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/>
  <mc:AlternateContent xmlns:mc="http://schemas.openxmlformats.org/markup-compatibility/2006">
    <mc:Choice Requires="x15">
      <x15ac:absPath xmlns:x15ac="http://schemas.microsoft.com/office/spreadsheetml/2010/11/ac" url="D:\SC\Contrato 261.2021 - Rodroli Serviços Eireli\"/>
    </mc:Choice>
  </mc:AlternateContent>
  <xr:revisionPtr revIDLastSave="0" documentId="8_{EEE9F895-F592-4967-9CF4-E95C905E69A4}" xr6:coauthVersionLast="47" xr6:coauthVersionMax="47" xr10:uidLastSave="{00000000-0000-0000-0000-000000000000}"/>
  <bookViews>
    <workbookView xWindow="-120" yWindow="-120" windowWidth="20730" windowHeight="11160" tabRatio="873" xr2:uid="{00000000-000D-0000-FFFF-FFFF00000000}"/>
  </bookViews>
  <sheets>
    <sheet name="RESUMO" sheetId="2" r:id="rId1"/>
    <sheet name="Preço Por Área" sheetId="18" state="hidden" r:id="rId2"/>
    <sheet name="Florianópolis" sheetId="19" r:id="rId3"/>
    <sheet name="São José" sheetId="20" r:id="rId4"/>
    <sheet name="Escrit Tubarão" sheetId="21" state="hidden" r:id="rId5"/>
    <sheet name="Unidade Tubarão" sheetId="22" r:id="rId6"/>
    <sheet name="Rio do Sul" sheetId="23" r:id="rId7"/>
    <sheet name="Joinville" sheetId="24" r:id="rId8"/>
    <sheet name="Lages" sheetId="25" r:id="rId9"/>
    <sheet name="Mafra" sheetId="26" r:id="rId10"/>
    <sheet name="Joaçaba" sheetId="27" r:id="rId11"/>
    <sheet name="Chapecó" sheetId="28" r:id="rId12"/>
    <sheet name="São Miguel do Oeste" sheetId="29" r:id="rId13"/>
    <sheet name="Uniformes" sheetId="17" r:id="rId14"/>
    <sheet name="Material de Limpeza" sheetId="31" r:id="rId15"/>
    <sheet name="Equipamentos" sheetId="30" r:id="rId16"/>
    <sheet name="INSUMOS" sheetId="3" state="hidden" r:id="rId17"/>
  </sheets>
  <definedNames>
    <definedName name="__xlfn_SINGLE">NA()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89" i="19" l="1"/>
  <c r="AC52" i="31" l="1"/>
  <c r="E52" i="31" s="1"/>
  <c r="AA52" i="31" s="1"/>
  <c r="AC51" i="31"/>
  <c r="E51" i="31"/>
  <c r="U51" i="31" s="1"/>
  <c r="AC50" i="31"/>
  <c r="E50" i="31" s="1"/>
  <c r="AC49" i="31"/>
  <c r="E49" i="31" s="1"/>
  <c r="AC48" i="31"/>
  <c r="E48" i="31" s="1"/>
  <c r="AC47" i="31"/>
  <c r="E47" i="31" s="1"/>
  <c r="G47" i="31" s="1"/>
  <c r="AC46" i="31"/>
  <c r="E46" i="31" s="1"/>
  <c r="W46" i="31" s="1"/>
  <c r="G46" i="31"/>
  <c r="AC45" i="31"/>
  <c r="E45" i="31" s="1"/>
  <c r="Y45" i="31" s="1"/>
  <c r="AC44" i="31"/>
  <c r="E44" i="31"/>
  <c r="S44" i="31" s="1"/>
  <c r="AC43" i="31"/>
  <c r="E43" i="31" s="1"/>
  <c r="M43" i="31" s="1"/>
  <c r="AC42" i="31"/>
  <c r="E42" i="31" s="1"/>
  <c r="AC41" i="31"/>
  <c r="Y41" i="31"/>
  <c r="E41" i="31"/>
  <c r="AC40" i="31"/>
  <c r="E40" i="31" s="1"/>
  <c r="AC39" i="31"/>
  <c r="E39" i="31" s="1"/>
  <c r="W39" i="31" s="1"/>
  <c r="AC38" i="31"/>
  <c r="E38" i="31" s="1"/>
  <c r="W38" i="31" s="1"/>
  <c r="AC37" i="31"/>
  <c r="E37" i="31" s="1"/>
  <c r="AC36" i="31"/>
  <c r="E36" i="31" s="1"/>
  <c r="AA36" i="31" s="1"/>
  <c r="AC35" i="31"/>
  <c r="E35" i="31" s="1"/>
  <c r="AC34" i="31"/>
  <c r="E34" i="31" s="1"/>
  <c r="W34" i="31" s="1"/>
  <c r="AC33" i="31"/>
  <c r="E33" i="31"/>
  <c r="AC32" i="31"/>
  <c r="E32" i="31" s="1"/>
  <c r="M32" i="31"/>
  <c r="AC31" i="31"/>
  <c r="E31" i="31" s="1"/>
  <c r="G31" i="31" s="1"/>
  <c r="AC30" i="31"/>
  <c r="E30" i="31" s="1"/>
  <c r="AC29" i="31"/>
  <c r="E29" i="31" s="1"/>
  <c r="S29" i="31" s="1"/>
  <c r="AC28" i="31"/>
  <c r="E28" i="31" s="1"/>
  <c r="AA28" i="31" s="1"/>
  <c r="AC27" i="31"/>
  <c r="E27" i="31" s="1"/>
  <c r="M27" i="31" s="1"/>
  <c r="AC26" i="31"/>
  <c r="E26" i="31" s="1"/>
  <c r="O26" i="31" s="1"/>
  <c r="AC25" i="31"/>
  <c r="E25" i="31" s="1"/>
  <c r="S25" i="31" s="1"/>
  <c r="AC24" i="31"/>
  <c r="E24" i="31" s="1"/>
  <c r="M24" i="31" s="1"/>
  <c r="AC23" i="31"/>
  <c r="E23" i="31" s="1"/>
  <c r="AC22" i="31"/>
  <c r="E22" i="31" s="1"/>
  <c r="AC21" i="31"/>
  <c r="E21" i="31" s="1"/>
  <c r="AC20" i="31"/>
  <c r="E20" i="31" s="1"/>
  <c r="O20" i="31" s="1"/>
  <c r="AC19" i="31"/>
  <c r="E19" i="31" s="1"/>
  <c r="I19" i="31" s="1"/>
  <c r="Y19" i="31"/>
  <c r="AC18" i="31"/>
  <c r="E18" i="31" s="1"/>
  <c r="AA18" i="31" s="1"/>
  <c r="AC17" i="31"/>
  <c r="E17" i="31" s="1"/>
  <c r="AC16" i="31"/>
  <c r="E16" i="31" s="1"/>
  <c r="W16" i="31" s="1"/>
  <c r="AC15" i="31"/>
  <c r="E15" i="31" s="1"/>
  <c r="W15" i="31" s="1"/>
  <c r="AC14" i="31"/>
  <c r="E14" i="31"/>
  <c r="W14" i="31" s="1"/>
  <c r="AC13" i="31"/>
  <c r="E13" i="31" s="1"/>
  <c r="S13" i="31"/>
  <c r="AC12" i="31"/>
  <c r="E12" i="31" s="1"/>
  <c r="AC11" i="31"/>
  <c r="E11" i="31" s="1"/>
  <c r="Y11" i="31" s="1"/>
  <c r="AC10" i="31"/>
  <c r="E10" i="31"/>
  <c r="AC9" i="31"/>
  <c r="E9" i="31"/>
  <c r="AA9" i="31" s="1"/>
  <c r="AC8" i="31"/>
  <c r="E8" i="31" s="1"/>
  <c r="AC7" i="31"/>
  <c r="E7" i="31" s="1"/>
  <c r="Q7" i="31" s="1"/>
  <c r="AC6" i="31"/>
  <c r="E6" i="31"/>
  <c r="W6" i="31" s="1"/>
  <c r="AC5" i="31"/>
  <c r="E5" i="31" s="1"/>
  <c r="K5" i="31" s="1"/>
  <c r="W22" i="31" l="1"/>
  <c r="AA22" i="31"/>
  <c r="I22" i="31"/>
  <c r="K22" i="31"/>
  <c r="Y22" i="31"/>
  <c r="G22" i="31"/>
  <c r="S22" i="31"/>
  <c r="Y37" i="31"/>
  <c r="O37" i="31"/>
  <c r="Y6" i="31"/>
  <c r="I6" i="31"/>
  <c r="I14" i="31"/>
  <c r="O16" i="31"/>
  <c r="I29" i="31"/>
  <c r="I11" i="31"/>
  <c r="G34" i="31"/>
  <c r="K36" i="31"/>
  <c r="AA14" i="31"/>
  <c r="K6" i="31"/>
  <c r="K14" i="31"/>
  <c r="G15" i="31"/>
  <c r="S6" i="31"/>
  <c r="Y14" i="31"/>
  <c r="S28" i="31"/>
  <c r="O39" i="31"/>
  <c r="W47" i="31"/>
  <c r="U33" i="31"/>
  <c r="W33" i="31"/>
  <c r="K33" i="31"/>
  <c r="Q33" i="31"/>
  <c r="S33" i="31"/>
  <c r="I33" i="31"/>
  <c r="AA33" i="31"/>
  <c r="G33" i="31"/>
  <c r="U42" i="31"/>
  <c r="Q42" i="31"/>
  <c r="O42" i="31"/>
  <c r="Y42" i="31"/>
  <c r="I42" i="31"/>
  <c r="W10" i="31"/>
  <c r="Y10" i="31"/>
  <c r="K10" i="31"/>
  <c r="I10" i="31"/>
  <c r="S10" i="31"/>
  <c r="Q10" i="31"/>
  <c r="G10" i="31"/>
  <c r="O18" i="31"/>
  <c r="U25" i="31"/>
  <c r="AA25" i="31"/>
  <c r="Q25" i="31"/>
  <c r="G25" i="31"/>
  <c r="W25" i="31"/>
  <c r="Y25" i="31"/>
  <c r="O25" i="31"/>
  <c r="K25" i="31"/>
  <c r="U38" i="31"/>
  <c r="Q38" i="31"/>
  <c r="Y38" i="31"/>
  <c r="I38" i="31"/>
  <c r="O38" i="31"/>
  <c r="U19" i="31"/>
  <c r="W19" i="31"/>
  <c r="G19" i="31"/>
  <c r="O19" i="31"/>
  <c r="Q19" i="31"/>
  <c r="U23" i="31"/>
  <c r="O23" i="31"/>
  <c r="Y23" i="31"/>
  <c r="I23" i="31"/>
  <c r="W23" i="31"/>
  <c r="G23" i="31"/>
  <c r="U29" i="31"/>
  <c r="AA29" i="31"/>
  <c r="Q29" i="31"/>
  <c r="G29" i="31"/>
  <c r="K29" i="31"/>
  <c r="Y29" i="31"/>
  <c r="O29" i="31"/>
  <c r="W29" i="31"/>
  <c r="Y33" i="31"/>
  <c r="U34" i="31"/>
  <c r="Q34" i="31"/>
  <c r="Y34" i="31"/>
  <c r="I34" i="31"/>
  <c r="O34" i="31"/>
  <c r="U41" i="31"/>
  <c r="W41" i="31"/>
  <c r="K41" i="31"/>
  <c r="AA41" i="31"/>
  <c r="G41" i="31"/>
  <c r="S41" i="31"/>
  <c r="I41" i="31"/>
  <c r="Q41" i="31"/>
  <c r="G42" i="31"/>
  <c r="U46" i="31"/>
  <c r="Q46" i="31"/>
  <c r="I46" i="31"/>
  <c r="O46" i="31"/>
  <c r="Y46" i="31"/>
  <c r="U49" i="31"/>
  <c r="Y49" i="31"/>
  <c r="O49" i="31"/>
  <c r="S49" i="31"/>
  <c r="I49" i="31"/>
  <c r="W49" i="31"/>
  <c r="K49" i="31"/>
  <c r="AA49" i="31"/>
  <c r="Q49" i="31"/>
  <c r="G49" i="31"/>
  <c r="W18" i="31"/>
  <c r="Y18" i="31"/>
  <c r="K18" i="31"/>
  <c r="Q18" i="31"/>
  <c r="S18" i="31"/>
  <c r="I18" i="31"/>
  <c r="G18" i="31"/>
  <c r="U30" i="31"/>
  <c r="Y30" i="31"/>
  <c r="I30" i="31"/>
  <c r="W30" i="31"/>
  <c r="G30" i="31"/>
  <c r="Q30" i="31"/>
  <c r="U45" i="31"/>
  <c r="W45" i="31"/>
  <c r="K45" i="31"/>
  <c r="Q45" i="31"/>
  <c r="S45" i="31"/>
  <c r="I45" i="31"/>
  <c r="AA45" i="31"/>
  <c r="G45" i="31"/>
  <c r="O33" i="31"/>
  <c r="O45" i="31"/>
  <c r="O10" i="31"/>
  <c r="S5" i="31"/>
  <c r="U7" i="31"/>
  <c r="O7" i="31"/>
  <c r="Y7" i="31"/>
  <c r="I7" i="31"/>
  <c r="W7" i="31"/>
  <c r="G7" i="31"/>
  <c r="AA10" i="31"/>
  <c r="U11" i="31"/>
  <c r="W11" i="31"/>
  <c r="G11" i="31"/>
  <c r="O11" i="31"/>
  <c r="Q11" i="31"/>
  <c r="U15" i="31"/>
  <c r="Q15" i="31"/>
  <c r="O15" i="31"/>
  <c r="Y15" i="31"/>
  <c r="I15" i="31"/>
  <c r="Q23" i="31"/>
  <c r="I25" i="31"/>
  <c r="U26" i="31"/>
  <c r="Y26" i="31"/>
  <c r="I26" i="31"/>
  <c r="Q26" i="31"/>
  <c r="W26" i="31"/>
  <c r="G26" i="31"/>
  <c r="O30" i="31"/>
  <c r="U37" i="31"/>
  <c r="W37" i="31"/>
  <c r="K37" i="31"/>
  <c r="Q37" i="31"/>
  <c r="G37" i="31"/>
  <c r="S37" i="31"/>
  <c r="I37" i="31"/>
  <c r="AA37" i="31"/>
  <c r="G38" i="31"/>
  <c r="O41" i="31"/>
  <c r="W42" i="31"/>
  <c r="U50" i="31"/>
  <c r="W50" i="31"/>
  <c r="G50" i="31"/>
  <c r="O50" i="31"/>
  <c r="Y50" i="31"/>
  <c r="Q50" i="31"/>
  <c r="I50" i="31"/>
  <c r="AA6" i="31"/>
  <c r="S9" i="31"/>
  <c r="Q14" i="31"/>
  <c r="O6" i="31"/>
  <c r="G6" i="31"/>
  <c r="Q6" i="31"/>
  <c r="G14" i="31"/>
  <c r="S14" i="31"/>
  <c r="Q22" i="31"/>
  <c r="AA12" i="31"/>
  <c r="S12" i="31"/>
  <c r="K12" i="31"/>
  <c r="Y12" i="31"/>
  <c r="Q12" i="31"/>
  <c r="I12" i="31"/>
  <c r="W12" i="31"/>
  <c r="G12" i="31"/>
  <c r="O12" i="31"/>
  <c r="M12" i="31"/>
  <c r="U12" i="31"/>
  <c r="AA8" i="31"/>
  <c r="S8" i="31"/>
  <c r="K8" i="31"/>
  <c r="Y8" i="31"/>
  <c r="Q8" i="31"/>
  <c r="I8" i="31"/>
  <c r="W8" i="31"/>
  <c r="G8" i="31"/>
  <c r="M8" i="31"/>
  <c r="U8" i="31"/>
  <c r="O8" i="31"/>
  <c r="Y17" i="31"/>
  <c r="Q17" i="31"/>
  <c r="I17" i="31"/>
  <c r="W17" i="31"/>
  <c r="O17" i="31"/>
  <c r="G17" i="31"/>
  <c r="Y21" i="31"/>
  <c r="Q21" i="31"/>
  <c r="I21" i="31"/>
  <c r="W21" i="31"/>
  <c r="O21" i="31"/>
  <c r="G21" i="31"/>
  <c r="Y24" i="31"/>
  <c r="Y48" i="31"/>
  <c r="Q48" i="31"/>
  <c r="I48" i="31"/>
  <c r="W48" i="31"/>
  <c r="O48" i="31"/>
  <c r="G48" i="31"/>
  <c r="AA48" i="31"/>
  <c r="K48" i="31"/>
  <c r="U48" i="31"/>
  <c r="S48" i="31"/>
  <c r="U5" i="31"/>
  <c r="U9" i="31"/>
  <c r="Y13" i="31"/>
  <c r="Q13" i="31"/>
  <c r="I13" i="31"/>
  <c r="W13" i="31"/>
  <c r="O13" i="31"/>
  <c r="G13" i="31"/>
  <c r="U16" i="31"/>
  <c r="AA20" i="31"/>
  <c r="S20" i="31"/>
  <c r="K20" i="31"/>
  <c r="Y20" i="31"/>
  <c r="Q20" i="31"/>
  <c r="I20" i="31"/>
  <c r="K21" i="31"/>
  <c r="G24" i="31"/>
  <c r="K9" i="31"/>
  <c r="K13" i="31"/>
  <c r="AA13" i="31"/>
  <c r="G16" i="31"/>
  <c r="M17" i="31"/>
  <c r="G20" i="31"/>
  <c r="W20" i="31"/>
  <c r="M21" i="31"/>
  <c r="Y32" i="31"/>
  <c r="Q32" i="31"/>
  <c r="I32" i="31"/>
  <c r="W32" i="31"/>
  <c r="O32" i="31"/>
  <c r="G32" i="31"/>
  <c r="AA32" i="31"/>
  <c r="K32" i="31"/>
  <c r="S32" i="31"/>
  <c r="U32" i="31"/>
  <c r="AA35" i="31"/>
  <c r="S35" i="31"/>
  <c r="K35" i="31"/>
  <c r="Y35" i="31"/>
  <c r="Q35" i="31"/>
  <c r="I35" i="31"/>
  <c r="O35" i="31"/>
  <c r="W35" i="31"/>
  <c r="M35" i="31"/>
  <c r="G35" i="31"/>
  <c r="Y40" i="31"/>
  <c r="Q40" i="31"/>
  <c r="I40" i="31"/>
  <c r="W40" i="31"/>
  <c r="O40" i="31"/>
  <c r="G40" i="31"/>
  <c r="S40" i="31"/>
  <c r="AA40" i="31"/>
  <c r="K40" i="31"/>
  <c r="M40" i="31"/>
  <c r="AA47" i="31"/>
  <c r="S47" i="31"/>
  <c r="K47" i="31"/>
  <c r="Y47" i="31"/>
  <c r="Q47" i="31"/>
  <c r="I47" i="31"/>
  <c r="U47" i="31"/>
  <c r="M47" i="31"/>
  <c r="O47" i="31"/>
  <c r="U17" i="31"/>
  <c r="U21" i="31"/>
  <c r="W24" i="31"/>
  <c r="O24" i="31"/>
  <c r="U24" i="31"/>
  <c r="K24" i="31"/>
  <c r="S24" i="31"/>
  <c r="I24" i="31"/>
  <c r="AA31" i="31"/>
  <c r="S31" i="31"/>
  <c r="K31" i="31"/>
  <c r="Y31" i="31"/>
  <c r="Q31" i="31"/>
  <c r="I31" i="31"/>
  <c r="U31" i="31"/>
  <c r="M31" i="31"/>
  <c r="O31" i="31"/>
  <c r="AA51" i="31"/>
  <c r="S51" i="31"/>
  <c r="K51" i="31"/>
  <c r="Y51" i="31"/>
  <c r="Q51" i="31"/>
  <c r="I51" i="31"/>
  <c r="O51" i="31"/>
  <c r="W51" i="31"/>
  <c r="G51" i="31"/>
  <c r="M51" i="31"/>
  <c r="Y5" i="31"/>
  <c r="Q5" i="31"/>
  <c r="I5" i="31"/>
  <c r="W5" i="31"/>
  <c r="O5" i="31"/>
  <c r="G5" i="31"/>
  <c r="Y9" i="31"/>
  <c r="Q9" i="31"/>
  <c r="I9" i="31"/>
  <c r="W9" i="31"/>
  <c r="O9" i="31"/>
  <c r="G9" i="31"/>
  <c r="U13" i="31"/>
  <c r="AA16" i="31"/>
  <c r="S16" i="31"/>
  <c r="K16" i="31"/>
  <c r="Y16" i="31"/>
  <c r="Q16" i="31"/>
  <c r="I16" i="31"/>
  <c r="K17" i="31"/>
  <c r="AA17" i="31"/>
  <c r="U20" i="31"/>
  <c r="AA21" i="31"/>
  <c r="AA24" i="31"/>
  <c r="AA43" i="31"/>
  <c r="S43" i="31"/>
  <c r="K43" i="31"/>
  <c r="Y43" i="31"/>
  <c r="Q43" i="31"/>
  <c r="I43" i="31"/>
  <c r="W43" i="31"/>
  <c r="G43" i="31"/>
  <c r="O43" i="31"/>
  <c r="U43" i="31"/>
  <c r="Y52" i="31"/>
  <c r="Q52" i="31"/>
  <c r="I52" i="31"/>
  <c r="W52" i="31"/>
  <c r="O52" i="31"/>
  <c r="G52" i="31"/>
  <c r="U52" i="31"/>
  <c r="M52" i="31"/>
  <c r="S52" i="31"/>
  <c r="AA5" i="31"/>
  <c r="M5" i="31"/>
  <c r="M9" i="31"/>
  <c r="M13" i="31"/>
  <c r="M16" i="31"/>
  <c r="S17" i="31"/>
  <c r="M20" i="31"/>
  <c r="S21" i="31"/>
  <c r="Q24" i="31"/>
  <c r="AA27" i="31"/>
  <c r="S27" i="31"/>
  <c r="K27" i="31"/>
  <c r="Y27" i="31"/>
  <c r="Q27" i="31"/>
  <c r="I27" i="31"/>
  <c r="W27" i="31"/>
  <c r="G27" i="31"/>
  <c r="U27" i="31"/>
  <c r="O27" i="31"/>
  <c r="W31" i="31"/>
  <c r="U35" i="31"/>
  <c r="Y36" i="31"/>
  <c r="Q36" i="31"/>
  <c r="I36" i="31"/>
  <c r="W36" i="31"/>
  <c r="O36" i="31"/>
  <c r="G36" i="31"/>
  <c r="U36" i="31"/>
  <c r="M36" i="31"/>
  <c r="S36" i="31"/>
  <c r="U40" i="31"/>
  <c r="M48" i="31"/>
  <c r="K52" i="31"/>
  <c r="U28" i="31"/>
  <c r="U39" i="31"/>
  <c r="Y44" i="31"/>
  <c r="Q44" i="31"/>
  <c r="I44" i="31"/>
  <c r="W44" i="31"/>
  <c r="O44" i="31"/>
  <c r="G44" i="31"/>
  <c r="M6" i="31"/>
  <c r="U6" i="31"/>
  <c r="K7" i="31"/>
  <c r="S7" i="31"/>
  <c r="AA7" i="31"/>
  <c r="M10" i="31"/>
  <c r="U10" i="31"/>
  <c r="K11" i="31"/>
  <c r="S11" i="31"/>
  <c r="AA11" i="31"/>
  <c r="M14" i="31"/>
  <c r="U14" i="31"/>
  <c r="K15" i="31"/>
  <c r="S15" i="31"/>
  <c r="AA15" i="31"/>
  <c r="M18" i="31"/>
  <c r="U18" i="31"/>
  <c r="K19" i="31"/>
  <c r="S19" i="31"/>
  <c r="AA19" i="31"/>
  <c r="M22" i="31"/>
  <c r="U22" i="31"/>
  <c r="K23" i="31"/>
  <c r="S23" i="31"/>
  <c r="AA23" i="31"/>
  <c r="K28" i="31"/>
  <c r="G39" i="31"/>
  <c r="K44" i="31"/>
  <c r="AA44" i="31"/>
  <c r="Y28" i="31"/>
  <c r="Q28" i="31"/>
  <c r="I28" i="31"/>
  <c r="W28" i="31"/>
  <c r="O28" i="31"/>
  <c r="G28" i="31"/>
  <c r="AA39" i="31"/>
  <c r="S39" i="31"/>
  <c r="K39" i="31"/>
  <c r="Y39" i="31"/>
  <c r="Q39" i="31"/>
  <c r="I39" i="31"/>
  <c r="U44" i="31"/>
  <c r="M7" i="31"/>
  <c r="M11" i="31"/>
  <c r="O14" i="31"/>
  <c r="M15" i="31"/>
  <c r="M19" i="31"/>
  <c r="O22" i="31"/>
  <c r="M23" i="31"/>
  <c r="M28" i="31"/>
  <c r="M39" i="31"/>
  <c r="M44" i="31"/>
  <c r="M25" i="31"/>
  <c r="K26" i="31"/>
  <c r="S26" i="31"/>
  <c r="AA26" i="31"/>
  <c r="M29" i="31"/>
  <c r="K30" i="31"/>
  <c r="S30" i="31"/>
  <c r="AA30" i="31"/>
  <c r="M33" i="31"/>
  <c r="K34" i="31"/>
  <c r="S34" i="31"/>
  <c r="AA34" i="31"/>
  <c r="M37" i="31"/>
  <c r="K38" i="31"/>
  <c r="S38" i="31"/>
  <c r="AA38" i="31"/>
  <c r="M41" i="31"/>
  <c r="K42" i="31"/>
  <c r="S42" i="31"/>
  <c r="AA42" i="31"/>
  <c r="M45" i="31"/>
  <c r="K46" i="31"/>
  <c r="S46" i="31"/>
  <c r="AA46" i="31"/>
  <c r="M49" i="31"/>
  <c r="K50" i="31"/>
  <c r="S50" i="31"/>
  <c r="AA50" i="31"/>
  <c r="M26" i="31"/>
  <c r="M30" i="31"/>
  <c r="M34" i="31"/>
  <c r="M38" i="31"/>
  <c r="M42" i="31"/>
  <c r="M46" i="31"/>
  <c r="M50" i="31"/>
  <c r="S53" i="31" l="1"/>
  <c r="S54" i="31" s="1"/>
  <c r="K53" i="31"/>
  <c r="K54" i="31" s="1"/>
  <c r="G53" i="31"/>
  <c r="G54" i="31" s="1"/>
  <c r="J53" i="19" s="1"/>
  <c r="Y53" i="31"/>
  <c r="Y54" i="31" s="1"/>
  <c r="AA53" i="31"/>
  <c r="AA54" i="31" s="1"/>
  <c r="W53" i="31"/>
  <c r="W54" i="31" s="1"/>
  <c r="Q53" i="31"/>
  <c r="Q54" i="31" s="1"/>
  <c r="U53" i="31"/>
  <c r="U54" i="31" s="1"/>
  <c r="M53" i="31"/>
  <c r="M54" i="31" s="1"/>
  <c r="O53" i="31"/>
  <c r="O54" i="31" s="1"/>
  <c r="I53" i="31"/>
  <c r="I54" i="31" s="1"/>
  <c r="I68" i="29" l="1"/>
  <c r="I67" i="29"/>
  <c r="I66" i="29"/>
  <c r="I65" i="29"/>
  <c r="I64" i="29"/>
  <c r="I63" i="29"/>
  <c r="I62" i="29"/>
  <c r="I61" i="29"/>
  <c r="I68" i="28"/>
  <c r="I67" i="28"/>
  <c r="I66" i="28"/>
  <c r="I65" i="28"/>
  <c r="I64" i="28"/>
  <c r="I63" i="28"/>
  <c r="I62" i="28"/>
  <c r="I61" i="28"/>
  <c r="I68" i="27"/>
  <c r="I67" i="27"/>
  <c r="I66" i="27"/>
  <c r="I65" i="27"/>
  <c r="I64" i="27"/>
  <c r="I63" i="27"/>
  <c r="I62" i="27"/>
  <c r="I61" i="27"/>
  <c r="I68" i="26"/>
  <c r="I67" i="26"/>
  <c r="I66" i="26"/>
  <c r="I65" i="26"/>
  <c r="I64" i="26"/>
  <c r="I63" i="26"/>
  <c r="I62" i="26"/>
  <c r="I61" i="26"/>
  <c r="I68" i="25"/>
  <c r="I67" i="25"/>
  <c r="I66" i="25"/>
  <c r="I65" i="25"/>
  <c r="I64" i="25"/>
  <c r="I63" i="25"/>
  <c r="I62" i="25"/>
  <c r="I61" i="25"/>
  <c r="I68" i="24"/>
  <c r="I67" i="24"/>
  <c r="I66" i="24"/>
  <c r="I65" i="24"/>
  <c r="I64" i="24"/>
  <c r="I63" i="24"/>
  <c r="I62" i="24"/>
  <c r="I61" i="24"/>
  <c r="I68" i="23"/>
  <c r="I67" i="23"/>
  <c r="I66" i="23"/>
  <c r="I65" i="23"/>
  <c r="I64" i="23"/>
  <c r="I63" i="23"/>
  <c r="I62" i="23"/>
  <c r="I61" i="23"/>
  <c r="I68" i="22"/>
  <c r="I67" i="22"/>
  <c r="I66" i="22"/>
  <c r="I65" i="22"/>
  <c r="I64" i="22"/>
  <c r="I63" i="22"/>
  <c r="I62" i="22"/>
  <c r="I61" i="22"/>
  <c r="I68" i="21"/>
  <c r="I67" i="21"/>
  <c r="I66" i="21"/>
  <c r="I65" i="21"/>
  <c r="I64" i="21"/>
  <c r="I63" i="21"/>
  <c r="I62" i="21"/>
  <c r="I61" i="21"/>
  <c r="I67" i="20"/>
  <c r="I68" i="20"/>
  <c r="I62" i="20"/>
  <c r="I63" i="20"/>
  <c r="I64" i="20"/>
  <c r="I65" i="20"/>
  <c r="I66" i="20"/>
  <c r="I61" i="20"/>
  <c r="I99" i="29"/>
  <c r="I99" i="28"/>
  <c r="I99" i="27"/>
  <c r="I99" i="26"/>
  <c r="I99" i="25"/>
  <c r="I99" i="24"/>
  <c r="I99" i="23"/>
  <c r="I99" i="22"/>
  <c r="I99" i="21"/>
  <c r="I99" i="20"/>
  <c r="I99" i="19"/>
  <c r="F23" i="2"/>
  <c r="I128" i="29" l="1"/>
  <c r="I127" i="29"/>
  <c r="I128" i="28"/>
  <c r="I127" i="28"/>
  <c r="I128" i="27"/>
  <c r="I127" i="27"/>
  <c r="I128" i="26"/>
  <c r="I127" i="26"/>
  <c r="I128" i="25"/>
  <c r="I127" i="25"/>
  <c r="I128" i="24"/>
  <c r="I127" i="24"/>
  <c r="I128" i="23"/>
  <c r="I127" i="23"/>
  <c r="I128" i="22"/>
  <c r="I127" i="22"/>
  <c r="I128" i="21"/>
  <c r="I127" i="21"/>
  <c r="I128" i="20"/>
  <c r="I127" i="20"/>
  <c r="H150" i="30" l="1"/>
  <c r="I150" i="30" s="1"/>
  <c r="H149" i="30"/>
  <c r="I149" i="30" s="1"/>
  <c r="H148" i="30"/>
  <c r="I148" i="30" s="1"/>
  <c r="H147" i="30"/>
  <c r="I147" i="30" s="1"/>
  <c r="H146" i="30"/>
  <c r="I146" i="30" s="1"/>
  <c r="H145" i="30"/>
  <c r="I145" i="30" s="1"/>
  <c r="H144" i="30"/>
  <c r="I144" i="30" s="1"/>
  <c r="H143" i="30"/>
  <c r="I143" i="30" s="1"/>
  <c r="H142" i="30"/>
  <c r="I142" i="30" s="1"/>
  <c r="H136" i="30"/>
  <c r="I136" i="30" s="1"/>
  <c r="H135" i="30"/>
  <c r="I135" i="30" s="1"/>
  <c r="I134" i="30"/>
  <c r="H134" i="30"/>
  <c r="H133" i="30"/>
  <c r="I133" i="30" s="1"/>
  <c r="H132" i="30"/>
  <c r="I132" i="30" s="1"/>
  <c r="H131" i="30"/>
  <c r="I131" i="30" s="1"/>
  <c r="H130" i="30"/>
  <c r="I130" i="30" s="1"/>
  <c r="H129" i="30"/>
  <c r="I129" i="30" s="1"/>
  <c r="H128" i="30"/>
  <c r="I128" i="30" s="1"/>
  <c r="H122" i="30"/>
  <c r="I122" i="30" s="1"/>
  <c r="H121" i="30"/>
  <c r="I121" i="30" s="1"/>
  <c r="H120" i="30"/>
  <c r="I120" i="30" s="1"/>
  <c r="H119" i="30"/>
  <c r="I119" i="30" s="1"/>
  <c r="H118" i="30"/>
  <c r="I118" i="30" s="1"/>
  <c r="H117" i="30"/>
  <c r="I117" i="30" s="1"/>
  <c r="H116" i="30"/>
  <c r="I116" i="30" s="1"/>
  <c r="H115" i="30"/>
  <c r="I115" i="30" s="1"/>
  <c r="H114" i="30"/>
  <c r="I114" i="30" s="1"/>
  <c r="H108" i="30"/>
  <c r="I108" i="30" s="1"/>
  <c r="H107" i="30"/>
  <c r="I107" i="30" s="1"/>
  <c r="H106" i="30"/>
  <c r="I106" i="30" s="1"/>
  <c r="H105" i="30"/>
  <c r="I105" i="30" s="1"/>
  <c r="H104" i="30"/>
  <c r="I104" i="30" s="1"/>
  <c r="H103" i="30"/>
  <c r="I103" i="30" s="1"/>
  <c r="H102" i="30"/>
  <c r="I102" i="30" s="1"/>
  <c r="H101" i="30"/>
  <c r="I101" i="30" s="1"/>
  <c r="H100" i="30"/>
  <c r="I100" i="30" s="1"/>
  <c r="H94" i="30"/>
  <c r="I94" i="30" s="1"/>
  <c r="H93" i="30"/>
  <c r="I93" i="30" s="1"/>
  <c r="H92" i="30"/>
  <c r="I92" i="30" s="1"/>
  <c r="H91" i="30"/>
  <c r="I91" i="30" s="1"/>
  <c r="H90" i="30"/>
  <c r="I90" i="30" s="1"/>
  <c r="H89" i="30"/>
  <c r="I89" i="30" s="1"/>
  <c r="H88" i="30"/>
  <c r="I88" i="30" s="1"/>
  <c r="H87" i="30"/>
  <c r="I87" i="30" s="1"/>
  <c r="H86" i="30"/>
  <c r="I86" i="30" s="1"/>
  <c r="H80" i="30"/>
  <c r="I80" i="30" s="1"/>
  <c r="H79" i="30"/>
  <c r="I79" i="30" s="1"/>
  <c r="H78" i="30"/>
  <c r="I78" i="30" s="1"/>
  <c r="H77" i="30"/>
  <c r="I77" i="30" s="1"/>
  <c r="H76" i="30"/>
  <c r="I76" i="30" s="1"/>
  <c r="H75" i="30"/>
  <c r="I75" i="30" s="1"/>
  <c r="H74" i="30"/>
  <c r="I74" i="30" s="1"/>
  <c r="H73" i="30"/>
  <c r="I73" i="30" s="1"/>
  <c r="H72" i="30"/>
  <c r="I72" i="30" s="1"/>
  <c r="H66" i="30"/>
  <c r="I66" i="30" s="1"/>
  <c r="H65" i="30"/>
  <c r="I65" i="30" s="1"/>
  <c r="H64" i="30"/>
  <c r="I64" i="30" s="1"/>
  <c r="H63" i="30"/>
  <c r="I63" i="30" s="1"/>
  <c r="H62" i="30"/>
  <c r="I62" i="30" s="1"/>
  <c r="H61" i="30"/>
  <c r="I61" i="30" s="1"/>
  <c r="H60" i="30"/>
  <c r="I60" i="30" s="1"/>
  <c r="H59" i="30"/>
  <c r="I59" i="30" s="1"/>
  <c r="H58" i="30"/>
  <c r="I58" i="30" s="1"/>
  <c r="H52" i="30"/>
  <c r="I52" i="30" s="1"/>
  <c r="H51" i="30"/>
  <c r="I51" i="30" s="1"/>
  <c r="H50" i="30"/>
  <c r="I50" i="30" s="1"/>
  <c r="H49" i="30"/>
  <c r="I49" i="30" s="1"/>
  <c r="H48" i="30"/>
  <c r="I48" i="30" s="1"/>
  <c r="H47" i="30"/>
  <c r="I47" i="30" s="1"/>
  <c r="H46" i="30"/>
  <c r="I46" i="30" s="1"/>
  <c r="H45" i="30"/>
  <c r="I45" i="30" s="1"/>
  <c r="H44" i="30"/>
  <c r="I44" i="30" s="1"/>
  <c r="H35" i="30"/>
  <c r="I35" i="30" s="1"/>
  <c r="H34" i="30"/>
  <c r="I34" i="30" s="1"/>
  <c r="H38" i="30"/>
  <c r="I38" i="30" s="1"/>
  <c r="H37" i="30"/>
  <c r="I37" i="30" s="1"/>
  <c r="H36" i="30"/>
  <c r="I36" i="30" s="1"/>
  <c r="H33" i="30"/>
  <c r="I33" i="30" s="1"/>
  <c r="H32" i="30"/>
  <c r="I32" i="30" s="1"/>
  <c r="H31" i="30"/>
  <c r="I31" i="30" s="1"/>
  <c r="H30" i="30"/>
  <c r="I30" i="30" s="1"/>
  <c r="H24" i="30"/>
  <c r="I24" i="30" s="1"/>
  <c r="H23" i="30"/>
  <c r="I23" i="30" s="1"/>
  <c r="H22" i="30"/>
  <c r="I22" i="30" s="1"/>
  <c r="H21" i="30"/>
  <c r="I21" i="30" s="1"/>
  <c r="H20" i="30"/>
  <c r="I20" i="30" s="1"/>
  <c r="H19" i="30"/>
  <c r="I19" i="30" s="1"/>
  <c r="H18" i="30"/>
  <c r="I18" i="30" s="1"/>
  <c r="H7" i="30"/>
  <c r="I7" i="30" s="1"/>
  <c r="H8" i="30"/>
  <c r="I8" i="30" s="1"/>
  <c r="H9" i="30"/>
  <c r="I9" i="30" s="1"/>
  <c r="H10" i="30"/>
  <c r="I10" i="30" s="1"/>
  <c r="H11" i="30"/>
  <c r="I11" i="30" s="1"/>
  <c r="H12" i="30"/>
  <c r="I12" i="30" s="1"/>
  <c r="H6" i="30"/>
  <c r="I6" i="30" s="1"/>
  <c r="I167" i="29"/>
  <c r="B165" i="29"/>
  <c r="K164" i="29"/>
  <c r="E164" i="29"/>
  <c r="I135" i="29"/>
  <c r="H135" i="29" s="1"/>
  <c r="I69" i="29"/>
  <c r="I79" i="29" s="1"/>
  <c r="J39" i="29"/>
  <c r="J40" i="29" s="1"/>
  <c r="J35" i="29"/>
  <c r="J30" i="29"/>
  <c r="J32" i="29" s="1"/>
  <c r="I22" i="29"/>
  <c r="I14" i="29"/>
  <c r="I167" i="28"/>
  <c r="B165" i="28"/>
  <c r="K164" i="28"/>
  <c r="E164" i="28"/>
  <c r="I135" i="28"/>
  <c r="H135" i="28" s="1"/>
  <c r="I69" i="28"/>
  <c r="I79" i="28" s="1"/>
  <c r="J39" i="28"/>
  <c r="J35" i="28"/>
  <c r="J30" i="28"/>
  <c r="J32" i="28" s="1"/>
  <c r="I22" i="28"/>
  <c r="I14" i="28"/>
  <c r="I167" i="27"/>
  <c r="B165" i="27"/>
  <c r="K164" i="27"/>
  <c r="E164" i="27"/>
  <c r="I135" i="27"/>
  <c r="H135" i="27" s="1"/>
  <c r="I69" i="27"/>
  <c r="I79" i="27" s="1"/>
  <c r="J39" i="27"/>
  <c r="J40" i="27" s="1"/>
  <c r="J35" i="27"/>
  <c r="J30" i="27"/>
  <c r="J32" i="27" s="1"/>
  <c r="I22" i="27"/>
  <c r="I14" i="27"/>
  <c r="I167" i="26"/>
  <c r="B165" i="26"/>
  <c r="K164" i="26"/>
  <c r="E164" i="26"/>
  <c r="I135" i="26"/>
  <c r="H135" i="26" s="1"/>
  <c r="I69" i="26"/>
  <c r="I79" i="26" s="1"/>
  <c r="J39" i="26"/>
  <c r="J40" i="26" s="1"/>
  <c r="J35" i="26"/>
  <c r="J30" i="26"/>
  <c r="J32" i="26" s="1"/>
  <c r="I22" i="26"/>
  <c r="I14" i="26"/>
  <c r="I167" i="25"/>
  <c r="B165" i="25"/>
  <c r="K164" i="25"/>
  <c r="E164" i="25"/>
  <c r="I135" i="25"/>
  <c r="H135" i="25" s="1"/>
  <c r="I69" i="25"/>
  <c r="I79" i="25" s="1"/>
  <c r="J39" i="25"/>
  <c r="J40" i="25" s="1"/>
  <c r="J35" i="25"/>
  <c r="J30" i="25"/>
  <c r="J32" i="25" s="1"/>
  <c r="I22" i="25"/>
  <c r="I14" i="25"/>
  <c r="I167" i="24"/>
  <c r="B165" i="24"/>
  <c r="K164" i="24"/>
  <c r="E164" i="24"/>
  <c r="I135" i="24"/>
  <c r="H135" i="24" s="1"/>
  <c r="I69" i="24"/>
  <c r="I79" i="24" s="1"/>
  <c r="J39" i="24"/>
  <c r="J40" i="24" s="1"/>
  <c r="J35" i="24"/>
  <c r="J30" i="24"/>
  <c r="J32" i="24" s="1"/>
  <c r="I22" i="24"/>
  <c r="I14" i="24"/>
  <c r="I167" i="23"/>
  <c r="B165" i="23"/>
  <c r="K164" i="23"/>
  <c r="E164" i="23"/>
  <c r="I135" i="23"/>
  <c r="H135" i="23" s="1"/>
  <c r="I69" i="23"/>
  <c r="I79" i="23" s="1"/>
  <c r="J39" i="23"/>
  <c r="J40" i="23" s="1"/>
  <c r="J35" i="23"/>
  <c r="J30" i="23"/>
  <c r="J32" i="23" s="1"/>
  <c r="I22" i="23"/>
  <c r="I14" i="23"/>
  <c r="I167" i="22"/>
  <c r="B165" i="22"/>
  <c r="K164" i="22"/>
  <c r="E164" i="22"/>
  <c r="I135" i="22"/>
  <c r="H135" i="22" s="1"/>
  <c r="I69" i="22"/>
  <c r="I79" i="22" s="1"/>
  <c r="J39" i="22"/>
  <c r="J40" i="22" s="1"/>
  <c r="J35" i="22"/>
  <c r="J30" i="22"/>
  <c r="J32" i="22" s="1"/>
  <c r="J92" i="22" s="1"/>
  <c r="I22" i="22"/>
  <c r="I14" i="22"/>
  <c r="I167" i="21"/>
  <c r="B165" i="21"/>
  <c r="K164" i="21"/>
  <c r="E164" i="21"/>
  <c r="I135" i="21"/>
  <c r="H135" i="21" s="1"/>
  <c r="I69" i="21"/>
  <c r="I79" i="21" s="1"/>
  <c r="J39" i="21"/>
  <c r="J40" i="21" s="1"/>
  <c r="J35" i="21"/>
  <c r="J30" i="21"/>
  <c r="J32" i="21" s="1"/>
  <c r="I89" i="21" s="1"/>
  <c r="I22" i="21"/>
  <c r="I14" i="21"/>
  <c r="J99" i="29" l="1"/>
  <c r="J45" i="29"/>
  <c r="J45" i="28"/>
  <c r="J99" i="28"/>
  <c r="J77" i="27"/>
  <c r="J45" i="27"/>
  <c r="J46" i="27" s="1"/>
  <c r="J145" i="27" s="1"/>
  <c r="J99" i="27"/>
  <c r="J77" i="26"/>
  <c r="J45" i="26"/>
  <c r="J46" i="26" s="1"/>
  <c r="J145" i="26" s="1"/>
  <c r="J99" i="26"/>
  <c r="J77" i="25"/>
  <c r="J45" i="25"/>
  <c r="J46" i="25" s="1"/>
  <c r="J145" i="25" s="1"/>
  <c r="J99" i="25"/>
  <c r="J77" i="24"/>
  <c r="J45" i="24"/>
  <c r="J46" i="24" s="1"/>
  <c r="J145" i="24" s="1"/>
  <c r="J99" i="24"/>
  <c r="J77" i="23"/>
  <c r="J45" i="23"/>
  <c r="J46" i="23" s="1"/>
  <c r="J145" i="23" s="1"/>
  <c r="J99" i="23"/>
  <c r="J77" i="22"/>
  <c r="J45" i="22"/>
  <c r="J46" i="22" s="1"/>
  <c r="J145" i="22" s="1"/>
  <c r="J99" i="22"/>
  <c r="J77" i="21"/>
  <c r="J45" i="21"/>
  <c r="J46" i="21" s="1"/>
  <c r="J99" i="21"/>
  <c r="J66" i="29"/>
  <c r="J77" i="29"/>
  <c r="J66" i="28"/>
  <c r="J77" i="28"/>
  <c r="I151" i="30"/>
  <c r="I152" i="30" s="1"/>
  <c r="J54" i="29" s="1"/>
  <c r="I137" i="30"/>
  <c r="I138" i="30" s="1"/>
  <c r="J54" i="28" s="1"/>
  <c r="I123" i="30"/>
  <c r="I124" i="30" s="1"/>
  <c r="J54" i="27" s="1"/>
  <c r="I109" i="30"/>
  <c r="I110" i="30" s="1"/>
  <c r="J54" i="26" s="1"/>
  <c r="I95" i="30"/>
  <c r="I96" i="30" s="1"/>
  <c r="J54" i="25" s="1"/>
  <c r="I81" i="30"/>
  <c r="I82" i="30" s="1"/>
  <c r="J54" i="24" s="1"/>
  <c r="I67" i="30"/>
  <c r="I68" i="30" s="1"/>
  <c r="J54" i="23" s="1"/>
  <c r="I53" i="30"/>
  <c r="I54" i="30" s="1"/>
  <c r="J54" i="22" s="1"/>
  <c r="I39" i="30"/>
  <c r="I40" i="30" s="1"/>
  <c r="J54" i="21" s="1"/>
  <c r="I25" i="30"/>
  <c r="I26" i="30" s="1"/>
  <c r="J54" i="20" s="1"/>
  <c r="I13" i="30"/>
  <c r="I14" i="30" s="1"/>
  <c r="J54" i="19" s="1"/>
  <c r="J79" i="29"/>
  <c r="J79" i="28"/>
  <c r="J66" i="26"/>
  <c r="J63" i="26"/>
  <c r="J75" i="26"/>
  <c r="J79" i="26"/>
  <c r="J67" i="21"/>
  <c r="J76" i="21"/>
  <c r="J75" i="21"/>
  <c r="J68" i="21"/>
  <c r="J64" i="21"/>
  <c r="J63" i="21"/>
  <c r="J79" i="21"/>
  <c r="J46" i="29"/>
  <c r="J145" i="29" s="1"/>
  <c r="J91" i="29"/>
  <c r="J61" i="29"/>
  <c r="J84" i="29"/>
  <c r="J85" i="29" s="1"/>
  <c r="J100" i="29"/>
  <c r="J144" i="29"/>
  <c r="J67" i="29"/>
  <c r="J68" i="29"/>
  <c r="J62" i="29"/>
  <c r="J102" i="29"/>
  <c r="J65" i="29"/>
  <c r="J63" i="29"/>
  <c r="J75" i="29"/>
  <c r="J64" i="29"/>
  <c r="J76" i="29"/>
  <c r="J67" i="28"/>
  <c r="J68" i="28"/>
  <c r="J91" i="28"/>
  <c r="J61" i="28"/>
  <c r="J84" i="28"/>
  <c r="J100" i="28"/>
  <c r="J144" i="28"/>
  <c r="J40" i="28"/>
  <c r="J62" i="28"/>
  <c r="J102" i="28"/>
  <c r="J63" i="28"/>
  <c r="J75" i="28"/>
  <c r="J64" i="28"/>
  <c r="J76" i="28"/>
  <c r="J65" i="28"/>
  <c r="J65" i="27"/>
  <c r="J63" i="27"/>
  <c r="J76" i="27"/>
  <c r="J64" i="27"/>
  <c r="J75" i="27"/>
  <c r="J66" i="27"/>
  <c r="J102" i="27"/>
  <c r="J62" i="27"/>
  <c r="J144" i="27"/>
  <c r="J100" i="27"/>
  <c r="J84" i="27"/>
  <c r="J85" i="27" s="1"/>
  <c r="J61" i="27"/>
  <c r="J91" i="27"/>
  <c r="J68" i="27"/>
  <c r="J67" i="27"/>
  <c r="J79" i="27"/>
  <c r="J91" i="26"/>
  <c r="J61" i="26"/>
  <c r="J84" i="26"/>
  <c r="J85" i="26" s="1"/>
  <c r="J100" i="26"/>
  <c r="J144" i="26"/>
  <c r="J67" i="26"/>
  <c r="J68" i="26"/>
  <c r="J62" i="26"/>
  <c r="J102" i="26"/>
  <c r="J65" i="26"/>
  <c r="J64" i="26"/>
  <c r="J76" i="26"/>
  <c r="J65" i="25"/>
  <c r="J63" i="25"/>
  <c r="J102" i="25"/>
  <c r="J76" i="25"/>
  <c r="J64" i="25"/>
  <c r="J75" i="25"/>
  <c r="J62" i="25"/>
  <c r="J144" i="25"/>
  <c r="J100" i="25"/>
  <c r="J84" i="25"/>
  <c r="J61" i="25"/>
  <c r="J91" i="25"/>
  <c r="J68" i="25"/>
  <c r="J67" i="25"/>
  <c r="J66" i="25"/>
  <c r="J79" i="25"/>
  <c r="J65" i="24"/>
  <c r="J75" i="24"/>
  <c r="J63" i="24"/>
  <c r="J144" i="24"/>
  <c r="J100" i="24"/>
  <c r="J64" i="24"/>
  <c r="J102" i="24"/>
  <c r="J62" i="24"/>
  <c r="J84" i="24"/>
  <c r="J85" i="24" s="1"/>
  <c r="J61" i="24"/>
  <c r="J76" i="24"/>
  <c r="J91" i="24"/>
  <c r="J68" i="24"/>
  <c r="J67" i="24"/>
  <c r="J66" i="24"/>
  <c r="J79" i="24"/>
  <c r="J65" i="23"/>
  <c r="J76" i="23"/>
  <c r="J64" i="23"/>
  <c r="J75" i="23"/>
  <c r="J63" i="23"/>
  <c r="J144" i="23"/>
  <c r="J100" i="23"/>
  <c r="J84" i="23"/>
  <c r="J61" i="23"/>
  <c r="J91" i="23"/>
  <c r="J68" i="23"/>
  <c r="J67" i="23"/>
  <c r="J66" i="23"/>
  <c r="J102" i="23"/>
  <c r="J62" i="23"/>
  <c r="J79" i="23"/>
  <c r="J79" i="22"/>
  <c r="J65" i="22"/>
  <c r="J75" i="22"/>
  <c r="J76" i="22"/>
  <c r="J64" i="22"/>
  <c r="J144" i="22"/>
  <c r="J100" i="22"/>
  <c r="J84" i="22"/>
  <c r="J61" i="22"/>
  <c r="J91" i="22"/>
  <c r="J68" i="22"/>
  <c r="J67" i="22"/>
  <c r="J66" i="22"/>
  <c r="J63" i="22"/>
  <c r="J102" i="22"/>
  <c r="J62" i="22"/>
  <c r="J91" i="21"/>
  <c r="J61" i="21"/>
  <c r="J84" i="21"/>
  <c r="J100" i="21"/>
  <c r="J144" i="21"/>
  <c r="J62" i="21"/>
  <c r="J102" i="21"/>
  <c r="J65" i="21"/>
  <c r="J66" i="21"/>
  <c r="I167" i="20"/>
  <c r="B165" i="20"/>
  <c r="K164" i="20"/>
  <c r="E164" i="20"/>
  <c r="I135" i="20"/>
  <c r="H135" i="20" s="1"/>
  <c r="I69" i="20"/>
  <c r="I79" i="20" s="1"/>
  <c r="J39" i="20"/>
  <c r="J40" i="20" s="1"/>
  <c r="J35" i="20"/>
  <c r="J30" i="20"/>
  <c r="J32" i="20" s="1"/>
  <c r="J144" i="20" s="1"/>
  <c r="I22" i="20"/>
  <c r="I14" i="20"/>
  <c r="I123" i="19"/>
  <c r="I121" i="19"/>
  <c r="K164" i="19"/>
  <c r="I167" i="19"/>
  <c r="B165" i="19"/>
  <c r="E164" i="19"/>
  <c r="J39" i="19"/>
  <c r="J40" i="19" s="1"/>
  <c r="I135" i="19"/>
  <c r="H135" i="19" s="1"/>
  <c r="I69" i="19"/>
  <c r="J35" i="19"/>
  <c r="J30" i="19"/>
  <c r="J32" i="19" s="1"/>
  <c r="I22" i="19"/>
  <c r="I14" i="19"/>
  <c r="J45" i="19" l="1"/>
  <c r="J92" i="19"/>
  <c r="J77" i="19"/>
  <c r="J102" i="19"/>
  <c r="J99" i="19"/>
  <c r="I79" i="19"/>
  <c r="J85" i="19"/>
  <c r="J78" i="28"/>
  <c r="J80" i="28" s="1"/>
  <c r="J112" i="28" s="1"/>
  <c r="F10" i="17"/>
  <c r="J78" i="29"/>
  <c r="J106" i="28"/>
  <c r="J108" i="28" s="1"/>
  <c r="J115" i="28" s="1"/>
  <c r="J78" i="27"/>
  <c r="J80" i="27" s="1"/>
  <c r="J112" i="27" s="1"/>
  <c r="J78" i="26"/>
  <c r="J80" i="26" s="1"/>
  <c r="J112" i="26" s="1"/>
  <c r="J78" i="25"/>
  <c r="J80" i="25" s="1"/>
  <c r="J112" i="25" s="1"/>
  <c r="J78" i="24"/>
  <c r="J80" i="24" s="1"/>
  <c r="J112" i="24" s="1"/>
  <c r="J78" i="23"/>
  <c r="J80" i="23" s="1"/>
  <c r="J112" i="23" s="1"/>
  <c r="J78" i="22"/>
  <c r="J80" i="22" s="1"/>
  <c r="J112" i="22" s="1"/>
  <c r="J78" i="21"/>
  <c r="J80" i="21" s="1"/>
  <c r="J112" i="21" s="1"/>
  <c r="J45" i="20"/>
  <c r="J46" i="20" s="1"/>
  <c r="J145" i="20" s="1"/>
  <c r="J99" i="20"/>
  <c r="J79" i="20"/>
  <c r="J46" i="19"/>
  <c r="J145" i="19" s="1"/>
  <c r="J106" i="29"/>
  <c r="J108" i="29" s="1"/>
  <c r="J115" i="29" s="1"/>
  <c r="J80" i="29"/>
  <c r="J112" i="29" s="1"/>
  <c r="J46" i="28"/>
  <c r="J145" i="28" s="1"/>
  <c r="J106" i="23"/>
  <c r="J108" i="23" s="1"/>
  <c r="J115" i="23" s="1"/>
  <c r="J66" i="20"/>
  <c r="J77" i="20"/>
  <c r="J53" i="23"/>
  <c r="J53" i="28"/>
  <c r="J53" i="29"/>
  <c r="J53" i="25"/>
  <c r="J53" i="20"/>
  <c r="J53" i="21"/>
  <c r="J53" i="22"/>
  <c r="J53" i="27"/>
  <c r="J53" i="26"/>
  <c r="J53" i="24"/>
  <c r="I121" i="29"/>
  <c r="I121" i="24"/>
  <c r="I121" i="28"/>
  <c r="I121" i="26"/>
  <c r="I121" i="22"/>
  <c r="I121" i="21"/>
  <c r="I121" i="23"/>
  <c r="I121" i="27"/>
  <c r="I121" i="25"/>
  <c r="I121" i="20"/>
  <c r="J69" i="23"/>
  <c r="J111" i="23" s="1"/>
  <c r="I123" i="22"/>
  <c r="I123" i="27"/>
  <c r="I123" i="29"/>
  <c r="I123" i="25"/>
  <c r="I123" i="23"/>
  <c r="I123" i="26"/>
  <c r="I123" i="21"/>
  <c r="I123" i="28"/>
  <c r="I123" i="24"/>
  <c r="I123" i="20"/>
  <c r="J69" i="29"/>
  <c r="J111" i="29" s="1"/>
  <c r="I89" i="29"/>
  <c r="J90" i="29"/>
  <c r="I90" i="29" s="1"/>
  <c r="J93" i="29"/>
  <c r="I93" i="29" s="1"/>
  <c r="J94" i="29"/>
  <c r="I94" i="29" s="1"/>
  <c r="J86" i="29"/>
  <c r="J113" i="29" s="1"/>
  <c r="J94" i="28"/>
  <c r="I94" i="28" s="1"/>
  <c r="J93" i="28"/>
  <c r="I93" i="28" s="1"/>
  <c r="I89" i="28"/>
  <c r="J90" i="28"/>
  <c r="I90" i="28" s="1"/>
  <c r="J69" i="28"/>
  <c r="J111" i="28" s="1"/>
  <c r="J85" i="28"/>
  <c r="J86" i="28" s="1"/>
  <c r="J113" i="28" s="1"/>
  <c r="J106" i="27"/>
  <c r="J108" i="27" s="1"/>
  <c r="J115" i="27" s="1"/>
  <c r="J90" i="27"/>
  <c r="I90" i="27" s="1"/>
  <c r="I89" i="27"/>
  <c r="J69" i="27"/>
  <c r="J111" i="27" s="1"/>
  <c r="J86" i="27"/>
  <c r="J113" i="27" s="1"/>
  <c r="J94" i="27"/>
  <c r="I94" i="27" s="1"/>
  <c r="J93" i="27"/>
  <c r="I93" i="27" s="1"/>
  <c r="J69" i="26"/>
  <c r="J111" i="26" s="1"/>
  <c r="J86" i="26"/>
  <c r="J113" i="26" s="1"/>
  <c r="J106" i="26"/>
  <c r="J108" i="26" s="1"/>
  <c r="J115" i="26" s="1"/>
  <c r="I89" i="26"/>
  <c r="J90" i="26"/>
  <c r="I90" i="26" s="1"/>
  <c r="J93" i="26"/>
  <c r="I93" i="26" s="1"/>
  <c r="J94" i="26"/>
  <c r="I94" i="26" s="1"/>
  <c r="J106" i="25"/>
  <c r="J108" i="25" s="1"/>
  <c r="J115" i="25" s="1"/>
  <c r="J69" i="25"/>
  <c r="J111" i="25" s="1"/>
  <c r="J85" i="25"/>
  <c r="J86" i="25" s="1"/>
  <c r="J113" i="25" s="1"/>
  <c r="J94" i="25"/>
  <c r="I94" i="25" s="1"/>
  <c r="J93" i="25"/>
  <c r="I93" i="25" s="1"/>
  <c r="I89" i="25"/>
  <c r="J90" i="25"/>
  <c r="I90" i="25" s="1"/>
  <c r="J94" i="24"/>
  <c r="I94" i="24" s="1"/>
  <c r="J93" i="24"/>
  <c r="I93" i="24" s="1"/>
  <c r="I89" i="24"/>
  <c r="J90" i="24"/>
  <c r="I90" i="24" s="1"/>
  <c r="J106" i="24"/>
  <c r="J108" i="24" s="1"/>
  <c r="J115" i="24" s="1"/>
  <c r="J69" i="24"/>
  <c r="J111" i="24" s="1"/>
  <c r="J86" i="24"/>
  <c r="J113" i="24" s="1"/>
  <c r="J94" i="23"/>
  <c r="I94" i="23" s="1"/>
  <c r="J93" i="23"/>
  <c r="I93" i="23" s="1"/>
  <c r="I89" i="23"/>
  <c r="J90" i="23"/>
  <c r="I90" i="23" s="1"/>
  <c r="J85" i="23"/>
  <c r="J86" i="23" s="1"/>
  <c r="J113" i="23" s="1"/>
  <c r="J106" i="22"/>
  <c r="J108" i="22" s="1"/>
  <c r="J115" i="22" s="1"/>
  <c r="J94" i="22"/>
  <c r="I94" i="22" s="1"/>
  <c r="J93" i="22"/>
  <c r="I93" i="22" s="1"/>
  <c r="I89" i="22"/>
  <c r="J90" i="22"/>
  <c r="I90" i="22" s="1"/>
  <c r="J69" i="22"/>
  <c r="J111" i="22" s="1"/>
  <c r="J85" i="22"/>
  <c r="J86" i="22" s="1"/>
  <c r="J113" i="22" s="1"/>
  <c r="J90" i="21"/>
  <c r="I90" i="21" s="1"/>
  <c r="J106" i="21"/>
  <c r="J108" i="21" s="1"/>
  <c r="J115" i="21" s="1"/>
  <c r="J85" i="21"/>
  <c r="J86" i="21" s="1"/>
  <c r="J113" i="21" s="1"/>
  <c r="J94" i="21"/>
  <c r="I94" i="21" s="1"/>
  <c r="J93" i="21"/>
  <c r="I93" i="21" s="1"/>
  <c r="J69" i="21"/>
  <c r="J111" i="21" s="1"/>
  <c r="J145" i="21"/>
  <c r="J68" i="20"/>
  <c r="J91" i="20"/>
  <c r="J61" i="20"/>
  <c r="J84" i="20"/>
  <c r="J85" i="20" s="1"/>
  <c r="J62" i="20"/>
  <c r="J75" i="20"/>
  <c r="J67" i="20"/>
  <c r="J100" i="20"/>
  <c r="J102" i="20"/>
  <c r="J63" i="20"/>
  <c r="J64" i="20"/>
  <c r="J76" i="20"/>
  <c r="J65" i="20"/>
  <c r="J76" i="19"/>
  <c r="J64" i="19"/>
  <c r="J66" i="19"/>
  <c r="J79" i="19"/>
  <c r="J65" i="19"/>
  <c r="J67" i="19"/>
  <c r="J91" i="19"/>
  <c r="J61" i="19"/>
  <c r="J84" i="19"/>
  <c r="J100" i="19"/>
  <c r="J144" i="19"/>
  <c r="J68" i="19"/>
  <c r="J62" i="19"/>
  <c r="J63" i="19"/>
  <c r="J75" i="19"/>
  <c r="F11" i="17"/>
  <c r="J52" i="19" s="1"/>
  <c r="J55" i="19" s="1"/>
  <c r="J52" i="29" l="1"/>
  <c r="J52" i="28"/>
  <c r="J55" i="28" s="1"/>
  <c r="J146" i="28" s="1"/>
  <c r="J52" i="27"/>
  <c r="J55" i="27" s="1"/>
  <c r="J146" i="27" s="1"/>
  <c r="J52" i="26"/>
  <c r="J55" i="26" s="1"/>
  <c r="J146" i="26" s="1"/>
  <c r="J52" i="25"/>
  <c r="J55" i="25" s="1"/>
  <c r="J146" i="25" s="1"/>
  <c r="J52" i="24"/>
  <c r="J55" i="24" s="1"/>
  <c r="J146" i="24" s="1"/>
  <c r="J52" i="23"/>
  <c r="J55" i="23" s="1"/>
  <c r="J146" i="23" s="1"/>
  <c r="J52" i="22"/>
  <c r="J55" i="22" s="1"/>
  <c r="J146" i="22" s="1"/>
  <c r="J52" i="21"/>
  <c r="J55" i="21" s="1"/>
  <c r="J146" i="21" s="1"/>
  <c r="J146" i="19"/>
  <c r="J52" i="20"/>
  <c r="J55" i="20" s="1"/>
  <c r="J146" i="20" s="1"/>
  <c r="J55" i="29"/>
  <c r="J146" i="29" s="1"/>
  <c r="I95" i="29"/>
  <c r="J78" i="20"/>
  <c r="J80" i="20" s="1"/>
  <c r="J112" i="20" s="1"/>
  <c r="J78" i="19"/>
  <c r="J80" i="19" s="1"/>
  <c r="J112" i="19" s="1"/>
  <c r="I95" i="23"/>
  <c r="J95" i="22"/>
  <c r="J114" i="22" s="1"/>
  <c r="J117" i="22" s="1"/>
  <c r="I95" i="22"/>
  <c r="J95" i="29"/>
  <c r="J114" i="29" s="1"/>
  <c r="J117" i="29" s="1"/>
  <c r="J95" i="28"/>
  <c r="J114" i="28" s="1"/>
  <c r="J117" i="28" s="1"/>
  <c r="I95" i="28"/>
  <c r="J95" i="27"/>
  <c r="J114" i="27" s="1"/>
  <c r="J117" i="27" s="1"/>
  <c r="I95" i="27"/>
  <c r="I95" i="26"/>
  <c r="J95" i="26"/>
  <c r="J114" i="26" s="1"/>
  <c r="J117" i="26" s="1"/>
  <c r="I95" i="25"/>
  <c r="J95" i="25"/>
  <c r="J114" i="25" s="1"/>
  <c r="J117" i="25" s="1"/>
  <c r="J95" i="24"/>
  <c r="J114" i="24" s="1"/>
  <c r="J117" i="24" s="1"/>
  <c r="I95" i="24"/>
  <c r="J95" i="23"/>
  <c r="J114" i="23" s="1"/>
  <c r="J117" i="23" s="1"/>
  <c r="I95" i="21"/>
  <c r="J95" i="21"/>
  <c r="J114" i="21" s="1"/>
  <c r="J117" i="21" s="1"/>
  <c r="J86" i="20"/>
  <c r="J113" i="20" s="1"/>
  <c r="I89" i="20"/>
  <c r="J90" i="20"/>
  <c r="I90" i="20" s="1"/>
  <c r="J69" i="20"/>
  <c r="J111" i="20" s="1"/>
  <c r="J94" i="20"/>
  <c r="I94" i="20" s="1"/>
  <c r="J93" i="20"/>
  <c r="I93" i="20" s="1"/>
  <c r="J106" i="20"/>
  <c r="J108" i="20" s="1"/>
  <c r="J115" i="20" s="1"/>
  <c r="J106" i="19"/>
  <c r="J108" i="19" s="1"/>
  <c r="J115" i="19" s="1"/>
  <c r="I89" i="19"/>
  <c r="J90" i="19"/>
  <c r="I90" i="19" s="1"/>
  <c r="J93" i="19"/>
  <c r="I93" i="19" s="1"/>
  <c r="J94" i="19"/>
  <c r="I94" i="19" s="1"/>
  <c r="J86" i="19"/>
  <c r="J113" i="19" s="1"/>
  <c r="J69" i="19"/>
  <c r="J111" i="19" s="1"/>
  <c r="E25" i="3"/>
  <c r="E58" i="3"/>
  <c r="G58" i="3" s="1"/>
  <c r="I95" i="19" l="1"/>
  <c r="J147" i="29"/>
  <c r="J148" i="29" s="1"/>
  <c r="J120" i="29"/>
  <c r="J121" i="29" s="1"/>
  <c r="J147" i="28"/>
  <c r="J148" i="28" s="1"/>
  <c r="J120" i="28"/>
  <c r="J121" i="28" s="1"/>
  <c r="J147" i="27"/>
  <c r="J148" i="27" s="1"/>
  <c r="J120" i="27"/>
  <c r="J121" i="27" s="1"/>
  <c r="J147" i="26"/>
  <c r="J148" i="26" s="1"/>
  <c r="J120" i="26"/>
  <c r="J121" i="26" s="1"/>
  <c r="J147" i="25"/>
  <c r="J148" i="25" s="1"/>
  <c r="J120" i="25"/>
  <c r="J121" i="25" s="1"/>
  <c r="J147" i="24"/>
  <c r="J148" i="24" s="1"/>
  <c r="J120" i="24"/>
  <c r="J121" i="24" s="1"/>
  <c r="J147" i="23"/>
  <c r="J148" i="23" s="1"/>
  <c r="J120" i="23"/>
  <c r="J121" i="23" s="1"/>
  <c r="J147" i="22"/>
  <c r="J148" i="22" s="1"/>
  <c r="J120" i="22"/>
  <c r="J121" i="22" s="1"/>
  <c r="J147" i="21"/>
  <c r="J148" i="21" s="1"/>
  <c r="J120" i="21"/>
  <c r="J121" i="21" s="1"/>
  <c r="J95" i="20"/>
  <c r="J114" i="20" s="1"/>
  <c r="J117" i="20" s="1"/>
  <c r="I95" i="20"/>
  <c r="J95" i="19"/>
  <c r="J114" i="19" s="1"/>
  <c r="J117" i="19" s="1"/>
  <c r="D8" i="3"/>
  <c r="F8" i="3" s="1"/>
  <c r="D9" i="3"/>
  <c r="F9" i="3" s="1"/>
  <c r="D10" i="3"/>
  <c r="F10" i="3" s="1"/>
  <c r="D11" i="3"/>
  <c r="F11" i="3" s="1"/>
  <c r="D12" i="3"/>
  <c r="F12" i="3" s="1"/>
  <c r="D13" i="3"/>
  <c r="F13" i="3" s="1"/>
  <c r="D14" i="3"/>
  <c r="F14" i="3" s="1"/>
  <c r="D15" i="3"/>
  <c r="F15" i="3" s="1"/>
  <c r="D16" i="3"/>
  <c r="F16" i="3" s="1"/>
  <c r="D17" i="3"/>
  <c r="F17" i="3" s="1"/>
  <c r="D18" i="3"/>
  <c r="F18" i="3" s="1"/>
  <c r="D19" i="3"/>
  <c r="F19" i="3" s="1"/>
  <c r="D20" i="3"/>
  <c r="F20" i="3" s="1"/>
  <c r="D25" i="3"/>
  <c r="F25" i="3" s="1"/>
  <c r="D26" i="3"/>
  <c r="F26" i="3" s="1"/>
  <c r="D27" i="3"/>
  <c r="F27" i="3" s="1"/>
  <c r="E32" i="3"/>
  <c r="G32" i="3" s="1"/>
  <c r="E33" i="3"/>
  <c r="G33" i="3" s="1"/>
  <c r="E34" i="3"/>
  <c r="G34" i="3" s="1"/>
  <c r="E35" i="3"/>
  <c r="G35" i="3" s="1"/>
  <c r="E36" i="3"/>
  <c r="G36" i="3" s="1"/>
  <c r="E37" i="3"/>
  <c r="G37" i="3" s="1"/>
  <c r="E38" i="3"/>
  <c r="G38" i="3" s="1"/>
  <c r="E39" i="3"/>
  <c r="G39" i="3" s="1"/>
  <c r="E40" i="3"/>
  <c r="G40" i="3" s="1"/>
  <c r="E41" i="3"/>
  <c r="G41" i="3" s="1"/>
  <c r="E42" i="3"/>
  <c r="G42" i="3" s="1"/>
  <c r="E43" i="3"/>
  <c r="G43" i="3" s="1"/>
  <c r="E44" i="3"/>
  <c r="G44" i="3" s="1"/>
  <c r="E45" i="3"/>
  <c r="G45" i="3" s="1"/>
  <c r="E46" i="3"/>
  <c r="G46" i="3" s="1"/>
  <c r="E51" i="3"/>
  <c r="G51" i="3" s="1"/>
  <c r="E52" i="3"/>
  <c r="G52" i="3" s="1"/>
  <c r="E53" i="3"/>
  <c r="G53" i="3" s="1"/>
  <c r="E54" i="3"/>
  <c r="G54" i="3" s="1"/>
  <c r="E55" i="3"/>
  <c r="G55" i="3" s="1"/>
  <c r="E56" i="3"/>
  <c r="G56" i="3" s="1"/>
  <c r="E57" i="3"/>
  <c r="G57" i="3" s="1"/>
  <c r="E59" i="3"/>
  <c r="G59" i="3" s="1"/>
  <c r="E64" i="3"/>
  <c r="E65" i="3"/>
  <c r="E66" i="3"/>
  <c r="E67" i="3"/>
  <c r="E68" i="3"/>
  <c r="E69" i="3"/>
  <c r="J122" i="29" l="1"/>
  <c r="J123" i="29" s="1"/>
  <c r="J124" i="29" s="1"/>
  <c r="J135" i="29" s="1"/>
  <c r="J122" i="28"/>
  <c r="J123" i="28" s="1"/>
  <c r="J124" i="28" s="1"/>
  <c r="J135" i="28" s="1"/>
  <c r="J122" i="27"/>
  <c r="J123" i="27" s="1"/>
  <c r="J124" i="27" s="1"/>
  <c r="J135" i="27" s="1"/>
  <c r="J122" i="26"/>
  <c r="J123" i="26" s="1"/>
  <c r="J124" i="26" s="1"/>
  <c r="J135" i="26" s="1"/>
  <c r="J122" i="25"/>
  <c r="J123" i="25" s="1"/>
  <c r="J124" i="25" s="1"/>
  <c r="J135" i="25" s="1"/>
  <c r="J122" i="24"/>
  <c r="J123" i="24" s="1"/>
  <c r="J124" i="24" s="1"/>
  <c r="J135" i="24" s="1"/>
  <c r="J122" i="23"/>
  <c r="J123" i="23" s="1"/>
  <c r="J124" i="23" s="1"/>
  <c r="J135" i="23" s="1"/>
  <c r="J122" i="22"/>
  <c r="J123" i="22" s="1"/>
  <c r="J124" i="22" s="1"/>
  <c r="J135" i="22" s="1"/>
  <c r="J122" i="21"/>
  <c r="J123" i="21" s="1"/>
  <c r="J124" i="21" s="1"/>
  <c r="J135" i="21" s="1"/>
  <c r="J147" i="20"/>
  <c r="J148" i="20" s="1"/>
  <c r="J120" i="20"/>
  <c r="J121" i="20" s="1"/>
  <c r="J147" i="19"/>
  <c r="J148" i="19" s="1"/>
  <c r="J120" i="19"/>
  <c r="J121" i="19" s="1"/>
  <c r="F28" i="3"/>
  <c r="E29" i="3" s="1"/>
  <c r="F21" i="3"/>
  <c r="F22" i="3" s="1"/>
  <c r="E70" i="3"/>
  <c r="E71" i="3" s="1"/>
  <c r="G60" i="3"/>
  <c r="B79" i="3" s="1"/>
  <c r="D79" i="3" s="1"/>
  <c r="F79" i="3" s="1"/>
  <c r="G47" i="3"/>
  <c r="G48" i="3" s="1"/>
  <c r="J132" i="29" l="1"/>
  <c r="J128" i="29"/>
  <c r="J127" i="29"/>
  <c r="J132" i="28"/>
  <c r="J128" i="28"/>
  <c r="J127" i="28"/>
  <c r="J132" i="27"/>
  <c r="J128" i="27"/>
  <c r="J127" i="27"/>
  <c r="J132" i="26"/>
  <c r="J128" i="26"/>
  <c r="J127" i="26"/>
  <c r="J128" i="25"/>
  <c r="J127" i="25"/>
  <c r="J132" i="25"/>
  <c r="J128" i="24"/>
  <c r="J127" i="24"/>
  <c r="J132" i="24"/>
  <c r="J132" i="23"/>
  <c r="J128" i="23"/>
  <c r="J127" i="23"/>
  <c r="J132" i="22"/>
  <c r="J128" i="22"/>
  <c r="J127" i="22"/>
  <c r="J132" i="21"/>
  <c r="J128" i="21"/>
  <c r="J127" i="21"/>
  <c r="J122" i="20"/>
  <c r="J122" i="19"/>
  <c r="J123" i="19" s="1"/>
  <c r="J124" i="19" s="1"/>
  <c r="J135" i="19" s="1"/>
  <c r="F29" i="3"/>
  <c r="B75" i="3"/>
  <c r="D75" i="3" s="1"/>
  <c r="F75" i="3" s="1"/>
  <c r="B74" i="3"/>
  <c r="D74" i="3" s="1"/>
  <c r="F74" i="3" s="1"/>
  <c r="B81" i="3"/>
  <c r="D81" i="3" s="1"/>
  <c r="F81" i="3" s="1"/>
  <c r="G61" i="3"/>
  <c r="B76" i="3"/>
  <c r="D76" i="3" s="1"/>
  <c r="F76" i="3" s="1"/>
  <c r="J123" i="20" l="1"/>
  <c r="J124" i="20" s="1"/>
  <c r="J135" i="20" s="1"/>
  <c r="J133" i="21"/>
  <c r="J149" i="21" s="1"/>
  <c r="J150" i="21" s="1"/>
  <c r="J133" i="25"/>
  <c r="J149" i="25" s="1"/>
  <c r="J150" i="25" s="1"/>
  <c r="J133" i="22"/>
  <c r="J149" i="22" s="1"/>
  <c r="J150" i="22" s="1"/>
  <c r="J133" i="23"/>
  <c r="J149" i="23" s="1"/>
  <c r="J150" i="23" s="1"/>
  <c r="J133" i="24"/>
  <c r="J149" i="24" s="1"/>
  <c r="J150" i="24" s="1"/>
  <c r="J133" i="29"/>
  <c r="J149" i="29" s="1"/>
  <c r="J150" i="29" s="1"/>
  <c r="J133" i="28"/>
  <c r="J149" i="28" s="1"/>
  <c r="J150" i="28" s="1"/>
  <c r="J133" i="27"/>
  <c r="J149" i="27" s="1"/>
  <c r="J150" i="27" s="1"/>
  <c r="J133" i="26"/>
  <c r="J149" i="26" s="1"/>
  <c r="J150" i="26" s="1"/>
  <c r="J128" i="19"/>
  <c r="J127" i="19"/>
  <c r="J132" i="19"/>
  <c r="C75" i="3"/>
  <c r="B77" i="3"/>
  <c r="B83" i="3" s="1"/>
  <c r="D83" i="3" s="1"/>
  <c r="C74" i="3"/>
  <c r="C76" i="3"/>
  <c r="F77" i="3"/>
  <c r="J132" i="20" l="1"/>
  <c r="J128" i="20"/>
  <c r="J127" i="20"/>
  <c r="J167" i="25"/>
  <c r="K167" i="25" s="1"/>
  <c r="K168" i="25" s="1"/>
  <c r="E41" i="18" s="1"/>
  <c r="G18" i="2"/>
  <c r="H18" i="2" s="1"/>
  <c r="H159" i="21"/>
  <c r="J159" i="21" s="1"/>
  <c r="J160" i="21" s="1"/>
  <c r="E16" i="18" s="1"/>
  <c r="H14" i="2"/>
  <c r="J14" i="2" s="1"/>
  <c r="H159" i="27"/>
  <c r="J159" i="27" s="1"/>
  <c r="J160" i="27" s="1"/>
  <c r="E52" i="18" s="1"/>
  <c r="G20" i="2"/>
  <c r="H20" i="2" s="1"/>
  <c r="J20" i="2" s="1"/>
  <c r="J167" i="28"/>
  <c r="K167" i="28" s="1"/>
  <c r="K168" i="28" s="1"/>
  <c r="E59" i="18" s="1"/>
  <c r="G21" i="2"/>
  <c r="H21" i="2" s="1"/>
  <c r="J21" i="2" s="1"/>
  <c r="J167" i="29"/>
  <c r="K167" i="29" s="1"/>
  <c r="K168" i="29" s="1"/>
  <c r="E65" i="18" s="1"/>
  <c r="G22" i="2"/>
  <c r="H22" i="2" s="1"/>
  <c r="J22" i="2" s="1"/>
  <c r="J167" i="26"/>
  <c r="K167" i="26" s="1"/>
  <c r="K168" i="26" s="1"/>
  <c r="E47" i="18" s="1"/>
  <c r="G19" i="2"/>
  <c r="H19" i="2" s="1"/>
  <c r="J19" i="2" s="1"/>
  <c r="J165" i="24"/>
  <c r="K165" i="24" s="1"/>
  <c r="K166" i="24" s="1"/>
  <c r="E36" i="18" s="1"/>
  <c r="G17" i="2"/>
  <c r="H17" i="2" s="1"/>
  <c r="J17" i="2" s="1"/>
  <c r="J165" i="23"/>
  <c r="K165" i="23" s="1"/>
  <c r="K166" i="23" s="1"/>
  <c r="G16" i="2"/>
  <c r="H16" i="2" s="1"/>
  <c r="J16" i="2" s="1"/>
  <c r="H156" i="22"/>
  <c r="J156" i="22" s="1"/>
  <c r="J157" i="22" s="1"/>
  <c r="E21" i="18" s="1"/>
  <c r="G15" i="2"/>
  <c r="H15" i="2" s="1"/>
  <c r="J15" i="2" s="1"/>
  <c r="J165" i="25"/>
  <c r="K165" i="25" s="1"/>
  <c r="K166" i="25" s="1"/>
  <c r="E42" i="18" s="1"/>
  <c r="H156" i="25"/>
  <c r="J156" i="25" s="1"/>
  <c r="J157" i="25" s="1"/>
  <c r="E39" i="18" s="1"/>
  <c r="H159" i="24"/>
  <c r="J159" i="24" s="1"/>
  <c r="J160" i="24" s="1"/>
  <c r="E34" i="18" s="1"/>
  <c r="H159" i="25"/>
  <c r="J159" i="25" s="1"/>
  <c r="J160" i="25" s="1"/>
  <c r="E40" i="18" s="1"/>
  <c r="J167" i="24"/>
  <c r="K167" i="24" s="1"/>
  <c r="K168" i="24" s="1"/>
  <c r="E35" i="18" s="1"/>
  <c r="H156" i="23"/>
  <c r="J156" i="23" s="1"/>
  <c r="J157" i="23" s="1"/>
  <c r="J167" i="23"/>
  <c r="K167" i="23" s="1"/>
  <c r="K168" i="23" s="1"/>
  <c r="H159" i="22"/>
  <c r="J159" i="22" s="1"/>
  <c r="J160" i="22" s="1"/>
  <c r="E22" i="18" s="1"/>
  <c r="J165" i="22"/>
  <c r="K165" i="22" s="1"/>
  <c r="K166" i="22" s="1"/>
  <c r="E24" i="18" s="1"/>
  <c r="J167" i="22"/>
  <c r="K167" i="22" s="1"/>
  <c r="K168" i="22" s="1"/>
  <c r="E23" i="18" s="1"/>
  <c r="J167" i="21"/>
  <c r="K167" i="21" s="1"/>
  <c r="K168" i="21" s="1"/>
  <c r="E17" i="18" s="1"/>
  <c r="H156" i="21"/>
  <c r="J156" i="21" s="1"/>
  <c r="J157" i="21" s="1"/>
  <c r="E15" i="18" s="1"/>
  <c r="J165" i="21"/>
  <c r="K165" i="21" s="1"/>
  <c r="K166" i="21" s="1"/>
  <c r="E18" i="18" s="1"/>
  <c r="H159" i="23"/>
  <c r="J159" i="23" s="1"/>
  <c r="J160" i="23" s="1"/>
  <c r="J165" i="26"/>
  <c r="K165" i="26" s="1"/>
  <c r="K166" i="26" s="1"/>
  <c r="E48" i="18" s="1"/>
  <c r="H156" i="24"/>
  <c r="J156" i="24" s="1"/>
  <c r="J157" i="24" s="1"/>
  <c r="E33" i="18" s="1"/>
  <c r="H159" i="29"/>
  <c r="J159" i="29" s="1"/>
  <c r="J160" i="29" s="1"/>
  <c r="E64" i="18" s="1"/>
  <c r="J167" i="27"/>
  <c r="K167" i="27" s="1"/>
  <c r="K168" i="27" s="1"/>
  <c r="E53" i="18" s="1"/>
  <c r="H156" i="28"/>
  <c r="J156" i="28" s="1"/>
  <c r="J157" i="28" s="1"/>
  <c r="E57" i="18" s="1"/>
  <c r="J165" i="28"/>
  <c r="K165" i="28" s="1"/>
  <c r="K166" i="28" s="1"/>
  <c r="E60" i="18" s="1"/>
  <c r="H159" i="28"/>
  <c r="J159" i="28" s="1"/>
  <c r="J160" i="28" s="1"/>
  <c r="E58" i="18" s="1"/>
  <c r="H156" i="26"/>
  <c r="J156" i="26" s="1"/>
  <c r="J157" i="26" s="1"/>
  <c r="E45" i="18" s="1"/>
  <c r="J165" i="29"/>
  <c r="K165" i="29" s="1"/>
  <c r="K166" i="29" s="1"/>
  <c r="E66" i="18" s="1"/>
  <c r="H159" i="26"/>
  <c r="J159" i="26" s="1"/>
  <c r="J160" i="26" s="1"/>
  <c r="E46" i="18" s="1"/>
  <c r="H156" i="27"/>
  <c r="J156" i="27" s="1"/>
  <c r="J157" i="27" s="1"/>
  <c r="E51" i="18" s="1"/>
  <c r="J165" i="27"/>
  <c r="K165" i="27" s="1"/>
  <c r="K166" i="27" s="1"/>
  <c r="E54" i="18" s="1"/>
  <c r="H156" i="29"/>
  <c r="J156" i="29" s="1"/>
  <c r="J157" i="29" s="1"/>
  <c r="E63" i="18" s="1"/>
  <c r="J133" i="19"/>
  <c r="D77" i="3"/>
  <c r="F83" i="3"/>
  <c r="C77" i="3"/>
  <c r="J18" i="2" l="1"/>
  <c r="J133" i="20"/>
  <c r="J149" i="20" s="1"/>
  <c r="J150" i="20" s="1"/>
  <c r="J149" i="19"/>
  <c r="J150" i="19" s="1"/>
  <c r="G12" i="2" s="1"/>
  <c r="H12" i="2" s="1"/>
  <c r="J12" i="2" s="1"/>
  <c r="J165" i="20" l="1"/>
  <c r="K165" i="20" s="1"/>
  <c r="K166" i="20" s="1"/>
  <c r="E12" i="18" s="1"/>
  <c r="G13" i="2"/>
  <c r="H13" i="2" s="1"/>
  <c r="J13" i="2" s="1"/>
  <c r="H159" i="20"/>
  <c r="J159" i="20" s="1"/>
  <c r="J160" i="20" s="1"/>
  <c r="E10" i="18" s="1"/>
  <c r="J167" i="20"/>
  <c r="K167" i="20" s="1"/>
  <c r="K168" i="20" s="1"/>
  <c r="E11" i="18" s="1"/>
  <c r="H156" i="20"/>
  <c r="J156" i="20" s="1"/>
  <c r="J157" i="20" s="1"/>
  <c r="E9" i="18" s="1"/>
  <c r="F9" i="18" s="1"/>
  <c r="J165" i="19"/>
  <c r="K165" i="19" s="1"/>
  <c r="K166" i="19" s="1"/>
  <c r="E6" i="18" s="1"/>
  <c r="H156" i="19"/>
  <c r="J156" i="19" s="1"/>
  <c r="J157" i="19" s="1"/>
  <c r="E3" i="18" s="1"/>
  <c r="F3" i="18" s="1"/>
  <c r="J167" i="19"/>
  <c r="K167" i="19" s="1"/>
  <c r="K168" i="19" s="1"/>
  <c r="E5" i="18" s="1"/>
  <c r="H159" i="19"/>
  <c r="J159" i="19" s="1"/>
  <c r="J160" i="19" s="1"/>
  <c r="E4" i="18" s="1"/>
  <c r="F33" i="18"/>
  <c r="F39" i="18"/>
  <c r="F57" i="18"/>
  <c r="F45" i="18"/>
  <c r="F15" i="18"/>
  <c r="F63" i="18"/>
  <c r="F51" i="18"/>
  <c r="F21" i="18"/>
  <c r="H23" i="2" l="1"/>
  <c r="E27" i="18"/>
  <c r="F27" i="18" s="1"/>
  <c r="G27" i="18" s="1"/>
  <c r="F17" i="18"/>
  <c r="G17" i="18" s="1"/>
  <c r="F23" i="18"/>
  <c r="G23" i="18" s="1"/>
  <c r="F5" i="18"/>
  <c r="G5" i="18" s="1"/>
  <c r="F11" i="18"/>
  <c r="G11" i="18" s="1"/>
  <c r="F65" i="18"/>
  <c r="G65" i="18" s="1"/>
  <c r="F53" i="18"/>
  <c r="G53" i="18" s="1"/>
  <c r="F59" i="18"/>
  <c r="G59" i="18" s="1"/>
  <c r="F41" i="18"/>
  <c r="G41" i="18" s="1"/>
  <c r="F47" i="18"/>
  <c r="G47" i="18" s="1"/>
  <c r="E29" i="18"/>
  <c r="F29" i="18" s="1"/>
  <c r="G29" i="18" s="1"/>
  <c r="F35" i="18"/>
  <c r="G35" i="18" s="1"/>
  <c r="E28" i="18"/>
  <c r="F28" i="18" s="1"/>
  <c r="G28" i="18" s="1"/>
  <c r="F40" i="18"/>
  <c r="G40" i="18" s="1"/>
  <c r="F34" i="18"/>
  <c r="G34" i="18" s="1"/>
  <c r="F52" i="18"/>
  <c r="G52" i="18" s="1"/>
  <c r="F64" i="18"/>
  <c r="G64" i="18" s="1"/>
  <c r="F10" i="18"/>
  <c r="G10" i="18" s="1"/>
  <c r="F46" i="18"/>
  <c r="G46" i="18" s="1"/>
  <c r="F16" i="18"/>
  <c r="G16" i="18" s="1"/>
  <c r="F58" i="18"/>
  <c r="G58" i="18" s="1"/>
  <c r="F22" i="18"/>
  <c r="G22" i="18" s="1"/>
  <c r="F4" i="18"/>
  <c r="G4" i="18" s="1"/>
  <c r="F66" i="18"/>
  <c r="G66" i="18" s="1"/>
  <c r="F24" i="18"/>
  <c r="G24" i="18" s="1"/>
  <c r="F12" i="18"/>
  <c r="G12" i="18" s="1"/>
  <c r="F60" i="18"/>
  <c r="G60" i="18" s="1"/>
  <c r="F48" i="18"/>
  <c r="G48" i="18" s="1"/>
  <c r="F36" i="18"/>
  <c r="G36" i="18" s="1"/>
  <c r="F6" i="18"/>
  <c r="G6" i="18" s="1"/>
  <c r="F54" i="18"/>
  <c r="G54" i="18" s="1"/>
  <c r="F42" i="18"/>
  <c r="G42" i="18" s="1"/>
  <c r="E30" i="18"/>
  <c r="F30" i="18" s="1"/>
  <c r="G30" i="18" s="1"/>
  <c r="F18" i="18"/>
  <c r="G18" i="18" s="1"/>
  <c r="G57" i="18"/>
  <c r="G39" i="18"/>
  <c r="G45" i="18"/>
  <c r="G21" i="18"/>
  <c r="G9" i="18"/>
  <c r="G33" i="18"/>
  <c r="G15" i="18"/>
  <c r="G51" i="18"/>
  <c r="G63" i="18"/>
  <c r="G3" i="18"/>
  <c r="G19" i="18" l="1"/>
  <c r="G61" i="18"/>
  <c r="F61" i="18"/>
  <c r="G67" i="18"/>
  <c r="G13" i="18"/>
  <c r="G43" i="18"/>
  <c r="F67" i="18"/>
  <c r="F43" i="18"/>
  <c r="F31" i="18"/>
  <c r="G25" i="18"/>
  <c r="G31" i="18"/>
  <c r="G55" i="18"/>
  <c r="G37" i="18"/>
  <c r="G7" i="18"/>
  <c r="F25" i="18"/>
  <c r="G49" i="18"/>
  <c r="F13" i="18"/>
  <c r="F55" i="18"/>
  <c r="F19" i="18"/>
  <c r="F49" i="18"/>
  <c r="F7" i="18"/>
  <c r="F37" i="18"/>
  <c r="F68" i="18" l="1"/>
  <c r="G68" i="18" s="1"/>
  <c r="J23" i="2" l="1"/>
  <c r="L2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Vanessa Morais</author>
  </authors>
  <commentList>
    <comment ref="J89" authorId="0" shapeId="0" xr:uid="{00000000-0006-0000-0200-000001000000}">
      <text>
        <r>
          <rPr>
            <b/>
            <sz val="9"/>
            <color indexed="81"/>
            <rFont val="Segoe UI"/>
            <family val="2"/>
          </rPr>
          <t>custo diluído para 5 postos.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Vanessa Morais</author>
  </authors>
  <commentList>
    <comment ref="S54" authorId="0" shapeId="0" xr:uid="{00000000-0006-0000-0E00-000001000000}">
      <text>
        <r>
          <rPr>
            <b/>
            <sz val="9"/>
            <color indexed="81"/>
            <rFont val="Segoe UI"/>
            <family val="2"/>
          </rPr>
          <t>ajustado para 1 posto!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<sst xmlns="http://schemas.openxmlformats.org/spreadsheetml/2006/main" count="3558" uniqueCount="430">
  <si>
    <t>LIMPEZA - Regime de Tributação: Lucro Real</t>
  </si>
  <si>
    <t>Nº do processo:</t>
  </si>
  <si>
    <t>Licitação nº:</t>
  </si>
  <si>
    <t>Dia:</t>
  </si>
  <si>
    <t>A</t>
  </si>
  <si>
    <t>Data de apresentação da proposta (dia/mês/ano)</t>
  </si>
  <si>
    <t>B</t>
  </si>
  <si>
    <t>Município/UF</t>
  </si>
  <si>
    <t>C</t>
  </si>
  <si>
    <t>D</t>
  </si>
  <si>
    <t>Número de meses de execução contratual</t>
  </si>
  <si>
    <t>Unidade
 de 
Medida</t>
  </si>
  <si>
    <t xml:space="preserve">Composição da Remuneração </t>
  </si>
  <si>
    <t>Valor (R$)</t>
  </si>
  <si>
    <t>RAT =</t>
  </si>
  <si>
    <t xml:space="preserve"> FAP =</t>
  </si>
  <si>
    <t>E</t>
  </si>
  <si>
    <t>F</t>
  </si>
  <si>
    <t>G</t>
  </si>
  <si>
    <t>H</t>
  </si>
  <si>
    <t>Benefícios Mensais e Diários</t>
  </si>
  <si>
    <t>-</t>
  </si>
  <si>
    <t>Provisão para Rescisão</t>
  </si>
  <si>
    <t>4.1</t>
  </si>
  <si>
    <t>4.2</t>
  </si>
  <si>
    <t xml:space="preserve">Materiais </t>
  </si>
  <si>
    <t xml:space="preserve">Custos Indiretos, Lucro e Tributos </t>
  </si>
  <si>
    <t>Custos Indiretos</t>
  </si>
  <si>
    <t>Lucro</t>
  </si>
  <si>
    <t>Tributos</t>
  </si>
  <si>
    <t>C.1    Tributos Federais (especificar)</t>
  </si>
  <si>
    <t>C.2   Tributos Estaduais (especificar)</t>
  </si>
  <si>
    <t>C.3   Tributos Municipais (especificar):</t>
  </si>
  <si>
    <t xml:space="preserve">Percentual Total e Valor Total de Tributos  </t>
  </si>
  <si>
    <t>Cálculo dos Tributos</t>
  </si>
  <si>
    <t>Módulo 1 - Composição da Remuneração</t>
  </si>
  <si>
    <t>3.  COMPLEMENTO DOS SERVIÇOS DE LIMPEZA E CONSERVAÇÃO</t>
  </si>
  <si>
    <t>PREÇO MENSAL UNITÁRIO POR M² (metro quadrado)</t>
  </si>
  <si>
    <t>MÃO DE OBRA 
       ENCARREGADO / SERVENTE</t>
  </si>
  <si>
    <t>(1) 
PRODUTIVIDADE
(1/M²)</t>
  </si>
  <si>
    <t>(2)
PREÇO HOMEM-MÊS                   (R$)</t>
  </si>
  <si>
    <t>(1 X 2)
SUBTOTAL
(R$/M²)</t>
  </si>
  <si>
    <t>TOTAL</t>
  </si>
  <si>
    <r>
      <rPr>
        <b/>
        <sz val="9"/>
        <rFont val="Arial"/>
        <family val="2"/>
      </rPr>
      <t xml:space="preserve">MÃO DE OBRA 
       </t>
    </r>
    <r>
      <rPr>
        <b/>
        <sz val="8"/>
        <color indexed="8"/>
        <rFont val="Arial"/>
        <family val="2"/>
      </rPr>
      <t>ENCARREGADO / SERVENTE</t>
    </r>
  </si>
  <si>
    <t>(1)
PRODUTIVIDADE 
(1/M²)</t>
  </si>
  <si>
    <t>(2) FREQUÊNCIA NO MÊS    (HORAS)      16 ***</t>
  </si>
  <si>
    <t>(3)
 JORNADA DE TRABALHO NO MÊS
 (HORAS)</t>
  </si>
  <si>
    <t>(4) 
= (1 X 2 X 3)
Ki****</t>
  </si>
  <si>
    <t>(5)
PREÇO HOMEM-MÊS 
(R$)</t>
  </si>
  <si>
    <t>(6) = (4 X 5)
 SUBTOTAL
 (R$/M²)</t>
  </si>
  <si>
    <t>1</t>
  </si>
  <si>
    <t>188,76</t>
  </si>
  <si>
    <r>
      <rPr>
        <b/>
        <sz val="18"/>
        <rFont val="Arial"/>
        <family val="2"/>
      </rPr>
      <t xml:space="preserve">ANEXO ----  </t>
    </r>
    <r>
      <rPr>
        <b/>
        <sz val="18"/>
        <color indexed="10"/>
        <rFont val="Arial"/>
        <family val="2"/>
      </rPr>
      <t xml:space="preserve">do Pregão nº XX/2020 – </t>
    </r>
    <r>
      <rPr>
        <b/>
        <sz val="18"/>
        <color indexed="12"/>
        <rFont val="Arial"/>
        <family val="2"/>
      </rPr>
      <t xml:space="preserve">CONTA VINCULADA
</t>
    </r>
    <r>
      <rPr>
        <b/>
        <sz val="18"/>
        <color indexed="8"/>
        <rFont val="Arial"/>
        <family val="2"/>
      </rPr>
      <t xml:space="preserve">MODELO DE PLANILHA DE CUSTOS E FORMAÇÃO DE PREÇOS </t>
    </r>
    <r>
      <rPr>
        <b/>
        <sz val="18"/>
        <color indexed="20"/>
        <rFont val="Arial"/>
        <family val="2"/>
      </rPr>
      <t xml:space="preserve"> </t>
    </r>
    <r>
      <rPr>
        <b/>
        <sz val="18"/>
        <rFont val="Arial"/>
        <family val="2"/>
      </rPr>
      <t xml:space="preserve"> </t>
    </r>
  </si>
  <si>
    <t>xxxxxx</t>
  </si>
  <si>
    <t>INSUMOS DIVERSOS</t>
  </si>
  <si>
    <t>Materiais de Limpeza – SANEANTES DOMISSANITÁRIOS</t>
  </si>
  <si>
    <t>Unidade</t>
  </si>
  <si>
    <t>Quantidade Mensal</t>
  </si>
  <si>
    <t>Quantidade Anual</t>
  </si>
  <si>
    <t>Valor Unitário</t>
  </si>
  <si>
    <t>Custo Anual</t>
  </si>
  <si>
    <t>Água Sanitária de 1ª qualidade, galão de 5 litros</t>
  </si>
  <si>
    <t>galão</t>
  </si>
  <si>
    <t>Álcool 70 °INPM (70% p/p) ou 77 °GL (77% v/v)</t>
  </si>
  <si>
    <t>litro</t>
  </si>
  <si>
    <t>Álcool em gel, 70% INPM ou 77º GL (77% v/v)</t>
  </si>
  <si>
    <t>Detergente neutro líquido</t>
  </si>
  <si>
    <t>Desinfetante de uso geral</t>
  </si>
  <si>
    <t>Desodorizador de ar de 360 ml (tipo aerossol)</t>
  </si>
  <si>
    <t>unidade</t>
  </si>
  <si>
    <t>Limpa vidros, frasco de 500 ml</t>
  </si>
  <si>
    <t>Limpador Multiuso</t>
  </si>
  <si>
    <t>Polidor de metais, 200 ml</t>
  </si>
  <si>
    <t>Sabão em pó</t>
  </si>
  <si>
    <t>kg</t>
  </si>
  <si>
    <t>Saponáceo em pó, detergente com 300g</t>
  </si>
  <si>
    <t>Tela desodorante para mictório</t>
  </si>
  <si>
    <t>CUSTO ANUAL DOS SANEANTES DOMISSANITÁRIOS</t>
  </si>
  <si>
    <t>CUSTO MENSAL DOS SANEANTES DOMISSANITÁRIOS</t>
  </si>
  <si>
    <r>
      <rPr>
        <b/>
        <sz val="10"/>
        <color indexed="18"/>
        <rFont val="Arial"/>
        <family val="2"/>
      </rPr>
      <t xml:space="preserve">Materiais de Limpeza – </t>
    </r>
    <r>
      <rPr>
        <b/>
        <sz val="15"/>
        <color indexed="18"/>
        <rFont val="Arial"/>
        <family val="2"/>
      </rPr>
      <t>COMPLEMENTARES</t>
    </r>
  </si>
  <si>
    <t>Papel higiênico branco de alta qualidade, tipo personal, Nice ou similar, rolo de 300m x 10 cm</t>
  </si>
  <si>
    <t>Papel toalha branco 100% celulose interfolhado com 1000 folhas 20cm x 21cm</t>
  </si>
  <si>
    <t>pacote</t>
  </si>
  <si>
    <t>Sabonete líquido para mãos, cremoso, 5 litros (galão)</t>
  </si>
  <si>
    <t>CUSTO ANUAL DOS MATERIAIS DE LIMPEZA – COMPLEMENTARES</t>
  </si>
  <si>
    <t>CUSTO MENSAL DOS  MATERIAIS DE LIMPEZA – COMPLEMENTARES</t>
  </si>
  <si>
    <t>UTENSÍLIOS</t>
  </si>
  <si>
    <t>Quantidade a disponibilizar</t>
  </si>
  <si>
    <t>Vida Útil   (em meses)</t>
  </si>
  <si>
    <t>Balde plástico, 20 litros</t>
  </si>
  <si>
    <t>Desentupidor de pia</t>
  </si>
  <si>
    <t>Desentupidor de vaso sanitário</t>
  </si>
  <si>
    <t>Escova nylon manual, cerdas duras (escova de mão)</t>
  </si>
  <si>
    <t>Escova para vaso sanitário</t>
  </si>
  <si>
    <t>Esponja dupla face</t>
  </si>
  <si>
    <t>Varal portátil para secagem de panos</t>
  </si>
  <si>
    <t>Prendedor de roupas, pacote com 12 unidades</t>
  </si>
  <si>
    <t>Pá de Lixo, com cabo longo</t>
  </si>
  <si>
    <t>Pano de chão, 100% algodão 50x70 cm</t>
  </si>
  <si>
    <t>Rodo com  2 borrachas - 40cm de largura, com cabo</t>
  </si>
  <si>
    <t>Saco de lixo 100L, pacote 100 unidades</t>
  </si>
  <si>
    <t>Saco de lixo 40L, pacote 100 unidades</t>
  </si>
  <si>
    <t>Vassoura de nylon 30cm c/ cabo de madeira plastificado</t>
  </si>
  <si>
    <t>Borrifador de líquidos, com bico borrifador, cap.: 500 ml</t>
  </si>
  <si>
    <t xml:space="preserve">CUSTO ANUAL DOS UTENSÍLIOS </t>
  </si>
  <si>
    <t xml:space="preserve">CUSTO MENSAL DOS UTENSÍLIOS </t>
  </si>
  <si>
    <t>EQUIPAMENTOS</t>
  </si>
  <si>
    <t>Depreciação (em meses)</t>
  </si>
  <si>
    <t>Lavador a jato de alta pressão</t>
  </si>
  <si>
    <t>Carro Estação de limpeza multifuncional com bolsa de vinil</t>
  </si>
  <si>
    <t>Escada de alumínio de 3 degraus</t>
  </si>
  <si>
    <t>Escada de alumínio de 6 a 8 degraus</t>
  </si>
  <si>
    <t>MOP completo pó</t>
  </si>
  <si>
    <t>kit</t>
  </si>
  <si>
    <t>Aspirador de pó e água</t>
  </si>
  <si>
    <t>Placas sinalizadoras</t>
  </si>
  <si>
    <t xml:space="preserve">CUSTO ANUAL DOS EQUIPAMENTOS </t>
  </si>
  <si>
    <t xml:space="preserve">CUSTO MENSAL DOS EQUIPAMENTOS </t>
  </si>
  <si>
    <t>UNIFORMES</t>
  </si>
  <si>
    <t>Calça de tecido de algodão (tipo BRIM)</t>
  </si>
  <si>
    <t>Camiseta de manga curta com logotipo e nome da contratada</t>
  </si>
  <si>
    <t>Camiseta de manga longa com logotipo e nome da contratada</t>
  </si>
  <si>
    <t>Jaqueta, forrada com elástico nos punhos e firme com logotipo e nome da contratada</t>
  </si>
  <si>
    <t>Calçado tipo botina de couro, em PU com solado antiderrapante, resistente a choque elétrico</t>
  </si>
  <si>
    <t>par</t>
  </si>
  <si>
    <t xml:space="preserve">Luva látex forrada </t>
  </si>
  <si>
    <t>CUSTO ANUAL DOS UNIFORMES PARA 1 SERVENTE</t>
  </si>
  <si>
    <t>CUSTO MENSAL DOS UNIFORMES PARA 1 SERVENTE</t>
  </si>
  <si>
    <t>QUADRO RESUMO</t>
  </si>
  <si>
    <t>CUSTO ANUAL</t>
  </si>
  <si>
    <t>CUSTO MENSAL</t>
  </si>
  <si>
    <t>Custo Mensal por SERVENTE</t>
  </si>
  <si>
    <t xml:space="preserve">Materiais de Limpeza – SANEANTES DOMISSANITÁRIOS </t>
  </si>
  <si>
    <t>Materiais de Limpeza – COMPLEMENTARES</t>
  </si>
  <si>
    <t>Materiais de Limpeza – UTENSÍLIOS</t>
  </si>
  <si>
    <t>MATERIAIS</t>
  </si>
  <si>
    <t>TOTAIS</t>
  </si>
  <si>
    <t>Quantidade da mão de obra alocada na prestação dos serviços</t>
  </si>
  <si>
    <t>OBS.: Pesquisa de preços realizada no Painel de preços do Governo Federal pelo site: http://paineldeprecos.planejamento.gov.br/</t>
  </si>
  <si>
    <t xml:space="preserve">Extensão elétrica com cabo PP - comprimento = 30m </t>
  </si>
  <si>
    <t>Mangueira com 50 metros</t>
  </si>
  <si>
    <t>Taxa ADM.</t>
  </si>
  <si>
    <t>Unif</t>
  </si>
  <si>
    <t>Mater</t>
  </si>
  <si>
    <t>Item</t>
  </si>
  <si>
    <t>Atividade</t>
  </si>
  <si>
    <t>Carga horaria mensal</t>
  </si>
  <si>
    <t>Quantidade de empregado</t>
  </si>
  <si>
    <t>Valor Mensal dos Serviços</t>
  </si>
  <si>
    <t>Quantidade de Meses</t>
  </si>
  <si>
    <t>Valor total anual dos postos</t>
  </si>
  <si>
    <t>12</t>
  </si>
  <si>
    <t>TOTAL GERAL</t>
  </si>
  <si>
    <t>220</t>
  </si>
  <si>
    <t>Outros (especificar)</t>
  </si>
  <si>
    <t>Calça comprida em tecido confortável, resistente, em tom escuro, identificada com o logotipo da empresa</t>
  </si>
  <si>
    <t>Camiseta de manga curta 100% algodão, identificada com o logotipo da empresa</t>
  </si>
  <si>
    <t>Jaqueta de frio ou agasalho 100% algodão, identificada com o logotipo da empresa</t>
  </si>
  <si>
    <t>Par de meias de cano médio, confortáveis, em tecido de algodão</t>
  </si>
  <si>
    <t>Par de sapatos fechados, confortáveis, impermeáveis, sem salto, com solado antiderrapante, adequado à natureza dos serviços</t>
  </si>
  <si>
    <t>Área Externa</t>
  </si>
  <si>
    <t>Fachada</t>
  </si>
  <si>
    <t>=1/132,60</t>
  </si>
  <si>
    <t>Esquadria</t>
  </si>
  <si>
    <t>Sede da Superintendência Regional do DNIT/SC, situada na rua Dr. Álvaro Millen da Silveira, 104, Centro, Florianópolis/SC. Telefone: (48) 3229 1636</t>
  </si>
  <si>
    <t>Unidade Local do DNIT em São José/SC, situado na BR-101 Km 204, Barreiros, São José/SC. Telefone: 3246.0097</t>
  </si>
  <si>
    <t>Escritório de Fiscalização do DNIT em Tubarão/SC, situada na Rodovia BR-101, Km 336, bairro Morrote, Tubarão/SC. Telefone: (48) 3626 3342</t>
  </si>
  <si>
    <t>Unidade Ferroviária do DNIT em Tubarão/SC, situada na Rua dos Ferroviários, nº 131, bairro Oficinas, Tubarão/SC. Telefone(s): (48) 3626 4322</t>
  </si>
  <si>
    <t>Unidade Local do DNIT em Rio do Sul/SC, situada na Rodovia BR-470, Km 141, bairro Canta Galo, Rio do Sul/SC. Telefone: (47) 3525 0758</t>
  </si>
  <si>
    <t>Unidade Local do DNIT em Joinville/SC, situada na Rodovia BR-101, Km 39, bairro São Marcos, Joinville/SC. Telefone: (47) 3453 1655</t>
  </si>
  <si>
    <t>Unidade Local do DNIT em Lages/SC, situada na Rua Getúlio Vargas, 515, bairro Conta Dinheiro, Lages/SC. Telefone: (49) 3225 2588</t>
  </si>
  <si>
    <t>Escritório de Fiscalização do DNIT em Joaçaba/SC, situado na Rodovia BR-282, Km 391, bairro Aeroporto, Joaçaba/SC. Telefone: (49) 3522 0270</t>
  </si>
  <si>
    <t>Unidade Local do DNIT em Chapecó/SC, situada na Rodovia BR-282, Km 539, bairro Colônia Cela, Chapecó/SC. Telefone: (49) 3328 0120</t>
  </si>
  <si>
    <t>Escritório de Fiscalização do DNIT em São Miguel do Oeste/SC, situado na Rua Euclides da Cunha, S/N, bairro Agostine, São Miguel do Oeste/SC. Telefone: (49) 3622 0011</t>
  </si>
  <si>
    <t>Escritório de Fiscalização do DNIT em Mafra/SC, situado na Avenida Cel. José Severiano Maia, 1.111, Centro, Mafra/SC. Telefone: (47) 3642 4757</t>
  </si>
  <si>
    <t>Área Interna</t>
  </si>
  <si>
    <t>SC</t>
  </si>
  <si>
    <t>Áreas a serem limpas</t>
  </si>
  <si>
    <t>m²</t>
  </si>
  <si>
    <t>Preço Mensal Unitário (R$/m²)</t>
  </si>
  <si>
    <t>Valor Mensal (R$)</t>
  </si>
  <si>
    <t>Valor Anual (R$)</t>
  </si>
  <si>
    <t>Área interna</t>
  </si>
  <si>
    <t>Área externa</t>
  </si>
  <si>
    <t>Esquadria externa</t>
  </si>
  <si>
    <t>Fachada envidraçada</t>
  </si>
  <si>
    <t>SEDE DA SUPERINTENDÊNCIA REGIONAL DO DNIT</t>
  </si>
  <si>
    <t>Sub Total</t>
  </si>
  <si>
    <t>UNIDADE LOCAL DE SÃO JOSÉ</t>
  </si>
  <si>
    <t>ESCRITÓRIO DE FISCALIZAÇÃO DE TUBARÃO</t>
  </si>
  <si>
    <t>UNIDADE FERROVIÁRIA - TUBARÃO</t>
  </si>
  <si>
    <t>UNIDADE LOCAL DE RIO DO SUL</t>
  </si>
  <si>
    <t>UNIDADE LOCAL DE JOINVILLE</t>
  </si>
  <si>
    <t>UNIDADE LOCAL DE LAGES</t>
  </si>
  <si>
    <t>ESCRITÓRIO DE FISCALIZAÇÃO DE MAFRA</t>
  </si>
  <si>
    <t>ESCRITÓRIO DE FISCALIZAÇÃO DE JOAÇABA</t>
  </si>
  <si>
    <t>UNIDADE LOCAL DE CHAPECÓ/SC</t>
  </si>
  <si>
    <t>ESCRITÓRIO DE FISC. DE SÃO MIGUEL DO OESTE</t>
  </si>
  <si>
    <t>Total Geral</t>
  </si>
  <si>
    <t>Ano do Acordo, Convenção ou Sentença Normativa em Dissídio Coletivo</t>
  </si>
  <si>
    <t>Identificação do Serviço</t>
  </si>
  <si>
    <t>Tipo de Serviço</t>
  </si>
  <si>
    <t xml:space="preserve">Tipo de serviço:
</t>
  </si>
  <si>
    <t xml:space="preserve">Quantidade total a contratar (em função da unidade de medida) </t>
  </si>
  <si>
    <t>Posto de Serviço</t>
  </si>
  <si>
    <t>posto</t>
  </si>
  <si>
    <t>TOTAL DE POSTOS</t>
  </si>
  <si>
    <t>ANEXO-MÃO DE OBRA - MÃO DE OBRA VINCULADA À EXECUÇÃO CONTRATUAL</t>
  </si>
  <si>
    <t>Dados complementares para composição dos custos referente à mão de obra</t>
  </si>
  <si>
    <t>Tipo de serviço (mesmo serviço com características distintas)</t>
  </si>
  <si>
    <t>Salário normativo da categoria profissional</t>
  </si>
  <si>
    <t>Categoria profissional (vinculada à execução contratual)</t>
  </si>
  <si>
    <t xml:space="preserve">Data base da categoria (dia/mês/ano) </t>
  </si>
  <si>
    <t>Nota: Deverá ser elaborado um quadro para cada tipo de serviço</t>
  </si>
  <si>
    <t xml:space="preserve">                                                                     MÓDULO 1: COMPOSIÇÃO DA REMUNERAÇÃO</t>
  </si>
  <si>
    <t>%</t>
  </si>
  <si>
    <t xml:space="preserve">Valor (R$) </t>
  </si>
  <si>
    <t>Salário-base - Servente de Limpeza para 60 horas</t>
  </si>
  <si>
    <t xml:space="preserve">Adicional de Insalubridade </t>
  </si>
  <si>
    <t>J</t>
  </si>
  <si>
    <t xml:space="preserve">Outros (especificar)                        </t>
  </si>
  <si>
    <t>Total de Remuneração</t>
  </si>
  <si>
    <t>MÓDULO 2 : BENEFÍCIOS MENSAIS E DIÁRIOS                                        =</t>
  </si>
  <si>
    <t xml:space="preserve">Auxílio-alimentação  (Vales, cesta básica, etc.)  </t>
  </si>
  <si>
    <t xml:space="preserve"> </t>
  </si>
  <si>
    <t>Assistência médica e familiar</t>
  </si>
  <si>
    <t xml:space="preserve">Seguro de vida             </t>
  </si>
  <si>
    <t>Total de Benefícios Mensais e Diários</t>
  </si>
  <si>
    <t>Nota: o valor informado deverá ser o custo real do insumo (descontado o valor eventualmente pago pelo empregado).</t>
  </si>
  <si>
    <t>MÓDULO 3: INSUMOS DIVERSOS</t>
  </si>
  <si>
    <t>]</t>
  </si>
  <si>
    <t>Insumos Diversos</t>
  </si>
  <si>
    <t>Uniformes</t>
  </si>
  <si>
    <t>Total de Insumos Diversos</t>
  </si>
  <si>
    <t>Nota: Valores mensais por empregado</t>
  </si>
  <si>
    <r>
      <t>MÓDULO 4: ENCARGOS SOCIAIS E TRABALHISTAS - S</t>
    </r>
    <r>
      <rPr>
        <b/>
        <sz val="11"/>
        <rFont val="Arial"/>
        <family val="2"/>
      </rPr>
      <t>ubmódulo 4.1 - Encargos Previdenciários e FGTS</t>
    </r>
  </si>
  <si>
    <t>Encargos Previdenciários e FGTS</t>
  </si>
  <si>
    <t xml:space="preserve">INSS                                                                                                                      </t>
  </si>
  <si>
    <t xml:space="preserve">SESI ou SESC                                                                                                     </t>
  </si>
  <si>
    <t xml:space="preserve">SENAI ou SENAC                                                                                              </t>
  </si>
  <si>
    <t xml:space="preserve">INCRA                                                                                                                    </t>
  </si>
  <si>
    <t xml:space="preserve">Salário educação                                                                                                </t>
  </si>
  <si>
    <t xml:space="preserve">FGTS                                                                                                                     </t>
  </si>
  <si>
    <r>
      <t xml:space="preserve">Seguro acidente de trabalho (RAT x FAP)  </t>
    </r>
    <r>
      <rPr>
        <b/>
        <sz val="10"/>
        <rFont val="Arial"/>
        <family val="2"/>
      </rPr>
      <t xml:space="preserve">
</t>
    </r>
    <r>
      <rPr>
        <b/>
        <sz val="8"/>
        <color indexed="10"/>
        <rFont val="Arial"/>
        <family val="2"/>
      </rPr>
      <t>Cálculo do valor: % do RAT x FAP (Fator Acidentário de Prevenção de cada empresa)</t>
    </r>
  </si>
  <si>
    <t xml:space="preserve">SEBRAE                                                                                                               </t>
  </si>
  <si>
    <t>Nota (1) - Os percentuais dos encargos previdenciários e FGTS são aqueles estabelecidos pela legislação vigente.
Nota (2) - Percentuais incidentes sobre a remuneração.</t>
  </si>
  <si>
    <t>Submódulo 4.2 - 13º Salário e Adicional de Férias</t>
  </si>
  <si>
    <t>13º Salário e Adicional de Férias</t>
  </si>
  <si>
    <r>
      <t xml:space="preserve">Adicional de Férias      </t>
    </r>
    <r>
      <rPr>
        <b/>
        <sz val="9"/>
        <color indexed="10"/>
        <rFont val="Arial"/>
        <family val="2"/>
      </rPr>
      <t/>
    </r>
  </si>
  <si>
    <t>Subtotal</t>
  </si>
  <si>
    <t>Incidência do submódulo 4.1 sobre 13º Salário e Adicional de Férias</t>
  </si>
  <si>
    <t>Submódulo 4.3 - Afastamento Maternidade</t>
  </si>
  <si>
    <t>4.3</t>
  </si>
  <si>
    <t>Afastamento Maternidade</t>
  </si>
  <si>
    <t xml:space="preserve">Incidência do submódulo 4.1 sobre o afastamento maternidade </t>
  </si>
  <si>
    <t>Submódulo 4.4 - Provisão para Rescisão</t>
  </si>
  <si>
    <t>4.4</t>
  </si>
  <si>
    <t xml:space="preserve">Aviso-prévio indenizado  </t>
  </si>
  <si>
    <t>Incidência do FGTS sobre o aviso-prévio indenizado</t>
  </si>
  <si>
    <t xml:space="preserve">Multa do FGTS e CS do aviso-prévio indenizado  </t>
  </si>
  <si>
    <r>
      <t xml:space="preserve">Aviso-previo trabalhado       </t>
    </r>
    <r>
      <rPr>
        <b/>
        <sz val="10"/>
        <color indexed="10"/>
        <rFont val="Arial"/>
        <family val="2"/>
      </rPr>
      <t/>
    </r>
  </si>
  <si>
    <t>Incidência do submódulo 4.1 sobre o aviso-prévio trabalhado</t>
  </si>
  <si>
    <t xml:space="preserve">Multa do FGTS e CS do aviso-prévio trabalhado </t>
  </si>
  <si>
    <t>4.5 - Custo de Reposição do Profissional Ausente</t>
  </si>
  <si>
    <t>A memória de cálculos deste módulo foi elaborada conforme orientação da Divisão de Compras</t>
  </si>
  <si>
    <t>4.5</t>
  </si>
  <si>
    <t>Composição do Custo de Reposição do Profissional Ausente</t>
  </si>
  <si>
    <r>
      <t xml:space="preserve">Ausência por doença  </t>
    </r>
    <r>
      <rPr>
        <b/>
        <sz val="8"/>
        <color indexed="10"/>
        <rFont val="Arial"/>
        <family val="2"/>
      </rPr>
      <t/>
    </r>
  </si>
  <si>
    <r>
      <t xml:space="preserve">Licença-paternidade                     </t>
    </r>
    <r>
      <rPr>
        <b/>
        <sz val="8"/>
        <color indexed="10"/>
        <rFont val="Arial"/>
        <family val="2"/>
      </rPr>
      <t/>
    </r>
  </si>
  <si>
    <t xml:space="preserve">Ausências legais                                 </t>
  </si>
  <si>
    <t>SUB-TOTAL</t>
  </si>
  <si>
    <t>Quadro-resumo - Módulo 4 - Encargos Sociais e Trabalhistas</t>
  </si>
  <si>
    <t>Módulo 4 - Encargos Sociais e Trabalhistas</t>
  </si>
  <si>
    <t xml:space="preserve">Encargos previdenciários e FGTS </t>
  </si>
  <si>
    <t>13º salário + adicional de férias</t>
  </si>
  <si>
    <t>Afastamento maternidade</t>
  </si>
  <si>
    <t>Custo de rescisão</t>
  </si>
  <si>
    <t>Custo de reposição do profissional ausente</t>
  </si>
  <si>
    <t>4.6</t>
  </si>
  <si>
    <t>MÓDULO 5 - CUSTOS INDIRETOS, LUCRO E TRIBUTOS</t>
  </si>
  <si>
    <t>BASE DE CÁLCULO DOS CUSTOS INDIRETOS  = (Total da Remuneração + Total dos Benefícios Mensais e Diários + Total de Insumos Diversos + Total do Quadro-resumo do Módulo 4 de Encargos Sociais e Trabalhistas)</t>
  </si>
  <si>
    <t>BASE DE CÁLCULO DO LUCRO = (Total da Remuneração + Total dos Benefícios Mensais e Diários + Total de Insumos Diversos + Total do Quadro-resumo do Módulo 4 de Encargos Sociais e Trabalhistas + Custos Indiretos)</t>
  </si>
  <si>
    <t>BASE DE CÁLCULO DOS TRIBUTOS = (Total da Remuneração + Total dos Benefícios Mensais e Diários + Total de Insumos Diversos + Total do Quadro-resumo do Módulo 4 de Encargos Sociais e Trabalhistas + Custos Indiretos + Lucro)</t>
  </si>
  <si>
    <t>IRPJ e CSLL (Não incluir esses tributos em face da proibição contida no item 9.1 do Acórdão TCU nº 950/2007-Plenário)</t>
  </si>
  <si>
    <t xml:space="preserve">  a) ISS            </t>
  </si>
  <si>
    <t xml:space="preserve">                                         Base de Cálculo para os Tributos</t>
  </si>
  <si>
    <t xml:space="preserve"> = ( --------------------------------------------------------- ) x Alíquota do Tributo</t>
  </si>
  <si>
    <t xml:space="preserve">                                  1 - (Total de Tributos em % dividido por 100)</t>
  </si>
  <si>
    <t>Nota (1): Custos Indiretos, Lucro e Tributos por empregado
Nota (2): O valor referente a tributos é obtido aplicando-se o percentual sobre o valor do faturamento</t>
  </si>
  <si>
    <r>
      <t>ANEXO -------B</t>
    </r>
    <r>
      <rPr>
        <b/>
        <sz val="10"/>
        <rFont val="Arial"/>
        <family val="2"/>
      </rPr>
      <t xml:space="preserve">
</t>
    </r>
    <r>
      <rPr>
        <b/>
        <sz val="11"/>
        <rFont val="Arial"/>
        <family val="2"/>
      </rPr>
      <t>Quadro-resumo do Custo por Posto de Trabalho</t>
    </r>
    <r>
      <rPr>
        <b/>
        <sz val="10"/>
        <rFont val="Arial"/>
        <family val="2"/>
      </rPr>
      <t xml:space="preserve">
</t>
    </r>
  </si>
  <si>
    <t>Mão de obra vinculada à execução contratual (valor por posto de trabalho)</t>
  </si>
  <si>
    <t>Módulo 2 - Benefícios Mensais e Diários</t>
  </si>
  <si>
    <t>Módulo 3 - Insumo Diversos (uniformes, materiais, equipamentos e outros)</t>
  </si>
  <si>
    <t>Subtotal (A + B + C + D)</t>
  </si>
  <si>
    <t>Módulo 5 - Custos Indiretos, Lucro e Tributos</t>
  </si>
  <si>
    <t>Valor total por posto de empregado</t>
  </si>
  <si>
    <t>Licitação nº: 071/2021-16</t>
  </si>
  <si>
    <t>SEAC / 2021</t>
  </si>
  <si>
    <t>Servente de Limpeza</t>
  </si>
  <si>
    <t>Equipamentos</t>
  </si>
  <si>
    <t>Equi</t>
  </si>
  <si>
    <t>RELAÇÃO ESTIMADA DOS EQUIPAMENTOS, FERRAMENTAS E UTENSÍLIOS</t>
  </si>
  <si>
    <t>SEDE DA SUPERINTENDÊNCIA REGIONAL DO DNIT/SC</t>
  </si>
  <si>
    <t>ITENS</t>
  </si>
  <si>
    <t>Aspirador de pó e água 1700 wats</t>
  </si>
  <si>
    <t>ESPECIFICAÇÃO</t>
  </si>
  <si>
    <t>UNIDADE DE MEDIDA</t>
  </si>
  <si>
    <t>QUANTIDADE</t>
  </si>
  <si>
    <t>Escada em alumínio com 07 degraus</t>
  </si>
  <si>
    <t>Extensão de 50 metros</t>
  </si>
  <si>
    <t>Lavadora de Pressão, tipo Lava Jato, com acessórios</t>
  </si>
  <si>
    <t>Mangueira de 100m</t>
  </si>
  <si>
    <t>Placa piso molhado</t>
  </si>
  <si>
    <t>Varredoura feiticeira com 03 escovas</t>
  </si>
  <si>
    <t>Depreciassão</t>
  </si>
  <si>
    <t>Valo Unitário</t>
  </si>
  <si>
    <t>Valor mesal</t>
  </si>
  <si>
    <t>Valor Total</t>
  </si>
  <si>
    <t>Mangueira de 50m</t>
  </si>
  <si>
    <t>Container de lixo ou carrinho de mão para recolher folhagem</t>
  </si>
  <si>
    <t>Escada em alumínio com 08 degraus</t>
  </si>
  <si>
    <t>Enceradeira e Acessórios</t>
  </si>
  <si>
    <t>Vassoura com mangueira acoplada e cabo extensível</t>
  </si>
  <si>
    <t>UNIDADE FERROVIÁRIA DE TUBARÃO</t>
  </si>
  <si>
    <t>UNIDADE LOCAL DE CHAPECÓ</t>
  </si>
  <si>
    <t>ESCRITÓRIO DE FISCALIZAÇÃO DE SÃO MIGUEL DO OESTE</t>
  </si>
  <si>
    <t>DESCRIÇÃO RESUMIDA E CONSUMO ESTIMADO DE MATERIAIS DE LIMPEZA, HIGIENIZAÇÃO E CONSERVAÇÃO</t>
  </si>
  <si>
    <t>Água sanitária c/ concentração de no mín. 2,5 % de cloro ativo</t>
  </si>
  <si>
    <t>Álcool etílico hidratado GL 96º embalagem de 1000 ml</t>
  </si>
  <si>
    <t>Álcool gel 70º, embalagem com aproximadamente 500g</t>
  </si>
  <si>
    <t>Alvejante concentrado a base de hipoclorito de sódio, com 3,9% a 5,6% de cloro ativo</t>
  </si>
  <si>
    <t>Aromatizante (tipo Bom Ar ou similar), embalagem com aproximadamente 360ml</t>
  </si>
  <si>
    <t>Balde de 15 litros</t>
  </si>
  <si>
    <t>Cera Líquida Incolor</t>
  </si>
  <si>
    <t>Cera Líquida Preta</t>
  </si>
  <si>
    <t>Desinfetante Eucalipto (para banheiros e sanitários)</t>
  </si>
  <si>
    <t>Desinfetante Floral</t>
  </si>
  <si>
    <t>Desodorante Sanitário (tipo Sani Fleur, Deso Box ou similar)</t>
  </si>
  <si>
    <t>Detergente neutro</t>
  </si>
  <si>
    <t>Escova de Nylon Oval (para paredes)</t>
  </si>
  <si>
    <t>Espanador</t>
  </si>
  <si>
    <t>Esponja de lã de aço c/ 8 un de 60g</t>
  </si>
  <si>
    <t>Flanela</t>
  </si>
  <si>
    <t>Limpa Carpetes adequado para fibra sintética</t>
  </si>
  <si>
    <t>Limpa piso para limpeza e brilho, multipisos, com fragrância, diluível</t>
  </si>
  <si>
    <t>Limpa Vidros</t>
  </si>
  <si>
    <t>Limpador Instantâneo para limpeza pesada</t>
  </si>
  <si>
    <t>Limpador Instantâneo para uso geral</t>
  </si>
  <si>
    <t>Lustra Móveis, embalagem com aproximadamente 200ml</t>
  </si>
  <si>
    <t>Luvas para limpeza P/ M/ G</t>
  </si>
  <si>
    <t>Pá para Lixo com cabo longo</t>
  </si>
  <si>
    <t>Palha de Aço</t>
  </si>
  <si>
    <t>Pano para Limpeza de Chão (tipo saco)</t>
  </si>
  <si>
    <t>Papel higiênico, material celulose virgem, comprimento 30 metros, largura 10 cm, tipo picotado, quantidade folhas dupla, cor branca, características adicionais extra macio e sem perfume, fardo com 64 rolos.</t>
  </si>
  <si>
    <t>Polidor de Metal, embalagem com aproximadamente 500ml</t>
  </si>
  <si>
    <t>Rodo para limpeza de vidro, cabo retrátil/extensível</t>
  </si>
  <si>
    <t>Sabão de Coco Líquido</t>
  </si>
  <si>
    <t>Sabão em barra (coco/glicerinado)</t>
  </si>
  <si>
    <t>Sabão em Pó 500 gramas</t>
  </si>
  <si>
    <t>Sabonete Líquido</t>
  </si>
  <si>
    <t>Saco para Aspirador de Pó</t>
  </si>
  <si>
    <t>Saco Plástico para Lixo de 20 litros, reforçado de 10 micra, pacote com 100 unidades</t>
  </si>
  <si>
    <t>Saco Plástico para Lixo de 60 litros, reforçado de 10 micra, pacote com 100 unidades</t>
  </si>
  <si>
    <t>Saco Plástico para Lixo de 100 litros, reforçado de 10 micra, pacote com 100 unidades</t>
  </si>
  <si>
    <t>Saco Plástico para Lixo de 200 litros, reforçado de 10 micra, pacote com 100 unidades</t>
  </si>
  <si>
    <t>Saponáceo Líquido, embalagem com aproximadamente 300ml</t>
  </si>
  <si>
    <t>Tira limo com cloro ativo</t>
  </si>
  <si>
    <t>Toalha de papel, material papel, tipo folha 2 dobras, alvura 86 a 90%, comprimento 22,5 cm, largura 22,5 cm, gramatura de 33 a 35 (g/m²), cor branca, aplicação toaletes, pacote com 1.250 folhas.</t>
  </si>
  <si>
    <t>Vaselina líquida</t>
  </si>
  <si>
    <t>Vassoura de Nylon</t>
  </si>
  <si>
    <t>Vassoura de Piaçava</t>
  </si>
  <si>
    <t>Vassoura Tipo Gar</t>
  </si>
  <si>
    <t>Vassourinha de sanitário, com suporte</t>
  </si>
  <si>
    <t>Litro</t>
  </si>
  <si>
    <t>Pacote</t>
  </si>
  <si>
    <t>Frasco</t>
  </si>
  <si>
    <t>Par</t>
  </si>
  <si>
    <t>Fardo</t>
  </si>
  <si>
    <t>Lata</t>
  </si>
  <si>
    <t>Caixa</t>
  </si>
  <si>
    <t>Florianópolis</t>
  </si>
  <si>
    <t>São José</t>
  </si>
  <si>
    <t>Escrit Tubarão</t>
  </si>
  <si>
    <t>Unidade Tubarão</t>
  </si>
  <si>
    <t>Rio do Sul</t>
  </si>
  <si>
    <t>Joinville</t>
  </si>
  <si>
    <t>Lages</t>
  </si>
  <si>
    <t>Mafra</t>
  </si>
  <si>
    <t>Joaçaba</t>
  </si>
  <si>
    <t>Chapecó</t>
  </si>
  <si>
    <t>Rodo para limpeza, base de alumínio 60 e 40 cm com borracha dupla e cabo de madeira longo.</t>
  </si>
  <si>
    <t>São Miguel do Oeste</t>
  </si>
  <si>
    <t>Valor Initário</t>
  </si>
  <si>
    <t>Férias</t>
  </si>
  <si>
    <t xml:space="preserve">Cobertura de funcionário em Férias    </t>
  </si>
  <si>
    <t>Assiduidade</t>
  </si>
  <si>
    <t>Transporte                                       Cálculo do valor: [(2xVTx14) – (6%xSB)]</t>
  </si>
  <si>
    <t xml:space="preserve">      A.1)  Valor da passagem do transporte coletivo no município de
                prestação dos serviços</t>
  </si>
  <si>
    <t xml:space="preserve">      A.2) Quantidade de passagens por dia por empregado</t>
  </si>
  <si>
    <t xml:space="preserve">      B.1) Valor do auxílio-alimentação             </t>
  </si>
  <si>
    <r>
      <t xml:space="preserve">  </t>
    </r>
    <r>
      <rPr>
        <b/>
        <sz val="10"/>
        <rFont val="Arial"/>
        <family val="2"/>
      </rPr>
      <t xml:space="preserve">a) Cofins </t>
    </r>
    <r>
      <rPr>
        <sz val="8.5"/>
        <rFont val="Arial"/>
        <family val="2"/>
      </rPr>
      <t>(depende do regime de tributação - utilizada a hipótese de Lucro Real ou Presumido)</t>
    </r>
  </si>
  <si>
    <r>
      <t xml:space="preserve">  </t>
    </r>
    <r>
      <rPr>
        <b/>
        <sz val="10"/>
        <rFont val="Arial"/>
        <family val="2"/>
      </rPr>
      <t xml:space="preserve">b) PIS       </t>
    </r>
    <r>
      <rPr>
        <sz val="9"/>
        <rFont val="Arial"/>
        <family val="2"/>
      </rPr>
      <t>(depende do regime de tributação - utilizada a hipótese de Lucro Real ou Presumido)</t>
    </r>
  </si>
  <si>
    <t>DEPARTAMENTO NACIONAL DE INFRAESTRUTURA DE TRANSPORTES</t>
  </si>
  <si>
    <t>SUPERINTENDÊNCIA REGIONAL NO ESTADO DE SANTA CATARINA</t>
  </si>
  <si>
    <t>Processo</t>
  </si>
  <si>
    <t>Pregão</t>
  </si>
  <si>
    <t>Contrato</t>
  </si>
  <si>
    <t>Empresa</t>
  </si>
  <si>
    <t>CNPJ:</t>
  </si>
  <si>
    <t>LOTE ÚNICO</t>
  </si>
  <si>
    <t>OBJETO: SERVIÇOS CONTÍNUOS DE LIMPEZA, HIGIENIZAÇÃO E CONSERVAÇÃO PARA ATENDER À SUPERINTENDÊNCIA REGIONAL DO DNIT/SC</t>
  </si>
  <si>
    <t>50616.000064/2021-83</t>
  </si>
  <si>
    <t>071/2021-16</t>
  </si>
  <si>
    <t>0261/2021</t>
  </si>
  <si>
    <t>RODROLI SERVIÇOS EIRELI</t>
  </si>
  <si>
    <t>04.457.561/0001-75</t>
  </si>
  <si>
    <r>
      <t xml:space="preserve">Seguro acidente de trabalho (RAT x FAP)  
</t>
    </r>
    <r>
      <rPr>
        <b/>
        <sz val="8"/>
        <rFont val="Arial"/>
        <family val="2"/>
      </rPr>
      <t>Cálculo do valor: % do RAT x FAP (Fator Acidentário de Prevenção de cada empresa)</t>
    </r>
  </si>
  <si>
    <r>
      <t xml:space="preserve">13º Salário                                                                                        
</t>
    </r>
    <r>
      <rPr>
        <b/>
        <sz val="9"/>
        <color indexed="12"/>
        <rFont val="Arial"/>
        <family val="2"/>
      </rPr>
      <t/>
    </r>
  </si>
  <si>
    <t xml:space="preserve">Afastamento maternidade     
</t>
  </si>
  <si>
    <t>Licitação edital nº: 071/2021-16</t>
  </si>
  <si>
    <t>PLANILHA DE CUSTOS E FORMAÇÃO DE PREÇOS</t>
  </si>
  <si>
    <t>TERMINO DE CONTRATO</t>
  </si>
  <si>
    <t>AVISO PREVIO TRABALHADO</t>
  </si>
  <si>
    <t>AVISO INDENIZADO</t>
  </si>
  <si>
    <t>PEDIDO DE DEMISSÃO PELO
EMPREGADO</t>
  </si>
  <si>
    <t>ZERADO</t>
  </si>
  <si>
    <t>IPCA</t>
  </si>
  <si>
    <t>3 dias</t>
  </si>
  <si>
    <t>O material agora está quantificado para 1 posto! Estava previsto para 2 postos.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</si>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</sst>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(* #,##0.00_);_(* \(#,##0.00\);_(* \-??_);_(@_)"/>
    <numFmt numFmtId="165" formatCode="0.0000"/>
    <numFmt numFmtId="166" formatCode="0.0000%"/>
    <numFmt numFmtId="167" formatCode="&quot;R$ &quot;#,##0.00"/>
    <numFmt numFmtId="168" formatCode="#,##0.0000000"/>
    <numFmt numFmtId="169" formatCode="0.0"/>
    <numFmt numFmtId="170" formatCode="_(&quot;R$ &quot;* #,##0.00_);_(&quot;R$ &quot;* \(#,##0.00\);_(&quot;R$ &quot;* \-??_);_(@_)"/>
    <numFmt numFmtId="171" formatCode="[$-F800]dddd\,\ mmmm\ dd\,\ yyyy"/>
    <numFmt numFmtId="172" formatCode="_(&quot;R$ &quot;* #,##0.00_);_(&quot;R$ &quot;* \(#,##0.00\);_(&quot;R$ &quot;* &quot;-&quot;??_);_(@_)"/>
    <numFmt numFmtId="173" formatCode="0.0%"/>
    <numFmt numFmtId="174" formatCode="_(* #,##0.0000_);_(* \(#,##0.0000\);_(* &quot;-&quot;??_);_(@_)"/>
  </numFmts>
  <fonts count="5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indexed="56"/>
      <name val="Cambria"/>
      <family val="2"/>
    </font>
    <font>
      <b/>
      <sz val="18"/>
      <color indexed="20"/>
      <name val="Arial"/>
      <family val="2"/>
    </font>
    <font>
      <b/>
      <sz val="18"/>
      <name val="Arial"/>
      <family val="2"/>
    </font>
    <font>
      <b/>
      <sz val="18"/>
      <color indexed="10"/>
      <name val="Arial"/>
      <family val="2"/>
    </font>
    <font>
      <b/>
      <sz val="18"/>
      <color indexed="12"/>
      <name val="Arial"/>
      <family val="2"/>
    </font>
    <font>
      <b/>
      <sz val="18"/>
      <color indexed="8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name val="Arial"/>
      <family val="2"/>
    </font>
    <font>
      <b/>
      <sz val="8"/>
      <color indexed="10"/>
      <name val="Arial"/>
      <family val="2"/>
    </font>
    <font>
      <b/>
      <sz val="9"/>
      <color indexed="10"/>
      <name val="Arial"/>
      <family val="2"/>
    </font>
    <font>
      <b/>
      <sz val="10"/>
      <color indexed="12"/>
      <name val="Arial"/>
      <family val="2"/>
    </font>
    <font>
      <sz val="10"/>
      <color indexed="10"/>
      <name val="Arial"/>
      <family val="2"/>
    </font>
    <font>
      <b/>
      <sz val="9"/>
      <name val="Arial"/>
      <family val="2"/>
    </font>
    <font>
      <b/>
      <sz val="10"/>
      <color indexed="25"/>
      <name val="Arial"/>
      <family val="2"/>
    </font>
    <font>
      <sz val="9"/>
      <name val="Arial"/>
      <family val="2"/>
    </font>
    <font>
      <b/>
      <sz val="8"/>
      <color indexed="8"/>
      <name val="Arial"/>
      <family val="2"/>
    </font>
    <font>
      <b/>
      <sz val="14"/>
      <name val="Arial"/>
      <family val="2"/>
    </font>
    <font>
      <b/>
      <sz val="10"/>
      <color indexed="60"/>
      <name val="Arial"/>
      <family val="2"/>
    </font>
    <font>
      <b/>
      <sz val="14"/>
      <color indexed="18"/>
      <name val="Arial"/>
      <family val="2"/>
    </font>
    <font>
      <b/>
      <sz val="10"/>
      <color indexed="18"/>
      <name val="Arial"/>
      <family val="2"/>
    </font>
    <font>
      <b/>
      <sz val="15"/>
      <color indexed="18"/>
      <name val="Arial"/>
      <family val="2"/>
    </font>
    <font>
      <sz val="9"/>
      <color indexed="8"/>
      <name val="Arial"/>
      <family val="2"/>
    </font>
    <font>
      <b/>
      <sz val="12"/>
      <color indexed="18"/>
      <name val="Arial"/>
      <family val="2"/>
    </font>
    <font>
      <b/>
      <sz val="15"/>
      <color indexed="12"/>
      <name val="Arial"/>
      <family val="2"/>
    </font>
    <font>
      <sz val="10"/>
      <name val="Arial"/>
      <family val="2"/>
    </font>
    <font>
      <sz val="8"/>
      <color rgb="FFFF0000"/>
      <name val="Arial"/>
      <family val="2"/>
    </font>
    <font>
      <sz val="10"/>
      <name val="Calibri"/>
      <family val="2"/>
      <charset val="1"/>
    </font>
    <font>
      <sz val="10"/>
      <color theme="1"/>
      <name val="Calibri"/>
      <family val="2"/>
      <charset val="1"/>
    </font>
    <font>
      <sz val="12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sz val="10"/>
      <color rgb="FFFF0000"/>
      <name val="Calibri"/>
      <family val="2"/>
      <charset val="1"/>
    </font>
    <font>
      <sz val="9"/>
      <color rgb="FFFF0000"/>
      <name val="Arial"/>
      <family val="2"/>
    </font>
    <font>
      <b/>
      <sz val="8"/>
      <name val="Arial"/>
      <family val="2"/>
    </font>
    <font>
      <b/>
      <sz val="10"/>
      <color rgb="FFFF0000"/>
      <name val="Arial"/>
      <family val="2"/>
    </font>
    <font>
      <b/>
      <sz val="9.5"/>
      <name val="Arial"/>
      <family val="2"/>
    </font>
    <font>
      <b/>
      <sz val="9"/>
      <color indexed="12"/>
      <name val="Arial"/>
      <family val="2"/>
    </font>
    <font>
      <sz val="10"/>
      <color theme="0"/>
      <name val="Arial"/>
      <family val="2"/>
    </font>
    <font>
      <sz val="10"/>
      <color indexed="12"/>
      <name val="Arial"/>
      <family val="2"/>
    </font>
    <font>
      <b/>
      <sz val="10"/>
      <color theme="0" tint="-0.499984740745262"/>
      <name val="Arial"/>
      <family val="2"/>
    </font>
    <font>
      <b/>
      <sz val="9"/>
      <color theme="0" tint="-0.499984740745262"/>
      <name val="Arial"/>
      <family val="2"/>
    </font>
    <font>
      <sz val="8"/>
      <color theme="0"/>
      <name val="Arial"/>
      <family val="2"/>
    </font>
    <font>
      <sz val="10"/>
      <color theme="0"/>
      <name val="Calibri"/>
      <family val="2"/>
      <charset val="1"/>
    </font>
    <font>
      <sz val="9"/>
      <color rgb="FFC00000"/>
      <name val="Arial"/>
      <family val="2"/>
    </font>
    <font>
      <sz val="8.5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/>
      <sz val="11"/>
      <color indexed="8"/>
      <name val="Arial"/>
      <family val="2"/>
    </font>
    <font>
      <sz val="11"/>
      <color rgb="FF000000"/>
      <name val="Arial"/>
      <family val="2"/>
    </font>
    <font>
      <sz val="9"/>
      <color theme="1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22"/>
        <bgColor indexed="55"/>
      </patternFill>
    </fill>
    <fill>
      <patternFill patternType="solid">
        <fgColor indexed="13"/>
        <bgColor indexed="34"/>
      </patternFill>
    </fill>
    <fill>
      <patternFill patternType="solid">
        <fgColor indexed="62"/>
        <bgColor indexed="12"/>
      </patternFill>
    </fill>
    <fill>
      <patternFill patternType="solid">
        <fgColor indexed="34"/>
        <bgColor indexed="13"/>
      </patternFill>
    </fill>
    <fill>
      <patternFill patternType="solid">
        <fgColor theme="0"/>
        <bgColor indexed="1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34"/>
      </patternFill>
    </fill>
  </fills>
  <borders count="59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70" fontId="30" fillId="0" borderId="0" applyFill="0" applyBorder="0" applyAlignment="0" applyProtection="0"/>
    <xf numFmtId="164" fontId="30" fillId="0" borderId="0" applyFill="0" applyBorder="0" applyAlignment="0" applyProtection="0"/>
    <xf numFmtId="0" fontId="2" fillId="0" borderId="0" applyNumberFormat="0" applyFill="0" applyBorder="0" applyAlignment="0" applyProtection="0"/>
    <xf numFmtId="9" fontId="30" fillId="0" borderId="0" applyFont="0" applyFill="0" applyBorder="0" applyAlignment="0" applyProtection="0"/>
    <xf numFmtId="0" fontId="30" fillId="0" borderId="0"/>
    <xf numFmtId="43" fontId="1" fillId="0" borderId="0" applyFont="0" applyFill="0" applyBorder="0" applyAlignment="0" applyProtection="0"/>
  </cellStyleXfs>
  <cellXfs count="628">
    <xf numFmtId="0" fontId="0" fillId="0" borderId="0" xfId="0"/>
    <xf numFmtId="0" fontId="19" fillId="0" borderId="1" xfId="0" applyFont="1" applyBorder="1" applyAlignment="1">
      <alignment horizontal="center" wrapText="1"/>
    </xf>
    <xf numFmtId="49" fontId="9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left" wrapText="1"/>
    </xf>
    <xf numFmtId="49" fontId="15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168" fontId="9" fillId="0" borderId="1" xfId="0" applyNumberFormat="1" applyFont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64" fontId="0" fillId="0" borderId="0" xfId="2" applyFont="1" applyFill="1" applyBorder="1" applyAlignment="1" applyProtection="1">
      <alignment horizontal="right" vertical="center"/>
    </xf>
    <xf numFmtId="0" fontId="25" fillId="3" borderId="1" xfId="0" applyFont="1" applyFill="1" applyBorder="1" applyAlignment="1">
      <alignment horizontal="center" vertical="center" wrapText="1"/>
    </xf>
    <xf numFmtId="164" fontId="25" fillId="3" borderId="1" xfId="2" applyFont="1" applyFill="1" applyBorder="1" applyAlignment="1" applyProtection="1">
      <alignment horizontal="center" vertical="center" wrapText="1"/>
    </xf>
    <xf numFmtId="0" fontId="0" fillId="4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4" fontId="0" fillId="0" borderId="1" xfId="2" applyNumberFormat="1" applyFont="1" applyFill="1" applyBorder="1" applyAlignment="1" applyProtection="1">
      <alignment horizontal="right" vertical="center" wrapText="1"/>
    </xf>
    <xf numFmtId="164" fontId="0" fillId="0" borderId="1" xfId="2" applyFont="1" applyFill="1" applyBorder="1" applyAlignment="1" applyProtection="1">
      <alignment horizontal="center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" fontId="0" fillId="0" borderId="1" xfId="2" applyNumberFormat="1" applyFont="1" applyFill="1" applyBorder="1" applyAlignment="1" applyProtection="1">
      <alignment horizontal="right" vertical="center"/>
    </xf>
    <xf numFmtId="0" fontId="0" fillId="4" borderId="1" xfId="0" applyFont="1" applyFill="1" applyBorder="1" applyAlignment="1">
      <alignment horizontal="left" vertical="center"/>
    </xf>
    <xf numFmtId="0" fontId="0" fillId="5" borderId="0" xfId="0" applyFont="1" applyFill="1" applyAlignment="1">
      <alignment vertical="center"/>
    </xf>
    <xf numFmtId="164" fontId="8" fillId="3" borderId="1" xfId="2" applyFont="1" applyFill="1" applyBorder="1" applyAlignment="1" applyProtection="1">
      <alignment horizontal="right" vertical="center"/>
    </xf>
    <xf numFmtId="0" fontId="12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164" fontId="25" fillId="0" borderId="0" xfId="2" applyFont="1" applyFill="1" applyBorder="1" applyAlignment="1" applyProtection="1">
      <alignment horizontal="right" vertical="center"/>
    </xf>
    <xf numFmtId="0" fontId="0" fillId="0" borderId="0" xfId="0" applyFont="1" applyFill="1" applyBorder="1" applyAlignment="1">
      <alignment vertical="center"/>
    </xf>
    <xf numFmtId="164" fontId="0" fillId="0" borderId="1" xfId="2" applyFont="1" applyFill="1" applyBorder="1" applyAlignment="1" applyProtection="1">
      <alignment horizontal="right" vertical="center"/>
    </xf>
    <xf numFmtId="164" fontId="8" fillId="3" borderId="1" xfId="2" applyFont="1" applyFill="1" applyBorder="1" applyAlignment="1" applyProtection="1">
      <alignment horizontal="center" vertical="center" wrapText="1"/>
    </xf>
    <xf numFmtId="4" fontId="8" fillId="3" borderId="1" xfId="0" applyNumberFormat="1" applyFont="1" applyFill="1" applyBorder="1" applyAlignment="1">
      <alignment vertical="center"/>
    </xf>
    <xf numFmtId="0" fontId="26" fillId="3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center" wrapText="1"/>
    </xf>
    <xf numFmtId="169" fontId="0" fillId="0" borderId="1" xfId="0" applyNumberFormat="1" applyFont="1" applyFill="1" applyBorder="1" applyAlignment="1">
      <alignment horizontal="center" vertical="center"/>
    </xf>
    <xf numFmtId="4" fontId="0" fillId="0" borderId="1" xfId="1" applyNumberFormat="1" applyFont="1" applyFill="1" applyBorder="1" applyAlignment="1" applyProtection="1">
      <alignment horizontal="right" vertical="center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0" fillId="4" borderId="1" xfId="0" applyFont="1" applyFill="1" applyBorder="1" applyAlignment="1">
      <alignment horizontal="left" vertical="center" wrapText="1" shrinkToFit="1"/>
    </xf>
    <xf numFmtId="4" fontId="8" fillId="3" borderId="1" xfId="1" applyNumberFormat="1" applyFont="1" applyFill="1" applyBorder="1" applyAlignment="1" applyProtection="1">
      <alignment horizontal="right" vertical="center"/>
    </xf>
    <xf numFmtId="4" fontId="8" fillId="3" borderId="1" xfId="2" applyNumberFormat="1" applyFont="1" applyFill="1" applyBorder="1" applyAlignment="1" applyProtection="1">
      <alignment horizontal="right" vertical="center"/>
    </xf>
    <xf numFmtId="0" fontId="0" fillId="4" borderId="1" xfId="0" applyFont="1" applyFill="1" applyBorder="1" applyAlignment="1">
      <alignment vertical="center" wrapText="1"/>
    </xf>
    <xf numFmtId="0" fontId="27" fillId="4" borderId="1" xfId="0" applyFont="1" applyFill="1" applyBorder="1" applyAlignment="1">
      <alignment horizontal="left" vertical="center" wrapText="1"/>
    </xf>
    <xf numFmtId="0" fontId="24" fillId="3" borderId="1" xfId="0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left" vertical="center"/>
    </xf>
    <xf numFmtId="0" fontId="11" fillId="0" borderId="1" xfId="0" applyNumberFormat="1" applyFont="1" applyFill="1" applyBorder="1" applyAlignment="1" applyProtection="1">
      <alignment horizontal="center" vertical="center"/>
      <protection locked="0"/>
    </xf>
    <xf numFmtId="164" fontId="11" fillId="0" borderId="1" xfId="2" applyFont="1" applyFill="1" applyBorder="1" applyAlignment="1" applyProtection="1">
      <alignment horizontal="right" vertical="center"/>
    </xf>
    <xf numFmtId="4" fontId="11" fillId="0" borderId="1" xfId="2" applyNumberFormat="1" applyFont="1" applyFill="1" applyBorder="1" applyAlignment="1" applyProtection="1">
      <alignment horizontal="right" vertical="center"/>
    </xf>
    <xf numFmtId="4" fontId="12" fillId="3" borderId="1" xfId="2" applyNumberFormat="1" applyFont="1" applyFill="1" applyBorder="1" applyAlignment="1" applyProtection="1">
      <alignment horizontal="right" vertical="center"/>
    </xf>
    <xf numFmtId="0" fontId="26" fillId="3" borderId="1" xfId="0" applyFont="1" applyFill="1" applyBorder="1" applyAlignment="1">
      <alignment horizontal="center" vertical="center"/>
    </xf>
    <xf numFmtId="4" fontId="0" fillId="0" borderId="1" xfId="0" applyNumberFormat="1" applyFont="1" applyFill="1" applyBorder="1" applyAlignment="1">
      <alignment vertical="center"/>
    </xf>
    <xf numFmtId="4" fontId="8" fillId="0" borderId="0" xfId="0" applyNumberFormat="1" applyFont="1" applyFill="1" applyBorder="1" applyAlignment="1">
      <alignment vertical="center"/>
    </xf>
    <xf numFmtId="4" fontId="25" fillId="0" borderId="0" xfId="0" applyNumberFormat="1" applyFont="1" applyFill="1" applyBorder="1" applyAlignment="1">
      <alignment horizontal="right" vertical="center"/>
    </xf>
    <xf numFmtId="0" fontId="29" fillId="3" borderId="1" xfId="0" applyFont="1" applyFill="1" applyBorder="1" applyAlignment="1">
      <alignment vertical="center"/>
    </xf>
    <xf numFmtId="0" fontId="26" fillId="3" borderId="1" xfId="0" applyFont="1" applyFill="1" applyBorder="1" applyAlignment="1">
      <alignment horizontal="center" vertical="center" wrapText="1"/>
    </xf>
    <xf numFmtId="164" fontId="0" fillId="0" borderId="1" xfId="2" applyFont="1" applyFill="1" applyBorder="1" applyAlignment="1" applyProtection="1">
      <alignment horizontal="center" vertical="center"/>
    </xf>
    <xf numFmtId="164" fontId="8" fillId="3" borderId="1" xfId="2" applyFont="1" applyFill="1" applyBorder="1" applyAlignment="1" applyProtection="1">
      <alignment horizontal="center" vertical="center"/>
    </xf>
    <xf numFmtId="164" fontId="16" fillId="3" borderId="1" xfId="2" applyFont="1" applyFill="1" applyBorder="1" applyAlignment="1" applyProtection="1">
      <alignment horizontal="center" vertical="center"/>
    </xf>
    <xf numFmtId="0" fontId="0" fillId="7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0" fillId="0" borderId="4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 wrapText="1"/>
    </xf>
    <xf numFmtId="0" fontId="30" fillId="0" borderId="15" xfId="0" applyFont="1" applyBorder="1" applyAlignment="1">
      <alignment horizontal="center" vertical="center" wrapText="1"/>
    </xf>
    <xf numFmtId="0" fontId="35" fillId="0" borderId="16" xfId="0" applyFont="1" applyBorder="1" applyAlignment="1">
      <alignment horizontal="center" vertical="center"/>
    </xf>
    <xf numFmtId="49" fontId="35" fillId="0" borderId="17" xfId="0" applyNumberFormat="1" applyFont="1" applyBorder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170" fontId="35" fillId="0" borderId="18" xfId="1" applyFont="1" applyBorder="1" applyAlignment="1">
      <alignment vertical="center"/>
    </xf>
    <xf numFmtId="170" fontId="35" fillId="0" borderId="19" xfId="1" applyFont="1" applyBorder="1" applyAlignment="1">
      <alignment vertical="center"/>
    </xf>
    <xf numFmtId="49" fontId="35" fillId="0" borderId="20" xfId="0" applyNumberFormat="1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49" fontId="35" fillId="0" borderId="21" xfId="0" applyNumberFormat="1" applyFont="1" applyBorder="1" applyAlignment="1">
      <alignment horizontal="center" vertical="center"/>
    </xf>
    <xf numFmtId="0" fontId="35" fillId="0" borderId="21" xfId="0" applyFont="1" applyBorder="1" applyAlignment="1">
      <alignment horizontal="center" vertical="center"/>
    </xf>
    <xf numFmtId="170" fontId="35" fillId="0" borderId="22" xfId="1" applyFont="1" applyBorder="1" applyAlignment="1">
      <alignment vertical="center"/>
    </xf>
    <xf numFmtId="49" fontId="35" fillId="0" borderId="24" xfId="0" applyNumberFormat="1" applyFont="1" applyBorder="1" applyAlignment="1">
      <alignment horizontal="center" vertical="center"/>
    </xf>
    <xf numFmtId="43" fontId="31" fillId="0" borderId="0" xfId="0" applyNumberFormat="1" applyFont="1" applyAlignment="1">
      <alignment vertical="center"/>
    </xf>
    <xf numFmtId="0" fontId="35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vertical="center"/>
    </xf>
    <xf numFmtId="172" fontId="10" fillId="0" borderId="28" xfId="0" applyNumberFormat="1" applyFont="1" applyBorder="1" applyAlignment="1">
      <alignment vertical="center"/>
    </xf>
    <xf numFmtId="49" fontId="35" fillId="0" borderId="29" xfId="0" applyNumberFormat="1" applyFont="1" applyBorder="1" applyAlignment="1">
      <alignment horizontal="center" vertical="center"/>
    </xf>
    <xf numFmtId="170" fontId="31" fillId="0" borderId="0" xfId="1" applyFont="1" applyAlignment="1">
      <alignment horizontal="center" vertical="center"/>
    </xf>
    <xf numFmtId="0" fontId="20" fillId="0" borderId="0" xfId="0" applyFont="1" applyAlignment="1">
      <alignment vertical="center"/>
    </xf>
    <xf numFmtId="10" fontId="31" fillId="0" borderId="0" xfId="4" applyNumberFormat="1" applyFont="1" applyAlignment="1">
      <alignment horizontal="center" vertical="center"/>
    </xf>
    <xf numFmtId="0" fontId="32" fillId="0" borderId="0" xfId="0" applyFont="1" applyBorder="1" applyAlignment="1">
      <alignment horizontal="left" vertical="center"/>
    </xf>
    <xf numFmtId="0" fontId="36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4" fontId="31" fillId="0" borderId="0" xfId="0" applyNumberFormat="1" applyFont="1" applyAlignment="1">
      <alignment vertical="center"/>
    </xf>
    <xf numFmtId="0" fontId="38" fillId="0" borderId="0" xfId="0" applyFont="1" applyAlignment="1">
      <alignment vertical="center"/>
    </xf>
    <xf numFmtId="0" fontId="36" fillId="0" borderId="0" xfId="0" applyFont="1"/>
    <xf numFmtId="0" fontId="18" fillId="2" borderId="1" xfId="0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top" wrapText="1"/>
    </xf>
    <xf numFmtId="3" fontId="15" fillId="0" borderId="1" xfId="0" applyNumberFormat="1" applyFont="1" applyBorder="1" applyAlignment="1">
      <alignment horizontal="center" vertical="center"/>
    </xf>
    <xf numFmtId="170" fontId="30" fillId="0" borderId="0" xfId="1"/>
    <xf numFmtId="0" fontId="0" fillId="0" borderId="17" xfId="0" applyBorder="1"/>
    <xf numFmtId="170" fontId="30" fillId="0" borderId="17" xfId="1" applyBorder="1"/>
    <xf numFmtId="0" fontId="8" fillId="0" borderId="17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64" fontId="30" fillId="0" borderId="17" xfId="2" applyBorder="1"/>
    <xf numFmtId="0" fontId="8" fillId="0" borderId="33" xfId="0" applyFont="1" applyBorder="1" applyAlignment="1">
      <alignment horizontal="center" vertical="center" wrapText="1"/>
    </xf>
    <xf numFmtId="0" fontId="0" fillId="0" borderId="5" xfId="0" applyBorder="1"/>
    <xf numFmtId="164" fontId="30" fillId="0" borderId="5" xfId="2" applyBorder="1"/>
    <xf numFmtId="170" fontId="30" fillId="0" borderId="5" xfId="1" applyBorder="1"/>
    <xf numFmtId="0" fontId="0" fillId="0" borderId="21" xfId="0" applyBorder="1"/>
    <xf numFmtId="170" fontId="30" fillId="0" borderId="21" xfId="1" applyBorder="1"/>
    <xf numFmtId="0" fontId="8" fillId="0" borderId="35" xfId="0" applyFont="1" applyBorder="1" applyAlignment="1">
      <alignment horizontal="center" vertical="center" wrapText="1"/>
    </xf>
    <xf numFmtId="170" fontId="30" fillId="0" borderId="6" xfId="1" applyBorder="1"/>
    <xf numFmtId="170" fontId="30" fillId="0" borderId="18" xfId="1" applyBorder="1"/>
    <xf numFmtId="170" fontId="30" fillId="0" borderId="22" xfId="1" applyBorder="1"/>
    <xf numFmtId="170" fontId="8" fillId="0" borderId="27" xfId="0" applyNumberFormat="1" applyFont="1" applyBorder="1"/>
    <xf numFmtId="0" fontId="8" fillId="0" borderId="36" xfId="0" applyFont="1" applyBorder="1" applyAlignment="1">
      <alignment horizontal="center" vertical="center" wrapText="1"/>
    </xf>
    <xf numFmtId="170" fontId="30" fillId="0" borderId="14" xfId="1" applyBorder="1"/>
    <xf numFmtId="170" fontId="30" fillId="0" borderId="19" xfId="1" applyBorder="1"/>
    <xf numFmtId="170" fontId="30" fillId="0" borderId="23" xfId="1" applyBorder="1"/>
    <xf numFmtId="170" fontId="8" fillId="0" borderId="28" xfId="0" applyNumberFormat="1" applyFont="1" applyBorder="1"/>
    <xf numFmtId="0" fontId="8" fillId="0" borderId="32" xfId="0" applyFont="1" applyBorder="1" applyAlignment="1">
      <alignment horizontal="center" vertical="center" wrapText="1"/>
    </xf>
    <xf numFmtId="164" fontId="30" fillId="0" borderId="21" xfId="2" applyBorder="1"/>
    <xf numFmtId="170" fontId="13" fillId="11" borderId="28" xfId="1" applyFont="1" applyFill="1" applyBorder="1" applyAlignment="1">
      <alignment vertical="center"/>
    </xf>
    <xf numFmtId="170" fontId="13" fillId="11" borderId="38" xfId="1" applyFont="1" applyFill="1" applyBorder="1" applyAlignment="1">
      <alignment vertical="center"/>
    </xf>
    <xf numFmtId="0" fontId="20" fillId="10" borderId="0" xfId="0" applyFont="1" applyFill="1" applyAlignment="1">
      <alignment vertical="center"/>
    </xf>
    <xf numFmtId="0" fontId="8" fillId="0" borderId="16" xfId="0" applyFont="1" applyBorder="1" applyAlignment="1">
      <alignment horizontal="center" vertical="center" wrapText="1"/>
    </xf>
    <xf numFmtId="0" fontId="20" fillId="12" borderId="16" xfId="0" applyFont="1" applyFill="1" applyBorder="1" applyAlignment="1">
      <alignment vertical="center"/>
    </xf>
    <xf numFmtId="0" fontId="39" fillId="12" borderId="44" xfId="0" applyFont="1" applyFill="1" applyBorder="1" applyAlignment="1">
      <alignment horizontal="center" vertical="center" wrapText="1"/>
    </xf>
    <xf numFmtId="10" fontId="38" fillId="0" borderId="0" xfId="2" applyNumberFormat="1" applyFont="1" applyFill="1" applyBorder="1" applyAlignment="1">
      <alignment horizontal="center" vertical="center"/>
    </xf>
    <xf numFmtId="170" fontId="38" fillId="0" borderId="0" xfId="1" applyFont="1" applyFill="1" applyBorder="1" applyAlignment="1">
      <alignment vertical="center"/>
    </xf>
    <xf numFmtId="0" fontId="8" fillId="0" borderId="0" xfId="0" applyFont="1" applyAlignment="1">
      <alignment vertical="center" wrapText="1"/>
    </xf>
    <xf numFmtId="0" fontId="40" fillId="0" borderId="0" xfId="0" applyFont="1" applyAlignment="1">
      <alignment vertical="center" wrapText="1"/>
    </xf>
    <xf numFmtId="0" fontId="20" fillId="0" borderId="0" xfId="0" applyFont="1" applyAlignment="1">
      <alignment horizontal="left" vertical="center"/>
    </xf>
    <xf numFmtId="0" fontId="10" fillId="12" borderId="45" xfId="0" applyFont="1" applyFill="1" applyBorder="1" applyAlignment="1">
      <alignment horizontal="center" vertical="center" wrapText="1"/>
    </xf>
    <xf numFmtId="0" fontId="10" fillId="12" borderId="48" xfId="0" applyFont="1" applyFill="1" applyBorder="1" applyAlignment="1">
      <alignment horizontal="center" vertical="center"/>
    </xf>
    <xf numFmtId="0" fontId="18" fillId="12" borderId="49" xfId="0" applyFont="1" applyFill="1" applyBorder="1" applyAlignment="1">
      <alignment horizontal="center" vertical="center" wrapText="1"/>
    </xf>
    <xf numFmtId="0" fontId="38" fillId="0" borderId="0" xfId="0" applyFont="1" applyAlignment="1">
      <alignment horizontal="left" vertical="center"/>
    </xf>
    <xf numFmtId="170" fontId="8" fillId="0" borderId="31" xfId="1" applyFont="1" applyFill="1" applyBorder="1" applyAlignment="1" applyProtection="1">
      <alignment horizontal="right" vertical="center"/>
    </xf>
    <xf numFmtId="0" fontId="8" fillId="0" borderId="18" xfId="0" applyFont="1" applyBorder="1" applyAlignment="1">
      <alignment vertical="center" wrapText="1"/>
    </xf>
    <xf numFmtId="0" fontId="8" fillId="0" borderId="20" xfId="0" applyFont="1" applyBorder="1" applyAlignment="1">
      <alignment vertical="center"/>
    </xf>
    <xf numFmtId="0" fontId="8" fillId="0" borderId="42" xfId="0" applyFont="1" applyBorder="1" applyAlignment="1">
      <alignment vertical="center"/>
    </xf>
    <xf numFmtId="170" fontId="8" fillId="0" borderId="31" xfId="1" applyFont="1" applyFill="1" applyBorder="1" applyAlignment="1" applyProtection="1">
      <alignment horizontal="center" vertical="center"/>
    </xf>
    <xf numFmtId="170" fontId="10" fillId="12" borderId="31" xfId="1" applyFont="1" applyFill="1" applyBorder="1" applyAlignment="1" applyProtection="1">
      <alignment vertical="center"/>
    </xf>
    <xf numFmtId="4" fontId="20" fillId="0" borderId="0" xfId="0" applyNumberFormat="1" applyFont="1" applyAlignment="1">
      <alignment vertical="center"/>
    </xf>
    <xf numFmtId="0" fontId="10" fillId="12" borderId="16" xfId="0" applyFont="1" applyFill="1" applyBorder="1" applyAlignment="1">
      <alignment horizontal="center" vertical="center"/>
    </xf>
    <xf numFmtId="0" fontId="10" fillId="12" borderId="31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170" fontId="8" fillId="0" borderId="31" xfId="1" applyFont="1" applyBorder="1" applyAlignment="1" applyProtection="1">
      <alignment vertical="center"/>
    </xf>
    <xf numFmtId="170" fontId="8" fillId="0" borderId="31" xfId="1" applyFont="1" applyBorder="1" applyAlignment="1" applyProtection="1">
      <alignment vertical="center" wrapText="1"/>
    </xf>
    <xf numFmtId="0" fontId="8" fillId="12" borderId="16" xfId="0" applyFont="1" applyFill="1" applyBorder="1" applyAlignment="1">
      <alignment horizontal="center" vertical="center"/>
    </xf>
    <xf numFmtId="170" fontId="8" fillId="12" borderId="31" xfId="1" applyFont="1" applyFill="1" applyBorder="1" applyAlignment="1" applyProtection="1">
      <alignment horizontal="right" vertical="center"/>
    </xf>
    <xf numFmtId="0" fontId="10" fillId="12" borderId="31" xfId="0" applyFont="1" applyFill="1" applyBorder="1" applyAlignment="1">
      <alignment horizontal="center" vertical="center"/>
    </xf>
    <xf numFmtId="4" fontId="8" fillId="0" borderId="31" xfId="0" applyNumberFormat="1" applyFont="1" applyBorder="1" applyAlignment="1">
      <alignment horizontal="right" vertical="center"/>
    </xf>
    <xf numFmtId="4" fontId="8" fillId="0" borderId="31" xfId="0" applyNumberFormat="1" applyFont="1" applyBorder="1" applyAlignment="1">
      <alignment horizontal="right" vertical="center" wrapText="1"/>
    </xf>
    <xf numFmtId="4" fontId="8" fillId="12" borderId="31" xfId="0" applyNumberFormat="1" applyFont="1" applyFill="1" applyBorder="1" applyAlignment="1">
      <alignment horizontal="right" vertical="center" wrapText="1"/>
    </xf>
    <xf numFmtId="0" fontId="22" fillId="12" borderId="41" xfId="0" applyFont="1" applyFill="1" applyBorder="1" applyAlignment="1">
      <alignment horizontal="center" vertical="center"/>
    </xf>
    <xf numFmtId="0" fontId="0" fillId="12" borderId="20" xfId="0" applyFill="1" applyBorder="1" applyAlignment="1">
      <alignment horizontal="center" vertical="center"/>
    </xf>
    <xf numFmtId="0" fontId="0" fillId="12" borderId="43" xfId="0" applyFill="1" applyBorder="1" applyAlignment="1">
      <alignment horizontal="center" vertical="center"/>
    </xf>
    <xf numFmtId="0" fontId="10" fillId="12" borderId="41" xfId="0" applyFont="1" applyFill="1" applyBorder="1" applyAlignment="1">
      <alignment horizontal="center" vertical="center"/>
    </xf>
    <xf numFmtId="0" fontId="10" fillId="12" borderId="17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/>
    </xf>
    <xf numFmtId="10" fontId="8" fillId="0" borderId="17" xfId="0" applyNumberFormat="1" applyFont="1" applyBorder="1" applyAlignment="1">
      <alignment horizontal="right" vertical="center"/>
    </xf>
    <xf numFmtId="0" fontId="8" fillId="0" borderId="17" xfId="0" applyFont="1" applyBorder="1" applyAlignment="1">
      <alignment horizontal="right" vertical="center" wrapText="1"/>
    </xf>
    <xf numFmtId="9" fontId="8" fillId="0" borderId="17" xfId="0" applyNumberFormat="1" applyFont="1" applyBorder="1" applyAlignment="1">
      <alignment horizontal="left" vertical="center" wrapText="1"/>
    </xf>
    <xf numFmtId="165" fontId="8" fillId="0" borderId="17" xfId="0" applyNumberFormat="1" applyFont="1" applyBorder="1" applyAlignment="1">
      <alignment horizontal="left" vertical="center" wrapText="1"/>
    </xf>
    <xf numFmtId="166" fontId="8" fillId="0" borderId="17" xfId="0" applyNumberFormat="1" applyFont="1" applyBorder="1" applyAlignment="1">
      <alignment horizontal="right" vertical="center"/>
    </xf>
    <xf numFmtId="166" fontId="8" fillId="12" borderId="17" xfId="0" applyNumberFormat="1" applyFont="1" applyFill="1" applyBorder="1" applyAlignment="1">
      <alignment horizontal="right" vertical="center"/>
    </xf>
    <xf numFmtId="4" fontId="8" fillId="12" borderId="31" xfId="0" applyNumberFormat="1" applyFont="1" applyFill="1" applyBorder="1" applyAlignment="1">
      <alignment horizontal="right" vertical="center"/>
    </xf>
    <xf numFmtId="0" fontId="8" fillId="12" borderId="41" xfId="0" applyFont="1" applyFill="1" applyBorder="1" applyAlignment="1">
      <alignment horizontal="right" vertical="center"/>
    </xf>
    <xf numFmtId="0" fontId="0" fillId="12" borderId="20" xfId="0" applyFill="1" applyBorder="1" applyAlignment="1">
      <alignment horizontal="right" vertical="center"/>
    </xf>
    <xf numFmtId="10" fontId="8" fillId="12" borderId="20" xfId="0" applyNumberFormat="1" applyFont="1" applyFill="1" applyBorder="1" applyAlignment="1">
      <alignment horizontal="right" vertical="center"/>
    </xf>
    <xf numFmtId="4" fontId="8" fillId="12" borderId="43" xfId="0" applyNumberFormat="1" applyFont="1" applyFill="1" applyBorder="1" applyAlignment="1">
      <alignment horizontal="right" vertical="center"/>
    </xf>
    <xf numFmtId="10" fontId="8" fillId="0" borderId="17" xfId="4" applyNumberFormat="1" applyFont="1" applyBorder="1" applyAlignment="1" applyProtection="1">
      <alignment vertical="center" wrapText="1"/>
    </xf>
    <xf numFmtId="10" fontId="8" fillId="0" borderId="17" xfId="4" applyNumberFormat="1" applyFont="1" applyBorder="1" applyAlignment="1" applyProtection="1">
      <alignment vertical="center"/>
    </xf>
    <xf numFmtId="10" fontId="8" fillId="0" borderId="42" xfId="4" applyNumberFormat="1" applyFont="1" applyBorder="1" applyAlignment="1" applyProtection="1">
      <alignment vertical="center" wrapText="1"/>
    </xf>
    <xf numFmtId="10" fontId="39" fillId="0" borderId="17" xfId="4" applyNumberFormat="1" applyFont="1" applyFill="1" applyBorder="1" applyAlignment="1" applyProtection="1">
      <alignment horizontal="left" vertical="center"/>
    </xf>
    <xf numFmtId="173" fontId="39" fillId="0" borderId="17" xfId="4" applyNumberFormat="1" applyFont="1" applyFill="1" applyBorder="1" applyAlignment="1" applyProtection="1">
      <alignment horizontal="left" vertical="center"/>
    </xf>
    <xf numFmtId="0" fontId="39" fillId="0" borderId="17" xfId="0" applyFont="1" applyBorder="1" applyAlignment="1">
      <alignment horizontal="left" vertical="center"/>
    </xf>
    <xf numFmtId="0" fontId="10" fillId="12" borderId="17" xfId="0" applyFont="1" applyFill="1" applyBorder="1" applyAlignment="1">
      <alignment horizontal="center" vertical="center"/>
    </xf>
    <xf numFmtId="4" fontId="10" fillId="12" borderId="31" xfId="0" applyNumberFormat="1" applyFont="1" applyFill="1" applyBorder="1" applyAlignment="1">
      <alignment horizontal="center" vertical="center"/>
    </xf>
    <xf numFmtId="10" fontId="8" fillId="0" borderId="17" xfId="0" applyNumberFormat="1" applyFont="1" applyBorder="1" applyAlignment="1">
      <alignment horizontal="center" vertical="center"/>
    </xf>
    <xf numFmtId="4" fontId="8" fillId="0" borderId="31" xfId="0" applyNumberFormat="1" applyFont="1" applyBorder="1" applyAlignment="1">
      <alignment horizontal="center" vertical="center"/>
    </xf>
    <xf numFmtId="10" fontId="8" fillId="0" borderId="17" xfId="0" applyNumberFormat="1" applyFont="1" applyBorder="1" applyAlignment="1">
      <alignment horizontal="right" vertical="center" wrapText="1"/>
    </xf>
    <xf numFmtId="4" fontId="8" fillId="0" borderId="31" xfId="0" applyNumberFormat="1" applyFont="1" applyBorder="1" applyAlignment="1">
      <alignment vertical="center"/>
    </xf>
    <xf numFmtId="10" fontId="8" fillId="0" borderId="17" xfId="0" applyNumberFormat="1" applyFont="1" applyBorder="1" applyAlignment="1">
      <alignment horizontal="center" vertical="center" wrapText="1"/>
    </xf>
    <xf numFmtId="0" fontId="8" fillId="12" borderId="31" xfId="0" applyFont="1" applyFill="1" applyBorder="1" applyAlignment="1">
      <alignment horizontal="center" vertical="center" wrapText="1"/>
    </xf>
    <xf numFmtId="49" fontId="8" fillId="0" borderId="16" xfId="0" applyNumberFormat="1" applyFont="1" applyBorder="1" applyAlignment="1">
      <alignment horizontal="center" vertical="center" wrapText="1"/>
    </xf>
    <xf numFmtId="49" fontId="8" fillId="0" borderId="41" xfId="0" applyNumberFormat="1" applyFont="1" applyBorder="1" applyAlignment="1">
      <alignment horizontal="center" vertical="center" wrapText="1"/>
    </xf>
    <xf numFmtId="0" fontId="20" fillId="9" borderId="0" xfId="0" applyFont="1" applyFill="1" applyAlignment="1">
      <alignment vertical="center"/>
    </xf>
    <xf numFmtId="0" fontId="45" fillId="9" borderId="0" xfId="0" applyFont="1" applyFill="1" applyAlignment="1">
      <alignment horizontal="center" vertical="center"/>
    </xf>
    <xf numFmtId="164" fontId="8" fillId="9" borderId="0" xfId="2" applyFont="1" applyFill="1" applyBorder="1" applyAlignment="1" applyProtection="1">
      <alignment horizontal="center" vertical="center"/>
    </xf>
    <xf numFmtId="0" fontId="8" fillId="12" borderId="3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top" wrapText="1"/>
    </xf>
    <xf numFmtId="3" fontId="15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7" xfId="0" applyBorder="1" applyAlignment="1">
      <alignment horizontal="center" vertical="center"/>
    </xf>
    <xf numFmtId="170" fontId="30" fillId="0" borderId="0" xfId="1" applyAlignment="1">
      <alignment horizontal="center" vertical="center"/>
    </xf>
    <xf numFmtId="0" fontId="0" fillId="0" borderId="17" xfId="0" applyBorder="1" applyAlignment="1">
      <alignment horizontal="left" vertical="center"/>
    </xf>
    <xf numFmtId="170" fontId="30" fillId="0" borderId="17" xfId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170" fontId="30" fillId="0" borderId="9" xfId="1" applyBorder="1" applyAlignment="1">
      <alignment horizontal="center" vertical="center"/>
    </xf>
    <xf numFmtId="170" fontId="30" fillId="0" borderId="18" xfId="1" applyBorder="1" applyAlignment="1">
      <alignment horizontal="center" vertical="center"/>
    </xf>
    <xf numFmtId="170" fontId="30" fillId="0" borderId="10" xfId="1" applyBorder="1" applyAlignment="1">
      <alignment horizontal="center" vertical="center"/>
    </xf>
    <xf numFmtId="170" fontId="30" fillId="0" borderId="19" xfId="1" applyBorder="1" applyAlignment="1">
      <alignment horizontal="center" vertical="center"/>
    </xf>
    <xf numFmtId="170" fontId="30" fillId="0" borderId="51" xfId="1" applyBorder="1" applyAlignment="1">
      <alignment horizontal="center" vertical="center"/>
    </xf>
    <xf numFmtId="170" fontId="0" fillId="0" borderId="52" xfId="0" applyNumberFormat="1" applyBorder="1" applyAlignment="1">
      <alignment horizontal="center" vertical="center"/>
    </xf>
    <xf numFmtId="43" fontId="0" fillId="0" borderId="51" xfId="0" applyNumberForma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8" xfId="0" applyBorder="1" applyAlignment="1">
      <alignment horizontal="left" vertical="center"/>
    </xf>
    <xf numFmtId="0" fontId="0" fillId="0" borderId="48" xfId="0" applyBorder="1" applyAlignment="1">
      <alignment horizontal="center" vertical="center"/>
    </xf>
    <xf numFmtId="170" fontId="30" fillId="0" borderId="48" xfId="1" applyBorder="1" applyAlignment="1">
      <alignment horizontal="center" vertical="center"/>
    </xf>
    <xf numFmtId="170" fontId="30" fillId="0" borderId="53" xfId="1" applyBorder="1" applyAlignment="1">
      <alignment horizontal="center" vertical="center"/>
    </xf>
    <xf numFmtId="170" fontId="30" fillId="0" borderId="52" xfId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170" fontId="30" fillId="0" borderId="0" xfId="1" applyAlignment="1">
      <alignment vertical="center"/>
    </xf>
    <xf numFmtId="9" fontId="30" fillId="0" borderId="0" xfId="4" applyAlignment="1">
      <alignment horizontal="center" vertical="center"/>
    </xf>
    <xf numFmtId="0" fontId="47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9" fontId="47" fillId="0" borderId="0" xfId="0" applyNumberFormat="1" applyFont="1" applyAlignment="1">
      <alignment vertical="center"/>
    </xf>
    <xf numFmtId="0" fontId="47" fillId="0" borderId="0" xfId="0" applyFont="1" applyAlignment="1">
      <alignment horizontal="center" vertical="center"/>
    </xf>
    <xf numFmtId="10" fontId="47" fillId="0" borderId="0" xfId="4" applyNumberFormat="1" applyFont="1" applyAlignment="1">
      <alignment vertical="center"/>
    </xf>
    <xf numFmtId="170" fontId="47" fillId="0" borderId="0" xfId="1" applyFont="1" applyAlignment="1">
      <alignment vertical="center"/>
    </xf>
    <xf numFmtId="4" fontId="47" fillId="0" borderId="0" xfId="0" applyNumberFormat="1" applyFont="1" applyAlignment="1">
      <alignment vertical="center"/>
    </xf>
    <xf numFmtId="43" fontId="47" fillId="0" borderId="0" xfId="0" applyNumberFormat="1" applyFont="1" applyAlignment="1">
      <alignment vertical="center"/>
    </xf>
    <xf numFmtId="0" fontId="43" fillId="0" borderId="0" xfId="0" applyFont="1"/>
    <xf numFmtId="172" fontId="47" fillId="0" borderId="0" xfId="0" applyNumberFormat="1" applyFont="1" applyAlignment="1">
      <alignment vertical="center"/>
    </xf>
    <xf numFmtId="172" fontId="43" fillId="0" borderId="0" xfId="0" applyNumberFormat="1" applyFont="1" applyAlignment="1">
      <alignment vertical="center"/>
    </xf>
    <xf numFmtId="170" fontId="47" fillId="0" borderId="0" xfId="1" applyFont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170" fontId="30" fillId="0" borderId="31" xfId="1" applyBorder="1" applyAlignment="1">
      <alignment horizontal="center" vertical="center"/>
    </xf>
    <xf numFmtId="170" fontId="0" fillId="0" borderId="31" xfId="0" applyNumberFormat="1" applyBorder="1" applyAlignment="1">
      <alignment horizontal="center" vertical="center"/>
    </xf>
    <xf numFmtId="43" fontId="0" fillId="0" borderId="1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12" borderId="16" xfId="0" applyFont="1" applyFill="1" applyBorder="1" applyAlignment="1">
      <alignment horizontal="center" vertical="center"/>
    </xf>
    <xf numFmtId="0" fontId="10" fillId="12" borderId="17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/>
    </xf>
    <xf numFmtId="0" fontId="8" fillId="0" borderId="20" xfId="0" applyFont="1" applyBorder="1" applyAlignment="1">
      <alignment vertical="center"/>
    </xf>
    <xf numFmtId="0" fontId="22" fillId="12" borderId="41" xfId="0" applyFont="1" applyFill="1" applyBorder="1" applyAlignment="1">
      <alignment horizontal="center" vertical="center"/>
    </xf>
    <xf numFmtId="0" fontId="8" fillId="12" borderId="41" xfId="0" applyFont="1" applyFill="1" applyBorder="1" applyAlignment="1">
      <alignment horizontal="right" vertical="center"/>
    </xf>
    <xf numFmtId="0" fontId="8" fillId="0" borderId="16" xfId="0" applyFont="1" applyBorder="1" applyAlignment="1">
      <alignment horizontal="center" vertical="center"/>
    </xf>
    <xf numFmtId="0" fontId="10" fillId="12" borderId="17" xfId="0" applyFont="1" applyFill="1" applyBorder="1" applyAlignment="1">
      <alignment horizontal="center" vertical="center"/>
    </xf>
    <xf numFmtId="167" fontId="8" fillId="0" borderId="17" xfId="0" applyNumberFormat="1" applyFont="1" applyBorder="1" applyAlignment="1">
      <alignment vertical="center"/>
    </xf>
    <xf numFmtId="4" fontId="8" fillId="0" borderId="17" xfId="0" applyNumberFormat="1" applyFont="1" applyBorder="1" applyAlignment="1">
      <alignment vertical="center"/>
    </xf>
    <xf numFmtId="0" fontId="8" fillId="0" borderId="17" xfId="0" applyFont="1" applyBorder="1" applyAlignment="1">
      <alignment horizontal="center" vertical="center"/>
    </xf>
    <xf numFmtId="0" fontId="52" fillId="0" borderId="0" xfId="0" applyFont="1" applyBorder="1"/>
    <xf numFmtId="0" fontId="52" fillId="0" borderId="0" xfId="0" applyFont="1" applyBorder="1" applyAlignment="1">
      <alignment horizontal="left"/>
    </xf>
    <xf numFmtId="0" fontId="51" fillId="0" borderId="0" xfId="0" applyFont="1" applyFill="1" applyBorder="1" applyAlignment="1"/>
    <xf numFmtId="0" fontId="53" fillId="0" borderId="0" xfId="0" applyFont="1" applyFill="1" applyBorder="1" applyAlignment="1">
      <alignment vertical="top" wrapText="1"/>
    </xf>
    <xf numFmtId="0" fontId="35" fillId="0" borderId="0" xfId="0" applyFont="1"/>
    <xf numFmtId="0" fontId="8" fillId="8" borderId="20" xfId="0" applyFont="1" applyFill="1" applyBorder="1" applyAlignment="1">
      <alignment vertical="center" wrapText="1"/>
    </xf>
    <xf numFmtId="174" fontId="8" fillId="8" borderId="42" xfId="2" applyNumberFormat="1" applyFont="1" applyFill="1" applyBorder="1" applyAlignment="1" applyProtection="1">
      <alignment vertical="center" wrapText="1"/>
    </xf>
    <xf numFmtId="10" fontId="8" fillId="8" borderId="17" xfId="0" applyNumberFormat="1" applyFont="1" applyFill="1" applyBorder="1" applyAlignment="1">
      <alignment horizontal="right" vertical="center"/>
    </xf>
    <xf numFmtId="4" fontId="8" fillId="8" borderId="31" xfId="0" applyNumberFormat="1" applyFont="1" applyFill="1" applyBorder="1" applyAlignment="1">
      <alignment horizontal="right" vertical="center"/>
    </xf>
    <xf numFmtId="0" fontId="0" fillId="12" borderId="20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20" xfId="0" applyFont="1" applyFill="1" applyBorder="1" applyAlignment="1">
      <alignment horizontal="right" vertical="center"/>
    </xf>
    <xf numFmtId="10" fontId="8" fillId="0" borderId="42" xfId="4" applyNumberFormat="1" applyFont="1" applyFill="1" applyBorder="1" applyAlignment="1" applyProtection="1">
      <alignment vertical="center"/>
    </xf>
    <xf numFmtId="10" fontId="0" fillId="12" borderId="42" xfId="0" applyNumberFormat="1" applyFont="1" applyFill="1" applyBorder="1" applyAlignment="1">
      <alignment vertical="center"/>
    </xf>
    <xf numFmtId="0" fontId="54" fillId="0" borderId="0" xfId="0" applyFont="1" applyAlignment="1">
      <alignment horizontal="center" vertical="center" wrapText="1"/>
    </xf>
    <xf numFmtId="0" fontId="30" fillId="0" borderId="0" xfId="5" applyFont="1" applyFill="1" applyBorder="1" applyAlignment="1">
      <alignment horizontal="center"/>
    </xf>
    <xf numFmtId="170" fontId="30" fillId="0" borderId="23" xfId="1" applyBorder="1" applyAlignment="1">
      <alignment vertical="center"/>
    </xf>
    <xf numFmtId="170" fontId="10" fillId="9" borderId="28" xfId="1" applyFont="1" applyFill="1" applyBorder="1" applyAlignment="1">
      <alignment vertical="center"/>
    </xf>
    <xf numFmtId="0" fontId="8" fillId="9" borderId="16" xfId="0" applyFont="1" applyFill="1" applyBorder="1" applyAlignment="1">
      <alignment horizontal="center" vertical="center" wrapText="1"/>
    </xf>
    <xf numFmtId="170" fontId="8" fillId="9" borderId="31" xfId="1" applyFont="1" applyFill="1" applyBorder="1" applyAlignment="1" applyProtection="1">
      <alignment vertical="center"/>
    </xf>
    <xf numFmtId="9" fontId="8" fillId="9" borderId="17" xfId="4" applyFont="1" applyFill="1" applyBorder="1" applyAlignment="1" applyProtection="1">
      <alignment horizontal="center" vertical="center"/>
    </xf>
    <xf numFmtId="170" fontId="8" fillId="9" borderId="31" xfId="1" applyFont="1" applyFill="1" applyBorder="1" applyAlignment="1" applyProtection="1">
      <alignment horizontal="right" vertical="center"/>
    </xf>
    <xf numFmtId="0" fontId="8" fillId="9" borderId="20" xfId="0" applyFont="1" applyFill="1" applyBorder="1" applyAlignment="1">
      <alignment horizontal="center" vertical="center" wrapText="1"/>
    </xf>
    <xf numFmtId="0" fontId="8" fillId="9" borderId="42" xfId="0" applyFont="1" applyFill="1" applyBorder="1" applyAlignment="1">
      <alignment vertical="center" wrapText="1"/>
    </xf>
    <xf numFmtId="167" fontId="8" fillId="9" borderId="17" xfId="0" applyNumberFormat="1" applyFont="1" applyFill="1" applyBorder="1" applyAlignment="1">
      <alignment vertical="center"/>
    </xf>
    <xf numFmtId="9" fontId="8" fillId="9" borderId="20" xfId="0" applyNumberFormat="1" applyFont="1" applyFill="1" applyBorder="1" applyAlignment="1">
      <alignment vertical="center"/>
    </xf>
    <xf numFmtId="170" fontId="8" fillId="9" borderId="31" xfId="1" applyFont="1" applyFill="1" applyBorder="1" applyAlignment="1" applyProtection="1">
      <alignment vertical="center" wrapText="1"/>
    </xf>
    <xf numFmtId="10" fontId="8" fillId="9" borderId="17" xfId="4" applyNumberFormat="1" applyFont="1" applyFill="1" applyBorder="1" applyAlignment="1" applyProtection="1">
      <alignment vertical="center"/>
    </xf>
    <xf numFmtId="0" fontId="8" fillId="9" borderId="18" xfId="0" applyFont="1" applyFill="1" applyBorder="1" applyAlignment="1">
      <alignment vertical="center" wrapText="1"/>
    </xf>
    <xf numFmtId="0" fontId="8" fillId="9" borderId="20" xfId="0" applyFont="1" applyFill="1" applyBorder="1" applyAlignment="1">
      <alignment vertical="center"/>
    </xf>
    <xf numFmtId="0" fontId="8" fillId="9" borderId="42" xfId="0" applyFont="1" applyFill="1" applyBorder="1" applyAlignment="1">
      <alignment vertical="center"/>
    </xf>
    <xf numFmtId="170" fontId="8" fillId="9" borderId="31" xfId="1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>
      <alignment horizontal="center" vertical="top" wrapText="1"/>
    </xf>
    <xf numFmtId="4" fontId="9" fillId="0" borderId="1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9" borderId="2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0" fontId="8" fillId="9" borderId="42" xfId="4" applyNumberFormat="1" applyFont="1" applyFill="1" applyBorder="1" applyAlignment="1" applyProtection="1">
      <alignment vertical="center" wrapText="1"/>
    </xf>
    <xf numFmtId="0" fontId="8" fillId="9" borderId="18" xfId="0" applyFont="1" applyFill="1" applyBorder="1" applyAlignment="1">
      <alignment vertical="center"/>
    </xf>
    <xf numFmtId="10" fontId="8" fillId="9" borderId="42" xfId="4" applyNumberFormat="1" applyFont="1" applyFill="1" applyBorder="1" applyAlignment="1" applyProtection="1">
      <alignment vertical="center"/>
    </xf>
    <xf numFmtId="0" fontId="0" fillId="13" borderId="1" xfId="0" applyFont="1" applyFill="1" applyBorder="1" applyAlignment="1">
      <alignment vertical="center" wrapText="1"/>
    </xf>
    <xf numFmtId="0" fontId="11" fillId="13" borderId="1" xfId="0" applyFont="1" applyFill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4" fontId="20" fillId="0" borderId="0" xfId="0" applyNumberFormat="1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17" fontId="38" fillId="0" borderId="0" xfId="0" applyNumberFormat="1" applyFont="1" applyAlignment="1">
      <alignment vertical="center"/>
    </xf>
    <xf numFmtId="4" fontId="55" fillId="0" borderId="0" xfId="0" applyNumberFormat="1" applyFont="1" applyAlignment="1">
      <alignment vertical="center"/>
    </xf>
    <xf numFmtId="10" fontId="55" fillId="0" borderId="0" xfId="0" applyNumberFormat="1" applyFont="1" applyAlignment="1">
      <alignment vertical="center"/>
    </xf>
    <xf numFmtId="164" fontId="0" fillId="8" borderId="1" xfId="2" applyFont="1" applyFill="1" applyBorder="1" applyAlignment="1" applyProtection="1">
      <alignment horizontal="right" vertical="center"/>
    </xf>
    <xf numFmtId="4" fontId="0" fillId="8" borderId="1" xfId="2" applyNumberFormat="1" applyFont="1" applyFill="1" applyBorder="1" applyAlignment="1" applyProtection="1">
      <alignment horizontal="right" vertical="center"/>
    </xf>
    <xf numFmtId="164" fontId="11" fillId="8" borderId="1" xfId="2" applyFont="1" applyFill="1" applyBorder="1" applyAlignment="1" applyProtection="1">
      <alignment horizontal="right" vertical="center"/>
    </xf>
    <xf numFmtId="4" fontId="11" fillId="8" borderId="1" xfId="2" applyNumberFormat="1" applyFont="1" applyFill="1" applyBorder="1" applyAlignment="1" applyProtection="1">
      <alignment horizontal="right" vertical="center"/>
    </xf>
    <xf numFmtId="10" fontId="0" fillId="0" borderId="0" xfId="0" applyNumberFormat="1" applyAlignment="1">
      <alignment horizontal="center" vertical="center"/>
    </xf>
    <xf numFmtId="170" fontId="30" fillId="8" borderId="0" xfId="1" applyFill="1" applyAlignment="1">
      <alignment vertical="center"/>
    </xf>
    <xf numFmtId="0" fontId="0" fillId="8" borderId="0" xfId="0" applyFill="1" applyAlignment="1">
      <alignment horizontal="center" vertical="center"/>
    </xf>
    <xf numFmtId="170" fontId="30" fillId="8" borderId="0" xfId="1" applyFill="1" applyAlignment="1">
      <alignment horizontal="center" vertical="center"/>
    </xf>
    <xf numFmtId="0" fontId="8" fillId="9" borderId="20" xfId="0" applyFont="1" applyFill="1" applyBorder="1" applyAlignment="1">
      <alignment horizontal="left" vertical="center" wrapText="1"/>
    </xf>
    <xf numFmtId="0" fontId="8" fillId="9" borderId="20" xfId="0" applyFont="1" applyFill="1" applyBorder="1" applyAlignment="1">
      <alignment vertical="center"/>
    </xf>
    <xf numFmtId="0" fontId="8" fillId="9" borderId="41" xfId="0" applyFont="1" applyFill="1" applyBorder="1" applyAlignment="1">
      <alignment horizontal="center" vertical="center"/>
    </xf>
    <xf numFmtId="10" fontId="8" fillId="9" borderId="17" xfId="4" applyNumberFormat="1" applyFont="1" applyFill="1" applyBorder="1" applyAlignment="1" applyProtection="1">
      <alignment vertical="center" wrapText="1"/>
    </xf>
    <xf numFmtId="4" fontId="8" fillId="9" borderId="31" xfId="0" applyNumberFormat="1" applyFont="1" applyFill="1" applyBorder="1" applyAlignment="1">
      <alignment horizontal="right" vertical="center"/>
    </xf>
    <xf numFmtId="0" fontId="20" fillId="9" borderId="0" xfId="0" applyFont="1" applyFill="1" applyAlignment="1">
      <alignment horizontal="center" vertical="center"/>
    </xf>
    <xf numFmtId="0" fontId="8" fillId="9" borderId="16" xfId="0" applyFont="1" applyFill="1" applyBorder="1" applyAlignment="1">
      <alignment horizontal="center" vertical="center"/>
    </xf>
    <xf numFmtId="0" fontId="49" fillId="9" borderId="0" xfId="0" applyFont="1" applyFill="1" applyAlignment="1">
      <alignment horizontal="center" vertical="center"/>
    </xf>
    <xf numFmtId="0" fontId="38" fillId="9" borderId="0" xfId="0" applyFont="1" applyFill="1" applyAlignment="1">
      <alignment vertical="center"/>
    </xf>
    <xf numFmtId="0" fontId="49" fillId="9" borderId="0" xfId="0" applyFont="1" applyFill="1" applyAlignment="1">
      <alignment vertical="center"/>
    </xf>
    <xf numFmtId="17" fontId="20" fillId="9" borderId="0" xfId="0" applyNumberFormat="1" applyFont="1" applyFill="1" applyAlignment="1">
      <alignment vertical="center"/>
    </xf>
    <xf numFmtId="10" fontId="20" fillId="9" borderId="0" xfId="0" applyNumberFormat="1" applyFont="1" applyFill="1" applyAlignment="1">
      <alignment vertical="center"/>
    </xf>
    <xf numFmtId="4" fontId="8" fillId="9" borderId="31" xfId="0" applyNumberFormat="1" applyFont="1" applyFill="1" applyBorder="1" applyAlignment="1">
      <alignment horizontal="right" vertical="center" wrapText="1"/>
    </xf>
    <xf numFmtId="170" fontId="30" fillId="0" borderId="0" xfId="1" applyFont="1" applyAlignment="1">
      <alignment horizontal="center" vertical="center"/>
    </xf>
    <xf numFmtId="170" fontId="30" fillId="0" borderId="0" xfId="1" applyAlignment="1">
      <alignment horizontal="center" vertical="center" wrapText="1"/>
    </xf>
    <xf numFmtId="43" fontId="30" fillId="0" borderId="0" xfId="5" applyNumberFormat="1" applyFont="1" applyFill="1" applyBorder="1" applyAlignment="1">
      <alignment horizontal="center"/>
    </xf>
    <xf numFmtId="172" fontId="47" fillId="0" borderId="0" xfId="0" applyNumberFormat="1" applyFont="1" applyAlignment="1">
      <alignment horizontal="center" vertical="center"/>
    </xf>
    <xf numFmtId="170" fontId="47" fillId="0" borderId="0" xfId="1" applyFont="1" applyAlignment="1">
      <alignment horizontal="center" vertical="center"/>
    </xf>
    <xf numFmtId="0" fontId="35" fillId="9" borderId="21" xfId="0" applyFont="1" applyFill="1" applyBorder="1" applyAlignment="1">
      <alignment horizontal="left" vertical="center" wrapText="1"/>
    </xf>
    <xf numFmtId="0" fontId="0" fillId="0" borderId="0" xfId="5" applyFont="1" applyFill="1" applyBorder="1" applyAlignment="1">
      <alignment horizontal="justify" vertical="center"/>
    </xf>
    <xf numFmtId="0" fontId="30" fillId="0" borderId="0" xfId="5" applyFont="1" applyFill="1" applyBorder="1" applyAlignment="1">
      <alignment horizontal="justify" vertical="center"/>
    </xf>
    <xf numFmtId="0" fontId="30" fillId="0" borderId="5" xfId="0" applyFont="1" applyBorder="1" applyAlignment="1">
      <alignment horizontal="center" vertical="center"/>
    </xf>
    <xf numFmtId="0" fontId="35" fillId="9" borderId="17" xfId="0" applyFont="1" applyFill="1" applyBorder="1" applyAlignment="1">
      <alignment horizontal="left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0" fillId="0" borderId="25" xfId="0" applyFont="1" applyBorder="1" applyAlignment="1">
      <alignment horizontal="right" vertical="center"/>
    </xf>
    <xf numFmtId="0" fontId="10" fillId="0" borderId="26" xfId="0" applyFont="1" applyBorder="1" applyAlignment="1">
      <alignment horizontal="right" vertical="center"/>
    </xf>
    <xf numFmtId="0" fontId="51" fillId="0" borderId="0" xfId="0" applyFont="1" applyFill="1" applyBorder="1" applyAlignment="1">
      <alignment horizontal="left" vertical="top" wrapText="1"/>
    </xf>
    <xf numFmtId="0" fontId="51" fillId="0" borderId="0" xfId="0" applyFont="1" applyBorder="1" applyAlignment="1">
      <alignment horizontal="left"/>
    </xf>
    <xf numFmtId="0" fontId="51" fillId="0" borderId="0" xfId="0" applyFont="1" applyFill="1" applyBorder="1" applyAlignment="1">
      <alignment horizontal="left"/>
    </xf>
    <xf numFmtId="0" fontId="51" fillId="0" borderId="0" xfId="0" applyFont="1" applyFill="1" applyBorder="1" applyAlignment="1">
      <alignment horizontal="center" vertical="center"/>
    </xf>
    <xf numFmtId="0" fontId="51" fillId="0" borderId="0" xfId="0" applyFont="1" applyFill="1" applyBorder="1" applyAlignment="1">
      <alignment horizontal="center" wrapText="1"/>
    </xf>
    <xf numFmtId="0" fontId="8" fillId="0" borderId="0" xfId="5" applyFont="1" applyFill="1" applyBorder="1" applyAlignment="1">
      <alignment horizontal="center"/>
    </xf>
    <xf numFmtId="0" fontId="30" fillId="0" borderId="0" xfId="5" applyFont="1" applyFill="1" applyBorder="1" applyAlignment="1">
      <alignment horizontal="center"/>
    </xf>
    <xf numFmtId="0" fontId="8" fillId="11" borderId="37" xfId="0" applyFont="1" applyFill="1" applyBorder="1" applyAlignment="1">
      <alignment horizontal="center" vertical="center"/>
    </xf>
    <xf numFmtId="0" fontId="8" fillId="11" borderId="29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8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9" fillId="6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right" vertical="center" wrapText="1"/>
    </xf>
    <xf numFmtId="4" fontId="9" fillId="0" borderId="1" xfId="0" applyNumberFormat="1" applyFont="1" applyBorder="1" applyAlignment="1">
      <alignment horizontal="right" vertical="center"/>
    </xf>
    <xf numFmtId="0" fontId="8" fillId="4" borderId="1" xfId="0" applyFont="1" applyFill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right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7" fillId="12" borderId="41" xfId="0" applyFont="1" applyFill="1" applyBorder="1" applyAlignment="1">
      <alignment vertical="center"/>
    </xf>
    <xf numFmtId="0" fontId="0" fillId="12" borderId="20" xfId="0" applyFill="1" applyBorder="1" applyAlignment="1">
      <alignment vertical="center"/>
    </xf>
    <xf numFmtId="0" fontId="0" fillId="12" borderId="43" xfId="0" applyFill="1" applyBorder="1" applyAlignment="1">
      <alignment vertical="center"/>
    </xf>
    <xf numFmtId="0" fontId="8" fillId="0" borderId="41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8" fillId="0" borderId="43" xfId="0" applyFont="1" applyBorder="1" applyAlignment="1">
      <alignment horizontal="left" vertical="center" wrapText="1"/>
    </xf>
    <xf numFmtId="0" fontId="8" fillId="11" borderId="16" xfId="0" applyFont="1" applyFill="1" applyBorder="1" applyAlignment="1">
      <alignment horizontal="right" vertical="center"/>
    </xf>
    <xf numFmtId="0" fontId="0" fillId="11" borderId="17" xfId="0" applyFill="1" applyBorder="1" applyAlignment="1">
      <alignment horizontal="right" vertical="center"/>
    </xf>
    <xf numFmtId="0" fontId="0" fillId="11" borderId="31" xfId="0" applyFill="1" applyBorder="1" applyAlignment="1">
      <alignment horizontal="right" vertical="center"/>
    </xf>
    <xf numFmtId="49" fontId="13" fillId="0" borderId="41" xfId="0" applyNumberFormat="1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10" fillId="12" borderId="41" xfId="0" applyFont="1" applyFill="1" applyBorder="1" applyAlignment="1">
      <alignment horizontal="center" vertical="center" wrapText="1"/>
    </xf>
    <xf numFmtId="0" fontId="35" fillId="12" borderId="20" xfId="0" applyFont="1" applyFill="1" applyBorder="1" applyAlignment="1">
      <alignment vertical="center" wrapText="1"/>
    </xf>
    <xf numFmtId="49" fontId="16" fillId="0" borderId="41" xfId="0" applyNumberFormat="1" applyFont="1" applyBorder="1" applyAlignment="1">
      <alignment horizontal="justify" vertical="center" wrapText="1"/>
    </xf>
    <xf numFmtId="0" fontId="44" fillId="0" borderId="20" xfId="0" applyFont="1" applyBorder="1" applyAlignment="1">
      <alignment horizontal="justify" vertical="center" wrapText="1"/>
    </xf>
    <xf numFmtId="0" fontId="44" fillId="0" borderId="43" xfId="0" applyFont="1" applyBorder="1" applyAlignment="1">
      <alignment horizontal="justify" vertical="center" wrapText="1"/>
    </xf>
    <xf numFmtId="49" fontId="8" fillId="12" borderId="41" xfId="0" applyNumberFormat="1" applyFont="1" applyFill="1" applyBorder="1" applyAlignment="1">
      <alignment horizontal="right" vertical="center" wrapText="1"/>
    </xf>
    <xf numFmtId="0" fontId="0" fillId="12" borderId="20" xfId="0" applyFill="1" applyBorder="1" applyAlignment="1">
      <alignment horizontal="right" vertical="center" wrapText="1"/>
    </xf>
    <xf numFmtId="0" fontId="46" fillId="9" borderId="0" xfId="0" applyFont="1" applyFill="1" applyAlignment="1">
      <alignment vertical="center" wrapText="1"/>
    </xf>
    <xf numFmtId="0" fontId="13" fillId="2" borderId="1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left" vertical="center" wrapText="1"/>
    </xf>
    <xf numFmtId="0" fontId="8" fillId="0" borderId="42" xfId="0" applyFont="1" applyBorder="1" applyAlignment="1">
      <alignment horizontal="left" vertical="center" wrapText="1"/>
    </xf>
    <xf numFmtId="0" fontId="8" fillId="12" borderId="41" xfId="0" applyFont="1" applyFill="1" applyBorder="1" applyAlignment="1">
      <alignment horizontal="right" vertical="center"/>
    </xf>
    <xf numFmtId="0" fontId="0" fillId="12" borderId="20" xfId="0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right" vertical="center"/>
    </xf>
    <xf numFmtId="0" fontId="0" fillId="12" borderId="20" xfId="0" applyFill="1" applyBorder="1" applyAlignment="1">
      <alignment horizontal="right" vertical="center"/>
    </xf>
    <xf numFmtId="0" fontId="0" fillId="12" borderId="43" xfId="0" applyFill="1" applyBorder="1" applyAlignment="1">
      <alignment horizontal="right" vertical="center"/>
    </xf>
    <xf numFmtId="0" fontId="8" fillId="8" borderId="41" xfId="0" applyFont="1" applyFill="1" applyBorder="1" applyAlignment="1">
      <alignment horizontal="center" vertical="center" wrapText="1"/>
    </xf>
    <xf numFmtId="0" fontId="8" fillId="8" borderId="20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2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44" xfId="0" applyFont="1" applyBorder="1" applyAlignment="1">
      <alignment vertical="center"/>
    </xf>
    <xf numFmtId="0" fontId="8" fillId="0" borderId="46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13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46" xfId="0" applyFont="1" applyBorder="1" applyAlignment="1">
      <alignment horizontal="left" vertical="center"/>
    </xf>
    <xf numFmtId="0" fontId="18" fillId="0" borderId="50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0" fillId="0" borderId="18" xfId="0" applyFont="1" applyBorder="1" applyAlignment="1">
      <alignment horizontal="left" vertical="center" wrapText="1"/>
    </xf>
    <xf numFmtId="0" fontId="0" fillId="0" borderId="20" xfId="0" applyFont="1" applyBorder="1" applyAlignment="1">
      <alignment horizontal="left" vertical="center" wrapText="1"/>
    </xf>
    <xf numFmtId="0" fontId="0" fillId="0" borderId="42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justify" vertical="center" wrapText="1"/>
    </xf>
    <xf numFmtId="0" fontId="0" fillId="0" borderId="20" xfId="0" applyFont="1" applyBorder="1" applyAlignment="1">
      <alignment horizontal="justify" vertical="center" wrapText="1"/>
    </xf>
    <xf numFmtId="0" fontId="0" fillId="0" borderId="42" xfId="0" applyFont="1" applyBorder="1" applyAlignment="1">
      <alignment horizontal="justify" vertical="center" wrapText="1"/>
    </xf>
    <xf numFmtId="0" fontId="10" fillId="12" borderId="17" xfId="0" applyFont="1" applyFill="1" applyBorder="1" applyAlignment="1">
      <alignment horizontal="center" vertical="center"/>
    </xf>
    <xf numFmtId="0" fontId="8" fillId="0" borderId="41" xfId="0" applyFont="1" applyBorder="1" applyAlignment="1">
      <alignment horizontal="justify" vertical="center" wrapText="1"/>
    </xf>
    <xf numFmtId="0" fontId="8" fillId="0" borderId="20" xfId="0" applyFont="1" applyBorder="1" applyAlignment="1">
      <alignment horizontal="justify" vertical="center" wrapText="1"/>
    </xf>
    <xf numFmtId="0" fontId="8" fillId="0" borderId="42" xfId="0" applyFont="1" applyBorder="1" applyAlignment="1">
      <alignment horizontal="justify" vertical="center" wrapText="1"/>
    </xf>
    <xf numFmtId="0" fontId="8" fillId="0" borderId="17" xfId="0" applyFont="1" applyBorder="1" applyAlignment="1">
      <alignment horizontal="left" vertical="center" wrapText="1"/>
    </xf>
    <xf numFmtId="0" fontId="0" fillId="12" borderId="42" xfId="0" applyFill="1" applyBorder="1" applyAlignment="1">
      <alignment horizontal="right" vertical="center"/>
    </xf>
    <xf numFmtId="0" fontId="8" fillId="0" borderId="16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8" fillId="12" borderId="16" xfId="0" applyFont="1" applyFill="1" applyBorder="1" applyAlignment="1">
      <alignment horizontal="right" vertical="center"/>
    </xf>
    <xf numFmtId="0" fontId="8" fillId="12" borderId="17" xfId="0" applyFont="1" applyFill="1" applyBorder="1" applyAlignment="1">
      <alignment horizontal="right" vertical="center"/>
    </xf>
    <xf numFmtId="0" fontId="10" fillId="0" borderId="41" xfId="0" applyFont="1" applyBorder="1" applyAlignment="1">
      <alignment horizontal="center" vertical="center"/>
    </xf>
    <xf numFmtId="0" fontId="35" fillId="0" borderId="20" xfId="0" applyFont="1" applyBorder="1" applyAlignment="1">
      <alignment horizontal="center" vertical="center"/>
    </xf>
    <xf numFmtId="0" fontId="35" fillId="0" borderId="43" xfId="0" applyFont="1" applyBorder="1" applyAlignment="1">
      <alignment horizontal="center" vertical="center"/>
    </xf>
    <xf numFmtId="0" fontId="10" fillId="12" borderId="18" xfId="0" applyFont="1" applyFill="1" applyBorder="1" applyAlignment="1">
      <alignment horizontal="center" vertical="center" wrapText="1"/>
    </xf>
    <xf numFmtId="0" fontId="10" fillId="12" borderId="20" xfId="0" applyFont="1" applyFill="1" applyBorder="1" applyAlignment="1">
      <alignment horizontal="center" vertical="center" wrapText="1"/>
    </xf>
    <xf numFmtId="0" fontId="10" fillId="12" borderId="42" xfId="0" applyFont="1" applyFill="1" applyBorder="1" applyAlignment="1">
      <alignment horizontal="center" vertical="center" wrapText="1"/>
    </xf>
    <xf numFmtId="0" fontId="39" fillId="9" borderId="18" xfId="0" applyFont="1" applyFill="1" applyBorder="1" applyAlignment="1">
      <alignment horizontal="left" vertical="center" wrapText="1"/>
    </xf>
    <xf numFmtId="0" fontId="39" fillId="9" borderId="20" xfId="0" applyFont="1" applyFill="1" applyBorder="1" applyAlignment="1">
      <alignment horizontal="left" vertical="center" wrapText="1"/>
    </xf>
    <xf numFmtId="0" fontId="39" fillId="9" borderId="42" xfId="0" applyFont="1" applyFill="1" applyBorder="1" applyAlignment="1">
      <alignment horizontal="left" vertical="center" wrapText="1"/>
    </xf>
    <xf numFmtId="0" fontId="39" fillId="9" borderId="18" xfId="0" applyFont="1" applyFill="1" applyBorder="1" applyAlignment="1">
      <alignment horizontal="left" vertical="center"/>
    </xf>
    <xf numFmtId="0" fontId="39" fillId="9" borderId="20" xfId="0" applyFont="1" applyFill="1" applyBorder="1" applyAlignment="1">
      <alignment horizontal="left" vertical="center"/>
    </xf>
    <xf numFmtId="0" fontId="39" fillId="9" borderId="42" xfId="0" applyFont="1" applyFill="1" applyBorder="1" applyAlignment="1">
      <alignment horizontal="left" vertical="center"/>
    </xf>
    <xf numFmtId="0" fontId="39" fillId="0" borderId="18" xfId="0" applyFont="1" applyBorder="1" applyAlignment="1">
      <alignment horizontal="center" vertical="center"/>
    </xf>
    <xf numFmtId="0" fontId="39" fillId="0" borderId="20" xfId="0" applyFont="1" applyBorder="1" applyAlignment="1">
      <alignment horizontal="center" vertical="center"/>
    </xf>
    <xf numFmtId="0" fontId="39" fillId="0" borderId="42" xfId="0" applyFont="1" applyBorder="1" applyAlignment="1">
      <alignment horizontal="center" vertical="center"/>
    </xf>
    <xf numFmtId="0" fontId="8" fillId="12" borderId="41" xfId="0" applyFont="1" applyFill="1" applyBorder="1" applyAlignment="1">
      <alignment horizontal="center" vertical="center"/>
    </xf>
    <xf numFmtId="0" fontId="8" fillId="12" borderId="20" xfId="0" applyFont="1" applyFill="1" applyBorder="1" applyAlignment="1">
      <alignment horizontal="center" vertical="center"/>
    </xf>
    <xf numFmtId="0" fontId="10" fillId="0" borderId="41" xfId="0" applyFont="1" applyBorder="1" applyAlignment="1">
      <alignment horizontal="center" vertical="center" wrapText="1"/>
    </xf>
    <xf numFmtId="0" fontId="35" fillId="0" borderId="20" xfId="0" applyFont="1" applyBorder="1" applyAlignment="1">
      <alignment horizontal="center" vertical="center" wrapText="1"/>
    </xf>
    <xf numFmtId="0" fontId="35" fillId="0" borderId="43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12" borderId="18" xfId="0" applyFont="1" applyFill="1" applyBorder="1" applyAlignment="1">
      <alignment horizontal="center" vertical="center"/>
    </xf>
    <xf numFmtId="0" fontId="10" fillId="12" borderId="20" xfId="0" applyFont="1" applyFill="1" applyBorder="1" applyAlignment="1">
      <alignment horizontal="center" vertical="center"/>
    </xf>
    <xf numFmtId="0" fontId="10" fillId="12" borderId="42" xfId="0" applyFont="1" applyFill="1" applyBorder="1" applyAlignment="1">
      <alignment horizontal="center" vertical="center"/>
    </xf>
    <xf numFmtId="0" fontId="8" fillId="9" borderId="18" xfId="0" applyFont="1" applyFill="1" applyBorder="1" applyAlignment="1">
      <alignment horizontal="center" vertical="center" wrapText="1"/>
    </xf>
    <xf numFmtId="0" fontId="8" fillId="9" borderId="20" xfId="0" applyFont="1" applyFill="1" applyBorder="1" applyAlignment="1">
      <alignment horizontal="center" vertical="center" wrapText="1"/>
    </xf>
    <xf numFmtId="0" fontId="8" fillId="9" borderId="18" xfId="0" applyFont="1" applyFill="1" applyBorder="1" applyAlignment="1">
      <alignment horizontal="left" vertical="center" wrapText="1"/>
    </xf>
    <xf numFmtId="0" fontId="8" fillId="9" borderId="20" xfId="0" applyFont="1" applyFill="1" applyBorder="1" applyAlignment="1">
      <alignment horizontal="left" vertical="center" wrapText="1"/>
    </xf>
    <xf numFmtId="0" fontId="8" fillId="9" borderId="42" xfId="0" applyFont="1" applyFill="1" applyBorder="1" applyAlignment="1">
      <alignment horizontal="left" vertical="center" wrapText="1"/>
    </xf>
    <xf numFmtId="0" fontId="0" fillId="12" borderId="20" xfId="0" applyFont="1" applyFill="1" applyBorder="1" applyAlignment="1">
      <alignment vertical="center"/>
    </xf>
    <xf numFmtId="0" fontId="0" fillId="12" borderId="42" xfId="0" applyFont="1" applyFill="1" applyBorder="1" applyAlignment="1">
      <alignment vertical="center"/>
    </xf>
    <xf numFmtId="0" fontId="8" fillId="9" borderId="18" xfId="0" applyFont="1" applyFill="1" applyBorder="1" applyAlignment="1">
      <alignment horizontal="left" vertical="center"/>
    </xf>
    <xf numFmtId="0" fontId="8" fillId="9" borderId="20" xfId="0" applyFont="1" applyFill="1" applyBorder="1" applyAlignment="1">
      <alignment horizontal="left" vertical="center"/>
    </xf>
    <xf numFmtId="0" fontId="8" fillId="12" borderId="20" xfId="0" applyFont="1" applyFill="1" applyBorder="1" applyAlignment="1">
      <alignment horizontal="right" vertical="center"/>
    </xf>
    <xf numFmtId="0" fontId="8" fillId="12" borderId="42" xfId="0" applyFont="1" applyFill="1" applyBorder="1" applyAlignment="1">
      <alignment vertical="center"/>
    </xf>
    <xf numFmtId="0" fontId="0" fillId="12" borderId="17" xfId="0" applyFont="1" applyFill="1" applyBorder="1" applyAlignment="1">
      <alignment horizontal="right" vertical="center"/>
    </xf>
    <xf numFmtId="0" fontId="0" fillId="12" borderId="17" xfId="0" applyFont="1" applyFill="1" applyBorder="1" applyAlignment="1">
      <alignment vertical="center"/>
    </xf>
    <xf numFmtId="0" fontId="8" fillId="12" borderId="41" xfId="0" applyFont="1" applyFill="1" applyBorder="1" applyAlignment="1">
      <alignment horizontal="center" vertical="center" wrapText="1"/>
    </xf>
    <xf numFmtId="0" fontId="0" fillId="12" borderId="20" xfId="0" applyFont="1" applyFill="1" applyBorder="1" applyAlignment="1">
      <alignment horizontal="center" vertical="center" wrapText="1"/>
    </xf>
    <xf numFmtId="0" fontId="0" fillId="12" borderId="43" xfId="0" applyFont="1" applyFill="1" applyBorder="1" applyAlignment="1">
      <alignment horizontal="center" vertical="center" wrapText="1"/>
    </xf>
    <xf numFmtId="0" fontId="0" fillId="12" borderId="20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35" fillId="12" borderId="4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left" vertical="center" wrapText="1"/>
    </xf>
    <xf numFmtId="0" fontId="8" fillId="0" borderId="41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43" xfId="0" applyFont="1" applyBorder="1" applyAlignment="1">
      <alignment horizontal="left" vertical="center"/>
    </xf>
    <xf numFmtId="0" fontId="8" fillId="0" borderId="41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35" fillId="12" borderId="42" xfId="0" applyFont="1" applyFill="1" applyBorder="1" applyAlignment="1">
      <alignment horizontal="center" vertical="center"/>
    </xf>
    <xf numFmtId="0" fontId="8" fillId="9" borderId="42" xfId="0" applyFont="1" applyFill="1" applyBorder="1" applyAlignment="1">
      <alignment horizontal="left" vertical="center"/>
    </xf>
    <xf numFmtId="0" fontId="0" fillId="12" borderId="20" xfId="0" applyFill="1" applyBorder="1" applyAlignment="1">
      <alignment horizontal="center" vertical="center"/>
    </xf>
    <xf numFmtId="0" fontId="0" fillId="12" borderId="42" xfId="0" applyFill="1" applyBorder="1" applyAlignment="1">
      <alignment horizontal="center" vertical="center"/>
    </xf>
    <xf numFmtId="0" fontId="22" fillId="12" borderId="41" xfId="0" applyFont="1" applyFill="1" applyBorder="1" applyAlignment="1">
      <alignment horizontal="center" vertical="center"/>
    </xf>
    <xf numFmtId="0" fontId="0" fillId="12" borderId="43" xfId="0" applyFill="1" applyBorder="1" applyAlignment="1">
      <alignment horizontal="center" vertical="center"/>
    </xf>
    <xf numFmtId="0" fontId="8" fillId="12" borderId="18" xfId="0" applyFont="1" applyFill="1" applyBorder="1" applyAlignment="1">
      <alignment horizontal="center" vertical="center"/>
    </xf>
    <xf numFmtId="0" fontId="0" fillId="12" borderId="20" xfId="0" applyFill="1" applyBorder="1" applyAlignment="1">
      <alignment vertical="center" wrapText="1"/>
    </xf>
    <xf numFmtId="0" fontId="0" fillId="12" borderId="43" xfId="0" applyFill="1" applyBorder="1" applyAlignment="1">
      <alignment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43" xfId="0" applyFont="1" applyBorder="1" applyAlignment="1">
      <alignment horizontal="center" vertical="center" wrapText="1"/>
    </xf>
    <xf numFmtId="0" fontId="8" fillId="0" borderId="20" xfId="0" applyFont="1" applyBorder="1" applyAlignment="1">
      <alignment vertical="center"/>
    </xf>
    <xf numFmtId="0" fontId="8" fillId="0" borderId="18" xfId="0" applyFont="1" applyBorder="1" applyAlignment="1">
      <alignment horizontal="left" vertical="center"/>
    </xf>
    <xf numFmtId="0" fontId="0" fillId="0" borderId="20" xfId="0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8" fillId="0" borderId="41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10" fillId="12" borderId="17" xfId="0" applyFont="1" applyFill="1" applyBorder="1" applyAlignment="1">
      <alignment horizontal="center" vertical="center" wrapText="1"/>
    </xf>
    <xf numFmtId="0" fontId="35" fillId="12" borderId="17" xfId="0" applyFont="1" applyFill="1" applyBorder="1" applyAlignment="1">
      <alignment vertical="center"/>
    </xf>
    <xf numFmtId="0" fontId="8" fillId="0" borderId="18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12" borderId="41" xfId="0" applyFont="1" applyFill="1" applyBorder="1" applyAlignment="1">
      <alignment horizontal="left" vertical="center" wrapText="1"/>
    </xf>
    <xf numFmtId="0" fontId="0" fillId="12" borderId="20" xfId="0" applyFill="1" applyBorder="1" applyAlignment="1">
      <alignment horizontal="left" vertical="center" wrapText="1"/>
    </xf>
    <xf numFmtId="0" fontId="0" fillId="12" borderId="43" xfId="0" applyFill="1" applyBorder="1" applyAlignment="1">
      <alignment horizontal="left" vertical="center" wrapText="1"/>
    </xf>
    <xf numFmtId="0" fontId="8" fillId="0" borderId="41" xfId="0" applyFont="1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10" fillId="12" borderId="46" xfId="0" applyFont="1" applyFill="1" applyBorder="1" applyAlignment="1">
      <alignment horizontal="center" vertical="center" wrapText="1"/>
    </xf>
    <xf numFmtId="0" fontId="10" fillId="12" borderId="47" xfId="0" applyFont="1" applyFill="1" applyBorder="1" applyAlignment="1">
      <alignment horizontal="center" vertical="center" wrapText="1"/>
    </xf>
    <xf numFmtId="0" fontId="8" fillId="12" borderId="41" xfId="0" applyFont="1" applyFill="1" applyBorder="1" applyAlignment="1">
      <alignment horizontal="right" vertical="center" wrapText="1"/>
    </xf>
    <xf numFmtId="0" fontId="0" fillId="12" borderId="42" xfId="0" applyFill="1" applyBorder="1" applyAlignment="1">
      <alignment vertical="center"/>
    </xf>
    <xf numFmtId="14" fontId="10" fillId="0" borderId="18" xfId="0" applyNumberFormat="1" applyFont="1" applyBorder="1" applyAlignment="1">
      <alignment horizontal="right" vertical="center" wrapText="1"/>
    </xf>
    <xf numFmtId="0" fontId="10" fillId="0" borderId="43" xfId="0" applyFont="1" applyBorder="1" applyAlignment="1">
      <alignment horizontal="right" vertical="center" wrapText="1"/>
    </xf>
    <xf numFmtId="14" fontId="41" fillId="0" borderId="18" xfId="0" applyNumberFormat="1" applyFont="1" applyBorder="1" applyAlignment="1">
      <alignment horizontal="right" vertical="center" wrapText="1"/>
    </xf>
    <xf numFmtId="0" fontId="41" fillId="0" borderId="43" xfId="0" applyFont="1" applyBorder="1" applyAlignment="1">
      <alignment horizontal="right" vertical="center" wrapText="1"/>
    </xf>
    <xf numFmtId="0" fontId="8" fillId="12" borderId="16" xfId="0" applyFont="1" applyFill="1" applyBorder="1" applyAlignment="1">
      <alignment horizontal="center" vertical="center"/>
    </xf>
    <xf numFmtId="0" fontId="0" fillId="12" borderId="17" xfId="0" applyFill="1" applyBorder="1" applyAlignment="1">
      <alignment vertical="center"/>
    </xf>
    <xf numFmtId="0" fontId="0" fillId="12" borderId="31" xfId="0" applyFill="1" applyBorder="1" applyAlignment="1">
      <alignment vertical="center"/>
    </xf>
    <xf numFmtId="0" fontId="8" fillId="0" borderId="20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67" fontId="8" fillId="0" borderId="18" xfId="0" applyNumberFormat="1" applyFont="1" applyBorder="1" applyAlignment="1">
      <alignment horizontal="center" vertical="center" wrapText="1"/>
    </xf>
    <xf numFmtId="167" fontId="8" fillId="9" borderId="18" xfId="0" applyNumberFormat="1" applyFont="1" applyFill="1" applyBorder="1" applyAlignment="1">
      <alignment horizontal="right" vertical="center"/>
    </xf>
    <xf numFmtId="167" fontId="8" fillId="9" borderId="43" xfId="0" applyNumberFormat="1" applyFont="1" applyFill="1" applyBorder="1" applyAlignment="1">
      <alignment horizontal="right" vertical="center"/>
    </xf>
    <xf numFmtId="0" fontId="40" fillId="0" borderId="41" xfId="0" applyFont="1" applyBorder="1" applyAlignment="1">
      <alignment horizontal="justify" vertical="center" wrapText="1"/>
    </xf>
    <xf numFmtId="0" fontId="40" fillId="0" borderId="20" xfId="0" applyFont="1" applyBorder="1" applyAlignment="1">
      <alignment horizontal="justify" vertical="center" wrapText="1"/>
    </xf>
    <xf numFmtId="0" fontId="40" fillId="0" borderId="43" xfId="0" applyFont="1" applyBorder="1" applyAlignment="1">
      <alignment horizontal="justify" vertical="center" wrapText="1"/>
    </xf>
    <xf numFmtId="0" fontId="0" fillId="0" borderId="20" xfId="0" applyBorder="1" applyAlignment="1">
      <alignment vertical="center"/>
    </xf>
    <xf numFmtId="0" fontId="0" fillId="0" borderId="43" xfId="0" applyBorder="1" applyAlignment="1">
      <alignment vertical="center"/>
    </xf>
    <xf numFmtId="0" fontId="10" fillId="12" borderId="16" xfId="0" applyFont="1" applyFill="1" applyBorder="1" applyAlignment="1">
      <alignment horizontal="center" vertical="center" wrapText="1"/>
    </xf>
    <xf numFmtId="0" fontId="35" fillId="12" borderId="31" xfId="0" applyFont="1" applyFill="1" applyBorder="1" applyAlignment="1">
      <alignment horizontal="center" vertical="center" wrapText="1"/>
    </xf>
    <xf numFmtId="0" fontId="8" fillId="12" borderId="17" xfId="0" applyFont="1" applyFill="1" applyBorder="1" applyAlignment="1">
      <alignment horizontal="center" vertical="center" wrapText="1"/>
    </xf>
    <xf numFmtId="1" fontId="8" fillId="12" borderId="18" xfId="0" applyNumberFormat="1" applyFont="1" applyFill="1" applyBorder="1" applyAlignment="1">
      <alignment horizontal="center" vertical="center" wrapText="1"/>
    </xf>
    <xf numFmtId="1" fontId="8" fillId="12" borderId="43" xfId="0" applyNumberFormat="1" applyFont="1" applyFill="1" applyBorder="1" applyAlignment="1">
      <alignment horizontal="center" vertical="center" wrapText="1"/>
    </xf>
    <xf numFmtId="0" fontId="8" fillId="12" borderId="20" xfId="0" applyFont="1" applyFill="1" applyBorder="1" applyAlignment="1">
      <alignment horizontal="center" vertical="center" wrapText="1"/>
    </xf>
    <xf numFmtId="0" fontId="8" fillId="12" borderId="42" xfId="0" applyFont="1" applyFill="1" applyBorder="1" applyAlignment="1">
      <alignment horizontal="center" vertical="center" wrapText="1"/>
    </xf>
    <xf numFmtId="0" fontId="8" fillId="12" borderId="20" xfId="0" applyFont="1" applyFill="1" applyBorder="1" applyAlignment="1">
      <alignment vertical="center" wrapText="1"/>
    </xf>
    <xf numFmtId="0" fontId="8" fillId="12" borderId="43" xfId="0" applyFont="1" applyFill="1" applyBorder="1" applyAlignment="1">
      <alignment vertical="center" wrapText="1"/>
    </xf>
    <xf numFmtId="0" fontId="8" fillId="12" borderId="18" xfId="0" applyFont="1" applyFill="1" applyBorder="1" applyAlignment="1">
      <alignment horizontal="center" vertical="center" wrapText="1"/>
    </xf>
    <xf numFmtId="0" fontId="8" fillId="12" borderId="31" xfId="0" applyFont="1" applyFill="1" applyBorder="1" applyAlignment="1">
      <alignment horizontal="center" vertical="center" wrapText="1"/>
    </xf>
    <xf numFmtId="14" fontId="10" fillId="12" borderId="16" xfId="0" applyNumberFormat="1" applyFont="1" applyFill="1" applyBorder="1" applyAlignment="1">
      <alignment horizontal="center" vertical="center" wrapText="1"/>
    </xf>
    <xf numFmtId="14" fontId="10" fillId="12" borderId="17" xfId="0" applyNumberFormat="1" applyFont="1" applyFill="1" applyBorder="1" applyAlignment="1">
      <alignment horizontal="center" vertical="center" wrapText="1"/>
    </xf>
    <xf numFmtId="14" fontId="10" fillId="12" borderId="31" xfId="0" applyNumberFormat="1" applyFont="1" applyFill="1" applyBorder="1" applyAlignment="1">
      <alignment horizontal="center" vertical="center" wrapText="1"/>
    </xf>
    <xf numFmtId="0" fontId="8" fillId="0" borderId="17" xfId="0" applyFont="1" applyBorder="1" applyAlignment="1">
      <alignment vertical="center" wrapText="1"/>
    </xf>
    <xf numFmtId="14" fontId="8" fillId="0" borderId="18" xfId="0" applyNumberFormat="1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20" xfId="0" applyFont="1" applyBorder="1" applyAlignment="1">
      <alignment vertical="center" wrapText="1"/>
    </xf>
    <xf numFmtId="0" fontId="8" fillId="0" borderId="42" xfId="0" applyFont="1" applyBorder="1" applyAlignment="1">
      <alignment vertical="center" wrapText="1"/>
    </xf>
    <xf numFmtId="17" fontId="8" fillId="0" borderId="18" xfId="0" applyNumberFormat="1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35" fillId="0" borderId="40" xfId="0" applyFont="1" applyBorder="1" applyAlignment="1">
      <alignment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49" fontId="9" fillId="0" borderId="18" xfId="0" applyNumberFormat="1" applyFont="1" applyBorder="1" applyAlignment="1">
      <alignment horizontal="center" vertical="center" wrapText="1"/>
    </xf>
    <xf numFmtId="49" fontId="9" fillId="0" borderId="20" xfId="0" applyNumberFormat="1" applyFont="1" applyBorder="1" applyAlignment="1">
      <alignment horizontal="center" vertical="center" wrapText="1"/>
    </xf>
    <xf numFmtId="49" fontId="9" fillId="0" borderId="43" xfId="0" applyNumberFormat="1" applyFont="1" applyBorder="1" applyAlignment="1">
      <alignment horizontal="center" vertical="center" wrapText="1"/>
    </xf>
    <xf numFmtId="171" fontId="8" fillId="0" borderId="16" xfId="0" applyNumberFormat="1" applyFont="1" applyBorder="1" applyAlignment="1">
      <alignment horizontal="left" vertical="center" wrapText="1"/>
    </xf>
    <xf numFmtId="171" fontId="8" fillId="0" borderId="17" xfId="0" applyNumberFormat="1" applyFont="1" applyBorder="1" applyAlignment="1">
      <alignment vertical="center" wrapText="1"/>
    </xf>
    <xf numFmtId="171" fontId="8" fillId="0" borderId="31" xfId="0" applyNumberFormat="1" applyFont="1" applyBorder="1" applyAlignment="1">
      <alignment vertical="center" wrapText="1"/>
    </xf>
    <xf numFmtId="1" fontId="8" fillId="0" borderId="18" xfId="0" applyNumberFormat="1" applyFont="1" applyBorder="1" applyAlignment="1">
      <alignment horizontal="center" vertical="center" wrapText="1"/>
    </xf>
    <xf numFmtId="1" fontId="8" fillId="0" borderId="43" xfId="0" applyNumberFormat="1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 wrapText="1"/>
    </xf>
    <xf numFmtId="0" fontId="35" fillId="0" borderId="31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justify" vertical="center" wrapText="1"/>
    </xf>
    <xf numFmtId="0" fontId="0" fillId="12" borderId="31" xfId="0" applyFont="1" applyFill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43" xfId="0" applyFont="1" applyBorder="1" applyAlignment="1">
      <alignment vertical="center"/>
    </xf>
    <xf numFmtId="167" fontId="8" fillId="0" borderId="18" xfId="0" applyNumberFormat="1" applyFont="1" applyBorder="1" applyAlignment="1">
      <alignment horizontal="right" vertical="center"/>
    </xf>
    <xf numFmtId="167" fontId="8" fillId="0" borderId="43" xfId="0" applyNumberFormat="1" applyFont="1" applyBorder="1" applyAlignment="1">
      <alignment horizontal="right" vertical="center"/>
    </xf>
    <xf numFmtId="0" fontId="0" fillId="0" borderId="20" xfId="0" applyFont="1" applyBorder="1" applyAlignment="1">
      <alignment horizontal="center" vertical="center"/>
    </xf>
    <xf numFmtId="0" fontId="0" fillId="0" borderId="43" xfId="0" applyFont="1" applyBorder="1" applyAlignment="1">
      <alignment horizontal="center" vertical="center"/>
    </xf>
    <xf numFmtId="0" fontId="0" fillId="12" borderId="20" xfId="0" applyFont="1" applyFill="1" applyBorder="1" applyAlignment="1">
      <alignment horizontal="left" vertical="center" wrapText="1"/>
    </xf>
    <xf numFmtId="0" fontId="0" fillId="12" borderId="43" xfId="0" applyFont="1" applyFill="1" applyBorder="1" applyAlignment="1">
      <alignment horizontal="left" vertical="center" wrapText="1"/>
    </xf>
    <xf numFmtId="0" fontId="0" fillId="0" borderId="20" xfId="0" applyFont="1" applyBorder="1" applyAlignment="1">
      <alignment vertical="center" wrapText="1"/>
    </xf>
    <xf numFmtId="0" fontId="0" fillId="0" borderId="43" xfId="0" applyFont="1" applyBorder="1" applyAlignment="1">
      <alignment vertical="center" wrapText="1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vertical="center"/>
    </xf>
    <xf numFmtId="0" fontId="0" fillId="12" borderId="20" xfId="0" applyFont="1" applyFill="1" applyBorder="1" applyAlignment="1">
      <alignment vertical="center" wrapText="1"/>
    </xf>
    <xf numFmtId="0" fontId="0" fillId="12" borderId="43" xfId="0" applyFont="1" applyFill="1" applyBorder="1" applyAlignment="1">
      <alignment vertical="center" wrapText="1"/>
    </xf>
    <xf numFmtId="0" fontId="0" fillId="0" borderId="42" xfId="0" applyFont="1" applyBorder="1" applyAlignment="1">
      <alignment vertical="center" wrapText="1"/>
    </xf>
    <xf numFmtId="0" fontId="0" fillId="0" borderId="17" xfId="0" applyFont="1" applyBorder="1" applyAlignment="1">
      <alignment horizontal="left" vertical="center" wrapText="1"/>
    </xf>
    <xf numFmtId="0" fontId="39" fillId="0" borderId="18" xfId="0" applyFont="1" applyBorder="1" applyAlignment="1">
      <alignment horizontal="left" vertical="center" wrapText="1"/>
    </xf>
    <xf numFmtId="0" fontId="39" fillId="0" borderId="20" xfId="0" applyFont="1" applyBorder="1" applyAlignment="1">
      <alignment horizontal="left" vertical="center" wrapText="1"/>
    </xf>
    <xf numFmtId="0" fontId="39" fillId="0" borderId="42" xfId="0" applyFont="1" applyBorder="1" applyAlignment="1">
      <alignment horizontal="left" vertical="center" wrapText="1"/>
    </xf>
    <xf numFmtId="0" fontId="39" fillId="0" borderId="18" xfId="0" applyFont="1" applyBorder="1" applyAlignment="1">
      <alignment horizontal="left" vertical="center"/>
    </xf>
    <xf numFmtId="0" fontId="39" fillId="0" borderId="20" xfId="0" applyFont="1" applyBorder="1" applyAlignment="1">
      <alignment horizontal="left" vertical="center"/>
    </xf>
    <xf numFmtId="0" fontId="39" fillId="0" borderId="42" xfId="0" applyFont="1" applyBorder="1" applyAlignment="1">
      <alignment horizontal="left" vertical="center"/>
    </xf>
    <xf numFmtId="0" fontId="0" fillId="0" borderId="17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0" fillId="12" borderId="43" xfId="0" applyFont="1" applyFill="1" applyBorder="1" applyAlignment="1">
      <alignment horizontal="right" vertical="center"/>
    </xf>
    <xf numFmtId="0" fontId="8" fillId="9" borderId="20" xfId="0" applyFont="1" applyFill="1" applyBorder="1" applyAlignment="1">
      <alignment vertical="center"/>
    </xf>
    <xf numFmtId="0" fontId="0" fillId="9" borderId="20" xfId="0" applyFont="1" applyFill="1" applyBorder="1" applyAlignment="1">
      <alignment vertical="center" wrapText="1"/>
    </xf>
    <xf numFmtId="0" fontId="0" fillId="9" borderId="42" xfId="0" applyFont="1" applyFill="1" applyBorder="1" applyAlignment="1">
      <alignment vertical="center" wrapText="1"/>
    </xf>
    <xf numFmtId="49" fontId="8" fillId="0" borderId="18" xfId="0" applyNumberFormat="1" applyFont="1" applyBorder="1" applyAlignment="1">
      <alignment horizontal="center" vertical="center" wrapText="1"/>
    </xf>
    <xf numFmtId="49" fontId="8" fillId="0" borderId="20" xfId="0" applyNumberFormat="1" applyFont="1" applyBorder="1" applyAlignment="1">
      <alignment horizontal="center" vertical="center" wrapText="1"/>
    </xf>
    <xf numFmtId="49" fontId="8" fillId="0" borderId="43" xfId="0" applyNumberFormat="1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right" vertical="center"/>
    </xf>
    <xf numFmtId="0" fontId="8" fillId="3" borderId="1" xfId="0" applyFont="1" applyFill="1" applyBorder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right" vertical="center" wrapText="1"/>
    </xf>
    <xf numFmtId="4" fontId="0" fillId="0" borderId="1" xfId="0" applyNumberFormat="1" applyFont="1" applyFill="1" applyBorder="1" applyAlignment="1">
      <alignment horizontal="right" vertical="center"/>
    </xf>
    <xf numFmtId="0" fontId="26" fillId="3" borderId="1" xfId="0" applyFont="1" applyFill="1" applyBorder="1" applyAlignment="1">
      <alignment horizontal="center" vertical="center"/>
    </xf>
    <xf numFmtId="0" fontId="28" fillId="3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/>
    </xf>
    <xf numFmtId="4" fontId="8" fillId="0" borderId="1" xfId="0" applyNumberFormat="1" applyFont="1" applyFill="1" applyBorder="1" applyAlignment="1">
      <alignment horizontal="center" vertical="center"/>
    </xf>
    <xf numFmtId="4" fontId="0" fillId="0" borderId="1" xfId="0" applyNumberFormat="1" applyFont="1" applyFill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right" vertical="center"/>
    </xf>
    <xf numFmtId="4" fontId="25" fillId="3" borderId="1" xfId="0" applyNumberFormat="1" applyFont="1" applyFill="1" applyBorder="1" applyAlignment="1">
      <alignment horizontal="right" vertical="center"/>
    </xf>
  </cellXfs>
  <cellStyles count="7">
    <cellStyle name="Moeda" xfId="1" builtinId="4"/>
    <cellStyle name="Normal" xfId="0" builtinId="0"/>
    <cellStyle name="Normal_Planilha Modelo encargos" xfId="5" xr:uid="{00000000-0005-0000-0000-000002000000}"/>
    <cellStyle name="Porcentagem" xfId="4" builtinId="5"/>
    <cellStyle name="Título 5" xfId="3" xr:uid="{00000000-0005-0000-0000-000004000000}"/>
    <cellStyle name="Vírgula" xfId="2" builtinId="3"/>
    <cellStyle name="Vírgula 3" xfId="6" xr:uid="{00000000-0005-0000-0000-000006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9900"/>
      <rgbColor rgb="00000080"/>
      <rgbColor rgb="00808000"/>
      <rgbColor rgb="00800080"/>
      <rgbColor rgb="00008080"/>
      <rgbColor rgb="00B2B2B2"/>
      <rgbColor rgb="00808080"/>
      <rgbColor rgb="009999FF"/>
      <rgbColor rgb="00FF3333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2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ED1C24"/>
      <rgbColor rgb="00993366"/>
      <rgbColor rgb="001824CE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3"/>
  <sheetViews>
    <sheetView tabSelected="1" zoomScaleNormal="100" zoomScaleSheetLayoutView="100" workbookViewId="0">
      <selection activeCell="C14" sqref="C14:D14"/>
    </sheetView>
  </sheetViews>
  <sheetFormatPr defaultColWidth="8.85546875" defaultRowHeight="12.75" x14ac:dyDescent="0.2"/>
  <cols>
    <col min="1" max="1" width="1.7109375" customWidth="1"/>
    <col min="2" max="2" width="4.42578125" bestFit="1" customWidth="1"/>
    <col min="3" max="3" width="20.42578125" customWidth="1"/>
    <col min="4" max="4" width="66" customWidth="1"/>
    <col min="5" max="5" width="6.7109375" bestFit="1" customWidth="1"/>
    <col min="6" max="6" width="10.28515625" customWidth="1"/>
    <col min="7" max="7" width="13.7109375" customWidth="1"/>
    <col min="8" max="8" width="15" bestFit="1" customWidth="1"/>
    <col min="10" max="10" width="17.28515625" bestFit="1" customWidth="1"/>
    <col min="11" max="11" width="2.28515625" customWidth="1"/>
    <col min="12" max="12" width="12.28515625" style="233" bestFit="1" customWidth="1"/>
    <col min="13" max="13" width="8.28515625" style="233" bestFit="1" customWidth="1"/>
    <col min="14" max="15" width="8.85546875" style="233"/>
    <col min="16" max="22" width="8.85546875" style="92"/>
  </cols>
  <sheetData>
    <row r="1" spans="1:24" s="60" customFormat="1" ht="15" x14ac:dyDescent="0.2">
      <c r="B1" s="348" t="s">
        <v>402</v>
      </c>
      <c r="C1" s="348"/>
      <c r="D1" s="348"/>
      <c r="E1" s="348"/>
      <c r="F1" s="348"/>
      <c r="G1" s="348"/>
      <c r="H1" s="348"/>
      <c r="I1" s="348"/>
      <c r="J1" s="348"/>
      <c r="L1" s="226"/>
      <c r="M1" s="226"/>
      <c r="N1" s="226"/>
      <c r="O1" s="226"/>
      <c r="P1" s="89"/>
      <c r="Q1" s="89"/>
      <c r="R1" s="89"/>
      <c r="S1" s="89"/>
      <c r="T1" s="89"/>
      <c r="U1" s="89"/>
      <c r="V1" s="89"/>
      <c r="W1" s="61"/>
      <c r="X1" s="61"/>
    </row>
    <row r="2" spans="1:24" s="60" customFormat="1" ht="15" x14ac:dyDescent="0.2">
      <c r="B2" s="348" t="s">
        <v>403</v>
      </c>
      <c r="C2" s="348"/>
      <c r="D2" s="348"/>
      <c r="E2" s="348"/>
      <c r="F2" s="348"/>
      <c r="G2" s="348"/>
      <c r="H2" s="348"/>
      <c r="I2" s="348"/>
      <c r="J2" s="348"/>
      <c r="L2" s="226"/>
      <c r="M2" s="226"/>
      <c r="N2" s="226"/>
      <c r="O2" s="226"/>
      <c r="P2" s="89"/>
      <c r="Q2" s="89"/>
      <c r="R2" s="89"/>
      <c r="S2" s="89"/>
      <c r="T2" s="89"/>
      <c r="U2" s="89"/>
      <c r="V2" s="89"/>
      <c r="W2" s="61"/>
      <c r="X2" s="61"/>
    </row>
    <row r="3" spans="1:24" s="60" customFormat="1" ht="15" x14ac:dyDescent="0.25">
      <c r="B3" s="349" t="s">
        <v>410</v>
      </c>
      <c r="C3" s="349"/>
      <c r="D3" s="349"/>
      <c r="E3" s="349"/>
      <c r="F3" s="349"/>
      <c r="G3" s="349"/>
      <c r="H3" s="349"/>
      <c r="I3" s="349"/>
      <c r="J3" s="349"/>
      <c r="L3" s="226"/>
      <c r="M3" s="226"/>
      <c r="N3" s="226"/>
      <c r="O3" s="226"/>
      <c r="P3" s="89"/>
      <c r="Q3" s="89"/>
      <c r="R3" s="89"/>
      <c r="S3" s="89"/>
      <c r="T3" s="89"/>
      <c r="U3" s="89"/>
      <c r="V3" s="89"/>
      <c r="W3" s="61"/>
      <c r="X3" s="61"/>
    </row>
    <row r="4" spans="1:24" s="60" customFormat="1" ht="15" x14ac:dyDescent="0.25">
      <c r="B4" s="346" t="s">
        <v>404</v>
      </c>
      <c r="C4" s="346"/>
      <c r="D4" s="255" t="s">
        <v>411</v>
      </c>
      <c r="E4" s="254"/>
      <c r="F4" s="254"/>
      <c r="G4" s="254"/>
      <c r="H4" s="254"/>
      <c r="L4" s="226"/>
      <c r="M4" s="226"/>
      <c r="N4" s="226"/>
      <c r="O4" s="226"/>
      <c r="P4" s="89"/>
      <c r="Q4" s="89"/>
      <c r="R4" s="89"/>
      <c r="S4" s="89"/>
      <c r="T4" s="89"/>
      <c r="U4" s="89"/>
      <c r="V4" s="89"/>
      <c r="W4" s="61"/>
      <c r="X4" s="61"/>
    </row>
    <row r="5" spans="1:24" s="60" customFormat="1" ht="15" x14ac:dyDescent="0.25">
      <c r="B5" s="346" t="s">
        <v>405</v>
      </c>
      <c r="C5" s="346"/>
      <c r="D5" t="s">
        <v>412</v>
      </c>
      <c r="E5" s="254"/>
      <c r="F5" s="254"/>
      <c r="G5" s="254"/>
      <c r="H5" s="254"/>
      <c r="L5" s="226"/>
      <c r="M5" s="226"/>
      <c r="N5" s="226"/>
      <c r="O5" s="226"/>
      <c r="P5" s="89"/>
      <c r="Q5" s="89"/>
      <c r="R5" s="89"/>
      <c r="S5" s="89"/>
      <c r="T5" s="89"/>
      <c r="U5" s="89"/>
      <c r="V5" s="89"/>
      <c r="W5" s="61"/>
      <c r="X5" s="61"/>
    </row>
    <row r="6" spans="1:24" s="60" customFormat="1" ht="15" x14ac:dyDescent="0.25">
      <c r="B6" s="346" t="s">
        <v>406</v>
      </c>
      <c r="C6" s="346"/>
      <c r="D6" s="255" t="s">
        <v>413</v>
      </c>
      <c r="E6" s="254"/>
      <c r="F6" s="254"/>
      <c r="G6" s="254"/>
      <c r="H6" s="254"/>
      <c r="L6" s="226"/>
      <c r="M6" s="226"/>
      <c r="N6" s="226"/>
      <c r="O6" s="226"/>
      <c r="P6" s="89"/>
      <c r="Q6" s="89"/>
      <c r="R6" s="89"/>
      <c r="S6" s="89"/>
      <c r="T6" s="89"/>
      <c r="U6" s="89"/>
      <c r="V6" s="89"/>
      <c r="W6" s="61"/>
      <c r="X6" s="61"/>
    </row>
    <row r="7" spans="1:24" s="60" customFormat="1" ht="15" x14ac:dyDescent="0.25">
      <c r="B7" s="347" t="s">
        <v>407</v>
      </c>
      <c r="C7" s="347"/>
      <c r="D7" t="s">
        <v>414</v>
      </c>
      <c r="E7" s="256"/>
      <c r="F7" s="256"/>
      <c r="G7" s="256"/>
      <c r="H7" s="254"/>
      <c r="L7" s="226"/>
      <c r="M7" s="226"/>
      <c r="N7" s="226"/>
      <c r="O7" s="226"/>
      <c r="P7" s="89"/>
      <c r="Q7" s="89"/>
      <c r="R7" s="89"/>
      <c r="S7" s="89"/>
      <c r="T7" s="89"/>
      <c r="U7" s="89"/>
      <c r="V7" s="89"/>
      <c r="W7" s="61"/>
      <c r="X7" s="61"/>
    </row>
    <row r="8" spans="1:24" s="58" customFormat="1" ht="15.75" customHeight="1" thickBot="1" x14ac:dyDescent="0.25">
      <c r="A8" s="62"/>
      <c r="B8" s="345" t="s">
        <v>408</v>
      </c>
      <c r="C8" s="345"/>
      <c r="D8" s="258" t="s">
        <v>415</v>
      </c>
      <c r="E8" s="257"/>
      <c r="F8" s="257"/>
      <c r="G8" s="257"/>
      <c r="H8" s="254"/>
      <c r="I8" s="87"/>
      <c r="J8" s="87"/>
      <c r="L8" s="225"/>
      <c r="M8" s="225"/>
      <c r="N8" s="225"/>
      <c r="O8" s="225"/>
      <c r="P8" s="88"/>
      <c r="Q8" s="88"/>
      <c r="R8" s="88"/>
      <c r="S8" s="88"/>
      <c r="T8" s="88"/>
      <c r="U8" s="88"/>
      <c r="V8" s="88"/>
    </row>
    <row r="9" spans="1:24" s="58" customFormat="1" ht="15" x14ac:dyDescent="0.2">
      <c r="A9" s="62"/>
      <c r="B9" s="335" t="s">
        <v>409</v>
      </c>
      <c r="C9" s="336"/>
      <c r="D9" s="336"/>
      <c r="E9" s="336"/>
      <c r="F9" s="336"/>
      <c r="G9" s="336"/>
      <c r="H9" s="336"/>
      <c r="I9" s="337"/>
      <c r="J9" s="338"/>
      <c r="L9" s="225"/>
      <c r="M9" s="225"/>
      <c r="N9" s="225"/>
      <c r="O9" s="225"/>
      <c r="P9" s="88"/>
      <c r="Q9" s="88"/>
      <c r="R9" s="88"/>
      <c r="S9" s="88"/>
      <c r="T9" s="88"/>
      <c r="U9" s="88"/>
      <c r="V9" s="88"/>
    </row>
    <row r="10" spans="1:24" s="58" customFormat="1" ht="7.15" customHeight="1" thickBot="1" x14ac:dyDescent="0.25">
      <c r="A10" s="62"/>
      <c r="B10" s="339"/>
      <c r="C10" s="340"/>
      <c r="D10" s="340"/>
      <c r="E10" s="340"/>
      <c r="F10" s="340"/>
      <c r="G10" s="340"/>
      <c r="H10" s="340"/>
      <c r="I10" s="341"/>
      <c r="J10" s="342"/>
      <c r="L10" s="225"/>
      <c r="M10" s="225"/>
      <c r="N10" s="225"/>
      <c r="O10" s="225"/>
      <c r="P10" s="88"/>
      <c r="Q10" s="88"/>
      <c r="R10" s="88"/>
      <c r="S10" s="88"/>
      <c r="T10" s="88"/>
      <c r="U10" s="88"/>
      <c r="V10" s="88"/>
    </row>
    <row r="11" spans="1:24" s="58" customFormat="1" ht="46.5" customHeight="1" x14ac:dyDescent="0.2">
      <c r="A11" s="62"/>
      <c r="B11" s="63" t="s">
        <v>144</v>
      </c>
      <c r="C11" s="333" t="s">
        <v>145</v>
      </c>
      <c r="D11" s="333"/>
      <c r="E11" s="64" t="s">
        <v>146</v>
      </c>
      <c r="F11" s="64" t="s">
        <v>147</v>
      </c>
      <c r="G11" s="65" t="s">
        <v>59</v>
      </c>
      <c r="H11" s="66" t="s">
        <v>148</v>
      </c>
      <c r="I11" s="67" t="s">
        <v>149</v>
      </c>
      <c r="J11" s="66" t="s">
        <v>150</v>
      </c>
      <c r="K11" s="59"/>
      <c r="L11" s="224"/>
      <c r="M11" s="227"/>
      <c r="N11" s="224"/>
      <c r="O11" s="225"/>
      <c r="P11" s="88"/>
      <c r="Q11" s="88"/>
      <c r="R11" s="88"/>
      <c r="S11" s="88"/>
      <c r="T11" s="88"/>
      <c r="U11" s="88"/>
      <c r="V11" s="88"/>
    </row>
    <row r="12" spans="1:24" s="58" customFormat="1" ht="35.450000000000003" customHeight="1" x14ac:dyDescent="0.2">
      <c r="A12" s="62"/>
      <c r="B12" s="68">
        <v>1</v>
      </c>
      <c r="C12" s="334" t="s">
        <v>164</v>
      </c>
      <c r="D12" s="334"/>
      <c r="E12" s="69" t="s">
        <v>153</v>
      </c>
      <c r="F12" s="70">
        <v>5</v>
      </c>
      <c r="G12" s="71">
        <f>Florianópolis!J150</f>
        <v>4686.2508049190392</v>
      </c>
      <c r="H12" s="72">
        <f>F12*G12</f>
        <v>23431.254024595197</v>
      </c>
      <c r="I12" s="73" t="s">
        <v>151</v>
      </c>
      <c r="J12" s="270">
        <f>H12*I12</f>
        <v>281175.04829514236</v>
      </c>
      <c r="K12" s="74"/>
      <c r="L12" s="225"/>
      <c r="M12" s="225"/>
      <c r="N12" s="228"/>
      <c r="O12" s="224"/>
      <c r="P12" s="90"/>
      <c r="Q12" s="88"/>
      <c r="R12" s="88"/>
      <c r="S12" s="88"/>
      <c r="T12" s="88"/>
      <c r="U12" s="88"/>
      <c r="V12" s="88"/>
    </row>
    <row r="13" spans="1:24" s="58" customFormat="1" ht="35.450000000000003" customHeight="1" x14ac:dyDescent="0.2">
      <c r="A13" s="62"/>
      <c r="B13" s="68">
        <v>2</v>
      </c>
      <c r="C13" s="330" t="s">
        <v>165</v>
      </c>
      <c r="D13" s="330"/>
      <c r="E13" s="75" t="s">
        <v>153</v>
      </c>
      <c r="F13" s="76">
        <v>1</v>
      </c>
      <c r="G13" s="77">
        <f>'São José'!J150</f>
        <v>4691.118861188811</v>
      </c>
      <c r="H13" s="72">
        <f t="shared" ref="H13:H22" si="0">F13*G13</f>
        <v>4691.118861188811</v>
      </c>
      <c r="I13" s="78" t="s">
        <v>151</v>
      </c>
      <c r="J13" s="270">
        <f t="shared" ref="J13:J22" si="1">H13*I13</f>
        <v>56293.426334265736</v>
      </c>
      <c r="K13" s="79"/>
      <c r="L13" s="225"/>
      <c r="M13" s="225"/>
      <c r="N13" s="229"/>
      <c r="O13" s="224"/>
      <c r="P13" s="90"/>
      <c r="Q13" s="88"/>
      <c r="R13" s="88"/>
      <c r="S13" s="88"/>
      <c r="T13" s="88"/>
      <c r="U13" s="88"/>
      <c r="V13" s="88"/>
    </row>
    <row r="14" spans="1:24" s="58" customFormat="1" ht="35.450000000000003" customHeight="1" x14ac:dyDescent="0.2">
      <c r="A14" s="62"/>
      <c r="B14" s="68">
        <v>3</v>
      </c>
      <c r="C14" s="330" t="s">
        <v>166</v>
      </c>
      <c r="D14" s="330"/>
      <c r="E14" s="75" t="s">
        <v>153</v>
      </c>
      <c r="F14" s="76">
        <v>0</v>
      </c>
      <c r="G14" s="77">
        <v>0</v>
      </c>
      <c r="H14" s="72">
        <f t="shared" si="0"/>
        <v>0</v>
      </c>
      <c r="I14" s="78" t="s">
        <v>429</v>
      </c>
      <c r="J14" s="270">
        <f t="shared" si="1"/>
        <v>0</v>
      </c>
      <c r="K14" s="79"/>
      <c r="L14" s="225"/>
      <c r="M14" s="225"/>
      <c r="N14" s="229"/>
      <c r="O14" s="224"/>
      <c r="P14" s="90"/>
      <c r="Q14" s="88"/>
      <c r="R14" s="88"/>
      <c r="S14" s="88"/>
      <c r="T14" s="88"/>
      <c r="U14" s="88"/>
      <c r="V14" s="88"/>
    </row>
    <row r="15" spans="1:24" s="58" customFormat="1" ht="35.450000000000003" customHeight="1" x14ac:dyDescent="0.2">
      <c r="A15" s="62"/>
      <c r="B15" s="68">
        <v>4</v>
      </c>
      <c r="C15" s="330" t="s">
        <v>167</v>
      </c>
      <c r="D15" s="330"/>
      <c r="E15" s="75" t="s">
        <v>153</v>
      </c>
      <c r="F15" s="76">
        <v>1</v>
      </c>
      <c r="G15" s="77">
        <f>'Unidade Tubarão'!J150</f>
        <v>4604.9629394435633</v>
      </c>
      <c r="H15" s="72">
        <f t="shared" si="0"/>
        <v>4604.9629394435633</v>
      </c>
      <c r="I15" s="78" t="s">
        <v>151</v>
      </c>
      <c r="J15" s="270">
        <f t="shared" si="1"/>
        <v>55259.55527332276</v>
      </c>
      <c r="K15" s="79"/>
      <c r="L15" s="225"/>
      <c r="M15" s="225"/>
      <c r="N15" s="224"/>
      <c r="O15" s="224"/>
      <c r="P15" s="90"/>
      <c r="Q15" s="88"/>
      <c r="R15" s="88"/>
      <c r="S15" s="88"/>
      <c r="T15" s="88"/>
      <c r="U15" s="88"/>
      <c r="V15" s="88"/>
    </row>
    <row r="16" spans="1:24" s="58" customFormat="1" ht="35.450000000000003" customHeight="1" x14ac:dyDescent="0.2">
      <c r="A16" s="62"/>
      <c r="B16" s="68">
        <v>6</v>
      </c>
      <c r="C16" s="330" t="s">
        <v>168</v>
      </c>
      <c r="D16" s="330"/>
      <c r="E16" s="75" t="s">
        <v>153</v>
      </c>
      <c r="F16" s="76">
        <v>1</v>
      </c>
      <c r="G16" s="77">
        <f>'Rio do Sul'!J150</f>
        <v>4439.4568737262307</v>
      </c>
      <c r="H16" s="72">
        <f t="shared" si="0"/>
        <v>4439.4568737262307</v>
      </c>
      <c r="I16" s="78" t="s">
        <v>151</v>
      </c>
      <c r="J16" s="270">
        <f t="shared" si="1"/>
        <v>53273.482484714768</v>
      </c>
      <c r="K16" s="79"/>
      <c r="L16" s="224" t="s">
        <v>28</v>
      </c>
      <c r="M16" s="229">
        <v>0.03</v>
      </c>
      <c r="N16" s="224"/>
      <c r="O16" s="224"/>
      <c r="P16" s="90"/>
      <c r="Q16" s="88"/>
      <c r="R16" s="88"/>
      <c r="S16" s="88"/>
      <c r="T16" s="88"/>
      <c r="U16" s="88"/>
      <c r="V16" s="88"/>
    </row>
    <row r="17" spans="1:28" s="58" customFormat="1" ht="35.450000000000003" customHeight="1" x14ac:dyDescent="0.2">
      <c r="A17" s="62"/>
      <c r="B17" s="68">
        <v>7</v>
      </c>
      <c r="C17" s="330" t="s">
        <v>169</v>
      </c>
      <c r="D17" s="330"/>
      <c r="E17" s="75" t="s">
        <v>153</v>
      </c>
      <c r="F17" s="76">
        <v>1</v>
      </c>
      <c r="G17" s="77">
        <f>Joinville!J150</f>
        <v>4579.3497005271165</v>
      </c>
      <c r="H17" s="72">
        <f t="shared" si="0"/>
        <v>4579.3497005271165</v>
      </c>
      <c r="I17" s="78" t="s">
        <v>151</v>
      </c>
      <c r="J17" s="270">
        <f t="shared" si="1"/>
        <v>54952.196406325398</v>
      </c>
      <c r="K17" s="79"/>
      <c r="L17" s="224" t="s">
        <v>141</v>
      </c>
      <c r="M17" s="229">
        <v>0.16749</v>
      </c>
      <c r="N17" s="224"/>
      <c r="O17" s="224"/>
      <c r="P17" s="90"/>
      <c r="Q17" s="88"/>
      <c r="R17" s="88"/>
      <c r="S17" s="88"/>
      <c r="T17" s="88"/>
      <c r="U17" s="88"/>
      <c r="V17" s="88"/>
    </row>
    <row r="18" spans="1:28" s="58" customFormat="1" ht="35.450000000000003" customHeight="1" x14ac:dyDescent="0.2">
      <c r="A18" s="62"/>
      <c r="B18" s="68">
        <v>8</v>
      </c>
      <c r="C18" s="330" t="s">
        <v>170</v>
      </c>
      <c r="D18" s="330"/>
      <c r="E18" s="75" t="s">
        <v>153</v>
      </c>
      <c r="F18" s="76">
        <v>1</v>
      </c>
      <c r="G18" s="77">
        <f>Lages!J150</f>
        <v>4588.4998721554839</v>
      </c>
      <c r="H18" s="72">
        <f t="shared" si="0"/>
        <v>4588.4998721554839</v>
      </c>
      <c r="I18" s="78" t="s">
        <v>151</v>
      </c>
      <c r="J18" s="270">
        <f t="shared" si="1"/>
        <v>55061.998465865807</v>
      </c>
      <c r="K18" s="79"/>
      <c r="L18" s="224" t="s">
        <v>142</v>
      </c>
      <c r="M18" s="230">
        <v>0</v>
      </c>
      <c r="N18" s="224"/>
      <c r="O18" s="224"/>
      <c r="P18" s="90"/>
      <c r="Q18" s="88"/>
      <c r="R18" s="88"/>
      <c r="S18" s="88"/>
      <c r="T18" s="88"/>
      <c r="U18" s="88"/>
      <c r="V18" s="88"/>
    </row>
    <row r="19" spans="1:28" s="58" customFormat="1" ht="35.450000000000003" customHeight="1" x14ac:dyDescent="0.2">
      <c r="A19" s="62"/>
      <c r="B19" s="68">
        <v>9</v>
      </c>
      <c r="C19" s="330" t="s">
        <v>174</v>
      </c>
      <c r="D19" s="330"/>
      <c r="E19" s="75" t="s">
        <v>153</v>
      </c>
      <c r="F19" s="76">
        <v>1</v>
      </c>
      <c r="G19" s="77">
        <f>Mafra!J150</f>
        <v>4647.3192429837982</v>
      </c>
      <c r="H19" s="72">
        <f t="shared" si="0"/>
        <v>4647.3192429837982</v>
      </c>
      <c r="I19" s="78" t="s">
        <v>151</v>
      </c>
      <c r="J19" s="270">
        <f t="shared" si="1"/>
        <v>55767.830915805578</v>
      </c>
      <c r="K19" s="79"/>
      <c r="L19" s="224" t="s">
        <v>143</v>
      </c>
      <c r="M19" s="230">
        <v>210</v>
      </c>
      <c r="N19" s="224"/>
      <c r="O19" s="225"/>
      <c r="P19" s="88"/>
      <c r="Q19" s="88"/>
      <c r="R19" s="88"/>
      <c r="S19" s="88"/>
      <c r="T19" s="88"/>
      <c r="U19" s="88"/>
      <c r="V19" s="88"/>
    </row>
    <row r="20" spans="1:28" s="58" customFormat="1" ht="35.450000000000003" customHeight="1" x14ac:dyDescent="0.2">
      <c r="A20" s="62"/>
      <c r="B20" s="68">
        <v>10</v>
      </c>
      <c r="C20" s="330" t="s">
        <v>171</v>
      </c>
      <c r="D20" s="330"/>
      <c r="E20" s="75" t="s">
        <v>153</v>
      </c>
      <c r="F20" s="76">
        <v>1</v>
      </c>
      <c r="G20" s="77">
        <f>Joaçaba!J150</f>
        <v>4560.3113516772355</v>
      </c>
      <c r="H20" s="72">
        <f t="shared" si="0"/>
        <v>4560.3113516772355</v>
      </c>
      <c r="I20" s="78" t="s">
        <v>151</v>
      </c>
      <c r="J20" s="270">
        <f t="shared" si="1"/>
        <v>54723.736220126826</v>
      </c>
      <c r="K20" s="79"/>
      <c r="L20" s="231" t="s">
        <v>300</v>
      </c>
      <c r="M20" s="230">
        <v>15</v>
      </c>
      <c r="N20" s="224"/>
      <c r="O20" s="225"/>
      <c r="P20" s="88"/>
      <c r="Q20" s="88"/>
      <c r="R20" s="88"/>
      <c r="S20" s="88"/>
      <c r="T20" s="88"/>
      <c r="U20" s="88"/>
      <c r="V20" s="88"/>
    </row>
    <row r="21" spans="1:28" s="58" customFormat="1" ht="35.450000000000003" customHeight="1" x14ac:dyDescent="0.2">
      <c r="A21" s="62"/>
      <c r="B21" s="68">
        <v>11</v>
      </c>
      <c r="C21" s="330" t="s">
        <v>172</v>
      </c>
      <c r="D21" s="330"/>
      <c r="E21" s="75" t="s">
        <v>153</v>
      </c>
      <c r="F21" s="76">
        <v>2</v>
      </c>
      <c r="G21" s="77">
        <f>Chapecó!J150</f>
        <v>4401.2975837230515</v>
      </c>
      <c r="H21" s="72">
        <f t="shared" si="0"/>
        <v>8802.595167446103</v>
      </c>
      <c r="I21" s="78" t="s">
        <v>151</v>
      </c>
      <c r="J21" s="270">
        <f t="shared" si="1"/>
        <v>105631.14200935324</v>
      </c>
      <c r="K21" s="79"/>
      <c r="L21" s="231"/>
      <c r="M21" s="230"/>
      <c r="N21" s="224"/>
      <c r="O21" s="225"/>
      <c r="P21" s="88"/>
      <c r="Q21" s="88"/>
      <c r="R21" s="88"/>
      <c r="S21" s="88"/>
      <c r="T21" s="88"/>
      <c r="U21" s="88"/>
      <c r="V21" s="88"/>
    </row>
    <row r="22" spans="1:28" s="58" customFormat="1" ht="43.9" customHeight="1" thickBot="1" x14ac:dyDescent="0.25">
      <c r="A22" s="62"/>
      <c r="B22" s="68">
        <v>12</v>
      </c>
      <c r="C22" s="330" t="s">
        <v>173</v>
      </c>
      <c r="D22" s="330"/>
      <c r="E22" s="75" t="s">
        <v>153</v>
      </c>
      <c r="F22" s="76">
        <v>1</v>
      </c>
      <c r="G22" s="77">
        <f>'São Miguel do Oeste'!J150</f>
        <v>4564.3259714593387</v>
      </c>
      <c r="H22" s="72">
        <f t="shared" si="0"/>
        <v>4564.3259714593387</v>
      </c>
      <c r="I22" s="78" t="s">
        <v>151</v>
      </c>
      <c r="J22" s="270">
        <f t="shared" si="1"/>
        <v>54771.911657512064</v>
      </c>
      <c r="K22" s="79"/>
      <c r="L22" s="231"/>
      <c r="M22" s="230"/>
      <c r="N22" s="224"/>
      <c r="O22" s="225"/>
      <c r="P22" s="88"/>
      <c r="Q22" s="88"/>
      <c r="R22" s="88"/>
      <c r="S22" s="88"/>
      <c r="T22" s="88"/>
      <c r="U22" s="88"/>
      <c r="V22" s="88"/>
    </row>
    <row r="23" spans="1:28" s="58" customFormat="1" ht="25.9" customHeight="1" thickBot="1" x14ac:dyDescent="0.25">
      <c r="A23" s="62"/>
      <c r="B23" s="343" t="s">
        <v>152</v>
      </c>
      <c r="C23" s="344"/>
      <c r="D23" s="344"/>
      <c r="E23" s="344"/>
      <c r="F23" s="80">
        <f>SUM(F12:F22)</f>
        <v>15</v>
      </c>
      <c r="G23" s="81"/>
      <c r="H23" s="82">
        <f>SUM(H12:H22)</f>
        <v>68909.19400520288</v>
      </c>
      <c r="I23" s="83" t="s">
        <v>151</v>
      </c>
      <c r="J23" s="271">
        <f>SUM(J12:J22)</f>
        <v>826910.32806243456</v>
      </c>
      <c r="K23" s="84"/>
      <c r="L23" s="328">
        <v>888114.15</v>
      </c>
      <c r="M23" s="328"/>
      <c r="N23" s="230"/>
      <c r="O23" s="234"/>
      <c r="P23" s="59"/>
      <c r="Q23" s="91"/>
      <c r="R23" s="91"/>
      <c r="S23" s="91"/>
      <c r="T23" s="91"/>
      <c r="U23" s="91"/>
      <c r="V23" s="91"/>
      <c r="W23" s="85"/>
      <c r="X23" s="85"/>
      <c r="Y23" s="85"/>
      <c r="Z23" s="85"/>
      <c r="AA23" s="85"/>
      <c r="AB23" s="85"/>
    </row>
    <row r="24" spans="1:28" s="58" customFormat="1" ht="14.25" customHeight="1" x14ac:dyDescent="0.2">
      <c r="A24" s="62"/>
      <c r="B24" s="332"/>
      <c r="C24" s="332"/>
      <c r="D24" s="332"/>
      <c r="E24" s="332"/>
      <c r="F24" s="332"/>
      <c r="G24" s="332"/>
      <c r="H24" s="268"/>
      <c r="J24" s="62"/>
      <c r="K24" s="59"/>
      <c r="L24" s="232"/>
      <c r="M24" s="232"/>
      <c r="N24" s="232"/>
      <c r="O24" s="235"/>
      <c r="P24" s="88"/>
      <c r="Q24" s="88"/>
      <c r="R24" s="88"/>
      <c r="S24" s="88"/>
      <c r="T24" s="88"/>
      <c r="U24" s="88"/>
      <c r="V24" s="88"/>
    </row>
    <row r="25" spans="1:28" s="58" customFormat="1" ht="15" x14ac:dyDescent="0.2">
      <c r="A25" s="62"/>
      <c r="B25" s="331"/>
      <c r="C25" s="332"/>
      <c r="D25" s="332"/>
      <c r="E25" s="332"/>
      <c r="F25" s="332"/>
      <c r="G25" s="332"/>
      <c r="H25" s="268"/>
      <c r="I25" s="62"/>
      <c r="J25" s="62"/>
      <c r="K25" s="86"/>
      <c r="L25" s="329">
        <f>J23-L23</f>
        <v>-61203.821937565459</v>
      </c>
      <c r="M25" s="329"/>
      <c r="N25" s="236"/>
      <c r="O25" s="234"/>
      <c r="P25" s="59"/>
      <c r="Q25" s="91"/>
      <c r="R25" s="91"/>
      <c r="S25" s="91"/>
      <c r="T25" s="91"/>
      <c r="U25" s="91"/>
      <c r="V25" s="91"/>
      <c r="W25" s="85"/>
      <c r="X25" s="85"/>
      <c r="Y25" s="85"/>
      <c r="Z25" s="85"/>
      <c r="AA25" s="85"/>
      <c r="AB25" s="85"/>
    </row>
    <row r="26" spans="1:28" s="58" customFormat="1" ht="14.25" customHeight="1" x14ac:dyDescent="0.2">
      <c r="A26" s="62"/>
      <c r="B26" s="332"/>
      <c r="C26" s="332"/>
      <c r="D26" s="332"/>
      <c r="E26" s="332"/>
      <c r="F26" s="332"/>
      <c r="G26" s="332"/>
      <c r="H26" s="268"/>
      <c r="J26" s="62"/>
      <c r="K26" s="59"/>
      <c r="L26" s="232"/>
      <c r="M26" s="232"/>
      <c r="N26" s="232"/>
      <c r="O26" s="235"/>
      <c r="P26" s="88"/>
      <c r="Q26" s="88"/>
      <c r="R26" s="88"/>
      <c r="S26" s="88"/>
      <c r="T26" s="88"/>
      <c r="U26" s="88"/>
      <c r="V26" s="88"/>
    </row>
    <row r="27" spans="1:28" s="58" customFormat="1" ht="15" x14ac:dyDescent="0.2">
      <c r="A27" s="62"/>
      <c r="B27" s="351"/>
      <c r="C27" s="351"/>
      <c r="D27" s="351"/>
      <c r="E27" s="351"/>
      <c r="F27" s="351"/>
      <c r="G27" s="351"/>
      <c r="H27" s="326"/>
      <c r="J27" s="222"/>
      <c r="K27" s="59"/>
      <c r="L27" s="224"/>
      <c r="M27" s="224"/>
      <c r="N27" s="224"/>
      <c r="O27" s="225"/>
      <c r="P27" s="88"/>
      <c r="Q27" s="88"/>
      <c r="R27" s="88"/>
      <c r="S27" s="88"/>
      <c r="T27" s="88"/>
      <c r="U27" s="88"/>
      <c r="V27" s="88"/>
    </row>
    <row r="28" spans="1:28" s="58" customFormat="1" ht="15" x14ac:dyDescent="0.2">
      <c r="A28" s="62"/>
      <c r="B28" s="350"/>
      <c r="C28" s="350"/>
      <c r="D28" s="350"/>
      <c r="E28" s="350"/>
      <c r="F28" s="350"/>
      <c r="G28" s="350"/>
      <c r="H28" s="350"/>
      <c r="I28" s="350"/>
      <c r="J28" s="350"/>
      <c r="K28" s="59"/>
      <c r="L28" s="224"/>
      <c r="M28" s="224"/>
      <c r="N28" s="224"/>
      <c r="O28" s="225"/>
      <c r="P28" s="88"/>
      <c r="Q28" s="88"/>
      <c r="R28" s="88"/>
      <c r="S28" s="88"/>
      <c r="T28" s="88"/>
      <c r="U28" s="88"/>
      <c r="V28" s="88"/>
    </row>
    <row r="29" spans="1:28" s="58" customFormat="1" x14ac:dyDescent="0.2">
      <c r="B29" s="351"/>
      <c r="C29" s="351"/>
      <c r="D29" s="351"/>
      <c r="E29" s="351"/>
      <c r="F29" s="351"/>
      <c r="G29" s="351"/>
      <c r="H29" s="351"/>
      <c r="I29" s="351"/>
      <c r="J29" s="351"/>
      <c r="K29" s="59"/>
      <c r="L29" s="224"/>
      <c r="M29" s="224"/>
      <c r="N29" s="224"/>
      <c r="O29" s="225"/>
      <c r="P29" s="88"/>
      <c r="Q29" s="88"/>
      <c r="R29" s="88"/>
      <c r="S29" s="88"/>
      <c r="T29" s="88"/>
      <c r="U29" s="88"/>
      <c r="V29" s="88"/>
    </row>
    <row r="30" spans="1:28" s="58" customFormat="1" x14ac:dyDescent="0.2">
      <c r="B30" s="351"/>
      <c r="C30" s="351"/>
      <c r="D30" s="351"/>
      <c r="E30" s="351"/>
      <c r="F30" s="351"/>
      <c r="G30" s="351"/>
      <c r="H30" s="351"/>
      <c r="I30" s="351"/>
      <c r="J30" s="351"/>
      <c r="K30" s="59"/>
      <c r="L30" s="224"/>
      <c r="M30" s="224"/>
      <c r="N30" s="224"/>
      <c r="O30" s="225"/>
      <c r="P30" s="88"/>
      <c r="Q30" s="88"/>
      <c r="R30" s="88"/>
      <c r="S30" s="88"/>
      <c r="T30" s="88"/>
      <c r="U30" s="88"/>
      <c r="V30" s="88"/>
    </row>
    <row r="31" spans="1:28" s="58" customFormat="1" ht="15" customHeight="1" x14ac:dyDescent="0.2">
      <c r="B31" s="351"/>
      <c r="C31" s="351"/>
      <c r="D31" s="351"/>
      <c r="E31" s="351"/>
      <c r="F31" s="351"/>
      <c r="G31" s="351"/>
      <c r="H31" s="351"/>
      <c r="I31" s="351"/>
      <c r="J31" s="351"/>
      <c r="K31" s="59"/>
      <c r="L31" s="224"/>
      <c r="M31" s="224"/>
      <c r="N31" s="224"/>
      <c r="O31" s="225"/>
      <c r="P31" s="88"/>
      <c r="Q31" s="88"/>
      <c r="R31" s="88"/>
      <c r="S31" s="88"/>
      <c r="T31" s="88"/>
      <c r="U31" s="88"/>
      <c r="V31" s="88"/>
    </row>
    <row r="32" spans="1:28" s="58" customFormat="1" ht="15" customHeight="1" x14ac:dyDescent="0.2">
      <c r="B32" s="269"/>
      <c r="C32" s="269"/>
      <c r="D32" s="269"/>
      <c r="E32" s="269"/>
      <c r="F32" s="269"/>
      <c r="G32" s="269"/>
      <c r="H32" s="327"/>
      <c r="I32" s="269"/>
      <c r="J32" s="327"/>
      <c r="K32" s="59"/>
      <c r="L32" s="224"/>
      <c r="M32" s="224"/>
      <c r="N32" s="224"/>
      <c r="O32" s="225"/>
      <c r="P32" s="88"/>
      <c r="Q32" s="88"/>
      <c r="R32" s="88"/>
      <c r="S32" s="88"/>
      <c r="T32" s="88"/>
      <c r="U32" s="88"/>
      <c r="V32" s="88"/>
    </row>
    <row r="33" spans="1:22" s="58" customFormat="1" ht="15" x14ac:dyDescent="0.2">
      <c r="A33" s="62"/>
      <c r="B33" s="350"/>
      <c r="C33" s="350"/>
      <c r="D33" s="350"/>
      <c r="E33" s="350"/>
      <c r="F33" s="350"/>
      <c r="G33" s="350"/>
      <c r="H33" s="350"/>
      <c r="I33" s="350"/>
      <c r="J33" s="350"/>
      <c r="K33" s="59"/>
      <c r="L33" s="224"/>
      <c r="M33" s="224"/>
      <c r="N33" s="224"/>
      <c r="O33" s="225"/>
      <c r="P33" s="88"/>
      <c r="Q33" s="88"/>
      <c r="R33" s="88"/>
      <c r="S33" s="88"/>
      <c r="T33" s="88"/>
      <c r="U33" s="88"/>
      <c r="V33" s="88"/>
    </row>
    <row r="34" spans="1:22" s="58" customFormat="1" x14ac:dyDescent="0.2">
      <c r="B34" s="351"/>
      <c r="C34" s="351"/>
      <c r="D34" s="351"/>
      <c r="E34" s="351"/>
      <c r="F34" s="351"/>
      <c r="G34" s="351"/>
      <c r="H34" s="351"/>
      <c r="I34" s="351"/>
      <c r="J34" s="351"/>
      <c r="K34" s="59"/>
      <c r="L34" s="224"/>
      <c r="M34" s="224"/>
      <c r="N34" s="224"/>
      <c r="O34" s="225"/>
      <c r="P34" s="88"/>
      <c r="Q34" s="88"/>
      <c r="R34" s="88"/>
      <c r="S34" s="88"/>
      <c r="T34" s="88"/>
      <c r="U34" s="88"/>
      <c r="V34" s="88"/>
    </row>
    <row r="35" spans="1:22" s="58" customFormat="1" x14ac:dyDescent="0.2">
      <c r="B35" s="351"/>
      <c r="C35" s="351"/>
      <c r="D35" s="351"/>
      <c r="E35" s="351"/>
      <c r="F35" s="351"/>
      <c r="G35" s="351"/>
      <c r="H35" s="351"/>
      <c r="I35" s="351"/>
      <c r="J35" s="351"/>
      <c r="K35" s="59"/>
      <c r="L35" s="224"/>
      <c r="M35" s="224"/>
      <c r="N35" s="224"/>
      <c r="O35" s="225"/>
      <c r="P35" s="88"/>
      <c r="Q35" s="88"/>
      <c r="R35" s="88"/>
      <c r="S35" s="88"/>
      <c r="T35" s="88"/>
      <c r="U35" s="88"/>
      <c r="V35" s="88"/>
    </row>
    <row r="36" spans="1:22" s="58" customFormat="1" ht="15" customHeight="1" x14ac:dyDescent="0.2">
      <c r="B36" s="351"/>
      <c r="C36" s="351"/>
      <c r="D36" s="351"/>
      <c r="E36" s="351"/>
      <c r="F36" s="351"/>
      <c r="G36" s="351"/>
      <c r="H36" s="351"/>
      <c r="I36" s="351"/>
      <c r="J36" s="351"/>
      <c r="K36" s="59"/>
      <c r="L36" s="224"/>
      <c r="M36" s="224"/>
      <c r="N36" s="224"/>
      <c r="O36" s="225"/>
      <c r="P36" s="88"/>
      <c r="Q36" s="88"/>
      <c r="R36" s="88"/>
      <c r="S36" s="88"/>
      <c r="T36" s="88"/>
      <c r="U36" s="88"/>
      <c r="V36" s="88"/>
    </row>
    <row r="37" spans="1:22" s="58" customFormat="1" x14ac:dyDescent="0.2">
      <c r="K37" s="59"/>
      <c r="L37" s="224"/>
      <c r="M37" s="224"/>
      <c r="N37" s="224"/>
      <c r="O37" s="225"/>
      <c r="P37" s="88"/>
      <c r="Q37" s="88"/>
      <c r="R37" s="88"/>
      <c r="S37" s="88"/>
      <c r="T37" s="88"/>
      <c r="U37" s="88"/>
      <c r="V37" s="88"/>
    </row>
    <row r="38" spans="1:22" s="58" customFormat="1" x14ac:dyDescent="0.2">
      <c r="K38" s="59"/>
      <c r="L38" s="224"/>
      <c r="M38" s="224"/>
      <c r="N38" s="224"/>
      <c r="O38" s="225"/>
      <c r="P38" s="88"/>
      <c r="Q38" s="88"/>
      <c r="R38" s="88"/>
      <c r="S38" s="88"/>
      <c r="T38" s="88"/>
      <c r="U38" s="88"/>
      <c r="V38" s="88"/>
    </row>
    <row r="39" spans="1:22" s="58" customFormat="1" x14ac:dyDescent="0.2">
      <c r="K39" s="59"/>
      <c r="L39" s="224"/>
      <c r="M39" s="224"/>
      <c r="N39" s="224"/>
      <c r="O39" s="225"/>
      <c r="P39" s="88"/>
      <c r="Q39" s="88"/>
      <c r="R39" s="88"/>
      <c r="S39" s="88"/>
      <c r="T39" s="88"/>
      <c r="U39" s="88"/>
      <c r="V39" s="88"/>
    </row>
    <row r="40" spans="1:22" s="58" customFormat="1" x14ac:dyDescent="0.2">
      <c r="K40" s="59"/>
      <c r="L40" s="224"/>
      <c r="M40" s="224"/>
      <c r="N40" s="224"/>
      <c r="O40" s="225"/>
      <c r="P40" s="88"/>
      <c r="Q40" s="88"/>
      <c r="R40" s="88"/>
      <c r="S40" s="88"/>
      <c r="T40" s="88"/>
      <c r="U40" s="88"/>
      <c r="V40" s="88"/>
    </row>
    <row r="41" spans="1:22" s="58" customFormat="1" x14ac:dyDescent="0.2">
      <c r="K41" s="59"/>
      <c r="L41" s="224"/>
      <c r="M41" s="224"/>
      <c r="N41" s="224"/>
      <c r="O41" s="225"/>
      <c r="P41" s="88"/>
      <c r="Q41" s="88"/>
      <c r="R41" s="88"/>
      <c r="S41" s="88"/>
      <c r="T41" s="88"/>
      <c r="U41" s="88"/>
      <c r="V41" s="88"/>
    </row>
    <row r="42" spans="1:22" s="58" customFormat="1" x14ac:dyDescent="0.2">
      <c r="K42" s="59"/>
      <c r="L42" s="224"/>
      <c r="M42" s="224"/>
      <c r="N42" s="224"/>
      <c r="O42" s="225"/>
      <c r="P42" s="88"/>
      <c r="Q42" s="88"/>
      <c r="R42" s="88"/>
      <c r="S42" s="88"/>
      <c r="T42" s="88"/>
      <c r="U42" s="88"/>
      <c r="V42" s="88"/>
    </row>
    <row r="43" spans="1:22" s="58" customFormat="1" x14ac:dyDescent="0.2">
      <c r="K43" s="59"/>
      <c r="L43" s="224"/>
      <c r="M43" s="224"/>
      <c r="N43" s="224"/>
      <c r="O43" s="225"/>
      <c r="P43" s="88"/>
      <c r="Q43" s="88"/>
      <c r="R43" s="88"/>
      <c r="S43" s="88"/>
      <c r="T43" s="88"/>
      <c r="U43" s="88"/>
      <c r="V43" s="88"/>
    </row>
    <row r="44" spans="1:22" s="58" customFormat="1" x14ac:dyDescent="0.2">
      <c r="K44" s="59"/>
      <c r="L44" s="224"/>
      <c r="M44" s="224"/>
      <c r="N44" s="224"/>
      <c r="O44" s="225"/>
      <c r="P44" s="88"/>
      <c r="Q44" s="88"/>
      <c r="R44" s="88"/>
      <c r="S44" s="88"/>
      <c r="T44" s="88"/>
      <c r="U44" s="88"/>
      <c r="V44" s="88"/>
    </row>
    <row r="45" spans="1:22" s="58" customFormat="1" x14ac:dyDescent="0.2">
      <c r="K45" s="59"/>
      <c r="L45" s="224"/>
      <c r="M45" s="224"/>
      <c r="N45" s="224"/>
      <c r="O45" s="225"/>
      <c r="P45" s="88"/>
      <c r="Q45" s="88"/>
      <c r="R45" s="88"/>
      <c r="S45" s="88"/>
      <c r="T45" s="88"/>
      <c r="U45" s="88"/>
      <c r="V45" s="88"/>
    </row>
    <row r="46" spans="1:22" s="58" customFormat="1" x14ac:dyDescent="0.2">
      <c r="K46" s="59"/>
      <c r="L46" s="224"/>
      <c r="M46" s="224"/>
      <c r="N46" s="224"/>
      <c r="O46" s="225"/>
      <c r="P46" s="88"/>
      <c r="Q46" s="88"/>
      <c r="R46" s="88"/>
      <c r="S46" s="88"/>
      <c r="T46" s="88"/>
      <c r="U46" s="88"/>
      <c r="V46" s="88"/>
    </row>
    <row r="47" spans="1:22" s="58" customFormat="1" x14ac:dyDescent="0.2">
      <c r="K47" s="59"/>
      <c r="L47" s="224"/>
      <c r="M47" s="224"/>
      <c r="N47" s="224"/>
      <c r="O47" s="225"/>
      <c r="P47" s="88"/>
      <c r="Q47" s="88"/>
      <c r="R47" s="88"/>
      <c r="S47" s="88"/>
      <c r="T47" s="88"/>
      <c r="U47" s="88"/>
      <c r="V47" s="88"/>
    </row>
    <row r="48" spans="1:22" s="58" customFormat="1" x14ac:dyDescent="0.2">
      <c r="K48" s="59"/>
      <c r="L48" s="224"/>
      <c r="M48" s="224"/>
      <c r="N48" s="224"/>
      <c r="O48" s="225"/>
      <c r="P48" s="88"/>
      <c r="Q48" s="88"/>
      <c r="R48" s="88"/>
      <c r="S48" s="88"/>
      <c r="T48" s="88"/>
      <c r="U48" s="88"/>
      <c r="V48" s="88"/>
    </row>
    <row r="49" spans="11:22" s="58" customFormat="1" x14ac:dyDescent="0.2">
      <c r="K49" s="59"/>
      <c r="L49" s="224"/>
      <c r="M49" s="224"/>
      <c r="N49" s="224"/>
      <c r="O49" s="225"/>
      <c r="P49" s="88"/>
      <c r="Q49" s="88"/>
      <c r="R49" s="88"/>
      <c r="S49" s="88"/>
      <c r="T49" s="88"/>
      <c r="U49" s="88"/>
      <c r="V49" s="88"/>
    </row>
    <row r="50" spans="11:22" s="58" customFormat="1" x14ac:dyDescent="0.2">
      <c r="K50" s="59"/>
      <c r="L50" s="224"/>
      <c r="M50" s="224"/>
      <c r="N50" s="224"/>
      <c r="O50" s="225"/>
      <c r="P50" s="88"/>
      <c r="Q50" s="88"/>
      <c r="R50" s="88"/>
      <c r="S50" s="88"/>
      <c r="T50" s="88"/>
      <c r="U50" s="88"/>
      <c r="V50" s="88"/>
    </row>
    <row r="51" spans="11:22" s="58" customFormat="1" x14ac:dyDescent="0.2">
      <c r="K51" s="59"/>
      <c r="L51" s="224"/>
      <c r="M51" s="224"/>
      <c r="N51" s="224"/>
      <c r="O51" s="225"/>
      <c r="P51" s="88"/>
      <c r="Q51" s="88"/>
      <c r="R51" s="88"/>
      <c r="S51" s="88"/>
      <c r="T51" s="88"/>
      <c r="U51" s="88"/>
      <c r="V51" s="88"/>
    </row>
    <row r="52" spans="11:22" s="58" customFormat="1" x14ac:dyDescent="0.2">
      <c r="K52" s="59"/>
      <c r="L52" s="224"/>
      <c r="M52" s="224"/>
      <c r="N52" s="224"/>
      <c r="O52" s="225"/>
      <c r="P52" s="88"/>
      <c r="Q52" s="88"/>
      <c r="R52" s="88"/>
      <c r="S52" s="88"/>
      <c r="T52" s="88"/>
      <c r="U52" s="88"/>
      <c r="V52" s="88"/>
    </row>
    <row r="53" spans="11:22" s="58" customFormat="1" x14ac:dyDescent="0.2">
      <c r="K53" s="59"/>
      <c r="L53" s="224"/>
      <c r="M53" s="224"/>
      <c r="N53" s="224"/>
      <c r="O53" s="225"/>
      <c r="P53" s="88"/>
      <c r="Q53" s="88"/>
      <c r="R53" s="88"/>
      <c r="S53" s="88"/>
      <c r="T53" s="88"/>
      <c r="U53" s="88"/>
      <c r="V53" s="88"/>
    </row>
    <row r="54" spans="11:22" s="58" customFormat="1" x14ac:dyDescent="0.2">
      <c r="K54" s="59"/>
      <c r="L54" s="224"/>
      <c r="M54" s="224"/>
      <c r="N54" s="224"/>
      <c r="O54" s="225"/>
      <c r="P54" s="88"/>
      <c r="Q54" s="88"/>
      <c r="R54" s="88"/>
      <c r="S54" s="88"/>
      <c r="T54" s="88"/>
      <c r="U54" s="88"/>
      <c r="V54" s="88"/>
    </row>
    <row r="55" spans="11:22" s="58" customFormat="1" x14ac:dyDescent="0.2">
      <c r="K55" s="59"/>
      <c r="L55" s="224"/>
      <c r="M55" s="224"/>
      <c r="N55" s="224"/>
      <c r="O55" s="225"/>
      <c r="P55" s="88"/>
      <c r="Q55" s="88"/>
      <c r="R55" s="88"/>
      <c r="S55" s="88"/>
      <c r="T55" s="88"/>
      <c r="U55" s="88"/>
      <c r="V55" s="88"/>
    </row>
    <row r="56" spans="11:22" s="58" customFormat="1" x14ac:dyDescent="0.2">
      <c r="K56" s="59"/>
      <c r="L56" s="224"/>
      <c r="M56" s="224"/>
      <c r="N56" s="224"/>
      <c r="O56" s="225"/>
      <c r="P56" s="88"/>
      <c r="Q56" s="88"/>
      <c r="R56" s="88"/>
      <c r="S56" s="88"/>
      <c r="T56" s="88"/>
      <c r="U56" s="88"/>
      <c r="V56" s="88"/>
    </row>
    <row r="57" spans="11:22" s="58" customFormat="1" x14ac:dyDescent="0.2">
      <c r="K57" s="59"/>
      <c r="L57" s="224"/>
      <c r="M57" s="224"/>
      <c r="N57" s="224"/>
      <c r="O57" s="225"/>
      <c r="P57" s="88"/>
      <c r="Q57" s="88"/>
      <c r="R57" s="88"/>
      <c r="S57" s="88"/>
      <c r="T57" s="88"/>
      <c r="U57" s="88"/>
      <c r="V57" s="88"/>
    </row>
    <row r="58" spans="11:22" s="58" customFormat="1" x14ac:dyDescent="0.2">
      <c r="K58" s="59"/>
      <c r="L58" s="224"/>
      <c r="M58" s="224"/>
      <c r="N58" s="224"/>
      <c r="O58" s="225"/>
      <c r="P58" s="88"/>
      <c r="Q58" s="88"/>
      <c r="R58" s="88"/>
      <c r="S58" s="88"/>
      <c r="T58" s="88"/>
      <c r="U58" s="88"/>
      <c r="V58" s="88"/>
    </row>
    <row r="59" spans="11:22" s="58" customFormat="1" x14ac:dyDescent="0.2">
      <c r="K59" s="59"/>
      <c r="L59" s="224"/>
      <c r="M59" s="224"/>
      <c r="N59" s="224"/>
      <c r="O59" s="225"/>
      <c r="P59" s="88"/>
      <c r="Q59" s="88"/>
      <c r="R59" s="88"/>
      <c r="S59" s="88"/>
      <c r="T59" s="88"/>
      <c r="U59" s="88"/>
      <c r="V59" s="88"/>
    </row>
    <row r="60" spans="11:22" s="58" customFormat="1" x14ac:dyDescent="0.2">
      <c r="K60" s="59"/>
      <c r="L60" s="224"/>
      <c r="M60" s="224"/>
      <c r="N60" s="224"/>
      <c r="O60" s="225"/>
      <c r="P60" s="88"/>
      <c r="Q60" s="88"/>
      <c r="R60" s="88"/>
      <c r="S60" s="88"/>
      <c r="T60" s="88"/>
      <c r="U60" s="88"/>
      <c r="V60" s="88"/>
    </row>
    <row r="61" spans="11:22" s="58" customFormat="1" x14ac:dyDescent="0.2">
      <c r="K61" s="59"/>
      <c r="L61" s="224"/>
      <c r="M61" s="224"/>
      <c r="N61" s="224"/>
      <c r="O61" s="225"/>
      <c r="P61" s="88"/>
      <c r="Q61" s="88"/>
      <c r="R61" s="88"/>
      <c r="S61" s="88"/>
      <c r="T61" s="88"/>
      <c r="U61" s="88"/>
      <c r="V61" s="88"/>
    </row>
    <row r="62" spans="11:22" s="58" customFormat="1" x14ac:dyDescent="0.2">
      <c r="K62" s="59"/>
      <c r="L62" s="224"/>
      <c r="M62" s="224"/>
      <c r="N62" s="224"/>
      <c r="O62" s="225"/>
      <c r="P62" s="88"/>
      <c r="Q62" s="88"/>
      <c r="R62" s="88"/>
      <c r="S62" s="88"/>
      <c r="T62" s="88"/>
      <c r="U62" s="88"/>
      <c r="V62" s="88"/>
    </row>
    <row r="63" spans="11:22" s="58" customFormat="1" x14ac:dyDescent="0.2">
      <c r="K63" s="59"/>
      <c r="L63" s="224"/>
      <c r="M63" s="224"/>
      <c r="N63" s="224"/>
      <c r="O63" s="225"/>
      <c r="P63" s="88"/>
      <c r="Q63" s="88"/>
      <c r="R63" s="88"/>
      <c r="S63" s="88"/>
      <c r="T63" s="88"/>
      <c r="U63" s="88"/>
      <c r="V63" s="88"/>
    </row>
    <row r="64" spans="11:22" s="58" customFormat="1" x14ac:dyDescent="0.2">
      <c r="K64" s="59"/>
      <c r="L64" s="224"/>
      <c r="M64" s="224"/>
      <c r="N64" s="224"/>
      <c r="O64" s="225"/>
      <c r="P64" s="88"/>
      <c r="Q64" s="88"/>
      <c r="R64" s="88"/>
      <c r="S64" s="88"/>
      <c r="T64" s="88"/>
      <c r="U64" s="88"/>
      <c r="V64" s="88"/>
    </row>
    <row r="65" spans="11:22" s="58" customFormat="1" x14ac:dyDescent="0.2">
      <c r="K65" s="59"/>
      <c r="L65" s="224"/>
      <c r="M65" s="224"/>
      <c r="N65" s="224"/>
      <c r="O65" s="225"/>
      <c r="P65" s="88"/>
      <c r="Q65" s="88"/>
      <c r="R65" s="88"/>
      <c r="S65" s="88"/>
      <c r="T65" s="88"/>
      <c r="U65" s="88"/>
      <c r="V65" s="88"/>
    </row>
    <row r="66" spans="11:22" s="58" customFormat="1" x14ac:dyDescent="0.2">
      <c r="K66" s="59"/>
      <c r="L66" s="224"/>
      <c r="M66" s="224"/>
      <c r="N66" s="224"/>
      <c r="O66" s="225"/>
      <c r="P66" s="88"/>
      <c r="Q66" s="88"/>
      <c r="R66" s="88"/>
      <c r="S66" s="88"/>
      <c r="T66" s="88"/>
      <c r="U66" s="88"/>
      <c r="V66" s="88"/>
    </row>
    <row r="67" spans="11:22" s="58" customFormat="1" x14ac:dyDescent="0.2">
      <c r="K67" s="59"/>
      <c r="L67" s="224"/>
      <c r="M67" s="224"/>
      <c r="N67" s="224"/>
      <c r="O67" s="225"/>
      <c r="P67" s="88"/>
      <c r="Q67" s="88"/>
      <c r="R67" s="88"/>
      <c r="S67" s="88"/>
      <c r="T67" s="88"/>
      <c r="U67" s="88"/>
      <c r="V67" s="88"/>
    </row>
    <row r="68" spans="11:22" s="58" customFormat="1" x14ac:dyDescent="0.2">
      <c r="K68" s="59"/>
      <c r="L68" s="224"/>
      <c r="M68" s="224"/>
      <c r="N68" s="224"/>
      <c r="O68" s="225"/>
      <c r="P68" s="88"/>
      <c r="Q68" s="88"/>
      <c r="R68" s="88"/>
      <c r="S68" s="88"/>
      <c r="T68" s="88"/>
      <c r="U68" s="88"/>
      <c r="V68" s="88"/>
    </row>
    <row r="69" spans="11:22" s="58" customFormat="1" x14ac:dyDescent="0.2">
      <c r="K69" s="59"/>
      <c r="L69" s="224"/>
      <c r="M69" s="224"/>
      <c r="N69" s="224"/>
      <c r="O69" s="225"/>
      <c r="P69" s="88"/>
      <c r="Q69" s="88"/>
      <c r="R69" s="88"/>
      <c r="S69" s="88"/>
      <c r="T69" s="88"/>
      <c r="U69" s="88"/>
      <c r="V69" s="88"/>
    </row>
    <row r="70" spans="11:22" s="58" customFormat="1" x14ac:dyDescent="0.2">
      <c r="K70" s="59"/>
      <c r="L70" s="224"/>
      <c r="M70" s="224"/>
      <c r="N70" s="224"/>
      <c r="O70" s="225"/>
      <c r="P70" s="88"/>
      <c r="Q70" s="88"/>
      <c r="R70" s="88"/>
      <c r="S70" s="88"/>
      <c r="T70" s="88"/>
      <c r="U70" s="88"/>
      <c r="V70" s="88"/>
    </row>
    <row r="71" spans="11:22" s="58" customFormat="1" x14ac:dyDescent="0.2">
      <c r="K71" s="59"/>
      <c r="L71" s="224"/>
      <c r="M71" s="224"/>
      <c r="N71" s="224"/>
      <c r="O71" s="225"/>
      <c r="P71" s="88"/>
      <c r="Q71" s="88"/>
      <c r="R71" s="88"/>
      <c r="S71" s="88"/>
      <c r="T71" s="88"/>
      <c r="U71" s="88"/>
      <c r="V71" s="88"/>
    </row>
    <row r="72" spans="11:22" s="58" customFormat="1" x14ac:dyDescent="0.2">
      <c r="K72" s="59"/>
      <c r="L72" s="224"/>
      <c r="M72" s="224"/>
      <c r="N72" s="224"/>
      <c r="O72" s="225"/>
      <c r="P72" s="88"/>
      <c r="Q72" s="88"/>
      <c r="R72" s="88"/>
      <c r="S72" s="88"/>
      <c r="T72" s="88"/>
      <c r="U72" s="88"/>
      <c r="V72" s="88"/>
    </row>
    <row r="73" spans="11:22" s="58" customFormat="1" x14ac:dyDescent="0.2">
      <c r="K73" s="59"/>
      <c r="L73" s="224"/>
      <c r="M73" s="224"/>
      <c r="N73" s="224"/>
      <c r="O73" s="225"/>
      <c r="P73" s="88"/>
      <c r="Q73" s="88"/>
      <c r="R73" s="88"/>
      <c r="S73" s="88"/>
      <c r="T73" s="88"/>
      <c r="U73" s="88"/>
      <c r="V73" s="88"/>
    </row>
    <row r="74" spans="11:22" s="58" customFormat="1" x14ac:dyDescent="0.2">
      <c r="K74" s="59"/>
      <c r="L74" s="224"/>
      <c r="M74" s="224"/>
      <c r="N74" s="224"/>
      <c r="O74" s="225"/>
      <c r="P74" s="88"/>
      <c r="Q74" s="88"/>
      <c r="R74" s="88"/>
      <c r="S74" s="88"/>
      <c r="T74" s="88"/>
      <c r="U74" s="88"/>
      <c r="V74" s="88"/>
    </row>
    <row r="75" spans="11:22" s="58" customFormat="1" x14ac:dyDescent="0.2">
      <c r="K75" s="59"/>
      <c r="L75" s="224"/>
      <c r="M75" s="224"/>
      <c r="N75" s="224"/>
      <c r="O75" s="225"/>
      <c r="P75" s="88"/>
      <c r="Q75" s="88"/>
      <c r="R75" s="88"/>
      <c r="S75" s="88"/>
      <c r="T75" s="88"/>
      <c r="U75" s="88"/>
      <c r="V75" s="88"/>
    </row>
    <row r="76" spans="11:22" s="58" customFormat="1" x14ac:dyDescent="0.2">
      <c r="K76" s="59"/>
      <c r="L76" s="224"/>
      <c r="M76" s="224"/>
      <c r="N76" s="224"/>
      <c r="O76" s="225"/>
      <c r="P76" s="88"/>
      <c r="Q76" s="88"/>
      <c r="R76" s="88"/>
      <c r="S76" s="88"/>
      <c r="T76" s="88"/>
      <c r="U76" s="88"/>
      <c r="V76" s="88"/>
    </row>
    <row r="77" spans="11:22" s="58" customFormat="1" x14ac:dyDescent="0.2">
      <c r="K77" s="59"/>
      <c r="L77" s="224"/>
      <c r="M77" s="224"/>
      <c r="N77" s="224"/>
      <c r="O77" s="225"/>
      <c r="P77" s="88"/>
      <c r="Q77" s="88"/>
      <c r="R77" s="88"/>
      <c r="S77" s="88"/>
      <c r="T77" s="88"/>
      <c r="U77" s="88"/>
      <c r="V77" s="88"/>
    </row>
    <row r="78" spans="11:22" s="58" customFormat="1" x14ac:dyDescent="0.2">
      <c r="K78" s="59"/>
      <c r="L78" s="224"/>
      <c r="M78" s="224"/>
      <c r="N78" s="224"/>
      <c r="O78" s="225"/>
      <c r="P78" s="88"/>
      <c r="Q78" s="88"/>
      <c r="R78" s="88"/>
      <c r="S78" s="88"/>
      <c r="T78" s="88"/>
      <c r="U78" s="88"/>
      <c r="V78" s="88"/>
    </row>
    <row r="79" spans="11:22" s="58" customFormat="1" x14ac:dyDescent="0.2">
      <c r="K79" s="59"/>
      <c r="L79" s="224"/>
      <c r="M79" s="224"/>
      <c r="N79" s="224"/>
      <c r="O79" s="225"/>
      <c r="P79" s="88"/>
      <c r="Q79" s="88"/>
      <c r="R79" s="88"/>
      <c r="S79" s="88"/>
      <c r="T79" s="88"/>
      <c r="U79" s="88"/>
      <c r="V79" s="88"/>
    </row>
    <row r="80" spans="11:22" s="58" customFormat="1" x14ac:dyDescent="0.2">
      <c r="K80" s="59"/>
      <c r="L80" s="224"/>
      <c r="M80" s="224"/>
      <c r="N80" s="224"/>
      <c r="O80" s="225"/>
      <c r="P80" s="88"/>
      <c r="Q80" s="88"/>
      <c r="R80" s="88"/>
      <c r="S80" s="88"/>
      <c r="T80" s="88"/>
      <c r="U80" s="88"/>
      <c r="V80" s="88"/>
    </row>
    <row r="81" spans="11:22" s="58" customFormat="1" x14ac:dyDescent="0.2">
      <c r="K81" s="59"/>
      <c r="L81" s="224"/>
      <c r="M81" s="224"/>
      <c r="N81" s="224"/>
      <c r="O81" s="225"/>
      <c r="P81" s="88"/>
      <c r="Q81" s="88"/>
      <c r="R81" s="88"/>
      <c r="S81" s="88"/>
      <c r="T81" s="88"/>
      <c r="U81" s="88"/>
      <c r="V81" s="88"/>
    </row>
    <row r="82" spans="11:22" s="58" customFormat="1" x14ac:dyDescent="0.2">
      <c r="K82" s="59"/>
      <c r="L82" s="224"/>
      <c r="M82" s="224"/>
      <c r="N82" s="224"/>
      <c r="O82" s="225"/>
      <c r="P82" s="88"/>
      <c r="Q82" s="88"/>
      <c r="R82" s="88"/>
      <c r="S82" s="88"/>
      <c r="T82" s="88"/>
      <c r="U82" s="88"/>
      <c r="V82" s="88"/>
    </row>
    <row r="83" spans="11:22" s="58" customFormat="1" x14ac:dyDescent="0.2">
      <c r="K83" s="59"/>
      <c r="L83" s="224"/>
      <c r="M83" s="224"/>
      <c r="N83" s="224"/>
      <c r="O83" s="225"/>
      <c r="P83" s="88"/>
      <c r="Q83" s="88"/>
      <c r="R83" s="88"/>
      <c r="S83" s="88"/>
      <c r="T83" s="88"/>
      <c r="U83" s="88"/>
      <c r="V83" s="88"/>
    </row>
    <row r="84" spans="11:22" s="58" customFormat="1" x14ac:dyDescent="0.2">
      <c r="K84" s="59"/>
      <c r="L84" s="224"/>
      <c r="M84" s="224"/>
      <c r="N84" s="224"/>
      <c r="O84" s="225"/>
      <c r="P84" s="88"/>
      <c r="Q84" s="88"/>
      <c r="R84" s="88"/>
      <c r="S84" s="88"/>
      <c r="T84" s="88"/>
      <c r="U84" s="88"/>
      <c r="V84" s="88"/>
    </row>
    <row r="85" spans="11:22" s="58" customFormat="1" x14ac:dyDescent="0.2">
      <c r="K85" s="59"/>
      <c r="L85" s="224"/>
      <c r="M85" s="224"/>
      <c r="N85" s="224"/>
      <c r="O85" s="225"/>
      <c r="P85" s="88"/>
      <c r="Q85" s="88"/>
      <c r="R85" s="88"/>
      <c r="S85" s="88"/>
      <c r="T85" s="88"/>
      <c r="U85" s="88"/>
      <c r="V85" s="88"/>
    </row>
    <row r="86" spans="11:22" s="58" customFormat="1" x14ac:dyDescent="0.2">
      <c r="K86" s="59"/>
      <c r="L86" s="224"/>
      <c r="M86" s="224"/>
      <c r="N86" s="224"/>
      <c r="O86" s="225"/>
      <c r="P86" s="88"/>
      <c r="Q86" s="88"/>
      <c r="R86" s="88"/>
      <c r="S86" s="88"/>
      <c r="T86" s="88"/>
      <c r="U86" s="88"/>
      <c r="V86" s="88"/>
    </row>
    <row r="87" spans="11:22" s="58" customFormat="1" x14ac:dyDescent="0.2">
      <c r="K87" s="59"/>
      <c r="L87" s="224"/>
      <c r="M87" s="224"/>
      <c r="N87" s="224"/>
      <c r="O87" s="225"/>
      <c r="P87" s="88"/>
      <c r="Q87" s="88"/>
      <c r="R87" s="88"/>
      <c r="S87" s="88"/>
      <c r="T87" s="88"/>
      <c r="U87" s="88"/>
      <c r="V87" s="88"/>
    </row>
    <row r="88" spans="11:22" s="58" customFormat="1" x14ac:dyDescent="0.2">
      <c r="K88" s="59"/>
      <c r="L88" s="224"/>
      <c r="M88" s="224"/>
      <c r="N88" s="224"/>
      <c r="O88" s="225"/>
      <c r="P88" s="88"/>
      <c r="Q88" s="88"/>
      <c r="R88" s="88"/>
      <c r="S88" s="88"/>
      <c r="T88" s="88"/>
      <c r="U88" s="88"/>
      <c r="V88" s="88"/>
    </row>
    <row r="89" spans="11:22" s="58" customFormat="1" x14ac:dyDescent="0.2">
      <c r="K89" s="59"/>
      <c r="L89" s="224"/>
      <c r="M89" s="224"/>
      <c r="N89" s="224"/>
      <c r="O89" s="225"/>
      <c r="P89" s="88"/>
      <c r="Q89" s="88"/>
      <c r="R89" s="88"/>
      <c r="S89" s="88"/>
      <c r="T89" s="88"/>
      <c r="U89" s="88"/>
      <c r="V89" s="88"/>
    </row>
    <row r="90" spans="11:22" s="58" customFormat="1" x14ac:dyDescent="0.2">
      <c r="K90" s="59"/>
      <c r="L90" s="224"/>
      <c r="M90" s="224"/>
      <c r="N90" s="224"/>
      <c r="O90" s="225"/>
      <c r="P90" s="88"/>
      <c r="Q90" s="88"/>
      <c r="R90" s="88"/>
      <c r="S90" s="88"/>
      <c r="T90" s="88"/>
      <c r="U90" s="88"/>
      <c r="V90" s="88"/>
    </row>
    <row r="91" spans="11:22" s="58" customFormat="1" x14ac:dyDescent="0.2">
      <c r="K91" s="59"/>
      <c r="L91" s="224"/>
      <c r="M91" s="224"/>
      <c r="N91" s="224"/>
      <c r="O91" s="225"/>
      <c r="P91" s="88"/>
      <c r="Q91" s="88"/>
      <c r="R91" s="88"/>
      <c r="S91" s="88"/>
      <c r="T91" s="88"/>
      <c r="U91" s="88"/>
      <c r="V91" s="88"/>
    </row>
    <row r="92" spans="11:22" s="58" customFormat="1" x14ac:dyDescent="0.2">
      <c r="K92" s="59"/>
      <c r="L92" s="224"/>
      <c r="M92" s="224"/>
      <c r="N92" s="224"/>
      <c r="O92" s="225"/>
      <c r="P92" s="88"/>
      <c r="Q92" s="88"/>
      <c r="R92" s="88"/>
      <c r="S92" s="88"/>
      <c r="T92" s="88"/>
      <c r="U92" s="88"/>
      <c r="V92" s="88"/>
    </row>
    <row r="93" spans="11:22" s="58" customFormat="1" x14ac:dyDescent="0.2">
      <c r="K93" s="59"/>
      <c r="L93" s="224"/>
      <c r="M93" s="224"/>
      <c r="N93" s="224"/>
      <c r="O93" s="225"/>
      <c r="P93" s="88"/>
      <c r="Q93" s="88"/>
      <c r="R93" s="88"/>
      <c r="S93" s="88"/>
      <c r="T93" s="88"/>
      <c r="U93" s="88"/>
      <c r="V93" s="88"/>
    </row>
  </sheetData>
  <sheetProtection selectLockedCells="1" selectUnlockedCells="1"/>
  <protectedRanges>
    <protectedRange sqref="H1:H7" name="Intervalo1_1_1"/>
  </protectedRanges>
  <mergeCells count="36">
    <mergeCell ref="B33:J33"/>
    <mergeCell ref="B34:J34"/>
    <mergeCell ref="B35:J35"/>
    <mergeCell ref="B36:J36"/>
    <mergeCell ref="B26:G26"/>
    <mergeCell ref="B27:G27"/>
    <mergeCell ref="B28:J28"/>
    <mergeCell ref="B29:J29"/>
    <mergeCell ref="B30:J30"/>
    <mergeCell ref="B31:J31"/>
    <mergeCell ref="B8:C8"/>
    <mergeCell ref="B5:C5"/>
    <mergeCell ref="B6:C6"/>
    <mergeCell ref="B7:C7"/>
    <mergeCell ref="B1:J1"/>
    <mergeCell ref="B2:J2"/>
    <mergeCell ref="B3:J3"/>
    <mergeCell ref="B4:C4"/>
    <mergeCell ref="B9:J10"/>
    <mergeCell ref="B23:E23"/>
    <mergeCell ref="C18:D18"/>
    <mergeCell ref="C19:D19"/>
    <mergeCell ref="C20:D20"/>
    <mergeCell ref="C13:D13"/>
    <mergeCell ref="C17:D17"/>
    <mergeCell ref="C21:D21"/>
    <mergeCell ref="L23:M23"/>
    <mergeCell ref="L25:M25"/>
    <mergeCell ref="C22:D22"/>
    <mergeCell ref="B25:G25"/>
    <mergeCell ref="C11:D11"/>
    <mergeCell ref="C12:D12"/>
    <mergeCell ref="C14:D14"/>
    <mergeCell ref="C15:D15"/>
    <mergeCell ref="C16:D16"/>
    <mergeCell ref="B24:G24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IJ169"/>
  <sheetViews>
    <sheetView topLeftCell="A108" workbookViewId="0">
      <selection activeCell="B133" sqref="B133:I133"/>
    </sheetView>
  </sheetViews>
  <sheetFormatPr defaultColWidth="9.140625" defaultRowHeight="12" x14ac:dyDescent="0.2"/>
  <cols>
    <col min="1" max="1" width="0.85546875" style="85" customWidth="1"/>
    <col min="2" max="2" width="13.140625" style="85" bestFit="1" customWidth="1"/>
    <col min="3" max="3" width="26.85546875" style="85" customWidth="1"/>
    <col min="4" max="4" width="14.28515625" style="85" customWidth="1"/>
    <col min="5" max="5" width="11.85546875" style="85" customWidth="1"/>
    <col min="6" max="6" width="12.85546875" style="85" customWidth="1"/>
    <col min="7" max="7" width="8.140625" style="85" customWidth="1"/>
    <col min="8" max="8" width="8.28515625" style="85" customWidth="1"/>
    <col min="9" max="9" width="11.28515625" style="85" customWidth="1"/>
    <col min="10" max="10" width="13.85546875" style="123" bestFit="1" customWidth="1"/>
    <col min="11" max="11" width="11.28515625" style="85" bestFit="1" customWidth="1"/>
    <col min="12" max="12" width="11.7109375" style="91" bestFit="1" customWidth="1"/>
    <col min="13" max="13" width="7.42578125" style="91" customWidth="1"/>
    <col min="14" max="14" width="7" style="91" bestFit="1" customWidth="1"/>
    <col min="15" max="16" width="9.28515625" style="91" bestFit="1" customWidth="1"/>
    <col min="17" max="17" width="9.140625" style="91"/>
    <col min="18" max="256" width="9.140625" style="85"/>
    <col min="257" max="257" width="0.85546875" style="85" customWidth="1"/>
    <col min="258" max="258" width="13.140625" style="85" bestFit="1" customWidth="1"/>
    <col min="259" max="259" width="26.85546875" style="85" customWidth="1"/>
    <col min="260" max="260" width="14.28515625" style="85" customWidth="1"/>
    <col min="261" max="261" width="11.85546875" style="85" customWidth="1"/>
    <col min="262" max="262" width="12.85546875" style="85" customWidth="1"/>
    <col min="263" max="263" width="8.140625" style="85" customWidth="1"/>
    <col min="264" max="264" width="8.28515625" style="85" customWidth="1"/>
    <col min="265" max="265" width="11.28515625" style="85" customWidth="1"/>
    <col min="266" max="266" width="13.85546875" style="85" bestFit="1" customWidth="1"/>
    <col min="267" max="267" width="1.28515625" style="85" customWidth="1"/>
    <col min="268" max="268" width="11.7109375" style="85" bestFit="1" customWidth="1"/>
    <col min="269" max="269" width="7.42578125" style="85" customWidth="1"/>
    <col min="270" max="270" width="6.5703125" style="85" customWidth="1"/>
    <col min="271" max="272" width="9.28515625" style="85" bestFit="1" customWidth="1"/>
    <col min="273" max="512" width="9.140625" style="85"/>
    <col min="513" max="513" width="0.85546875" style="85" customWidth="1"/>
    <col min="514" max="514" width="13.140625" style="85" bestFit="1" customWidth="1"/>
    <col min="515" max="515" width="26.85546875" style="85" customWidth="1"/>
    <col min="516" max="516" width="14.28515625" style="85" customWidth="1"/>
    <col min="517" max="517" width="11.85546875" style="85" customWidth="1"/>
    <col min="518" max="518" width="12.85546875" style="85" customWidth="1"/>
    <col min="519" max="519" width="8.140625" style="85" customWidth="1"/>
    <col min="520" max="520" width="8.28515625" style="85" customWidth="1"/>
    <col min="521" max="521" width="11.28515625" style="85" customWidth="1"/>
    <col min="522" max="522" width="13.85546875" style="85" bestFit="1" customWidth="1"/>
    <col min="523" max="523" width="1.28515625" style="85" customWidth="1"/>
    <col min="524" max="524" width="11.7109375" style="85" bestFit="1" customWidth="1"/>
    <col min="525" max="525" width="7.42578125" style="85" customWidth="1"/>
    <col min="526" max="526" width="6.5703125" style="85" customWidth="1"/>
    <col min="527" max="528" width="9.28515625" style="85" bestFit="1" customWidth="1"/>
    <col min="529" max="768" width="9.140625" style="85"/>
    <col min="769" max="769" width="0.85546875" style="85" customWidth="1"/>
    <col min="770" max="770" width="13.140625" style="85" bestFit="1" customWidth="1"/>
    <col min="771" max="771" width="26.85546875" style="85" customWidth="1"/>
    <col min="772" max="772" width="14.28515625" style="85" customWidth="1"/>
    <col min="773" max="773" width="11.85546875" style="85" customWidth="1"/>
    <col min="774" max="774" width="12.85546875" style="85" customWidth="1"/>
    <col min="775" max="775" width="8.140625" style="85" customWidth="1"/>
    <col min="776" max="776" width="8.28515625" style="85" customWidth="1"/>
    <col min="777" max="777" width="11.28515625" style="85" customWidth="1"/>
    <col min="778" max="778" width="13.85546875" style="85" bestFit="1" customWidth="1"/>
    <col min="779" max="779" width="1.28515625" style="85" customWidth="1"/>
    <col min="780" max="780" width="11.7109375" style="85" bestFit="1" customWidth="1"/>
    <col min="781" max="781" width="7.42578125" style="85" customWidth="1"/>
    <col min="782" max="782" width="6.5703125" style="85" customWidth="1"/>
    <col min="783" max="784" width="9.28515625" style="85" bestFit="1" customWidth="1"/>
    <col min="785" max="1024" width="9.140625" style="85"/>
    <col min="1025" max="1025" width="0.85546875" style="85" customWidth="1"/>
    <col min="1026" max="1026" width="13.140625" style="85" bestFit="1" customWidth="1"/>
    <col min="1027" max="1027" width="26.85546875" style="85" customWidth="1"/>
    <col min="1028" max="1028" width="14.28515625" style="85" customWidth="1"/>
    <col min="1029" max="1029" width="11.85546875" style="85" customWidth="1"/>
    <col min="1030" max="1030" width="12.85546875" style="85" customWidth="1"/>
    <col min="1031" max="1031" width="8.140625" style="85" customWidth="1"/>
    <col min="1032" max="1032" width="8.28515625" style="85" customWidth="1"/>
    <col min="1033" max="1033" width="11.28515625" style="85" customWidth="1"/>
    <col min="1034" max="1034" width="13.85546875" style="85" bestFit="1" customWidth="1"/>
    <col min="1035" max="1035" width="1.28515625" style="85" customWidth="1"/>
    <col min="1036" max="1036" width="11.7109375" style="85" bestFit="1" customWidth="1"/>
    <col min="1037" max="1037" width="7.42578125" style="85" customWidth="1"/>
    <col min="1038" max="1038" width="6.5703125" style="85" customWidth="1"/>
    <col min="1039" max="1040" width="9.28515625" style="85" bestFit="1" customWidth="1"/>
    <col min="1041" max="1280" width="9.140625" style="85"/>
    <col min="1281" max="1281" width="0.85546875" style="85" customWidth="1"/>
    <col min="1282" max="1282" width="13.140625" style="85" bestFit="1" customWidth="1"/>
    <col min="1283" max="1283" width="26.85546875" style="85" customWidth="1"/>
    <col min="1284" max="1284" width="14.28515625" style="85" customWidth="1"/>
    <col min="1285" max="1285" width="11.85546875" style="85" customWidth="1"/>
    <col min="1286" max="1286" width="12.85546875" style="85" customWidth="1"/>
    <col min="1287" max="1287" width="8.140625" style="85" customWidth="1"/>
    <col min="1288" max="1288" width="8.28515625" style="85" customWidth="1"/>
    <col min="1289" max="1289" width="11.28515625" style="85" customWidth="1"/>
    <col min="1290" max="1290" width="13.85546875" style="85" bestFit="1" customWidth="1"/>
    <col min="1291" max="1291" width="1.28515625" style="85" customWidth="1"/>
    <col min="1292" max="1292" width="11.7109375" style="85" bestFit="1" customWidth="1"/>
    <col min="1293" max="1293" width="7.42578125" style="85" customWidth="1"/>
    <col min="1294" max="1294" width="6.5703125" style="85" customWidth="1"/>
    <col min="1295" max="1296" width="9.28515625" style="85" bestFit="1" customWidth="1"/>
    <col min="1297" max="1536" width="9.140625" style="85"/>
    <col min="1537" max="1537" width="0.85546875" style="85" customWidth="1"/>
    <col min="1538" max="1538" width="13.140625" style="85" bestFit="1" customWidth="1"/>
    <col min="1539" max="1539" width="26.85546875" style="85" customWidth="1"/>
    <col min="1540" max="1540" width="14.28515625" style="85" customWidth="1"/>
    <col min="1541" max="1541" width="11.85546875" style="85" customWidth="1"/>
    <col min="1542" max="1542" width="12.85546875" style="85" customWidth="1"/>
    <col min="1543" max="1543" width="8.140625" style="85" customWidth="1"/>
    <col min="1544" max="1544" width="8.28515625" style="85" customWidth="1"/>
    <col min="1545" max="1545" width="11.28515625" style="85" customWidth="1"/>
    <col min="1546" max="1546" width="13.85546875" style="85" bestFit="1" customWidth="1"/>
    <col min="1547" max="1547" width="1.28515625" style="85" customWidth="1"/>
    <col min="1548" max="1548" width="11.7109375" style="85" bestFit="1" customWidth="1"/>
    <col min="1549" max="1549" width="7.42578125" style="85" customWidth="1"/>
    <col min="1550" max="1550" width="6.5703125" style="85" customWidth="1"/>
    <col min="1551" max="1552" width="9.28515625" style="85" bestFit="1" customWidth="1"/>
    <col min="1553" max="1792" width="9.140625" style="85"/>
    <col min="1793" max="1793" width="0.85546875" style="85" customWidth="1"/>
    <col min="1794" max="1794" width="13.140625" style="85" bestFit="1" customWidth="1"/>
    <col min="1795" max="1795" width="26.85546875" style="85" customWidth="1"/>
    <col min="1796" max="1796" width="14.28515625" style="85" customWidth="1"/>
    <col min="1797" max="1797" width="11.85546875" style="85" customWidth="1"/>
    <col min="1798" max="1798" width="12.85546875" style="85" customWidth="1"/>
    <col min="1799" max="1799" width="8.140625" style="85" customWidth="1"/>
    <col min="1800" max="1800" width="8.28515625" style="85" customWidth="1"/>
    <col min="1801" max="1801" width="11.28515625" style="85" customWidth="1"/>
    <col min="1802" max="1802" width="13.85546875" style="85" bestFit="1" customWidth="1"/>
    <col min="1803" max="1803" width="1.28515625" style="85" customWidth="1"/>
    <col min="1804" max="1804" width="11.7109375" style="85" bestFit="1" customWidth="1"/>
    <col min="1805" max="1805" width="7.42578125" style="85" customWidth="1"/>
    <col min="1806" max="1806" width="6.5703125" style="85" customWidth="1"/>
    <col min="1807" max="1808" width="9.28515625" style="85" bestFit="1" customWidth="1"/>
    <col min="1809" max="2048" width="9.140625" style="85"/>
    <col min="2049" max="2049" width="0.85546875" style="85" customWidth="1"/>
    <col min="2050" max="2050" width="13.140625" style="85" bestFit="1" customWidth="1"/>
    <col min="2051" max="2051" width="26.85546875" style="85" customWidth="1"/>
    <col min="2052" max="2052" width="14.28515625" style="85" customWidth="1"/>
    <col min="2053" max="2053" width="11.85546875" style="85" customWidth="1"/>
    <col min="2054" max="2054" width="12.85546875" style="85" customWidth="1"/>
    <col min="2055" max="2055" width="8.140625" style="85" customWidth="1"/>
    <col min="2056" max="2056" width="8.28515625" style="85" customWidth="1"/>
    <col min="2057" max="2057" width="11.28515625" style="85" customWidth="1"/>
    <col min="2058" max="2058" width="13.85546875" style="85" bestFit="1" customWidth="1"/>
    <col min="2059" max="2059" width="1.28515625" style="85" customWidth="1"/>
    <col min="2060" max="2060" width="11.7109375" style="85" bestFit="1" customWidth="1"/>
    <col min="2061" max="2061" width="7.42578125" style="85" customWidth="1"/>
    <col min="2062" max="2062" width="6.5703125" style="85" customWidth="1"/>
    <col min="2063" max="2064" width="9.28515625" style="85" bestFit="1" customWidth="1"/>
    <col min="2065" max="2304" width="9.140625" style="85"/>
    <col min="2305" max="2305" width="0.85546875" style="85" customWidth="1"/>
    <col min="2306" max="2306" width="13.140625" style="85" bestFit="1" customWidth="1"/>
    <col min="2307" max="2307" width="26.85546875" style="85" customWidth="1"/>
    <col min="2308" max="2308" width="14.28515625" style="85" customWidth="1"/>
    <col min="2309" max="2309" width="11.85546875" style="85" customWidth="1"/>
    <col min="2310" max="2310" width="12.85546875" style="85" customWidth="1"/>
    <col min="2311" max="2311" width="8.140625" style="85" customWidth="1"/>
    <col min="2312" max="2312" width="8.28515625" style="85" customWidth="1"/>
    <col min="2313" max="2313" width="11.28515625" style="85" customWidth="1"/>
    <col min="2314" max="2314" width="13.85546875" style="85" bestFit="1" customWidth="1"/>
    <col min="2315" max="2315" width="1.28515625" style="85" customWidth="1"/>
    <col min="2316" max="2316" width="11.7109375" style="85" bestFit="1" customWidth="1"/>
    <col min="2317" max="2317" width="7.42578125" style="85" customWidth="1"/>
    <col min="2318" max="2318" width="6.5703125" style="85" customWidth="1"/>
    <col min="2319" max="2320" width="9.28515625" style="85" bestFit="1" customWidth="1"/>
    <col min="2321" max="2560" width="9.140625" style="85"/>
    <col min="2561" max="2561" width="0.85546875" style="85" customWidth="1"/>
    <col min="2562" max="2562" width="13.140625" style="85" bestFit="1" customWidth="1"/>
    <col min="2563" max="2563" width="26.85546875" style="85" customWidth="1"/>
    <col min="2564" max="2564" width="14.28515625" style="85" customWidth="1"/>
    <col min="2565" max="2565" width="11.85546875" style="85" customWidth="1"/>
    <col min="2566" max="2566" width="12.85546875" style="85" customWidth="1"/>
    <col min="2567" max="2567" width="8.140625" style="85" customWidth="1"/>
    <col min="2568" max="2568" width="8.28515625" style="85" customWidth="1"/>
    <col min="2569" max="2569" width="11.28515625" style="85" customWidth="1"/>
    <col min="2570" max="2570" width="13.85546875" style="85" bestFit="1" customWidth="1"/>
    <col min="2571" max="2571" width="1.28515625" style="85" customWidth="1"/>
    <col min="2572" max="2572" width="11.7109375" style="85" bestFit="1" customWidth="1"/>
    <col min="2573" max="2573" width="7.42578125" style="85" customWidth="1"/>
    <col min="2574" max="2574" width="6.5703125" style="85" customWidth="1"/>
    <col min="2575" max="2576" width="9.28515625" style="85" bestFit="1" customWidth="1"/>
    <col min="2577" max="2816" width="9.140625" style="85"/>
    <col min="2817" max="2817" width="0.85546875" style="85" customWidth="1"/>
    <col min="2818" max="2818" width="13.140625" style="85" bestFit="1" customWidth="1"/>
    <col min="2819" max="2819" width="26.85546875" style="85" customWidth="1"/>
    <col min="2820" max="2820" width="14.28515625" style="85" customWidth="1"/>
    <col min="2821" max="2821" width="11.85546875" style="85" customWidth="1"/>
    <col min="2822" max="2822" width="12.85546875" style="85" customWidth="1"/>
    <col min="2823" max="2823" width="8.140625" style="85" customWidth="1"/>
    <col min="2824" max="2824" width="8.28515625" style="85" customWidth="1"/>
    <col min="2825" max="2825" width="11.28515625" style="85" customWidth="1"/>
    <col min="2826" max="2826" width="13.85546875" style="85" bestFit="1" customWidth="1"/>
    <col min="2827" max="2827" width="1.28515625" style="85" customWidth="1"/>
    <col min="2828" max="2828" width="11.7109375" style="85" bestFit="1" customWidth="1"/>
    <col min="2829" max="2829" width="7.42578125" style="85" customWidth="1"/>
    <col min="2830" max="2830" width="6.5703125" style="85" customWidth="1"/>
    <col min="2831" max="2832" width="9.28515625" style="85" bestFit="1" customWidth="1"/>
    <col min="2833" max="3072" width="9.140625" style="85"/>
    <col min="3073" max="3073" width="0.85546875" style="85" customWidth="1"/>
    <col min="3074" max="3074" width="13.140625" style="85" bestFit="1" customWidth="1"/>
    <col min="3075" max="3075" width="26.85546875" style="85" customWidth="1"/>
    <col min="3076" max="3076" width="14.28515625" style="85" customWidth="1"/>
    <col min="3077" max="3077" width="11.85546875" style="85" customWidth="1"/>
    <col min="3078" max="3078" width="12.85546875" style="85" customWidth="1"/>
    <col min="3079" max="3079" width="8.140625" style="85" customWidth="1"/>
    <col min="3080" max="3080" width="8.28515625" style="85" customWidth="1"/>
    <col min="3081" max="3081" width="11.28515625" style="85" customWidth="1"/>
    <col min="3082" max="3082" width="13.85546875" style="85" bestFit="1" customWidth="1"/>
    <col min="3083" max="3083" width="1.28515625" style="85" customWidth="1"/>
    <col min="3084" max="3084" width="11.7109375" style="85" bestFit="1" customWidth="1"/>
    <col min="3085" max="3085" width="7.42578125" style="85" customWidth="1"/>
    <col min="3086" max="3086" width="6.5703125" style="85" customWidth="1"/>
    <col min="3087" max="3088" width="9.28515625" style="85" bestFit="1" customWidth="1"/>
    <col min="3089" max="3328" width="9.140625" style="85"/>
    <col min="3329" max="3329" width="0.85546875" style="85" customWidth="1"/>
    <col min="3330" max="3330" width="13.140625" style="85" bestFit="1" customWidth="1"/>
    <col min="3331" max="3331" width="26.85546875" style="85" customWidth="1"/>
    <col min="3332" max="3332" width="14.28515625" style="85" customWidth="1"/>
    <col min="3333" max="3333" width="11.85546875" style="85" customWidth="1"/>
    <col min="3334" max="3334" width="12.85546875" style="85" customWidth="1"/>
    <col min="3335" max="3335" width="8.140625" style="85" customWidth="1"/>
    <col min="3336" max="3336" width="8.28515625" style="85" customWidth="1"/>
    <col min="3337" max="3337" width="11.28515625" style="85" customWidth="1"/>
    <col min="3338" max="3338" width="13.85546875" style="85" bestFit="1" customWidth="1"/>
    <col min="3339" max="3339" width="1.28515625" style="85" customWidth="1"/>
    <col min="3340" max="3340" width="11.7109375" style="85" bestFit="1" customWidth="1"/>
    <col min="3341" max="3341" width="7.42578125" style="85" customWidth="1"/>
    <col min="3342" max="3342" width="6.5703125" style="85" customWidth="1"/>
    <col min="3343" max="3344" width="9.28515625" style="85" bestFit="1" customWidth="1"/>
    <col min="3345" max="3584" width="9.140625" style="85"/>
    <col min="3585" max="3585" width="0.85546875" style="85" customWidth="1"/>
    <col min="3586" max="3586" width="13.140625" style="85" bestFit="1" customWidth="1"/>
    <col min="3587" max="3587" width="26.85546875" style="85" customWidth="1"/>
    <col min="3588" max="3588" width="14.28515625" style="85" customWidth="1"/>
    <col min="3589" max="3589" width="11.85546875" style="85" customWidth="1"/>
    <col min="3590" max="3590" width="12.85546875" style="85" customWidth="1"/>
    <col min="3591" max="3591" width="8.140625" style="85" customWidth="1"/>
    <col min="3592" max="3592" width="8.28515625" style="85" customWidth="1"/>
    <col min="3593" max="3593" width="11.28515625" style="85" customWidth="1"/>
    <col min="3594" max="3594" width="13.85546875" style="85" bestFit="1" customWidth="1"/>
    <col min="3595" max="3595" width="1.28515625" style="85" customWidth="1"/>
    <col min="3596" max="3596" width="11.7109375" style="85" bestFit="1" customWidth="1"/>
    <col min="3597" max="3597" width="7.42578125" style="85" customWidth="1"/>
    <col min="3598" max="3598" width="6.5703125" style="85" customWidth="1"/>
    <col min="3599" max="3600" width="9.28515625" style="85" bestFit="1" customWidth="1"/>
    <col min="3601" max="3840" width="9.140625" style="85"/>
    <col min="3841" max="3841" width="0.85546875" style="85" customWidth="1"/>
    <col min="3842" max="3842" width="13.140625" style="85" bestFit="1" customWidth="1"/>
    <col min="3843" max="3843" width="26.85546875" style="85" customWidth="1"/>
    <col min="3844" max="3844" width="14.28515625" style="85" customWidth="1"/>
    <col min="3845" max="3845" width="11.85546875" style="85" customWidth="1"/>
    <col min="3846" max="3846" width="12.85546875" style="85" customWidth="1"/>
    <col min="3847" max="3847" width="8.140625" style="85" customWidth="1"/>
    <col min="3848" max="3848" width="8.28515625" style="85" customWidth="1"/>
    <col min="3849" max="3849" width="11.28515625" style="85" customWidth="1"/>
    <col min="3850" max="3850" width="13.85546875" style="85" bestFit="1" customWidth="1"/>
    <col min="3851" max="3851" width="1.28515625" style="85" customWidth="1"/>
    <col min="3852" max="3852" width="11.7109375" style="85" bestFit="1" customWidth="1"/>
    <col min="3853" max="3853" width="7.42578125" style="85" customWidth="1"/>
    <col min="3854" max="3854" width="6.5703125" style="85" customWidth="1"/>
    <col min="3855" max="3856" width="9.28515625" style="85" bestFit="1" customWidth="1"/>
    <col min="3857" max="4096" width="9.140625" style="85"/>
    <col min="4097" max="4097" width="0.85546875" style="85" customWidth="1"/>
    <col min="4098" max="4098" width="13.140625" style="85" bestFit="1" customWidth="1"/>
    <col min="4099" max="4099" width="26.85546875" style="85" customWidth="1"/>
    <col min="4100" max="4100" width="14.28515625" style="85" customWidth="1"/>
    <col min="4101" max="4101" width="11.85546875" style="85" customWidth="1"/>
    <col min="4102" max="4102" width="12.85546875" style="85" customWidth="1"/>
    <col min="4103" max="4103" width="8.140625" style="85" customWidth="1"/>
    <col min="4104" max="4104" width="8.28515625" style="85" customWidth="1"/>
    <col min="4105" max="4105" width="11.28515625" style="85" customWidth="1"/>
    <col min="4106" max="4106" width="13.85546875" style="85" bestFit="1" customWidth="1"/>
    <col min="4107" max="4107" width="1.28515625" style="85" customWidth="1"/>
    <col min="4108" max="4108" width="11.7109375" style="85" bestFit="1" customWidth="1"/>
    <col min="4109" max="4109" width="7.42578125" style="85" customWidth="1"/>
    <col min="4110" max="4110" width="6.5703125" style="85" customWidth="1"/>
    <col min="4111" max="4112" width="9.28515625" style="85" bestFit="1" customWidth="1"/>
    <col min="4113" max="4352" width="9.140625" style="85"/>
    <col min="4353" max="4353" width="0.85546875" style="85" customWidth="1"/>
    <col min="4354" max="4354" width="13.140625" style="85" bestFit="1" customWidth="1"/>
    <col min="4355" max="4355" width="26.85546875" style="85" customWidth="1"/>
    <col min="4356" max="4356" width="14.28515625" style="85" customWidth="1"/>
    <col min="4357" max="4357" width="11.85546875" style="85" customWidth="1"/>
    <col min="4358" max="4358" width="12.85546875" style="85" customWidth="1"/>
    <col min="4359" max="4359" width="8.140625" style="85" customWidth="1"/>
    <col min="4360" max="4360" width="8.28515625" style="85" customWidth="1"/>
    <col min="4361" max="4361" width="11.28515625" style="85" customWidth="1"/>
    <col min="4362" max="4362" width="13.85546875" style="85" bestFit="1" customWidth="1"/>
    <col min="4363" max="4363" width="1.28515625" style="85" customWidth="1"/>
    <col min="4364" max="4364" width="11.7109375" style="85" bestFit="1" customWidth="1"/>
    <col min="4365" max="4365" width="7.42578125" style="85" customWidth="1"/>
    <col min="4366" max="4366" width="6.5703125" style="85" customWidth="1"/>
    <col min="4367" max="4368" width="9.28515625" style="85" bestFit="1" customWidth="1"/>
    <col min="4369" max="4608" width="9.140625" style="85"/>
    <col min="4609" max="4609" width="0.85546875" style="85" customWidth="1"/>
    <col min="4610" max="4610" width="13.140625" style="85" bestFit="1" customWidth="1"/>
    <col min="4611" max="4611" width="26.85546875" style="85" customWidth="1"/>
    <col min="4612" max="4612" width="14.28515625" style="85" customWidth="1"/>
    <col min="4613" max="4613" width="11.85546875" style="85" customWidth="1"/>
    <col min="4614" max="4614" width="12.85546875" style="85" customWidth="1"/>
    <col min="4615" max="4615" width="8.140625" style="85" customWidth="1"/>
    <col min="4616" max="4616" width="8.28515625" style="85" customWidth="1"/>
    <col min="4617" max="4617" width="11.28515625" style="85" customWidth="1"/>
    <col min="4618" max="4618" width="13.85546875" style="85" bestFit="1" customWidth="1"/>
    <col min="4619" max="4619" width="1.28515625" style="85" customWidth="1"/>
    <col min="4620" max="4620" width="11.7109375" style="85" bestFit="1" customWidth="1"/>
    <col min="4621" max="4621" width="7.42578125" style="85" customWidth="1"/>
    <col min="4622" max="4622" width="6.5703125" style="85" customWidth="1"/>
    <col min="4623" max="4624" width="9.28515625" style="85" bestFit="1" customWidth="1"/>
    <col min="4625" max="4864" width="9.140625" style="85"/>
    <col min="4865" max="4865" width="0.85546875" style="85" customWidth="1"/>
    <col min="4866" max="4866" width="13.140625" style="85" bestFit="1" customWidth="1"/>
    <col min="4867" max="4867" width="26.85546875" style="85" customWidth="1"/>
    <col min="4868" max="4868" width="14.28515625" style="85" customWidth="1"/>
    <col min="4869" max="4869" width="11.85546875" style="85" customWidth="1"/>
    <col min="4870" max="4870" width="12.85546875" style="85" customWidth="1"/>
    <col min="4871" max="4871" width="8.140625" style="85" customWidth="1"/>
    <col min="4872" max="4872" width="8.28515625" style="85" customWidth="1"/>
    <col min="4873" max="4873" width="11.28515625" style="85" customWidth="1"/>
    <col min="4874" max="4874" width="13.85546875" style="85" bestFit="1" customWidth="1"/>
    <col min="4875" max="4875" width="1.28515625" style="85" customWidth="1"/>
    <col min="4876" max="4876" width="11.7109375" style="85" bestFit="1" customWidth="1"/>
    <col min="4877" max="4877" width="7.42578125" style="85" customWidth="1"/>
    <col min="4878" max="4878" width="6.5703125" style="85" customWidth="1"/>
    <col min="4879" max="4880" width="9.28515625" style="85" bestFit="1" customWidth="1"/>
    <col min="4881" max="5120" width="9.140625" style="85"/>
    <col min="5121" max="5121" width="0.85546875" style="85" customWidth="1"/>
    <col min="5122" max="5122" width="13.140625" style="85" bestFit="1" customWidth="1"/>
    <col min="5123" max="5123" width="26.85546875" style="85" customWidth="1"/>
    <col min="5124" max="5124" width="14.28515625" style="85" customWidth="1"/>
    <col min="5125" max="5125" width="11.85546875" style="85" customWidth="1"/>
    <col min="5126" max="5126" width="12.85546875" style="85" customWidth="1"/>
    <col min="5127" max="5127" width="8.140625" style="85" customWidth="1"/>
    <col min="5128" max="5128" width="8.28515625" style="85" customWidth="1"/>
    <col min="5129" max="5129" width="11.28515625" style="85" customWidth="1"/>
    <col min="5130" max="5130" width="13.85546875" style="85" bestFit="1" customWidth="1"/>
    <col min="5131" max="5131" width="1.28515625" style="85" customWidth="1"/>
    <col min="5132" max="5132" width="11.7109375" style="85" bestFit="1" customWidth="1"/>
    <col min="5133" max="5133" width="7.42578125" style="85" customWidth="1"/>
    <col min="5134" max="5134" width="6.5703125" style="85" customWidth="1"/>
    <col min="5135" max="5136" width="9.28515625" style="85" bestFit="1" customWidth="1"/>
    <col min="5137" max="5376" width="9.140625" style="85"/>
    <col min="5377" max="5377" width="0.85546875" style="85" customWidth="1"/>
    <col min="5378" max="5378" width="13.140625" style="85" bestFit="1" customWidth="1"/>
    <col min="5379" max="5379" width="26.85546875" style="85" customWidth="1"/>
    <col min="5380" max="5380" width="14.28515625" style="85" customWidth="1"/>
    <col min="5381" max="5381" width="11.85546875" style="85" customWidth="1"/>
    <col min="5382" max="5382" width="12.85546875" style="85" customWidth="1"/>
    <col min="5383" max="5383" width="8.140625" style="85" customWidth="1"/>
    <col min="5384" max="5384" width="8.28515625" style="85" customWidth="1"/>
    <col min="5385" max="5385" width="11.28515625" style="85" customWidth="1"/>
    <col min="5386" max="5386" width="13.85546875" style="85" bestFit="1" customWidth="1"/>
    <col min="5387" max="5387" width="1.28515625" style="85" customWidth="1"/>
    <col min="5388" max="5388" width="11.7109375" style="85" bestFit="1" customWidth="1"/>
    <col min="5389" max="5389" width="7.42578125" style="85" customWidth="1"/>
    <col min="5390" max="5390" width="6.5703125" style="85" customWidth="1"/>
    <col min="5391" max="5392" width="9.28515625" style="85" bestFit="1" customWidth="1"/>
    <col min="5393" max="5632" width="9.140625" style="85"/>
    <col min="5633" max="5633" width="0.85546875" style="85" customWidth="1"/>
    <col min="5634" max="5634" width="13.140625" style="85" bestFit="1" customWidth="1"/>
    <col min="5635" max="5635" width="26.85546875" style="85" customWidth="1"/>
    <col min="5636" max="5636" width="14.28515625" style="85" customWidth="1"/>
    <col min="5637" max="5637" width="11.85546875" style="85" customWidth="1"/>
    <col min="5638" max="5638" width="12.85546875" style="85" customWidth="1"/>
    <col min="5639" max="5639" width="8.140625" style="85" customWidth="1"/>
    <col min="5640" max="5640" width="8.28515625" style="85" customWidth="1"/>
    <col min="5641" max="5641" width="11.28515625" style="85" customWidth="1"/>
    <col min="5642" max="5642" width="13.85546875" style="85" bestFit="1" customWidth="1"/>
    <col min="5643" max="5643" width="1.28515625" style="85" customWidth="1"/>
    <col min="5644" max="5644" width="11.7109375" style="85" bestFit="1" customWidth="1"/>
    <col min="5645" max="5645" width="7.42578125" style="85" customWidth="1"/>
    <col min="5646" max="5646" width="6.5703125" style="85" customWidth="1"/>
    <col min="5647" max="5648" width="9.28515625" style="85" bestFit="1" customWidth="1"/>
    <col min="5649" max="5888" width="9.140625" style="85"/>
    <col min="5889" max="5889" width="0.85546875" style="85" customWidth="1"/>
    <col min="5890" max="5890" width="13.140625" style="85" bestFit="1" customWidth="1"/>
    <col min="5891" max="5891" width="26.85546875" style="85" customWidth="1"/>
    <col min="5892" max="5892" width="14.28515625" style="85" customWidth="1"/>
    <col min="5893" max="5893" width="11.85546875" style="85" customWidth="1"/>
    <col min="5894" max="5894" width="12.85546875" style="85" customWidth="1"/>
    <col min="5895" max="5895" width="8.140625" style="85" customWidth="1"/>
    <col min="5896" max="5896" width="8.28515625" style="85" customWidth="1"/>
    <col min="5897" max="5897" width="11.28515625" style="85" customWidth="1"/>
    <col min="5898" max="5898" width="13.85546875" style="85" bestFit="1" customWidth="1"/>
    <col min="5899" max="5899" width="1.28515625" style="85" customWidth="1"/>
    <col min="5900" max="5900" width="11.7109375" style="85" bestFit="1" customWidth="1"/>
    <col min="5901" max="5901" width="7.42578125" style="85" customWidth="1"/>
    <col min="5902" max="5902" width="6.5703125" style="85" customWidth="1"/>
    <col min="5903" max="5904" width="9.28515625" style="85" bestFit="1" customWidth="1"/>
    <col min="5905" max="6144" width="9.140625" style="85"/>
    <col min="6145" max="6145" width="0.85546875" style="85" customWidth="1"/>
    <col min="6146" max="6146" width="13.140625" style="85" bestFit="1" customWidth="1"/>
    <col min="6147" max="6147" width="26.85546875" style="85" customWidth="1"/>
    <col min="6148" max="6148" width="14.28515625" style="85" customWidth="1"/>
    <col min="6149" max="6149" width="11.85546875" style="85" customWidth="1"/>
    <col min="6150" max="6150" width="12.85546875" style="85" customWidth="1"/>
    <col min="6151" max="6151" width="8.140625" style="85" customWidth="1"/>
    <col min="6152" max="6152" width="8.28515625" style="85" customWidth="1"/>
    <col min="6153" max="6153" width="11.28515625" style="85" customWidth="1"/>
    <col min="6154" max="6154" width="13.85546875" style="85" bestFit="1" customWidth="1"/>
    <col min="6155" max="6155" width="1.28515625" style="85" customWidth="1"/>
    <col min="6156" max="6156" width="11.7109375" style="85" bestFit="1" customWidth="1"/>
    <col min="6157" max="6157" width="7.42578125" style="85" customWidth="1"/>
    <col min="6158" max="6158" width="6.5703125" style="85" customWidth="1"/>
    <col min="6159" max="6160" width="9.28515625" style="85" bestFit="1" customWidth="1"/>
    <col min="6161" max="6400" width="9.140625" style="85"/>
    <col min="6401" max="6401" width="0.85546875" style="85" customWidth="1"/>
    <col min="6402" max="6402" width="13.140625" style="85" bestFit="1" customWidth="1"/>
    <col min="6403" max="6403" width="26.85546875" style="85" customWidth="1"/>
    <col min="6404" max="6404" width="14.28515625" style="85" customWidth="1"/>
    <col min="6405" max="6405" width="11.85546875" style="85" customWidth="1"/>
    <col min="6406" max="6406" width="12.85546875" style="85" customWidth="1"/>
    <col min="6407" max="6407" width="8.140625" style="85" customWidth="1"/>
    <col min="6408" max="6408" width="8.28515625" style="85" customWidth="1"/>
    <col min="6409" max="6409" width="11.28515625" style="85" customWidth="1"/>
    <col min="6410" max="6410" width="13.85546875" style="85" bestFit="1" customWidth="1"/>
    <col min="6411" max="6411" width="1.28515625" style="85" customWidth="1"/>
    <col min="6412" max="6412" width="11.7109375" style="85" bestFit="1" customWidth="1"/>
    <col min="6413" max="6413" width="7.42578125" style="85" customWidth="1"/>
    <col min="6414" max="6414" width="6.5703125" style="85" customWidth="1"/>
    <col min="6415" max="6416" width="9.28515625" style="85" bestFit="1" customWidth="1"/>
    <col min="6417" max="6656" width="9.140625" style="85"/>
    <col min="6657" max="6657" width="0.85546875" style="85" customWidth="1"/>
    <col min="6658" max="6658" width="13.140625" style="85" bestFit="1" customWidth="1"/>
    <col min="6659" max="6659" width="26.85546875" style="85" customWidth="1"/>
    <col min="6660" max="6660" width="14.28515625" style="85" customWidth="1"/>
    <col min="6661" max="6661" width="11.85546875" style="85" customWidth="1"/>
    <col min="6662" max="6662" width="12.85546875" style="85" customWidth="1"/>
    <col min="6663" max="6663" width="8.140625" style="85" customWidth="1"/>
    <col min="6664" max="6664" width="8.28515625" style="85" customWidth="1"/>
    <col min="6665" max="6665" width="11.28515625" style="85" customWidth="1"/>
    <col min="6666" max="6666" width="13.85546875" style="85" bestFit="1" customWidth="1"/>
    <col min="6667" max="6667" width="1.28515625" style="85" customWidth="1"/>
    <col min="6668" max="6668" width="11.7109375" style="85" bestFit="1" customWidth="1"/>
    <col min="6669" max="6669" width="7.42578125" style="85" customWidth="1"/>
    <col min="6670" max="6670" width="6.5703125" style="85" customWidth="1"/>
    <col min="6671" max="6672" width="9.28515625" style="85" bestFit="1" customWidth="1"/>
    <col min="6673" max="6912" width="9.140625" style="85"/>
    <col min="6913" max="6913" width="0.85546875" style="85" customWidth="1"/>
    <col min="6914" max="6914" width="13.140625" style="85" bestFit="1" customWidth="1"/>
    <col min="6915" max="6915" width="26.85546875" style="85" customWidth="1"/>
    <col min="6916" max="6916" width="14.28515625" style="85" customWidth="1"/>
    <col min="6917" max="6917" width="11.85546875" style="85" customWidth="1"/>
    <col min="6918" max="6918" width="12.85546875" style="85" customWidth="1"/>
    <col min="6919" max="6919" width="8.140625" style="85" customWidth="1"/>
    <col min="6920" max="6920" width="8.28515625" style="85" customWidth="1"/>
    <col min="6921" max="6921" width="11.28515625" style="85" customWidth="1"/>
    <col min="6922" max="6922" width="13.85546875" style="85" bestFit="1" customWidth="1"/>
    <col min="6923" max="6923" width="1.28515625" style="85" customWidth="1"/>
    <col min="6924" max="6924" width="11.7109375" style="85" bestFit="1" customWidth="1"/>
    <col min="6925" max="6925" width="7.42578125" style="85" customWidth="1"/>
    <col min="6926" max="6926" width="6.5703125" style="85" customWidth="1"/>
    <col min="6927" max="6928" width="9.28515625" style="85" bestFit="1" customWidth="1"/>
    <col min="6929" max="7168" width="9.140625" style="85"/>
    <col min="7169" max="7169" width="0.85546875" style="85" customWidth="1"/>
    <col min="7170" max="7170" width="13.140625" style="85" bestFit="1" customWidth="1"/>
    <col min="7171" max="7171" width="26.85546875" style="85" customWidth="1"/>
    <col min="7172" max="7172" width="14.28515625" style="85" customWidth="1"/>
    <col min="7173" max="7173" width="11.85546875" style="85" customWidth="1"/>
    <col min="7174" max="7174" width="12.85546875" style="85" customWidth="1"/>
    <col min="7175" max="7175" width="8.140625" style="85" customWidth="1"/>
    <col min="7176" max="7176" width="8.28515625" style="85" customWidth="1"/>
    <col min="7177" max="7177" width="11.28515625" style="85" customWidth="1"/>
    <col min="7178" max="7178" width="13.85546875" style="85" bestFit="1" customWidth="1"/>
    <col min="7179" max="7179" width="1.28515625" style="85" customWidth="1"/>
    <col min="7180" max="7180" width="11.7109375" style="85" bestFit="1" customWidth="1"/>
    <col min="7181" max="7181" width="7.42578125" style="85" customWidth="1"/>
    <col min="7182" max="7182" width="6.5703125" style="85" customWidth="1"/>
    <col min="7183" max="7184" width="9.28515625" style="85" bestFit="1" customWidth="1"/>
    <col min="7185" max="7424" width="9.140625" style="85"/>
    <col min="7425" max="7425" width="0.85546875" style="85" customWidth="1"/>
    <col min="7426" max="7426" width="13.140625" style="85" bestFit="1" customWidth="1"/>
    <col min="7427" max="7427" width="26.85546875" style="85" customWidth="1"/>
    <col min="7428" max="7428" width="14.28515625" style="85" customWidth="1"/>
    <col min="7429" max="7429" width="11.85546875" style="85" customWidth="1"/>
    <col min="7430" max="7430" width="12.85546875" style="85" customWidth="1"/>
    <col min="7431" max="7431" width="8.140625" style="85" customWidth="1"/>
    <col min="7432" max="7432" width="8.28515625" style="85" customWidth="1"/>
    <col min="7433" max="7433" width="11.28515625" style="85" customWidth="1"/>
    <col min="7434" max="7434" width="13.85546875" style="85" bestFit="1" customWidth="1"/>
    <col min="7435" max="7435" width="1.28515625" style="85" customWidth="1"/>
    <col min="7436" max="7436" width="11.7109375" style="85" bestFit="1" customWidth="1"/>
    <col min="7437" max="7437" width="7.42578125" style="85" customWidth="1"/>
    <col min="7438" max="7438" width="6.5703125" style="85" customWidth="1"/>
    <col min="7439" max="7440" width="9.28515625" style="85" bestFit="1" customWidth="1"/>
    <col min="7441" max="7680" width="9.140625" style="85"/>
    <col min="7681" max="7681" width="0.85546875" style="85" customWidth="1"/>
    <col min="7682" max="7682" width="13.140625" style="85" bestFit="1" customWidth="1"/>
    <col min="7683" max="7683" width="26.85546875" style="85" customWidth="1"/>
    <col min="7684" max="7684" width="14.28515625" style="85" customWidth="1"/>
    <col min="7685" max="7685" width="11.85546875" style="85" customWidth="1"/>
    <col min="7686" max="7686" width="12.85546875" style="85" customWidth="1"/>
    <col min="7687" max="7687" width="8.140625" style="85" customWidth="1"/>
    <col min="7688" max="7688" width="8.28515625" style="85" customWidth="1"/>
    <col min="7689" max="7689" width="11.28515625" style="85" customWidth="1"/>
    <col min="7690" max="7690" width="13.85546875" style="85" bestFit="1" customWidth="1"/>
    <col min="7691" max="7691" width="1.28515625" style="85" customWidth="1"/>
    <col min="7692" max="7692" width="11.7109375" style="85" bestFit="1" customWidth="1"/>
    <col min="7693" max="7693" width="7.42578125" style="85" customWidth="1"/>
    <col min="7694" max="7694" width="6.5703125" style="85" customWidth="1"/>
    <col min="7695" max="7696" width="9.28515625" style="85" bestFit="1" customWidth="1"/>
    <col min="7697" max="7936" width="9.140625" style="85"/>
    <col min="7937" max="7937" width="0.85546875" style="85" customWidth="1"/>
    <col min="7938" max="7938" width="13.140625" style="85" bestFit="1" customWidth="1"/>
    <col min="7939" max="7939" width="26.85546875" style="85" customWidth="1"/>
    <col min="7940" max="7940" width="14.28515625" style="85" customWidth="1"/>
    <col min="7941" max="7941" width="11.85546875" style="85" customWidth="1"/>
    <col min="7942" max="7942" width="12.85546875" style="85" customWidth="1"/>
    <col min="7943" max="7943" width="8.140625" style="85" customWidth="1"/>
    <col min="7944" max="7944" width="8.28515625" style="85" customWidth="1"/>
    <col min="7945" max="7945" width="11.28515625" style="85" customWidth="1"/>
    <col min="7946" max="7946" width="13.85546875" style="85" bestFit="1" customWidth="1"/>
    <col min="7947" max="7947" width="1.28515625" style="85" customWidth="1"/>
    <col min="7948" max="7948" width="11.7109375" style="85" bestFit="1" customWidth="1"/>
    <col min="7949" max="7949" width="7.42578125" style="85" customWidth="1"/>
    <col min="7950" max="7950" width="6.5703125" style="85" customWidth="1"/>
    <col min="7951" max="7952" width="9.28515625" style="85" bestFit="1" customWidth="1"/>
    <col min="7953" max="8192" width="9.140625" style="85"/>
    <col min="8193" max="8193" width="0.85546875" style="85" customWidth="1"/>
    <col min="8194" max="8194" width="13.140625" style="85" bestFit="1" customWidth="1"/>
    <col min="8195" max="8195" width="26.85546875" style="85" customWidth="1"/>
    <col min="8196" max="8196" width="14.28515625" style="85" customWidth="1"/>
    <col min="8197" max="8197" width="11.85546875" style="85" customWidth="1"/>
    <col min="8198" max="8198" width="12.85546875" style="85" customWidth="1"/>
    <col min="8199" max="8199" width="8.140625" style="85" customWidth="1"/>
    <col min="8200" max="8200" width="8.28515625" style="85" customWidth="1"/>
    <col min="8201" max="8201" width="11.28515625" style="85" customWidth="1"/>
    <col min="8202" max="8202" width="13.85546875" style="85" bestFit="1" customWidth="1"/>
    <col min="8203" max="8203" width="1.28515625" style="85" customWidth="1"/>
    <col min="8204" max="8204" width="11.7109375" style="85" bestFit="1" customWidth="1"/>
    <col min="8205" max="8205" width="7.42578125" style="85" customWidth="1"/>
    <col min="8206" max="8206" width="6.5703125" style="85" customWidth="1"/>
    <col min="8207" max="8208" width="9.28515625" style="85" bestFit="1" customWidth="1"/>
    <col min="8209" max="8448" width="9.140625" style="85"/>
    <col min="8449" max="8449" width="0.85546875" style="85" customWidth="1"/>
    <col min="8450" max="8450" width="13.140625" style="85" bestFit="1" customWidth="1"/>
    <col min="8451" max="8451" width="26.85546875" style="85" customWidth="1"/>
    <col min="8452" max="8452" width="14.28515625" style="85" customWidth="1"/>
    <col min="8453" max="8453" width="11.85546875" style="85" customWidth="1"/>
    <col min="8454" max="8454" width="12.85546875" style="85" customWidth="1"/>
    <col min="8455" max="8455" width="8.140625" style="85" customWidth="1"/>
    <col min="8456" max="8456" width="8.28515625" style="85" customWidth="1"/>
    <col min="8457" max="8457" width="11.28515625" style="85" customWidth="1"/>
    <col min="8458" max="8458" width="13.85546875" style="85" bestFit="1" customWidth="1"/>
    <col min="8459" max="8459" width="1.28515625" style="85" customWidth="1"/>
    <col min="8460" max="8460" width="11.7109375" style="85" bestFit="1" customWidth="1"/>
    <col min="8461" max="8461" width="7.42578125" style="85" customWidth="1"/>
    <col min="8462" max="8462" width="6.5703125" style="85" customWidth="1"/>
    <col min="8463" max="8464" width="9.28515625" style="85" bestFit="1" customWidth="1"/>
    <col min="8465" max="8704" width="9.140625" style="85"/>
    <col min="8705" max="8705" width="0.85546875" style="85" customWidth="1"/>
    <col min="8706" max="8706" width="13.140625" style="85" bestFit="1" customWidth="1"/>
    <col min="8707" max="8707" width="26.85546875" style="85" customWidth="1"/>
    <col min="8708" max="8708" width="14.28515625" style="85" customWidth="1"/>
    <col min="8709" max="8709" width="11.85546875" style="85" customWidth="1"/>
    <col min="8710" max="8710" width="12.85546875" style="85" customWidth="1"/>
    <col min="8711" max="8711" width="8.140625" style="85" customWidth="1"/>
    <col min="8712" max="8712" width="8.28515625" style="85" customWidth="1"/>
    <col min="8713" max="8713" width="11.28515625" style="85" customWidth="1"/>
    <col min="8714" max="8714" width="13.85546875" style="85" bestFit="1" customWidth="1"/>
    <col min="8715" max="8715" width="1.28515625" style="85" customWidth="1"/>
    <col min="8716" max="8716" width="11.7109375" style="85" bestFit="1" customWidth="1"/>
    <col min="8717" max="8717" width="7.42578125" style="85" customWidth="1"/>
    <col min="8718" max="8718" width="6.5703125" style="85" customWidth="1"/>
    <col min="8719" max="8720" width="9.28515625" style="85" bestFit="1" customWidth="1"/>
    <col min="8721" max="8960" width="9.140625" style="85"/>
    <col min="8961" max="8961" width="0.85546875" style="85" customWidth="1"/>
    <col min="8962" max="8962" width="13.140625" style="85" bestFit="1" customWidth="1"/>
    <col min="8963" max="8963" width="26.85546875" style="85" customWidth="1"/>
    <col min="8964" max="8964" width="14.28515625" style="85" customWidth="1"/>
    <col min="8965" max="8965" width="11.85546875" style="85" customWidth="1"/>
    <col min="8966" max="8966" width="12.85546875" style="85" customWidth="1"/>
    <col min="8967" max="8967" width="8.140625" style="85" customWidth="1"/>
    <col min="8968" max="8968" width="8.28515625" style="85" customWidth="1"/>
    <col min="8969" max="8969" width="11.28515625" style="85" customWidth="1"/>
    <col min="8970" max="8970" width="13.85546875" style="85" bestFit="1" customWidth="1"/>
    <col min="8971" max="8971" width="1.28515625" style="85" customWidth="1"/>
    <col min="8972" max="8972" width="11.7109375" style="85" bestFit="1" customWidth="1"/>
    <col min="8973" max="8973" width="7.42578125" style="85" customWidth="1"/>
    <col min="8974" max="8974" width="6.5703125" style="85" customWidth="1"/>
    <col min="8975" max="8976" width="9.28515625" style="85" bestFit="1" customWidth="1"/>
    <col min="8977" max="9216" width="9.140625" style="85"/>
    <col min="9217" max="9217" width="0.85546875" style="85" customWidth="1"/>
    <col min="9218" max="9218" width="13.140625" style="85" bestFit="1" customWidth="1"/>
    <col min="9219" max="9219" width="26.85546875" style="85" customWidth="1"/>
    <col min="9220" max="9220" width="14.28515625" style="85" customWidth="1"/>
    <col min="9221" max="9221" width="11.85546875" style="85" customWidth="1"/>
    <col min="9222" max="9222" width="12.85546875" style="85" customWidth="1"/>
    <col min="9223" max="9223" width="8.140625" style="85" customWidth="1"/>
    <col min="9224" max="9224" width="8.28515625" style="85" customWidth="1"/>
    <col min="9225" max="9225" width="11.28515625" style="85" customWidth="1"/>
    <col min="9226" max="9226" width="13.85546875" style="85" bestFit="1" customWidth="1"/>
    <col min="9227" max="9227" width="1.28515625" style="85" customWidth="1"/>
    <col min="9228" max="9228" width="11.7109375" style="85" bestFit="1" customWidth="1"/>
    <col min="9229" max="9229" width="7.42578125" style="85" customWidth="1"/>
    <col min="9230" max="9230" width="6.5703125" style="85" customWidth="1"/>
    <col min="9231" max="9232" width="9.28515625" style="85" bestFit="1" customWidth="1"/>
    <col min="9233" max="9472" width="9.140625" style="85"/>
    <col min="9473" max="9473" width="0.85546875" style="85" customWidth="1"/>
    <col min="9474" max="9474" width="13.140625" style="85" bestFit="1" customWidth="1"/>
    <col min="9475" max="9475" width="26.85546875" style="85" customWidth="1"/>
    <col min="9476" max="9476" width="14.28515625" style="85" customWidth="1"/>
    <col min="9477" max="9477" width="11.85546875" style="85" customWidth="1"/>
    <col min="9478" max="9478" width="12.85546875" style="85" customWidth="1"/>
    <col min="9479" max="9479" width="8.140625" style="85" customWidth="1"/>
    <col min="9480" max="9480" width="8.28515625" style="85" customWidth="1"/>
    <col min="9481" max="9481" width="11.28515625" style="85" customWidth="1"/>
    <col min="9482" max="9482" width="13.85546875" style="85" bestFit="1" customWidth="1"/>
    <col min="9483" max="9483" width="1.28515625" style="85" customWidth="1"/>
    <col min="9484" max="9484" width="11.7109375" style="85" bestFit="1" customWidth="1"/>
    <col min="9485" max="9485" width="7.42578125" style="85" customWidth="1"/>
    <col min="9486" max="9486" width="6.5703125" style="85" customWidth="1"/>
    <col min="9487" max="9488" width="9.28515625" style="85" bestFit="1" customWidth="1"/>
    <col min="9489" max="9728" width="9.140625" style="85"/>
    <col min="9729" max="9729" width="0.85546875" style="85" customWidth="1"/>
    <col min="9730" max="9730" width="13.140625" style="85" bestFit="1" customWidth="1"/>
    <col min="9731" max="9731" width="26.85546875" style="85" customWidth="1"/>
    <col min="9732" max="9732" width="14.28515625" style="85" customWidth="1"/>
    <col min="9733" max="9733" width="11.85546875" style="85" customWidth="1"/>
    <col min="9734" max="9734" width="12.85546875" style="85" customWidth="1"/>
    <col min="9735" max="9735" width="8.140625" style="85" customWidth="1"/>
    <col min="9736" max="9736" width="8.28515625" style="85" customWidth="1"/>
    <col min="9737" max="9737" width="11.28515625" style="85" customWidth="1"/>
    <col min="9738" max="9738" width="13.85546875" style="85" bestFit="1" customWidth="1"/>
    <col min="9739" max="9739" width="1.28515625" style="85" customWidth="1"/>
    <col min="9740" max="9740" width="11.7109375" style="85" bestFit="1" customWidth="1"/>
    <col min="9741" max="9741" width="7.42578125" style="85" customWidth="1"/>
    <col min="9742" max="9742" width="6.5703125" style="85" customWidth="1"/>
    <col min="9743" max="9744" width="9.28515625" style="85" bestFit="1" customWidth="1"/>
    <col min="9745" max="9984" width="9.140625" style="85"/>
    <col min="9985" max="9985" width="0.85546875" style="85" customWidth="1"/>
    <col min="9986" max="9986" width="13.140625" style="85" bestFit="1" customWidth="1"/>
    <col min="9987" max="9987" width="26.85546875" style="85" customWidth="1"/>
    <col min="9988" max="9988" width="14.28515625" style="85" customWidth="1"/>
    <col min="9989" max="9989" width="11.85546875" style="85" customWidth="1"/>
    <col min="9990" max="9990" width="12.85546875" style="85" customWidth="1"/>
    <col min="9991" max="9991" width="8.140625" style="85" customWidth="1"/>
    <col min="9992" max="9992" width="8.28515625" style="85" customWidth="1"/>
    <col min="9993" max="9993" width="11.28515625" style="85" customWidth="1"/>
    <col min="9994" max="9994" width="13.85546875" style="85" bestFit="1" customWidth="1"/>
    <col min="9995" max="9995" width="1.28515625" style="85" customWidth="1"/>
    <col min="9996" max="9996" width="11.7109375" style="85" bestFit="1" customWidth="1"/>
    <col min="9997" max="9997" width="7.42578125" style="85" customWidth="1"/>
    <col min="9998" max="9998" width="6.5703125" style="85" customWidth="1"/>
    <col min="9999" max="10000" width="9.28515625" style="85" bestFit="1" customWidth="1"/>
    <col min="10001" max="10240" width="9.140625" style="85"/>
    <col min="10241" max="10241" width="0.85546875" style="85" customWidth="1"/>
    <col min="10242" max="10242" width="13.140625" style="85" bestFit="1" customWidth="1"/>
    <col min="10243" max="10243" width="26.85546875" style="85" customWidth="1"/>
    <col min="10244" max="10244" width="14.28515625" style="85" customWidth="1"/>
    <col min="10245" max="10245" width="11.85546875" style="85" customWidth="1"/>
    <col min="10246" max="10246" width="12.85546875" style="85" customWidth="1"/>
    <col min="10247" max="10247" width="8.140625" style="85" customWidth="1"/>
    <col min="10248" max="10248" width="8.28515625" style="85" customWidth="1"/>
    <col min="10249" max="10249" width="11.28515625" style="85" customWidth="1"/>
    <col min="10250" max="10250" width="13.85546875" style="85" bestFit="1" customWidth="1"/>
    <col min="10251" max="10251" width="1.28515625" style="85" customWidth="1"/>
    <col min="10252" max="10252" width="11.7109375" style="85" bestFit="1" customWidth="1"/>
    <col min="10253" max="10253" width="7.42578125" style="85" customWidth="1"/>
    <col min="10254" max="10254" width="6.5703125" style="85" customWidth="1"/>
    <col min="10255" max="10256" width="9.28515625" style="85" bestFit="1" customWidth="1"/>
    <col min="10257" max="10496" width="9.140625" style="85"/>
    <col min="10497" max="10497" width="0.85546875" style="85" customWidth="1"/>
    <col min="10498" max="10498" width="13.140625" style="85" bestFit="1" customWidth="1"/>
    <col min="10499" max="10499" width="26.85546875" style="85" customWidth="1"/>
    <col min="10500" max="10500" width="14.28515625" style="85" customWidth="1"/>
    <col min="10501" max="10501" width="11.85546875" style="85" customWidth="1"/>
    <col min="10502" max="10502" width="12.85546875" style="85" customWidth="1"/>
    <col min="10503" max="10503" width="8.140625" style="85" customWidth="1"/>
    <col min="10504" max="10504" width="8.28515625" style="85" customWidth="1"/>
    <col min="10505" max="10505" width="11.28515625" style="85" customWidth="1"/>
    <col min="10506" max="10506" width="13.85546875" style="85" bestFit="1" customWidth="1"/>
    <col min="10507" max="10507" width="1.28515625" style="85" customWidth="1"/>
    <col min="10508" max="10508" width="11.7109375" style="85" bestFit="1" customWidth="1"/>
    <col min="10509" max="10509" width="7.42578125" style="85" customWidth="1"/>
    <col min="10510" max="10510" width="6.5703125" style="85" customWidth="1"/>
    <col min="10511" max="10512" width="9.28515625" style="85" bestFit="1" customWidth="1"/>
    <col min="10513" max="10752" width="9.140625" style="85"/>
    <col min="10753" max="10753" width="0.85546875" style="85" customWidth="1"/>
    <col min="10754" max="10754" width="13.140625" style="85" bestFit="1" customWidth="1"/>
    <col min="10755" max="10755" width="26.85546875" style="85" customWidth="1"/>
    <col min="10756" max="10756" width="14.28515625" style="85" customWidth="1"/>
    <col min="10757" max="10757" width="11.85546875" style="85" customWidth="1"/>
    <col min="10758" max="10758" width="12.85546875" style="85" customWidth="1"/>
    <col min="10759" max="10759" width="8.140625" style="85" customWidth="1"/>
    <col min="10760" max="10760" width="8.28515625" style="85" customWidth="1"/>
    <col min="10761" max="10761" width="11.28515625" style="85" customWidth="1"/>
    <col min="10762" max="10762" width="13.85546875" style="85" bestFit="1" customWidth="1"/>
    <col min="10763" max="10763" width="1.28515625" style="85" customWidth="1"/>
    <col min="10764" max="10764" width="11.7109375" style="85" bestFit="1" customWidth="1"/>
    <col min="10765" max="10765" width="7.42578125" style="85" customWidth="1"/>
    <col min="10766" max="10766" width="6.5703125" style="85" customWidth="1"/>
    <col min="10767" max="10768" width="9.28515625" style="85" bestFit="1" customWidth="1"/>
    <col min="10769" max="11008" width="9.140625" style="85"/>
    <col min="11009" max="11009" width="0.85546875" style="85" customWidth="1"/>
    <col min="11010" max="11010" width="13.140625" style="85" bestFit="1" customWidth="1"/>
    <col min="11011" max="11011" width="26.85546875" style="85" customWidth="1"/>
    <col min="11012" max="11012" width="14.28515625" style="85" customWidth="1"/>
    <col min="11013" max="11013" width="11.85546875" style="85" customWidth="1"/>
    <col min="11014" max="11014" width="12.85546875" style="85" customWidth="1"/>
    <col min="11015" max="11015" width="8.140625" style="85" customWidth="1"/>
    <col min="11016" max="11016" width="8.28515625" style="85" customWidth="1"/>
    <col min="11017" max="11017" width="11.28515625" style="85" customWidth="1"/>
    <col min="11018" max="11018" width="13.85546875" style="85" bestFit="1" customWidth="1"/>
    <col min="11019" max="11019" width="1.28515625" style="85" customWidth="1"/>
    <col min="11020" max="11020" width="11.7109375" style="85" bestFit="1" customWidth="1"/>
    <col min="11021" max="11021" width="7.42578125" style="85" customWidth="1"/>
    <col min="11022" max="11022" width="6.5703125" style="85" customWidth="1"/>
    <col min="11023" max="11024" width="9.28515625" style="85" bestFit="1" customWidth="1"/>
    <col min="11025" max="11264" width="9.140625" style="85"/>
    <col min="11265" max="11265" width="0.85546875" style="85" customWidth="1"/>
    <col min="11266" max="11266" width="13.140625" style="85" bestFit="1" customWidth="1"/>
    <col min="11267" max="11267" width="26.85546875" style="85" customWidth="1"/>
    <col min="11268" max="11268" width="14.28515625" style="85" customWidth="1"/>
    <col min="11269" max="11269" width="11.85546875" style="85" customWidth="1"/>
    <col min="11270" max="11270" width="12.85546875" style="85" customWidth="1"/>
    <col min="11271" max="11271" width="8.140625" style="85" customWidth="1"/>
    <col min="11272" max="11272" width="8.28515625" style="85" customWidth="1"/>
    <col min="11273" max="11273" width="11.28515625" style="85" customWidth="1"/>
    <col min="11274" max="11274" width="13.85546875" style="85" bestFit="1" customWidth="1"/>
    <col min="11275" max="11275" width="1.28515625" style="85" customWidth="1"/>
    <col min="11276" max="11276" width="11.7109375" style="85" bestFit="1" customWidth="1"/>
    <col min="11277" max="11277" width="7.42578125" style="85" customWidth="1"/>
    <col min="11278" max="11278" width="6.5703125" style="85" customWidth="1"/>
    <col min="11279" max="11280" width="9.28515625" style="85" bestFit="1" customWidth="1"/>
    <col min="11281" max="11520" width="9.140625" style="85"/>
    <col min="11521" max="11521" width="0.85546875" style="85" customWidth="1"/>
    <col min="11522" max="11522" width="13.140625" style="85" bestFit="1" customWidth="1"/>
    <col min="11523" max="11523" width="26.85546875" style="85" customWidth="1"/>
    <col min="11524" max="11524" width="14.28515625" style="85" customWidth="1"/>
    <col min="11525" max="11525" width="11.85546875" style="85" customWidth="1"/>
    <col min="11526" max="11526" width="12.85546875" style="85" customWidth="1"/>
    <col min="11527" max="11527" width="8.140625" style="85" customWidth="1"/>
    <col min="11528" max="11528" width="8.28515625" style="85" customWidth="1"/>
    <col min="11529" max="11529" width="11.28515625" style="85" customWidth="1"/>
    <col min="11530" max="11530" width="13.85546875" style="85" bestFit="1" customWidth="1"/>
    <col min="11531" max="11531" width="1.28515625" style="85" customWidth="1"/>
    <col min="11532" max="11532" width="11.7109375" style="85" bestFit="1" customWidth="1"/>
    <col min="11533" max="11533" width="7.42578125" style="85" customWidth="1"/>
    <col min="11534" max="11534" width="6.5703125" style="85" customWidth="1"/>
    <col min="11535" max="11536" width="9.28515625" style="85" bestFit="1" customWidth="1"/>
    <col min="11537" max="11776" width="9.140625" style="85"/>
    <col min="11777" max="11777" width="0.85546875" style="85" customWidth="1"/>
    <col min="11778" max="11778" width="13.140625" style="85" bestFit="1" customWidth="1"/>
    <col min="11779" max="11779" width="26.85546875" style="85" customWidth="1"/>
    <col min="11780" max="11780" width="14.28515625" style="85" customWidth="1"/>
    <col min="11781" max="11781" width="11.85546875" style="85" customWidth="1"/>
    <col min="11782" max="11782" width="12.85546875" style="85" customWidth="1"/>
    <col min="11783" max="11783" width="8.140625" style="85" customWidth="1"/>
    <col min="11784" max="11784" width="8.28515625" style="85" customWidth="1"/>
    <col min="11785" max="11785" width="11.28515625" style="85" customWidth="1"/>
    <col min="11786" max="11786" width="13.85546875" style="85" bestFit="1" customWidth="1"/>
    <col min="11787" max="11787" width="1.28515625" style="85" customWidth="1"/>
    <col min="11788" max="11788" width="11.7109375" style="85" bestFit="1" customWidth="1"/>
    <col min="11789" max="11789" width="7.42578125" style="85" customWidth="1"/>
    <col min="11790" max="11790" width="6.5703125" style="85" customWidth="1"/>
    <col min="11791" max="11792" width="9.28515625" style="85" bestFit="1" customWidth="1"/>
    <col min="11793" max="12032" width="9.140625" style="85"/>
    <col min="12033" max="12033" width="0.85546875" style="85" customWidth="1"/>
    <col min="12034" max="12034" width="13.140625" style="85" bestFit="1" customWidth="1"/>
    <col min="12035" max="12035" width="26.85546875" style="85" customWidth="1"/>
    <col min="12036" max="12036" width="14.28515625" style="85" customWidth="1"/>
    <col min="12037" max="12037" width="11.85546875" style="85" customWidth="1"/>
    <col min="12038" max="12038" width="12.85546875" style="85" customWidth="1"/>
    <col min="12039" max="12039" width="8.140625" style="85" customWidth="1"/>
    <col min="12040" max="12040" width="8.28515625" style="85" customWidth="1"/>
    <col min="12041" max="12041" width="11.28515625" style="85" customWidth="1"/>
    <col min="12042" max="12042" width="13.85546875" style="85" bestFit="1" customWidth="1"/>
    <col min="12043" max="12043" width="1.28515625" style="85" customWidth="1"/>
    <col min="12044" max="12044" width="11.7109375" style="85" bestFit="1" customWidth="1"/>
    <col min="12045" max="12045" width="7.42578125" style="85" customWidth="1"/>
    <col min="12046" max="12046" width="6.5703125" style="85" customWidth="1"/>
    <col min="12047" max="12048" width="9.28515625" style="85" bestFit="1" customWidth="1"/>
    <col min="12049" max="12288" width="9.140625" style="85"/>
    <col min="12289" max="12289" width="0.85546875" style="85" customWidth="1"/>
    <col min="12290" max="12290" width="13.140625" style="85" bestFit="1" customWidth="1"/>
    <col min="12291" max="12291" width="26.85546875" style="85" customWidth="1"/>
    <col min="12292" max="12292" width="14.28515625" style="85" customWidth="1"/>
    <col min="12293" max="12293" width="11.85546875" style="85" customWidth="1"/>
    <col min="12294" max="12294" width="12.85546875" style="85" customWidth="1"/>
    <col min="12295" max="12295" width="8.140625" style="85" customWidth="1"/>
    <col min="12296" max="12296" width="8.28515625" style="85" customWidth="1"/>
    <col min="12297" max="12297" width="11.28515625" style="85" customWidth="1"/>
    <col min="12298" max="12298" width="13.85546875" style="85" bestFit="1" customWidth="1"/>
    <col min="12299" max="12299" width="1.28515625" style="85" customWidth="1"/>
    <col min="12300" max="12300" width="11.7109375" style="85" bestFit="1" customWidth="1"/>
    <col min="12301" max="12301" width="7.42578125" style="85" customWidth="1"/>
    <col min="12302" max="12302" width="6.5703125" style="85" customWidth="1"/>
    <col min="12303" max="12304" width="9.28515625" style="85" bestFit="1" customWidth="1"/>
    <col min="12305" max="12544" width="9.140625" style="85"/>
    <col min="12545" max="12545" width="0.85546875" style="85" customWidth="1"/>
    <col min="12546" max="12546" width="13.140625" style="85" bestFit="1" customWidth="1"/>
    <col min="12547" max="12547" width="26.85546875" style="85" customWidth="1"/>
    <col min="12548" max="12548" width="14.28515625" style="85" customWidth="1"/>
    <col min="12549" max="12549" width="11.85546875" style="85" customWidth="1"/>
    <col min="12550" max="12550" width="12.85546875" style="85" customWidth="1"/>
    <col min="12551" max="12551" width="8.140625" style="85" customWidth="1"/>
    <col min="12552" max="12552" width="8.28515625" style="85" customWidth="1"/>
    <col min="12553" max="12553" width="11.28515625" style="85" customWidth="1"/>
    <col min="12554" max="12554" width="13.85546875" style="85" bestFit="1" customWidth="1"/>
    <col min="12555" max="12555" width="1.28515625" style="85" customWidth="1"/>
    <col min="12556" max="12556" width="11.7109375" style="85" bestFit="1" customWidth="1"/>
    <col min="12557" max="12557" width="7.42578125" style="85" customWidth="1"/>
    <col min="12558" max="12558" width="6.5703125" style="85" customWidth="1"/>
    <col min="12559" max="12560" width="9.28515625" style="85" bestFit="1" customWidth="1"/>
    <col min="12561" max="12800" width="9.140625" style="85"/>
    <col min="12801" max="12801" width="0.85546875" style="85" customWidth="1"/>
    <col min="12802" max="12802" width="13.140625" style="85" bestFit="1" customWidth="1"/>
    <col min="12803" max="12803" width="26.85546875" style="85" customWidth="1"/>
    <col min="12804" max="12804" width="14.28515625" style="85" customWidth="1"/>
    <col min="12805" max="12805" width="11.85546875" style="85" customWidth="1"/>
    <col min="12806" max="12806" width="12.85546875" style="85" customWidth="1"/>
    <col min="12807" max="12807" width="8.140625" style="85" customWidth="1"/>
    <col min="12808" max="12808" width="8.28515625" style="85" customWidth="1"/>
    <col min="12809" max="12809" width="11.28515625" style="85" customWidth="1"/>
    <col min="12810" max="12810" width="13.85546875" style="85" bestFit="1" customWidth="1"/>
    <col min="12811" max="12811" width="1.28515625" style="85" customWidth="1"/>
    <col min="12812" max="12812" width="11.7109375" style="85" bestFit="1" customWidth="1"/>
    <col min="12813" max="12813" width="7.42578125" style="85" customWidth="1"/>
    <col min="12814" max="12814" width="6.5703125" style="85" customWidth="1"/>
    <col min="12815" max="12816" width="9.28515625" style="85" bestFit="1" customWidth="1"/>
    <col min="12817" max="13056" width="9.140625" style="85"/>
    <col min="13057" max="13057" width="0.85546875" style="85" customWidth="1"/>
    <col min="13058" max="13058" width="13.140625" style="85" bestFit="1" customWidth="1"/>
    <col min="13059" max="13059" width="26.85546875" style="85" customWidth="1"/>
    <col min="13060" max="13060" width="14.28515625" style="85" customWidth="1"/>
    <col min="13061" max="13061" width="11.85546875" style="85" customWidth="1"/>
    <col min="13062" max="13062" width="12.85546875" style="85" customWidth="1"/>
    <col min="13063" max="13063" width="8.140625" style="85" customWidth="1"/>
    <col min="13064" max="13064" width="8.28515625" style="85" customWidth="1"/>
    <col min="13065" max="13065" width="11.28515625" style="85" customWidth="1"/>
    <col min="13066" max="13066" width="13.85546875" style="85" bestFit="1" customWidth="1"/>
    <col min="13067" max="13067" width="1.28515625" style="85" customWidth="1"/>
    <col min="13068" max="13068" width="11.7109375" style="85" bestFit="1" customWidth="1"/>
    <col min="13069" max="13069" width="7.42578125" style="85" customWidth="1"/>
    <col min="13070" max="13070" width="6.5703125" style="85" customWidth="1"/>
    <col min="13071" max="13072" width="9.28515625" style="85" bestFit="1" customWidth="1"/>
    <col min="13073" max="13312" width="9.140625" style="85"/>
    <col min="13313" max="13313" width="0.85546875" style="85" customWidth="1"/>
    <col min="13314" max="13314" width="13.140625" style="85" bestFit="1" customWidth="1"/>
    <col min="13315" max="13315" width="26.85546875" style="85" customWidth="1"/>
    <col min="13316" max="13316" width="14.28515625" style="85" customWidth="1"/>
    <col min="13317" max="13317" width="11.85546875" style="85" customWidth="1"/>
    <col min="13318" max="13318" width="12.85546875" style="85" customWidth="1"/>
    <col min="13319" max="13319" width="8.140625" style="85" customWidth="1"/>
    <col min="13320" max="13320" width="8.28515625" style="85" customWidth="1"/>
    <col min="13321" max="13321" width="11.28515625" style="85" customWidth="1"/>
    <col min="13322" max="13322" width="13.85546875" style="85" bestFit="1" customWidth="1"/>
    <col min="13323" max="13323" width="1.28515625" style="85" customWidth="1"/>
    <col min="13324" max="13324" width="11.7109375" style="85" bestFit="1" customWidth="1"/>
    <col min="13325" max="13325" width="7.42578125" style="85" customWidth="1"/>
    <col min="13326" max="13326" width="6.5703125" style="85" customWidth="1"/>
    <col min="13327" max="13328" width="9.28515625" style="85" bestFit="1" customWidth="1"/>
    <col min="13329" max="13568" width="9.140625" style="85"/>
    <col min="13569" max="13569" width="0.85546875" style="85" customWidth="1"/>
    <col min="13570" max="13570" width="13.140625" style="85" bestFit="1" customWidth="1"/>
    <col min="13571" max="13571" width="26.85546875" style="85" customWidth="1"/>
    <col min="13572" max="13572" width="14.28515625" style="85" customWidth="1"/>
    <col min="13573" max="13573" width="11.85546875" style="85" customWidth="1"/>
    <col min="13574" max="13574" width="12.85546875" style="85" customWidth="1"/>
    <col min="13575" max="13575" width="8.140625" style="85" customWidth="1"/>
    <col min="13576" max="13576" width="8.28515625" style="85" customWidth="1"/>
    <col min="13577" max="13577" width="11.28515625" style="85" customWidth="1"/>
    <col min="13578" max="13578" width="13.85546875" style="85" bestFit="1" customWidth="1"/>
    <col min="13579" max="13579" width="1.28515625" style="85" customWidth="1"/>
    <col min="13580" max="13580" width="11.7109375" style="85" bestFit="1" customWidth="1"/>
    <col min="13581" max="13581" width="7.42578125" style="85" customWidth="1"/>
    <col min="13582" max="13582" width="6.5703125" style="85" customWidth="1"/>
    <col min="13583" max="13584" width="9.28515625" style="85" bestFit="1" customWidth="1"/>
    <col min="13585" max="13824" width="9.140625" style="85"/>
    <col min="13825" max="13825" width="0.85546875" style="85" customWidth="1"/>
    <col min="13826" max="13826" width="13.140625" style="85" bestFit="1" customWidth="1"/>
    <col min="13827" max="13827" width="26.85546875" style="85" customWidth="1"/>
    <col min="13828" max="13828" width="14.28515625" style="85" customWidth="1"/>
    <col min="13829" max="13829" width="11.85546875" style="85" customWidth="1"/>
    <col min="13830" max="13830" width="12.85546875" style="85" customWidth="1"/>
    <col min="13831" max="13831" width="8.140625" style="85" customWidth="1"/>
    <col min="13832" max="13832" width="8.28515625" style="85" customWidth="1"/>
    <col min="13833" max="13833" width="11.28515625" style="85" customWidth="1"/>
    <col min="13834" max="13834" width="13.85546875" style="85" bestFit="1" customWidth="1"/>
    <col min="13835" max="13835" width="1.28515625" style="85" customWidth="1"/>
    <col min="13836" max="13836" width="11.7109375" style="85" bestFit="1" customWidth="1"/>
    <col min="13837" max="13837" width="7.42578125" style="85" customWidth="1"/>
    <col min="13838" max="13838" width="6.5703125" style="85" customWidth="1"/>
    <col min="13839" max="13840" width="9.28515625" style="85" bestFit="1" customWidth="1"/>
    <col min="13841" max="14080" width="9.140625" style="85"/>
    <col min="14081" max="14081" width="0.85546875" style="85" customWidth="1"/>
    <col min="14082" max="14082" width="13.140625" style="85" bestFit="1" customWidth="1"/>
    <col min="14083" max="14083" width="26.85546875" style="85" customWidth="1"/>
    <col min="14084" max="14084" width="14.28515625" style="85" customWidth="1"/>
    <col min="14085" max="14085" width="11.85546875" style="85" customWidth="1"/>
    <col min="14086" max="14086" width="12.85546875" style="85" customWidth="1"/>
    <col min="14087" max="14087" width="8.140625" style="85" customWidth="1"/>
    <col min="14088" max="14088" width="8.28515625" style="85" customWidth="1"/>
    <col min="14089" max="14089" width="11.28515625" style="85" customWidth="1"/>
    <col min="14090" max="14090" width="13.85546875" style="85" bestFit="1" customWidth="1"/>
    <col min="14091" max="14091" width="1.28515625" style="85" customWidth="1"/>
    <col min="14092" max="14092" width="11.7109375" style="85" bestFit="1" customWidth="1"/>
    <col min="14093" max="14093" width="7.42578125" style="85" customWidth="1"/>
    <col min="14094" max="14094" width="6.5703125" style="85" customWidth="1"/>
    <col min="14095" max="14096" width="9.28515625" style="85" bestFit="1" customWidth="1"/>
    <col min="14097" max="14336" width="9.140625" style="85"/>
    <col min="14337" max="14337" width="0.85546875" style="85" customWidth="1"/>
    <col min="14338" max="14338" width="13.140625" style="85" bestFit="1" customWidth="1"/>
    <col min="14339" max="14339" width="26.85546875" style="85" customWidth="1"/>
    <col min="14340" max="14340" width="14.28515625" style="85" customWidth="1"/>
    <col min="14341" max="14341" width="11.85546875" style="85" customWidth="1"/>
    <col min="14342" max="14342" width="12.85546875" style="85" customWidth="1"/>
    <col min="14343" max="14343" width="8.140625" style="85" customWidth="1"/>
    <col min="14344" max="14344" width="8.28515625" style="85" customWidth="1"/>
    <col min="14345" max="14345" width="11.28515625" style="85" customWidth="1"/>
    <col min="14346" max="14346" width="13.85546875" style="85" bestFit="1" customWidth="1"/>
    <col min="14347" max="14347" width="1.28515625" style="85" customWidth="1"/>
    <col min="14348" max="14348" width="11.7109375" style="85" bestFit="1" customWidth="1"/>
    <col min="14349" max="14349" width="7.42578125" style="85" customWidth="1"/>
    <col min="14350" max="14350" width="6.5703125" style="85" customWidth="1"/>
    <col min="14351" max="14352" width="9.28515625" style="85" bestFit="1" customWidth="1"/>
    <col min="14353" max="14592" width="9.140625" style="85"/>
    <col min="14593" max="14593" width="0.85546875" style="85" customWidth="1"/>
    <col min="14594" max="14594" width="13.140625" style="85" bestFit="1" customWidth="1"/>
    <col min="14595" max="14595" width="26.85546875" style="85" customWidth="1"/>
    <col min="14596" max="14596" width="14.28515625" style="85" customWidth="1"/>
    <col min="14597" max="14597" width="11.85546875" style="85" customWidth="1"/>
    <col min="14598" max="14598" width="12.85546875" style="85" customWidth="1"/>
    <col min="14599" max="14599" width="8.140625" style="85" customWidth="1"/>
    <col min="14600" max="14600" width="8.28515625" style="85" customWidth="1"/>
    <col min="14601" max="14601" width="11.28515625" style="85" customWidth="1"/>
    <col min="14602" max="14602" width="13.85546875" style="85" bestFit="1" customWidth="1"/>
    <col min="14603" max="14603" width="1.28515625" style="85" customWidth="1"/>
    <col min="14604" max="14604" width="11.7109375" style="85" bestFit="1" customWidth="1"/>
    <col min="14605" max="14605" width="7.42578125" style="85" customWidth="1"/>
    <col min="14606" max="14606" width="6.5703125" style="85" customWidth="1"/>
    <col min="14607" max="14608" width="9.28515625" style="85" bestFit="1" customWidth="1"/>
    <col min="14609" max="14848" width="9.140625" style="85"/>
    <col min="14849" max="14849" width="0.85546875" style="85" customWidth="1"/>
    <col min="14850" max="14850" width="13.140625" style="85" bestFit="1" customWidth="1"/>
    <col min="14851" max="14851" width="26.85546875" style="85" customWidth="1"/>
    <col min="14852" max="14852" width="14.28515625" style="85" customWidth="1"/>
    <col min="14853" max="14853" width="11.85546875" style="85" customWidth="1"/>
    <col min="14854" max="14854" width="12.85546875" style="85" customWidth="1"/>
    <col min="14855" max="14855" width="8.140625" style="85" customWidth="1"/>
    <col min="14856" max="14856" width="8.28515625" style="85" customWidth="1"/>
    <col min="14857" max="14857" width="11.28515625" style="85" customWidth="1"/>
    <col min="14858" max="14858" width="13.85546875" style="85" bestFit="1" customWidth="1"/>
    <col min="14859" max="14859" width="1.28515625" style="85" customWidth="1"/>
    <col min="14860" max="14860" width="11.7109375" style="85" bestFit="1" customWidth="1"/>
    <col min="14861" max="14861" width="7.42578125" style="85" customWidth="1"/>
    <col min="14862" max="14862" width="6.5703125" style="85" customWidth="1"/>
    <col min="14863" max="14864" width="9.28515625" style="85" bestFit="1" customWidth="1"/>
    <col min="14865" max="15104" width="9.140625" style="85"/>
    <col min="15105" max="15105" width="0.85546875" style="85" customWidth="1"/>
    <col min="15106" max="15106" width="13.140625" style="85" bestFit="1" customWidth="1"/>
    <col min="15107" max="15107" width="26.85546875" style="85" customWidth="1"/>
    <col min="15108" max="15108" width="14.28515625" style="85" customWidth="1"/>
    <col min="15109" max="15109" width="11.85546875" style="85" customWidth="1"/>
    <col min="15110" max="15110" width="12.85546875" style="85" customWidth="1"/>
    <col min="15111" max="15111" width="8.140625" style="85" customWidth="1"/>
    <col min="15112" max="15112" width="8.28515625" style="85" customWidth="1"/>
    <col min="15113" max="15113" width="11.28515625" style="85" customWidth="1"/>
    <col min="15114" max="15114" width="13.85546875" style="85" bestFit="1" customWidth="1"/>
    <col min="15115" max="15115" width="1.28515625" style="85" customWidth="1"/>
    <col min="15116" max="15116" width="11.7109375" style="85" bestFit="1" customWidth="1"/>
    <col min="15117" max="15117" width="7.42578125" style="85" customWidth="1"/>
    <col min="15118" max="15118" width="6.5703125" style="85" customWidth="1"/>
    <col min="15119" max="15120" width="9.28515625" style="85" bestFit="1" customWidth="1"/>
    <col min="15121" max="15360" width="9.140625" style="85"/>
    <col min="15361" max="15361" width="0.85546875" style="85" customWidth="1"/>
    <col min="15362" max="15362" width="13.140625" style="85" bestFit="1" customWidth="1"/>
    <col min="15363" max="15363" width="26.85546875" style="85" customWidth="1"/>
    <col min="15364" max="15364" width="14.28515625" style="85" customWidth="1"/>
    <col min="15365" max="15365" width="11.85546875" style="85" customWidth="1"/>
    <col min="15366" max="15366" width="12.85546875" style="85" customWidth="1"/>
    <col min="15367" max="15367" width="8.140625" style="85" customWidth="1"/>
    <col min="15368" max="15368" width="8.28515625" style="85" customWidth="1"/>
    <col min="15369" max="15369" width="11.28515625" style="85" customWidth="1"/>
    <col min="15370" max="15370" width="13.85546875" style="85" bestFit="1" customWidth="1"/>
    <col min="15371" max="15371" width="1.28515625" style="85" customWidth="1"/>
    <col min="15372" max="15372" width="11.7109375" style="85" bestFit="1" customWidth="1"/>
    <col min="15373" max="15373" width="7.42578125" style="85" customWidth="1"/>
    <col min="15374" max="15374" width="6.5703125" style="85" customWidth="1"/>
    <col min="15375" max="15376" width="9.28515625" style="85" bestFit="1" customWidth="1"/>
    <col min="15377" max="15616" width="9.140625" style="85"/>
    <col min="15617" max="15617" width="0.85546875" style="85" customWidth="1"/>
    <col min="15618" max="15618" width="13.140625" style="85" bestFit="1" customWidth="1"/>
    <col min="15619" max="15619" width="26.85546875" style="85" customWidth="1"/>
    <col min="15620" max="15620" width="14.28515625" style="85" customWidth="1"/>
    <col min="15621" max="15621" width="11.85546875" style="85" customWidth="1"/>
    <col min="15622" max="15622" width="12.85546875" style="85" customWidth="1"/>
    <col min="15623" max="15623" width="8.140625" style="85" customWidth="1"/>
    <col min="15624" max="15624" width="8.28515625" style="85" customWidth="1"/>
    <col min="15625" max="15625" width="11.28515625" style="85" customWidth="1"/>
    <col min="15626" max="15626" width="13.85546875" style="85" bestFit="1" customWidth="1"/>
    <col min="15627" max="15627" width="1.28515625" style="85" customWidth="1"/>
    <col min="15628" max="15628" width="11.7109375" style="85" bestFit="1" customWidth="1"/>
    <col min="15629" max="15629" width="7.42578125" style="85" customWidth="1"/>
    <col min="15630" max="15630" width="6.5703125" style="85" customWidth="1"/>
    <col min="15631" max="15632" width="9.28515625" style="85" bestFit="1" customWidth="1"/>
    <col min="15633" max="15872" width="9.140625" style="85"/>
    <col min="15873" max="15873" width="0.85546875" style="85" customWidth="1"/>
    <col min="15874" max="15874" width="13.140625" style="85" bestFit="1" customWidth="1"/>
    <col min="15875" max="15875" width="26.85546875" style="85" customWidth="1"/>
    <col min="15876" max="15876" width="14.28515625" style="85" customWidth="1"/>
    <col min="15877" max="15877" width="11.85546875" style="85" customWidth="1"/>
    <col min="15878" max="15878" width="12.85546875" style="85" customWidth="1"/>
    <col min="15879" max="15879" width="8.140625" style="85" customWidth="1"/>
    <col min="15880" max="15880" width="8.28515625" style="85" customWidth="1"/>
    <col min="15881" max="15881" width="11.28515625" style="85" customWidth="1"/>
    <col min="15882" max="15882" width="13.85546875" style="85" bestFit="1" customWidth="1"/>
    <col min="15883" max="15883" width="1.28515625" style="85" customWidth="1"/>
    <col min="15884" max="15884" width="11.7109375" style="85" bestFit="1" customWidth="1"/>
    <col min="15885" max="15885" width="7.42578125" style="85" customWidth="1"/>
    <col min="15886" max="15886" width="6.5703125" style="85" customWidth="1"/>
    <col min="15887" max="15888" width="9.28515625" style="85" bestFit="1" customWidth="1"/>
    <col min="15889" max="16128" width="9.140625" style="85"/>
    <col min="16129" max="16129" width="0.85546875" style="85" customWidth="1"/>
    <col min="16130" max="16130" width="13.140625" style="85" bestFit="1" customWidth="1"/>
    <col min="16131" max="16131" width="26.85546875" style="85" customWidth="1"/>
    <col min="16132" max="16132" width="14.28515625" style="85" customWidth="1"/>
    <col min="16133" max="16133" width="11.85546875" style="85" customWidth="1"/>
    <col min="16134" max="16134" width="12.85546875" style="85" customWidth="1"/>
    <col min="16135" max="16135" width="8.140625" style="85" customWidth="1"/>
    <col min="16136" max="16136" width="8.28515625" style="85" customWidth="1"/>
    <col min="16137" max="16137" width="11.28515625" style="85" customWidth="1"/>
    <col min="16138" max="16138" width="13.85546875" style="85" bestFit="1" customWidth="1"/>
    <col min="16139" max="16139" width="1.28515625" style="85" customWidth="1"/>
    <col min="16140" max="16140" width="11.7109375" style="85" bestFit="1" customWidth="1"/>
    <col min="16141" max="16141" width="7.42578125" style="85" customWidth="1"/>
    <col min="16142" max="16142" width="6.5703125" style="85" customWidth="1"/>
    <col min="16143" max="16144" width="9.28515625" style="85" bestFit="1" customWidth="1"/>
    <col min="16145" max="16384" width="9.140625" style="85"/>
  </cols>
  <sheetData>
    <row r="1" spans="2:13" ht="9.75" customHeight="1" thickBot="1" x14ac:dyDescent="0.25"/>
    <row r="2" spans="2:13" ht="15" customHeight="1" x14ac:dyDescent="0.2">
      <c r="B2" s="555" t="s">
        <v>420</v>
      </c>
      <c r="C2" s="556"/>
      <c r="D2" s="556"/>
      <c r="E2" s="556"/>
      <c r="F2" s="556"/>
      <c r="G2" s="556"/>
      <c r="H2" s="556"/>
      <c r="I2" s="556"/>
      <c r="J2" s="557"/>
    </row>
    <row r="3" spans="2:13" ht="15.75" customHeight="1" x14ac:dyDescent="0.2">
      <c r="B3" s="377" t="s">
        <v>1</v>
      </c>
      <c r="C3" s="378"/>
      <c r="D3" s="378"/>
      <c r="E3" s="378"/>
      <c r="F3" s="396"/>
      <c r="G3" s="558"/>
      <c r="H3" s="559"/>
      <c r="I3" s="559"/>
      <c r="J3" s="560"/>
    </row>
    <row r="4" spans="2:13" ht="15.75" customHeight="1" x14ac:dyDescent="0.2">
      <c r="B4" s="377" t="s">
        <v>419</v>
      </c>
      <c r="C4" s="378"/>
      <c r="D4" s="378"/>
      <c r="E4" s="378"/>
      <c r="F4" s="396"/>
      <c r="G4" s="561"/>
      <c r="H4" s="562"/>
      <c r="I4" s="562"/>
      <c r="J4" s="563"/>
    </row>
    <row r="5" spans="2:13" ht="12.75" x14ac:dyDescent="0.2">
      <c r="B5" s="564"/>
      <c r="C5" s="565"/>
      <c r="D5" s="565"/>
      <c r="E5" s="565"/>
      <c r="F5" s="565"/>
      <c r="G5" s="565"/>
      <c r="H5" s="565"/>
      <c r="I5" s="565"/>
      <c r="J5" s="566"/>
    </row>
    <row r="6" spans="2:13" ht="15" x14ac:dyDescent="0.2">
      <c r="B6" s="545"/>
      <c r="C6" s="546"/>
      <c r="D6" s="546"/>
      <c r="E6" s="546"/>
      <c r="F6" s="546"/>
      <c r="G6" s="546"/>
      <c r="H6" s="546"/>
      <c r="I6" s="546"/>
      <c r="J6" s="547"/>
    </row>
    <row r="7" spans="2:13" ht="15.75" customHeight="1" x14ac:dyDescent="0.2">
      <c r="B7" s="124" t="s">
        <v>4</v>
      </c>
      <c r="C7" s="427" t="s">
        <v>5</v>
      </c>
      <c r="D7" s="548"/>
      <c r="E7" s="548"/>
      <c r="F7" s="548"/>
      <c r="G7" s="548"/>
      <c r="H7" s="548"/>
      <c r="I7" s="549">
        <v>44308</v>
      </c>
      <c r="J7" s="385"/>
    </row>
    <row r="8" spans="2:13" ht="15.75" customHeight="1" x14ac:dyDescent="0.2">
      <c r="B8" s="124" t="s">
        <v>6</v>
      </c>
      <c r="C8" s="427" t="s">
        <v>7</v>
      </c>
      <c r="D8" s="548"/>
      <c r="E8" s="548"/>
      <c r="F8" s="548"/>
      <c r="G8" s="548"/>
      <c r="H8" s="548"/>
      <c r="I8" s="550" t="s">
        <v>176</v>
      </c>
      <c r="J8" s="551"/>
    </row>
    <row r="9" spans="2:13" ht="12.75" x14ac:dyDescent="0.2">
      <c r="B9" s="124" t="s">
        <v>8</v>
      </c>
      <c r="C9" s="395" t="s">
        <v>199</v>
      </c>
      <c r="D9" s="552"/>
      <c r="E9" s="552"/>
      <c r="F9" s="552"/>
      <c r="G9" s="552"/>
      <c r="H9" s="553"/>
      <c r="I9" s="554" t="s">
        <v>297</v>
      </c>
      <c r="J9" s="385"/>
    </row>
    <row r="10" spans="2:13" ht="15.75" customHeight="1" x14ac:dyDescent="0.2">
      <c r="B10" s="124" t="s">
        <v>9</v>
      </c>
      <c r="C10" s="395" t="s">
        <v>10</v>
      </c>
      <c r="D10" s="552"/>
      <c r="E10" s="552"/>
      <c r="F10" s="552"/>
      <c r="G10" s="552"/>
      <c r="H10" s="553"/>
      <c r="I10" s="567">
        <v>12</v>
      </c>
      <c r="J10" s="568"/>
    </row>
    <row r="11" spans="2:13" ht="14.25" customHeight="1" x14ac:dyDescent="0.2">
      <c r="B11" s="569" t="s">
        <v>200</v>
      </c>
      <c r="C11" s="570"/>
      <c r="D11" s="570"/>
      <c r="E11" s="570"/>
      <c r="F11" s="570"/>
      <c r="G11" s="570"/>
      <c r="H11" s="570"/>
      <c r="I11" s="570"/>
      <c r="J11" s="571"/>
    </row>
    <row r="12" spans="2:13" ht="49.5" customHeight="1" x14ac:dyDescent="0.2">
      <c r="B12" s="125" t="s">
        <v>201</v>
      </c>
      <c r="C12" s="539" t="s">
        <v>202</v>
      </c>
      <c r="D12" s="539"/>
      <c r="E12" s="539"/>
      <c r="F12" s="540"/>
      <c r="G12" s="543" t="s">
        <v>11</v>
      </c>
      <c r="H12" s="540"/>
      <c r="I12" s="536" t="s">
        <v>203</v>
      </c>
      <c r="J12" s="544"/>
    </row>
    <row r="13" spans="2:13" ht="12.75" x14ac:dyDescent="0.2">
      <c r="B13" s="126"/>
      <c r="C13" s="536" t="s">
        <v>204</v>
      </c>
      <c r="D13" s="536"/>
      <c r="E13" s="536"/>
      <c r="F13" s="536"/>
      <c r="G13" s="536" t="s">
        <v>205</v>
      </c>
      <c r="H13" s="536"/>
      <c r="I13" s="537">
        <v>1</v>
      </c>
      <c r="J13" s="538"/>
    </row>
    <row r="14" spans="2:13" ht="12.75" customHeight="1" x14ac:dyDescent="0.2">
      <c r="B14" s="472" t="s">
        <v>206</v>
      </c>
      <c r="C14" s="539"/>
      <c r="D14" s="539"/>
      <c r="E14" s="539"/>
      <c r="F14" s="539"/>
      <c r="G14" s="539"/>
      <c r="H14" s="540"/>
      <c r="I14" s="537">
        <f>SUM(I13:I13)</f>
        <v>1</v>
      </c>
      <c r="J14" s="538"/>
    </row>
    <row r="15" spans="2:13" ht="8.25" customHeight="1" x14ac:dyDescent="0.2">
      <c r="B15" s="472"/>
      <c r="C15" s="541"/>
      <c r="D15" s="541"/>
      <c r="E15" s="541"/>
      <c r="F15" s="541"/>
      <c r="G15" s="541"/>
      <c r="H15" s="541"/>
      <c r="I15" s="541"/>
      <c r="J15" s="542"/>
    </row>
    <row r="16" spans="2:13" ht="12.75" x14ac:dyDescent="0.2">
      <c r="B16" s="424"/>
      <c r="C16" s="425"/>
      <c r="D16" s="425"/>
      <c r="E16" s="425"/>
      <c r="F16" s="425"/>
      <c r="G16" s="425"/>
      <c r="H16" s="425"/>
      <c r="I16" s="425"/>
      <c r="J16" s="572"/>
      <c r="L16" s="127"/>
      <c r="M16" s="128"/>
    </row>
    <row r="17" spans="2:244" ht="7.5" customHeight="1" x14ac:dyDescent="0.2">
      <c r="B17" s="520"/>
      <c r="C17" s="471"/>
      <c r="D17" s="471"/>
      <c r="E17" s="471"/>
      <c r="F17" s="471"/>
      <c r="G17" s="471"/>
      <c r="H17" s="471"/>
      <c r="I17" s="471"/>
      <c r="J17" s="573"/>
      <c r="L17" s="127"/>
      <c r="M17" s="128"/>
    </row>
    <row r="18" spans="2:244" ht="12.75" customHeight="1" x14ac:dyDescent="0.2">
      <c r="B18" s="451" t="s">
        <v>207</v>
      </c>
      <c r="C18" s="574"/>
      <c r="D18" s="574"/>
      <c r="E18" s="574"/>
      <c r="F18" s="574"/>
      <c r="G18" s="574"/>
      <c r="H18" s="574"/>
      <c r="I18" s="574"/>
      <c r="J18" s="575"/>
      <c r="L18" s="127"/>
      <c r="M18" s="128"/>
    </row>
    <row r="19" spans="2:244" ht="21.75" customHeight="1" x14ac:dyDescent="0.2">
      <c r="B19" s="534" t="s">
        <v>208</v>
      </c>
      <c r="C19" s="503"/>
      <c r="D19" s="503"/>
      <c r="E19" s="503"/>
      <c r="F19" s="503"/>
      <c r="G19" s="503"/>
      <c r="H19" s="503"/>
      <c r="I19" s="503"/>
      <c r="J19" s="535"/>
      <c r="K19" s="129"/>
      <c r="L19" s="130"/>
      <c r="M19" s="130"/>
      <c r="N19" s="130"/>
      <c r="O19" s="130"/>
      <c r="P19" s="130"/>
      <c r="Q19" s="130"/>
      <c r="R19" s="525"/>
      <c r="S19" s="525"/>
      <c r="T19" s="525"/>
      <c r="U19" s="525"/>
      <c r="V19" s="525"/>
      <c r="W19" s="525"/>
      <c r="X19" s="525"/>
      <c r="Y19" s="525"/>
      <c r="Z19" s="525"/>
      <c r="AA19" s="525"/>
      <c r="AB19" s="525"/>
      <c r="AC19" s="525"/>
      <c r="AD19" s="525"/>
      <c r="AE19" s="525"/>
      <c r="AF19" s="525"/>
      <c r="AG19" s="525"/>
      <c r="AH19" s="525"/>
      <c r="AI19" s="525"/>
      <c r="AJ19" s="525"/>
      <c r="AK19" s="525"/>
      <c r="AL19" s="525"/>
      <c r="AM19" s="525"/>
      <c r="AN19" s="525"/>
      <c r="AO19" s="525"/>
      <c r="AP19" s="525"/>
      <c r="AQ19" s="525"/>
      <c r="AR19" s="525"/>
      <c r="AS19" s="525"/>
      <c r="AT19" s="525"/>
      <c r="AU19" s="525"/>
      <c r="AV19" s="525"/>
      <c r="AW19" s="525"/>
      <c r="AX19" s="525"/>
      <c r="AY19" s="525"/>
      <c r="AZ19" s="525"/>
      <c r="BA19" s="525"/>
      <c r="BB19" s="525"/>
      <c r="BC19" s="525"/>
      <c r="BD19" s="525"/>
      <c r="BE19" s="525"/>
      <c r="BF19" s="525"/>
      <c r="BG19" s="525"/>
      <c r="BH19" s="525"/>
      <c r="BI19" s="525"/>
      <c r="BJ19" s="525"/>
      <c r="BK19" s="525"/>
      <c r="BL19" s="525"/>
      <c r="BM19" s="525"/>
      <c r="BN19" s="525"/>
      <c r="BO19" s="525"/>
      <c r="BP19" s="525"/>
      <c r="BQ19" s="525"/>
      <c r="BR19" s="525"/>
      <c r="BS19" s="525"/>
      <c r="BT19" s="525"/>
      <c r="BU19" s="525"/>
      <c r="BV19" s="525"/>
      <c r="BW19" s="525"/>
      <c r="BX19" s="525"/>
      <c r="BY19" s="525"/>
      <c r="BZ19" s="525"/>
      <c r="CA19" s="525"/>
      <c r="CB19" s="525"/>
      <c r="CC19" s="525"/>
      <c r="CD19" s="525"/>
      <c r="CE19" s="525"/>
      <c r="CF19" s="525"/>
      <c r="CG19" s="525"/>
      <c r="CH19" s="525"/>
      <c r="CI19" s="525"/>
      <c r="CJ19" s="525"/>
      <c r="CK19" s="525"/>
      <c r="CL19" s="525"/>
      <c r="CM19" s="525"/>
      <c r="CN19" s="525"/>
      <c r="CO19" s="525"/>
      <c r="CP19" s="525"/>
      <c r="CQ19" s="525"/>
      <c r="CR19" s="525"/>
      <c r="CS19" s="525"/>
      <c r="CT19" s="525"/>
      <c r="CU19" s="525"/>
      <c r="CV19" s="525"/>
      <c r="CW19" s="525"/>
      <c r="CX19" s="525"/>
      <c r="CY19" s="525"/>
      <c r="CZ19" s="525"/>
      <c r="DA19" s="525"/>
      <c r="DB19" s="525"/>
      <c r="DC19" s="525"/>
      <c r="DD19" s="525"/>
      <c r="DE19" s="525"/>
      <c r="DF19" s="525"/>
      <c r="DG19" s="525"/>
      <c r="DH19" s="525"/>
      <c r="DI19" s="525"/>
      <c r="DJ19" s="525"/>
      <c r="DK19" s="525"/>
      <c r="DL19" s="525"/>
      <c r="DM19" s="525"/>
      <c r="DN19" s="525"/>
      <c r="DO19" s="525"/>
      <c r="DP19" s="525"/>
      <c r="DQ19" s="525"/>
      <c r="DR19" s="525"/>
      <c r="DS19" s="525"/>
      <c r="DT19" s="525"/>
      <c r="DU19" s="525"/>
      <c r="DV19" s="525"/>
      <c r="DW19" s="525"/>
      <c r="DX19" s="525"/>
      <c r="DY19" s="525"/>
      <c r="DZ19" s="525"/>
      <c r="EA19" s="525"/>
      <c r="EB19" s="525"/>
      <c r="EC19" s="525"/>
      <c r="ED19" s="525"/>
      <c r="EE19" s="525"/>
      <c r="EF19" s="525"/>
      <c r="EG19" s="525"/>
      <c r="EH19" s="525"/>
      <c r="EI19" s="525"/>
      <c r="EJ19" s="525"/>
      <c r="EK19" s="525"/>
      <c r="EL19" s="525"/>
      <c r="EM19" s="525"/>
      <c r="EN19" s="525"/>
      <c r="EO19" s="525"/>
      <c r="EP19" s="525"/>
      <c r="EQ19" s="525"/>
      <c r="ER19" s="525"/>
      <c r="ES19" s="525"/>
      <c r="ET19" s="525"/>
      <c r="EU19" s="525"/>
      <c r="EV19" s="525"/>
      <c r="EW19" s="525"/>
      <c r="EX19" s="525"/>
      <c r="EY19" s="525"/>
      <c r="EZ19" s="525"/>
      <c r="FA19" s="525"/>
      <c r="FB19" s="525"/>
      <c r="FC19" s="525"/>
      <c r="FD19" s="525"/>
      <c r="FE19" s="525"/>
      <c r="FF19" s="525"/>
      <c r="FG19" s="525"/>
      <c r="FH19" s="525"/>
      <c r="FI19" s="525"/>
      <c r="FJ19" s="525"/>
      <c r="FK19" s="525"/>
      <c r="FL19" s="525"/>
      <c r="FM19" s="525"/>
      <c r="FN19" s="525"/>
      <c r="FO19" s="525"/>
      <c r="FP19" s="525"/>
      <c r="FQ19" s="525"/>
      <c r="FR19" s="525"/>
      <c r="FS19" s="525"/>
      <c r="FT19" s="525"/>
      <c r="FU19" s="525"/>
      <c r="FV19" s="525"/>
      <c r="FW19" s="525"/>
      <c r="FX19" s="525"/>
      <c r="FY19" s="525"/>
      <c r="FZ19" s="525"/>
      <c r="GA19" s="525"/>
      <c r="GB19" s="525"/>
      <c r="GC19" s="525"/>
      <c r="GD19" s="525"/>
      <c r="GE19" s="525"/>
      <c r="GF19" s="525"/>
      <c r="GG19" s="525"/>
      <c r="GH19" s="525"/>
      <c r="GI19" s="525"/>
      <c r="GJ19" s="525"/>
      <c r="GK19" s="525"/>
      <c r="GL19" s="525"/>
      <c r="GM19" s="525"/>
      <c r="GN19" s="525"/>
      <c r="GO19" s="525"/>
      <c r="GP19" s="525"/>
      <c r="GQ19" s="525"/>
      <c r="GR19" s="525"/>
      <c r="GS19" s="525"/>
      <c r="GT19" s="525"/>
      <c r="GU19" s="525"/>
      <c r="GV19" s="525"/>
      <c r="GW19" s="525"/>
      <c r="GX19" s="525"/>
      <c r="GY19" s="525"/>
      <c r="GZ19" s="525"/>
      <c r="HA19" s="525"/>
      <c r="HB19" s="525"/>
      <c r="HC19" s="525"/>
      <c r="HD19" s="525"/>
      <c r="HE19" s="525"/>
      <c r="HF19" s="525"/>
      <c r="HG19" s="525"/>
      <c r="HH19" s="525"/>
      <c r="HI19" s="525"/>
      <c r="HJ19" s="525"/>
      <c r="HK19" s="525"/>
      <c r="HL19" s="525"/>
      <c r="HM19" s="525"/>
      <c r="HN19" s="525"/>
      <c r="HO19" s="525"/>
      <c r="HP19" s="525"/>
      <c r="HQ19" s="525"/>
      <c r="HR19" s="525"/>
      <c r="HS19" s="525"/>
      <c r="HT19" s="525"/>
      <c r="HU19" s="525"/>
      <c r="HV19" s="525"/>
      <c r="HW19" s="525"/>
      <c r="HX19" s="525"/>
      <c r="HY19" s="525"/>
      <c r="HZ19" s="525"/>
      <c r="IA19" s="525"/>
      <c r="IB19" s="525"/>
      <c r="IC19" s="525"/>
      <c r="ID19" s="525"/>
      <c r="IE19" s="525"/>
      <c r="IF19" s="525"/>
      <c r="IG19" s="525"/>
      <c r="IH19" s="525"/>
      <c r="II19" s="525"/>
      <c r="IJ19" s="525"/>
    </row>
    <row r="20" spans="2:244" ht="12.75" customHeight="1" x14ac:dyDescent="0.2">
      <c r="B20" s="124">
        <v>1</v>
      </c>
      <c r="C20" s="427" t="s">
        <v>209</v>
      </c>
      <c r="D20" s="427"/>
      <c r="E20" s="427"/>
      <c r="F20" s="427"/>
      <c r="G20" s="427"/>
      <c r="H20" s="427"/>
      <c r="I20" s="526" t="s">
        <v>298</v>
      </c>
      <c r="J20" s="385"/>
    </row>
    <row r="21" spans="2:244" ht="15.75" customHeight="1" x14ac:dyDescent="0.2">
      <c r="B21" s="124">
        <v>2</v>
      </c>
      <c r="C21" s="427" t="s">
        <v>210</v>
      </c>
      <c r="D21" s="427"/>
      <c r="E21" s="427"/>
      <c r="F21" s="427"/>
      <c r="G21" s="427"/>
      <c r="H21" s="427"/>
      <c r="I21" s="576">
        <v>1322.72</v>
      </c>
      <c r="J21" s="577"/>
    </row>
    <row r="22" spans="2:244" ht="15.75" customHeight="1" x14ac:dyDescent="0.2">
      <c r="B22" s="124">
        <v>3</v>
      </c>
      <c r="C22" s="427" t="s">
        <v>211</v>
      </c>
      <c r="D22" s="427"/>
      <c r="E22" s="427"/>
      <c r="F22" s="427"/>
      <c r="G22" s="427"/>
      <c r="H22" s="427"/>
      <c r="I22" s="516" t="str">
        <f>I20</f>
        <v>Servente de Limpeza</v>
      </c>
      <c r="J22" s="517"/>
    </row>
    <row r="23" spans="2:244" ht="12.75" customHeight="1" x14ac:dyDescent="0.2">
      <c r="B23" s="124">
        <v>4</v>
      </c>
      <c r="C23" s="427" t="s">
        <v>212</v>
      </c>
      <c r="D23" s="427"/>
      <c r="E23" s="427"/>
      <c r="F23" s="427"/>
      <c r="G23" s="427"/>
      <c r="H23" s="427"/>
      <c r="I23" s="518">
        <v>44197</v>
      </c>
      <c r="J23" s="519"/>
    </row>
    <row r="24" spans="2:244" ht="9" customHeight="1" x14ac:dyDescent="0.2">
      <c r="B24" s="520"/>
      <c r="C24" s="471"/>
      <c r="D24" s="471"/>
      <c r="E24" s="471"/>
      <c r="F24" s="471"/>
      <c r="G24" s="471"/>
      <c r="H24" s="471"/>
      <c r="I24" s="471"/>
      <c r="J24" s="573"/>
    </row>
    <row r="25" spans="2:244" ht="14.25" customHeight="1" x14ac:dyDescent="0.2">
      <c r="B25" s="500" t="s">
        <v>213</v>
      </c>
      <c r="C25" s="523"/>
      <c r="D25" s="523"/>
      <c r="E25" s="523"/>
      <c r="F25" s="523"/>
      <c r="G25" s="523"/>
      <c r="H25" s="523"/>
      <c r="I25" s="523"/>
      <c r="J25" s="524"/>
    </row>
    <row r="26" spans="2:244" ht="9" customHeight="1" x14ac:dyDescent="0.2">
      <c r="B26" s="507"/>
      <c r="C26" s="580"/>
      <c r="D26" s="580"/>
      <c r="E26" s="580"/>
      <c r="F26" s="580"/>
      <c r="G26" s="580"/>
      <c r="H26" s="580"/>
      <c r="I26" s="580"/>
      <c r="J26" s="581"/>
    </row>
    <row r="27" spans="2:244" ht="12.75" customHeight="1" x14ac:dyDescent="0.2">
      <c r="B27" s="510" t="s">
        <v>214</v>
      </c>
      <c r="C27" s="582"/>
      <c r="D27" s="582"/>
      <c r="E27" s="582"/>
      <c r="F27" s="582"/>
      <c r="G27" s="582"/>
      <c r="H27" s="582"/>
      <c r="I27" s="582"/>
      <c r="J27" s="583"/>
    </row>
    <row r="28" spans="2:244" s="131" customFormat="1" ht="15" customHeight="1" x14ac:dyDescent="0.2">
      <c r="B28" s="132">
        <v>1</v>
      </c>
      <c r="C28" s="512" t="s">
        <v>12</v>
      </c>
      <c r="D28" s="512"/>
      <c r="E28" s="512"/>
      <c r="F28" s="512"/>
      <c r="G28" s="512"/>
      <c r="H28" s="513"/>
      <c r="I28" s="133" t="s">
        <v>215</v>
      </c>
      <c r="J28" s="134" t="s">
        <v>216</v>
      </c>
      <c r="L28" s="135"/>
      <c r="M28" s="135"/>
      <c r="N28" s="135"/>
      <c r="O28" s="135"/>
      <c r="P28" s="135"/>
      <c r="Q28" s="135"/>
    </row>
    <row r="29" spans="2:244" ht="12.75" customHeight="1" x14ac:dyDescent="0.2">
      <c r="B29" s="124" t="s">
        <v>4</v>
      </c>
      <c r="C29" s="461" t="s">
        <v>217</v>
      </c>
      <c r="D29" s="462"/>
      <c r="E29" s="462"/>
      <c r="F29" s="462"/>
      <c r="G29" s="462"/>
      <c r="H29" s="462"/>
      <c r="I29" s="486"/>
      <c r="J29" s="273">
        <v>1322.72</v>
      </c>
    </row>
    <row r="30" spans="2:244" ht="12.75" x14ac:dyDescent="0.2">
      <c r="B30" s="124" t="s">
        <v>6</v>
      </c>
      <c r="C30" s="461" t="s">
        <v>218</v>
      </c>
      <c r="D30" s="467"/>
      <c r="E30" s="467"/>
      <c r="F30" s="467"/>
      <c r="G30" s="467"/>
      <c r="H30" s="467"/>
      <c r="I30" s="274">
        <v>0.2</v>
      </c>
      <c r="J30" s="275">
        <f>I30*I21</f>
        <v>264.54400000000004</v>
      </c>
    </row>
    <row r="31" spans="2:244" ht="12.75" x14ac:dyDescent="0.2">
      <c r="B31" s="124" t="s">
        <v>219</v>
      </c>
      <c r="C31" s="282" t="s">
        <v>220</v>
      </c>
      <c r="D31" s="283"/>
      <c r="E31" s="283"/>
      <c r="F31" s="283"/>
      <c r="G31" s="283"/>
      <c r="H31" s="283"/>
      <c r="I31" s="284"/>
      <c r="J31" s="285">
        <v>0</v>
      </c>
    </row>
    <row r="32" spans="2:244" ht="15" customHeight="1" x14ac:dyDescent="0.2">
      <c r="B32" s="514" t="s">
        <v>221</v>
      </c>
      <c r="C32" s="464"/>
      <c r="D32" s="464"/>
      <c r="E32" s="464"/>
      <c r="F32" s="464"/>
      <c r="G32" s="464"/>
      <c r="H32" s="464"/>
      <c r="I32" s="465"/>
      <c r="J32" s="141">
        <f>SUM(J29:J31)</f>
        <v>1587.2640000000001</v>
      </c>
      <c r="K32" s="142"/>
    </row>
    <row r="33" spans="2:10" ht="12.75" x14ac:dyDescent="0.2">
      <c r="B33" s="500" t="s">
        <v>222</v>
      </c>
      <c r="C33" s="578"/>
      <c r="D33" s="578"/>
      <c r="E33" s="578"/>
      <c r="F33" s="578"/>
      <c r="G33" s="578"/>
      <c r="H33" s="578"/>
      <c r="I33" s="578"/>
      <c r="J33" s="579"/>
    </row>
    <row r="34" spans="2:10" ht="15" customHeight="1" x14ac:dyDescent="0.2">
      <c r="B34" s="143">
        <v>2</v>
      </c>
      <c r="C34" s="503" t="s">
        <v>20</v>
      </c>
      <c r="D34" s="503"/>
      <c r="E34" s="503"/>
      <c r="F34" s="503"/>
      <c r="G34" s="503"/>
      <c r="H34" s="503"/>
      <c r="I34" s="504"/>
      <c r="J34" s="144" t="s">
        <v>13</v>
      </c>
    </row>
    <row r="35" spans="2:10" ht="12.75" customHeight="1" x14ac:dyDescent="0.2">
      <c r="B35" s="249" t="s">
        <v>4</v>
      </c>
      <c r="C35" s="505" t="s">
        <v>396</v>
      </c>
      <c r="D35" s="384"/>
      <c r="E35" s="384"/>
      <c r="F35" s="384"/>
      <c r="G35" s="506"/>
      <c r="H35" s="100">
        <v>22</v>
      </c>
      <c r="I35" s="146"/>
      <c r="J35" s="147">
        <f>(I36*I37*H35)-(J29*6%)</f>
        <v>85.636800000000008</v>
      </c>
    </row>
    <row r="36" spans="2:10" ht="12.75" customHeight="1" x14ac:dyDescent="0.2">
      <c r="B36" s="249"/>
      <c r="C36" s="395" t="s">
        <v>397</v>
      </c>
      <c r="D36" s="378"/>
      <c r="E36" s="378"/>
      <c r="F36" s="378"/>
      <c r="G36" s="378"/>
      <c r="H36" s="378"/>
      <c r="I36" s="251">
        <v>3.75</v>
      </c>
      <c r="J36" s="147" t="s">
        <v>21</v>
      </c>
    </row>
    <row r="37" spans="2:10" ht="12.75" customHeight="1" x14ac:dyDescent="0.2">
      <c r="B37" s="249"/>
      <c r="C37" s="427" t="s">
        <v>398</v>
      </c>
      <c r="D37" s="427"/>
      <c r="E37" s="427"/>
      <c r="F37" s="427"/>
      <c r="G37" s="427"/>
      <c r="H37" s="427"/>
      <c r="I37" s="252">
        <v>2</v>
      </c>
      <c r="J37" s="147" t="s">
        <v>21</v>
      </c>
    </row>
    <row r="38" spans="2:10" ht="12.75" customHeight="1" x14ac:dyDescent="0.2">
      <c r="B38" s="249" t="s">
        <v>6</v>
      </c>
      <c r="C38" s="395" t="s">
        <v>223</v>
      </c>
      <c r="D38" s="378"/>
      <c r="E38" s="378"/>
      <c r="F38" s="378"/>
      <c r="G38" s="378"/>
      <c r="H38" s="378"/>
      <c r="I38" s="496"/>
      <c r="J38" s="147"/>
    </row>
    <row r="39" spans="2:10" ht="12.75" customHeight="1" x14ac:dyDescent="0.2">
      <c r="B39" s="249"/>
      <c r="C39" s="461" t="s">
        <v>399</v>
      </c>
      <c r="D39" s="462"/>
      <c r="E39" s="462"/>
      <c r="F39" s="462"/>
      <c r="G39" s="276"/>
      <c r="H39" s="277">
        <v>22</v>
      </c>
      <c r="I39" s="278">
        <v>20.079999999999998</v>
      </c>
      <c r="J39" s="273">
        <f>I39*H39</f>
        <v>441.76</v>
      </c>
    </row>
    <row r="40" spans="2:10" ht="12.75" x14ac:dyDescent="0.2">
      <c r="B40" s="249"/>
      <c r="C40" s="461" t="s">
        <v>224</v>
      </c>
      <c r="D40" s="462"/>
      <c r="E40" s="462"/>
      <c r="F40" s="462"/>
      <c r="G40" s="462"/>
      <c r="H40" s="462"/>
      <c r="I40" s="281">
        <v>0.01</v>
      </c>
      <c r="J40" s="273">
        <f>-J39*I40</f>
        <v>-4.4176000000000002</v>
      </c>
    </row>
    <row r="41" spans="2:10" ht="12.75" customHeight="1" x14ac:dyDescent="0.2">
      <c r="B41" s="249" t="s">
        <v>8</v>
      </c>
      <c r="C41" s="461" t="s">
        <v>225</v>
      </c>
      <c r="D41" s="462"/>
      <c r="E41" s="462"/>
      <c r="F41" s="462"/>
      <c r="G41" s="462"/>
      <c r="H41" s="462"/>
      <c r="I41" s="599"/>
      <c r="J41" s="273">
        <v>11.58</v>
      </c>
    </row>
    <row r="42" spans="2:10" ht="12.75" x14ac:dyDescent="0.2">
      <c r="B42" s="249" t="s">
        <v>9</v>
      </c>
      <c r="C42" s="466"/>
      <c r="D42" s="467"/>
      <c r="E42" s="467"/>
      <c r="F42" s="467"/>
      <c r="G42" s="467"/>
      <c r="H42" s="467"/>
      <c r="I42" s="599"/>
      <c r="J42" s="280">
        <v>0</v>
      </c>
    </row>
    <row r="43" spans="2:10" ht="12.75" x14ac:dyDescent="0.2">
      <c r="B43" s="249" t="s">
        <v>16</v>
      </c>
      <c r="C43" s="466" t="s">
        <v>226</v>
      </c>
      <c r="D43" s="599"/>
      <c r="E43" s="599"/>
      <c r="F43" s="599"/>
      <c r="G43" s="599"/>
      <c r="H43" s="599"/>
      <c r="I43" s="599"/>
      <c r="J43" s="273">
        <v>0</v>
      </c>
    </row>
    <row r="44" spans="2:10" ht="12.75" x14ac:dyDescent="0.2">
      <c r="B44" s="249" t="s">
        <v>17</v>
      </c>
      <c r="C44" s="461"/>
      <c r="D44" s="600"/>
      <c r="E44" s="600"/>
      <c r="F44" s="600"/>
      <c r="G44" s="600"/>
      <c r="H44" s="600"/>
      <c r="I44" s="601"/>
      <c r="J44" s="273">
        <v>0</v>
      </c>
    </row>
    <row r="45" spans="2:10" ht="12.75" x14ac:dyDescent="0.2">
      <c r="B45" s="249" t="s">
        <v>18</v>
      </c>
      <c r="C45" s="466" t="s">
        <v>395</v>
      </c>
      <c r="D45" s="467"/>
      <c r="E45" s="467"/>
      <c r="F45" s="467"/>
      <c r="G45" s="467"/>
      <c r="H45" s="467"/>
      <c r="I45" s="279">
        <v>7.0000000000000007E-2</v>
      </c>
      <c r="J45" s="280">
        <f>J32*I45</f>
        <v>111.10848000000001</v>
      </c>
    </row>
    <row r="46" spans="2:10" ht="12.75" x14ac:dyDescent="0.2">
      <c r="B46" s="243"/>
      <c r="C46" s="491" t="s">
        <v>227</v>
      </c>
      <c r="D46" s="450"/>
      <c r="E46" s="450"/>
      <c r="F46" s="450"/>
      <c r="G46" s="450"/>
      <c r="H46" s="450"/>
      <c r="I46" s="584"/>
      <c r="J46" s="150">
        <f>SUM(J35:J45)</f>
        <v>645.66768000000002</v>
      </c>
    </row>
    <row r="47" spans="2:10" ht="6" customHeight="1" x14ac:dyDescent="0.2">
      <c r="B47" s="449"/>
      <c r="C47" s="464"/>
      <c r="D47" s="464"/>
      <c r="E47" s="464"/>
      <c r="F47" s="464"/>
      <c r="G47" s="464"/>
      <c r="H47" s="464"/>
      <c r="I47" s="464"/>
      <c r="J47" s="585"/>
    </row>
    <row r="48" spans="2:10" ht="12.75" customHeight="1" x14ac:dyDescent="0.2">
      <c r="B48" s="377" t="s">
        <v>228</v>
      </c>
      <c r="C48" s="378"/>
      <c r="D48" s="378"/>
      <c r="E48" s="378"/>
      <c r="F48" s="378"/>
      <c r="G48" s="378"/>
      <c r="H48" s="378"/>
      <c r="I48" s="378"/>
      <c r="J48" s="379"/>
    </row>
    <row r="49" spans="2:14" ht="4.5" customHeight="1" x14ac:dyDescent="0.2">
      <c r="B49" s="472"/>
      <c r="C49" s="586"/>
      <c r="D49" s="586"/>
      <c r="E49" s="586"/>
      <c r="F49" s="586"/>
      <c r="G49" s="586"/>
      <c r="H49" s="586"/>
      <c r="I49" s="586"/>
      <c r="J49" s="587"/>
    </row>
    <row r="50" spans="2:14" ht="12.75" customHeight="1" x14ac:dyDescent="0.2">
      <c r="B50" s="482" t="s">
        <v>229</v>
      </c>
      <c r="C50" s="494"/>
      <c r="D50" s="494"/>
      <c r="E50" s="494"/>
      <c r="F50" s="494"/>
      <c r="G50" s="494"/>
      <c r="H50" s="494"/>
      <c r="I50" s="494"/>
      <c r="J50" s="495"/>
    </row>
    <row r="51" spans="2:14" ht="15.75" customHeight="1" x14ac:dyDescent="0.2">
      <c r="B51" s="143" t="s">
        <v>230</v>
      </c>
      <c r="C51" s="437" t="s">
        <v>231</v>
      </c>
      <c r="D51" s="438"/>
      <c r="E51" s="438"/>
      <c r="F51" s="438"/>
      <c r="G51" s="438"/>
      <c r="H51" s="438"/>
      <c r="I51" s="485"/>
      <c r="J51" s="151" t="s">
        <v>13</v>
      </c>
    </row>
    <row r="52" spans="2:14" s="188" customFormat="1" ht="15.75" customHeight="1" x14ac:dyDescent="0.2">
      <c r="B52" s="318" t="s">
        <v>4</v>
      </c>
      <c r="C52" s="461" t="s">
        <v>232</v>
      </c>
      <c r="D52" s="462"/>
      <c r="E52" s="462"/>
      <c r="F52" s="462"/>
      <c r="G52" s="462"/>
      <c r="H52" s="462"/>
      <c r="I52" s="486"/>
      <c r="J52" s="316">
        <f>Uniformes!F11</f>
        <v>32.276999999999994</v>
      </c>
      <c r="K52" s="317" t="s">
        <v>426</v>
      </c>
      <c r="L52" s="322">
        <v>44287</v>
      </c>
      <c r="M52" s="322">
        <v>44621</v>
      </c>
      <c r="N52" s="323">
        <v>0.1129932</v>
      </c>
    </row>
    <row r="53" spans="2:14" s="188" customFormat="1" ht="15.75" customHeight="1" x14ac:dyDescent="0.2">
      <c r="B53" s="318" t="s">
        <v>6</v>
      </c>
      <c r="C53" s="461" t="s">
        <v>25</v>
      </c>
      <c r="D53" s="462"/>
      <c r="E53" s="462"/>
      <c r="F53" s="462"/>
      <c r="G53" s="462"/>
      <c r="H53" s="462"/>
      <c r="I53" s="463"/>
      <c r="J53" s="324">
        <f>'Material de Limpeza'!U54</f>
        <v>228.7755918</v>
      </c>
      <c r="K53" s="317" t="s">
        <v>426</v>
      </c>
      <c r="L53" s="322">
        <v>44287</v>
      </c>
      <c r="M53" s="322">
        <v>44621</v>
      </c>
      <c r="N53" s="323">
        <v>0.1129932</v>
      </c>
    </row>
    <row r="54" spans="2:14" ht="15.75" customHeight="1" x14ac:dyDescent="0.2">
      <c r="B54" s="249" t="s">
        <v>8</v>
      </c>
      <c r="C54" s="395" t="s">
        <v>299</v>
      </c>
      <c r="D54" s="378"/>
      <c r="E54" s="378"/>
      <c r="F54" s="378"/>
      <c r="G54" s="378"/>
      <c r="H54" s="378"/>
      <c r="I54" s="396"/>
      <c r="J54" s="153">
        <f>Equipamentos!I110</f>
        <v>17.233333333333331</v>
      </c>
    </row>
    <row r="55" spans="2:14" ht="15.75" customHeight="1" x14ac:dyDescent="0.2">
      <c r="B55" s="449" t="s">
        <v>233</v>
      </c>
      <c r="C55" s="475"/>
      <c r="D55" s="475"/>
      <c r="E55" s="475"/>
      <c r="F55" s="475"/>
      <c r="G55" s="475"/>
      <c r="H55" s="475"/>
      <c r="I55" s="584"/>
      <c r="J55" s="154">
        <f>ROUND(SUM(J52:J54),2)</f>
        <v>278.29000000000002</v>
      </c>
    </row>
    <row r="56" spans="2:14" ht="8.25" customHeight="1" x14ac:dyDescent="0.2">
      <c r="B56" s="489"/>
      <c r="C56" s="475"/>
      <c r="D56" s="475"/>
      <c r="E56" s="475"/>
      <c r="F56" s="475"/>
      <c r="G56" s="475"/>
      <c r="H56" s="475"/>
      <c r="I56" s="475"/>
      <c r="J56" s="476"/>
    </row>
    <row r="57" spans="2:14" ht="15.75" customHeight="1" x14ac:dyDescent="0.2">
      <c r="B57" s="479" t="s">
        <v>234</v>
      </c>
      <c r="C57" s="480"/>
      <c r="D57" s="480"/>
      <c r="E57" s="480"/>
      <c r="F57" s="480"/>
      <c r="G57" s="480"/>
      <c r="H57" s="480"/>
      <c r="I57" s="480"/>
      <c r="J57" s="481"/>
    </row>
    <row r="58" spans="2:14" ht="8.25" customHeight="1" x14ac:dyDescent="0.2">
      <c r="B58" s="247"/>
      <c r="C58" s="263"/>
      <c r="D58" s="263"/>
      <c r="E58" s="263"/>
      <c r="F58" s="263"/>
      <c r="G58" s="263"/>
      <c r="H58" s="263"/>
      <c r="I58" s="263"/>
      <c r="J58" s="264"/>
    </row>
    <row r="59" spans="2:14" ht="12.75" customHeight="1" x14ac:dyDescent="0.2">
      <c r="B59" s="482" t="s">
        <v>235</v>
      </c>
      <c r="C59" s="494"/>
      <c r="D59" s="494"/>
      <c r="E59" s="494"/>
      <c r="F59" s="494"/>
      <c r="G59" s="494"/>
      <c r="H59" s="494"/>
      <c r="I59" s="494"/>
      <c r="J59" s="495"/>
    </row>
    <row r="60" spans="2:14" ht="15.75" customHeight="1" x14ac:dyDescent="0.2">
      <c r="B60" s="158" t="s">
        <v>23</v>
      </c>
      <c r="C60" s="437" t="s">
        <v>236</v>
      </c>
      <c r="D60" s="438"/>
      <c r="E60" s="438"/>
      <c r="F60" s="438"/>
      <c r="G60" s="438"/>
      <c r="H60" s="439"/>
      <c r="I60" s="244" t="s">
        <v>215</v>
      </c>
      <c r="J60" s="144" t="s">
        <v>13</v>
      </c>
    </row>
    <row r="61" spans="2:14" ht="15.75" customHeight="1" x14ac:dyDescent="0.2">
      <c r="B61" s="245" t="s">
        <v>4</v>
      </c>
      <c r="C61" s="395" t="s">
        <v>237</v>
      </c>
      <c r="D61" s="378"/>
      <c r="E61" s="378"/>
      <c r="F61" s="378"/>
      <c r="G61" s="378"/>
      <c r="H61" s="396"/>
      <c r="I61" s="161">
        <f>Florianópolis!I61</f>
        <v>0.2</v>
      </c>
      <c r="J61" s="152">
        <f t="shared" ref="J61:J68" si="0">I61*$J$32</f>
        <v>317.45280000000002</v>
      </c>
    </row>
    <row r="62" spans="2:14" ht="15.75" customHeight="1" x14ac:dyDescent="0.2">
      <c r="B62" s="245" t="s">
        <v>6</v>
      </c>
      <c r="C62" s="395" t="s">
        <v>238</v>
      </c>
      <c r="D62" s="378"/>
      <c r="E62" s="378"/>
      <c r="F62" s="378"/>
      <c r="G62" s="378"/>
      <c r="H62" s="396"/>
      <c r="I62" s="161">
        <f>Florianópolis!I62</f>
        <v>1.4999999999999999E-2</v>
      </c>
      <c r="J62" s="152">
        <f t="shared" si="0"/>
        <v>23.808960000000003</v>
      </c>
    </row>
    <row r="63" spans="2:14" ht="15.75" customHeight="1" x14ac:dyDescent="0.2">
      <c r="B63" s="245" t="s">
        <v>8</v>
      </c>
      <c r="C63" s="395" t="s">
        <v>239</v>
      </c>
      <c r="D63" s="378"/>
      <c r="E63" s="378"/>
      <c r="F63" s="378"/>
      <c r="G63" s="378"/>
      <c r="H63" s="396"/>
      <c r="I63" s="161">
        <f>Florianópolis!I63</f>
        <v>0.01</v>
      </c>
      <c r="J63" s="152">
        <f t="shared" si="0"/>
        <v>15.872640000000002</v>
      </c>
    </row>
    <row r="64" spans="2:14" ht="15.75" customHeight="1" x14ac:dyDescent="0.2">
      <c r="B64" s="245" t="s">
        <v>9</v>
      </c>
      <c r="C64" s="395" t="s">
        <v>240</v>
      </c>
      <c r="D64" s="378"/>
      <c r="E64" s="378"/>
      <c r="F64" s="378"/>
      <c r="G64" s="378"/>
      <c r="H64" s="396"/>
      <c r="I64" s="161">
        <f>Florianópolis!I64</f>
        <v>2E-3</v>
      </c>
      <c r="J64" s="152">
        <f t="shared" si="0"/>
        <v>3.1745280000000005</v>
      </c>
    </row>
    <row r="65" spans="2:10" ht="15.75" customHeight="1" x14ac:dyDescent="0.2">
      <c r="B65" s="245" t="s">
        <v>16</v>
      </c>
      <c r="C65" s="395" t="s">
        <v>241</v>
      </c>
      <c r="D65" s="378"/>
      <c r="E65" s="378"/>
      <c r="F65" s="378"/>
      <c r="G65" s="378"/>
      <c r="H65" s="396"/>
      <c r="I65" s="161">
        <f>Florianópolis!I65</f>
        <v>2.5000000000000001E-2</v>
      </c>
      <c r="J65" s="152">
        <f t="shared" si="0"/>
        <v>39.681600000000003</v>
      </c>
    </row>
    <row r="66" spans="2:10" ht="15.75" customHeight="1" x14ac:dyDescent="0.2">
      <c r="B66" s="245" t="s">
        <v>17</v>
      </c>
      <c r="C66" s="395" t="s">
        <v>242</v>
      </c>
      <c r="D66" s="378"/>
      <c r="E66" s="378"/>
      <c r="F66" s="378"/>
      <c r="G66" s="378"/>
      <c r="H66" s="396"/>
      <c r="I66" s="161">
        <f>Florianópolis!I66</f>
        <v>0.08</v>
      </c>
      <c r="J66" s="152">
        <f>I66*$J$32</f>
        <v>126.98112000000002</v>
      </c>
    </row>
    <row r="67" spans="2:10" ht="12.75" x14ac:dyDescent="0.2">
      <c r="B67" s="245" t="s">
        <v>18</v>
      </c>
      <c r="C67" s="427" t="s">
        <v>416</v>
      </c>
      <c r="D67" s="589"/>
      <c r="E67" s="162" t="s">
        <v>14</v>
      </c>
      <c r="F67" s="163">
        <v>0.01</v>
      </c>
      <c r="G67" s="162" t="s">
        <v>15</v>
      </c>
      <c r="H67" s="164">
        <v>2</v>
      </c>
      <c r="I67" s="165">
        <f>Florianópolis!I67</f>
        <v>0.02</v>
      </c>
      <c r="J67" s="152">
        <f t="shared" si="0"/>
        <v>31.745280000000005</v>
      </c>
    </row>
    <row r="68" spans="2:10" ht="12.75" x14ac:dyDescent="0.2">
      <c r="B68" s="245" t="s">
        <v>19</v>
      </c>
      <c r="C68" s="395" t="s">
        <v>244</v>
      </c>
      <c r="D68" s="378"/>
      <c r="E68" s="378"/>
      <c r="F68" s="378"/>
      <c r="G68" s="378"/>
      <c r="H68" s="396"/>
      <c r="I68" s="161">
        <f>Florianópolis!I68</f>
        <v>6.0000000000000001E-3</v>
      </c>
      <c r="J68" s="152">
        <f t="shared" si="0"/>
        <v>9.5235840000000014</v>
      </c>
    </row>
    <row r="69" spans="2:10" ht="12.75" x14ac:dyDescent="0.2">
      <c r="B69" s="397" t="s">
        <v>42</v>
      </c>
      <c r="C69" s="398"/>
      <c r="D69" s="398"/>
      <c r="E69" s="398"/>
      <c r="F69" s="398"/>
      <c r="G69" s="398"/>
      <c r="H69" s="399"/>
      <c r="I69" s="166">
        <f>SUM(I61:I68)</f>
        <v>0.3580000000000001</v>
      </c>
      <c r="J69" s="167">
        <f>SUM(J61:J68)</f>
        <v>568.24051200000008</v>
      </c>
    </row>
    <row r="70" spans="2:10" ht="12.75" x14ac:dyDescent="0.2">
      <c r="B70" s="248"/>
      <c r="C70" s="265"/>
      <c r="D70" s="265"/>
      <c r="E70" s="265"/>
      <c r="F70" s="265"/>
      <c r="G70" s="265"/>
      <c r="H70" s="265"/>
      <c r="I70" s="170"/>
      <c r="J70" s="171"/>
    </row>
    <row r="71" spans="2:10" ht="12.75" x14ac:dyDescent="0.2">
      <c r="B71" s="377" t="s">
        <v>245</v>
      </c>
      <c r="C71" s="378"/>
      <c r="D71" s="378"/>
      <c r="E71" s="378"/>
      <c r="F71" s="378"/>
      <c r="G71" s="378"/>
      <c r="H71" s="378"/>
      <c r="I71" s="378"/>
      <c r="J71" s="379"/>
    </row>
    <row r="72" spans="2:10" ht="12.75" x14ac:dyDescent="0.2">
      <c r="B72" s="449"/>
      <c r="C72" s="475"/>
      <c r="D72" s="475"/>
      <c r="E72" s="475"/>
      <c r="F72" s="475"/>
      <c r="G72" s="475"/>
      <c r="H72" s="475"/>
      <c r="I72" s="475"/>
      <c r="J72" s="476"/>
    </row>
    <row r="73" spans="2:10" ht="14.25" x14ac:dyDescent="0.2">
      <c r="B73" s="451" t="s">
        <v>246</v>
      </c>
      <c r="C73" s="452"/>
      <c r="D73" s="452"/>
      <c r="E73" s="452"/>
      <c r="F73" s="452"/>
      <c r="G73" s="452"/>
      <c r="H73" s="452"/>
      <c r="I73" s="452"/>
      <c r="J73" s="453"/>
    </row>
    <row r="74" spans="2:10" ht="15" x14ac:dyDescent="0.2">
      <c r="B74" s="143" t="s">
        <v>24</v>
      </c>
      <c r="C74" s="437" t="s">
        <v>247</v>
      </c>
      <c r="D74" s="438"/>
      <c r="E74" s="438"/>
      <c r="F74" s="438"/>
      <c r="G74" s="438"/>
      <c r="H74" s="438"/>
      <c r="I74" s="477"/>
      <c r="J74" s="151" t="s">
        <v>13</v>
      </c>
    </row>
    <row r="75" spans="2:10" ht="12.75" x14ac:dyDescent="0.2">
      <c r="B75" s="249" t="s">
        <v>4</v>
      </c>
      <c r="C75" s="395" t="s">
        <v>417</v>
      </c>
      <c r="D75" s="378"/>
      <c r="E75" s="378"/>
      <c r="F75" s="378"/>
      <c r="G75" s="378"/>
      <c r="H75" s="378"/>
      <c r="I75" s="172">
        <v>8.3299999999999999E-2</v>
      </c>
      <c r="J75" s="152">
        <f>I75*$J$32</f>
        <v>132.21909120000001</v>
      </c>
    </row>
    <row r="76" spans="2:10" ht="12.75" x14ac:dyDescent="0.2">
      <c r="B76" s="249" t="s">
        <v>6</v>
      </c>
      <c r="C76" s="395" t="s">
        <v>248</v>
      </c>
      <c r="D76" s="378"/>
      <c r="E76" s="378"/>
      <c r="F76" s="378"/>
      <c r="G76" s="378"/>
      <c r="H76" s="378"/>
      <c r="I76" s="172">
        <v>2.7799999999999998E-2</v>
      </c>
      <c r="J76" s="152">
        <f>I76*$J$32</f>
        <v>44.125939199999998</v>
      </c>
    </row>
    <row r="77" spans="2:10" s="188" customFormat="1" ht="12.75" x14ac:dyDescent="0.2">
      <c r="B77" s="314" t="s">
        <v>8</v>
      </c>
      <c r="C77" s="312" t="s">
        <v>393</v>
      </c>
      <c r="D77" s="312"/>
      <c r="E77" s="312"/>
      <c r="F77" s="312"/>
      <c r="G77" s="312"/>
      <c r="H77" s="312"/>
      <c r="I77" s="315">
        <v>0</v>
      </c>
      <c r="J77" s="316">
        <f>I77*$J$32</f>
        <v>0</v>
      </c>
    </row>
    <row r="78" spans="2:10" ht="12.75" x14ac:dyDescent="0.2">
      <c r="B78" s="397" t="s">
        <v>249</v>
      </c>
      <c r="C78" s="468"/>
      <c r="D78" s="468"/>
      <c r="E78" s="468"/>
      <c r="F78" s="468"/>
      <c r="G78" s="468"/>
      <c r="H78" s="468"/>
      <c r="I78" s="469"/>
      <c r="J78" s="152">
        <f>SUM(J75:J77)</f>
        <v>176.34503040000001</v>
      </c>
    </row>
    <row r="79" spans="2:10" ht="12.75" x14ac:dyDescent="0.2">
      <c r="B79" s="249" t="s">
        <v>9</v>
      </c>
      <c r="C79" s="395" t="s">
        <v>250</v>
      </c>
      <c r="D79" s="378"/>
      <c r="E79" s="378"/>
      <c r="F79" s="378"/>
      <c r="G79" s="378"/>
      <c r="H79" s="378"/>
      <c r="I79" s="173">
        <f>I69*(I75+I76)</f>
        <v>3.9773800000000012E-2</v>
      </c>
      <c r="J79" s="136">
        <f>I79*J32</f>
        <v>63.131520883200025</v>
      </c>
    </row>
    <row r="80" spans="2:10" ht="12.75" x14ac:dyDescent="0.2">
      <c r="B80" s="432" t="s">
        <v>42</v>
      </c>
      <c r="C80" s="470"/>
      <c r="D80" s="470"/>
      <c r="E80" s="470"/>
      <c r="F80" s="470"/>
      <c r="G80" s="470"/>
      <c r="H80" s="470"/>
      <c r="I80" s="471"/>
      <c r="J80" s="167">
        <f>SUM(J78:J79)</f>
        <v>239.47655128320002</v>
      </c>
    </row>
    <row r="81" spans="2:10" ht="12.75" x14ac:dyDescent="0.2">
      <c r="B81" s="472"/>
      <c r="C81" s="473"/>
      <c r="D81" s="473"/>
      <c r="E81" s="473"/>
      <c r="F81" s="473"/>
      <c r="G81" s="473"/>
      <c r="H81" s="473"/>
      <c r="I81" s="473"/>
      <c r="J81" s="474"/>
    </row>
    <row r="82" spans="2:10" ht="14.25" x14ac:dyDescent="0.2">
      <c r="B82" s="451" t="s">
        <v>251</v>
      </c>
      <c r="C82" s="452"/>
      <c r="D82" s="452"/>
      <c r="E82" s="452"/>
      <c r="F82" s="452"/>
      <c r="G82" s="452"/>
      <c r="H82" s="452"/>
      <c r="I82" s="452"/>
      <c r="J82" s="453"/>
    </row>
    <row r="83" spans="2:10" ht="15" x14ac:dyDescent="0.2">
      <c r="B83" s="143" t="s">
        <v>252</v>
      </c>
      <c r="C83" s="456" t="s">
        <v>253</v>
      </c>
      <c r="D83" s="457"/>
      <c r="E83" s="457"/>
      <c r="F83" s="457"/>
      <c r="G83" s="457"/>
      <c r="H83" s="457"/>
      <c r="I83" s="458"/>
      <c r="J83" s="151" t="s">
        <v>13</v>
      </c>
    </row>
    <row r="84" spans="2:10" ht="12.75" x14ac:dyDescent="0.2">
      <c r="B84" s="249" t="s">
        <v>4</v>
      </c>
      <c r="C84" s="505" t="s">
        <v>418</v>
      </c>
      <c r="D84" s="384"/>
      <c r="E84" s="384"/>
      <c r="F84" s="384"/>
      <c r="G84" s="384"/>
      <c r="H84" s="384"/>
      <c r="I84" s="174">
        <v>2.9999999999999997E-4</v>
      </c>
      <c r="J84" s="152">
        <f>I84*J32</f>
        <v>0.47617919999999997</v>
      </c>
    </row>
    <row r="85" spans="2:10" ht="12.75" x14ac:dyDescent="0.2">
      <c r="B85" s="249" t="s">
        <v>6</v>
      </c>
      <c r="C85" s="395" t="s">
        <v>254</v>
      </c>
      <c r="D85" s="378"/>
      <c r="E85" s="378"/>
      <c r="F85" s="378"/>
      <c r="G85" s="378"/>
      <c r="H85" s="378"/>
      <c r="I85" s="396"/>
      <c r="J85" s="152">
        <f>ROUND(I69*J84,2)</f>
        <v>0.17</v>
      </c>
    </row>
    <row r="86" spans="2:10" ht="12.75" x14ac:dyDescent="0.2">
      <c r="B86" s="397" t="s">
        <v>42</v>
      </c>
      <c r="C86" s="464"/>
      <c r="D86" s="464"/>
      <c r="E86" s="464"/>
      <c r="F86" s="464"/>
      <c r="G86" s="464"/>
      <c r="H86" s="464"/>
      <c r="I86" s="465"/>
      <c r="J86" s="167">
        <f>SUM(J84:J85)</f>
        <v>0.64617919999999995</v>
      </c>
    </row>
    <row r="87" spans="2:10" ht="15" x14ac:dyDescent="0.2">
      <c r="B87" s="434" t="s">
        <v>255</v>
      </c>
      <c r="C87" s="435"/>
      <c r="D87" s="435"/>
      <c r="E87" s="435"/>
      <c r="F87" s="435"/>
      <c r="G87" s="435"/>
      <c r="H87" s="435"/>
      <c r="I87" s="435"/>
      <c r="J87" s="436"/>
    </row>
    <row r="88" spans="2:10" ht="15" x14ac:dyDescent="0.2">
      <c r="B88" s="143" t="s">
        <v>256</v>
      </c>
      <c r="C88" s="456" t="s">
        <v>22</v>
      </c>
      <c r="D88" s="457"/>
      <c r="E88" s="457"/>
      <c r="F88" s="457"/>
      <c r="G88" s="457"/>
      <c r="H88" s="457"/>
      <c r="I88" s="458"/>
      <c r="J88" s="151" t="s">
        <v>13</v>
      </c>
    </row>
    <row r="89" spans="2:10" s="188" customFormat="1" ht="12.75" x14ac:dyDescent="0.2">
      <c r="B89" s="318" t="s">
        <v>4</v>
      </c>
      <c r="C89" s="282" t="s">
        <v>257</v>
      </c>
      <c r="D89" s="313"/>
      <c r="E89" s="313"/>
      <c r="F89" s="313"/>
      <c r="G89" s="313"/>
      <c r="H89" s="313"/>
      <c r="I89" s="295">
        <f>J89/J32</f>
        <v>0</v>
      </c>
      <c r="J89" s="316">
        <v>0</v>
      </c>
    </row>
    <row r="90" spans="2:10" s="188" customFormat="1" ht="12.75" x14ac:dyDescent="0.2">
      <c r="B90" s="318" t="s">
        <v>6</v>
      </c>
      <c r="C90" s="294" t="s">
        <v>258</v>
      </c>
      <c r="D90" s="313"/>
      <c r="E90" s="313"/>
      <c r="F90" s="313"/>
      <c r="G90" s="313"/>
      <c r="H90" s="313"/>
      <c r="I90" s="295">
        <f>J90/J32</f>
        <v>0</v>
      </c>
      <c r="J90" s="316">
        <f>J89*8%</f>
        <v>0</v>
      </c>
    </row>
    <row r="91" spans="2:10" s="188" customFormat="1" ht="12.75" x14ac:dyDescent="0.2">
      <c r="B91" s="318" t="s">
        <v>8</v>
      </c>
      <c r="C91" s="466" t="s">
        <v>259</v>
      </c>
      <c r="D91" s="467"/>
      <c r="E91" s="467"/>
      <c r="F91" s="467"/>
      <c r="G91" s="467"/>
      <c r="H91" s="467"/>
      <c r="I91" s="295">
        <v>0.04</v>
      </c>
      <c r="J91" s="316">
        <f>3.8%*J32</f>
        <v>60.316032</v>
      </c>
    </row>
    <row r="92" spans="2:10" s="188" customFormat="1" ht="12.75" x14ac:dyDescent="0.2">
      <c r="B92" s="318" t="s">
        <v>9</v>
      </c>
      <c r="C92" s="282" t="s">
        <v>260</v>
      </c>
      <c r="D92" s="313"/>
      <c r="E92" s="313"/>
      <c r="F92" s="313"/>
      <c r="G92" s="313"/>
      <c r="H92" s="313"/>
      <c r="I92" s="295">
        <v>6.9999999999999999E-4</v>
      </c>
      <c r="J92" s="316">
        <v>0</v>
      </c>
    </row>
    <row r="93" spans="2:10" s="188" customFormat="1" ht="12.75" x14ac:dyDescent="0.2">
      <c r="B93" s="318" t="s">
        <v>16</v>
      </c>
      <c r="C93" s="294" t="s">
        <v>261</v>
      </c>
      <c r="D93" s="313"/>
      <c r="E93" s="313"/>
      <c r="F93" s="313"/>
      <c r="G93" s="313"/>
      <c r="H93" s="313"/>
      <c r="I93" s="295">
        <f>J93/J32</f>
        <v>0</v>
      </c>
      <c r="J93" s="316">
        <f>ROUND($H$69*J92,2)</f>
        <v>0</v>
      </c>
    </row>
    <row r="94" spans="2:10" ht="12.75" x14ac:dyDescent="0.2">
      <c r="B94" s="249" t="s">
        <v>17</v>
      </c>
      <c r="C94" s="146" t="s">
        <v>262</v>
      </c>
      <c r="D94" s="246"/>
      <c r="E94" s="246"/>
      <c r="F94" s="246"/>
      <c r="G94" s="246"/>
      <c r="H94" s="246"/>
      <c r="I94" s="266">
        <f>J94/J32</f>
        <v>0</v>
      </c>
      <c r="J94" s="152">
        <f>8%*(50%*J92)</f>
        <v>0</v>
      </c>
    </row>
    <row r="95" spans="2:10" ht="12.75" x14ac:dyDescent="0.2">
      <c r="B95" s="449" t="s">
        <v>42</v>
      </c>
      <c r="C95" s="450"/>
      <c r="D95" s="450"/>
      <c r="E95" s="450"/>
      <c r="F95" s="450"/>
      <c r="G95" s="450"/>
      <c r="H95" s="450"/>
      <c r="I95" s="267">
        <f>SUM(I89:I94)</f>
        <v>4.07E-2</v>
      </c>
      <c r="J95" s="167">
        <f>SUM(J89:J94)</f>
        <v>60.316032</v>
      </c>
    </row>
    <row r="96" spans="2:10" ht="14.25" x14ac:dyDescent="0.2">
      <c r="B96" s="451" t="s">
        <v>263</v>
      </c>
      <c r="C96" s="452"/>
      <c r="D96" s="452"/>
      <c r="E96" s="452"/>
      <c r="F96" s="452"/>
      <c r="G96" s="452"/>
      <c r="H96" s="452"/>
      <c r="I96" s="452"/>
      <c r="J96" s="453"/>
    </row>
    <row r="97" spans="2:10" ht="15" x14ac:dyDescent="0.2">
      <c r="B97" s="451" t="s">
        <v>264</v>
      </c>
      <c r="C97" s="454"/>
      <c r="D97" s="454"/>
      <c r="E97" s="454"/>
      <c r="F97" s="454"/>
      <c r="G97" s="454"/>
      <c r="H97" s="454"/>
      <c r="I97" s="454"/>
      <c r="J97" s="455"/>
    </row>
    <row r="98" spans="2:10" ht="15" x14ac:dyDescent="0.2">
      <c r="B98" s="143" t="s">
        <v>265</v>
      </c>
      <c r="C98" s="456" t="s">
        <v>266</v>
      </c>
      <c r="D98" s="457"/>
      <c r="E98" s="457"/>
      <c r="F98" s="457"/>
      <c r="G98" s="457"/>
      <c r="H98" s="457"/>
      <c r="I98" s="458"/>
      <c r="J98" s="151" t="s">
        <v>13</v>
      </c>
    </row>
    <row r="99" spans="2:10" ht="12.75" x14ac:dyDescent="0.2">
      <c r="B99" s="249" t="s">
        <v>4</v>
      </c>
      <c r="C99" s="590" t="s">
        <v>394</v>
      </c>
      <c r="D99" s="591"/>
      <c r="E99" s="591"/>
      <c r="F99" s="591"/>
      <c r="G99" s="591"/>
      <c r="H99" s="592"/>
      <c r="I99" s="175">
        <f>8.33%</f>
        <v>8.3299999999999999E-2</v>
      </c>
      <c r="J99" s="152">
        <f>I99*J32</f>
        <v>132.21909120000001</v>
      </c>
    </row>
    <row r="100" spans="2:10" ht="12.75" x14ac:dyDescent="0.2">
      <c r="B100" s="249" t="s">
        <v>6</v>
      </c>
      <c r="C100" s="590" t="s">
        <v>267</v>
      </c>
      <c r="D100" s="591"/>
      <c r="E100" s="591"/>
      <c r="F100" s="591"/>
      <c r="G100" s="591"/>
      <c r="H100" s="592"/>
      <c r="I100" s="175">
        <v>1.0500000000000001E-2</v>
      </c>
      <c r="J100" s="152">
        <f>I100*J32</f>
        <v>16.666272000000003</v>
      </c>
    </row>
    <row r="101" spans="2:10" ht="12.75" x14ac:dyDescent="0.2">
      <c r="B101" s="249" t="s">
        <v>8</v>
      </c>
      <c r="C101" s="590" t="s">
        <v>268</v>
      </c>
      <c r="D101" s="591"/>
      <c r="E101" s="591"/>
      <c r="F101" s="591"/>
      <c r="G101" s="591"/>
      <c r="H101" s="592"/>
      <c r="I101" s="176"/>
      <c r="J101" s="152">
        <v>0</v>
      </c>
    </row>
    <row r="102" spans="2:10" ht="12.75" x14ac:dyDescent="0.2">
      <c r="B102" s="249" t="s">
        <v>9</v>
      </c>
      <c r="C102" s="590" t="s">
        <v>269</v>
      </c>
      <c r="D102" s="591"/>
      <c r="E102" s="591"/>
      <c r="F102" s="591"/>
      <c r="G102" s="591"/>
      <c r="H102" s="592"/>
      <c r="I102" s="175">
        <v>1E-3</v>
      </c>
      <c r="J102" s="152">
        <f>I102*J32</f>
        <v>1.5872640000000002</v>
      </c>
    </row>
    <row r="103" spans="2:10" ht="12.75" x14ac:dyDescent="0.2">
      <c r="B103" s="249"/>
      <c r="C103" s="590"/>
      <c r="D103" s="591"/>
      <c r="E103" s="591"/>
      <c r="F103" s="591"/>
      <c r="G103" s="591"/>
      <c r="H103" s="592"/>
      <c r="I103" s="177"/>
      <c r="J103" s="152"/>
    </row>
    <row r="104" spans="2:10" ht="12.75" x14ac:dyDescent="0.2">
      <c r="B104" s="249" t="s">
        <v>16</v>
      </c>
      <c r="C104" s="593" t="s">
        <v>154</v>
      </c>
      <c r="D104" s="594"/>
      <c r="E104" s="594"/>
      <c r="F104" s="594"/>
      <c r="G104" s="594"/>
      <c r="H104" s="595"/>
      <c r="I104" s="177"/>
      <c r="J104" s="152"/>
    </row>
    <row r="105" spans="2:10" ht="12.75" x14ac:dyDescent="0.2">
      <c r="B105" s="249" t="s">
        <v>17</v>
      </c>
      <c r="C105" s="446" t="s">
        <v>270</v>
      </c>
      <c r="D105" s="447"/>
      <c r="E105" s="447"/>
      <c r="F105" s="447"/>
      <c r="G105" s="447"/>
      <c r="H105" s="448"/>
      <c r="I105" s="175"/>
      <c r="J105" s="152">
        <v>0</v>
      </c>
    </row>
    <row r="106" spans="2:10" ht="12.75" x14ac:dyDescent="0.2">
      <c r="B106" s="432" t="s">
        <v>249</v>
      </c>
      <c r="C106" s="433"/>
      <c r="D106" s="433"/>
      <c r="E106" s="433"/>
      <c r="F106" s="433"/>
      <c r="G106" s="433"/>
      <c r="H106" s="433"/>
      <c r="I106" s="433"/>
      <c r="J106" s="167">
        <f>SUM(J99:J105)</f>
        <v>150.47262720000001</v>
      </c>
    </row>
    <row r="107" spans="2:10" ht="12.75" x14ac:dyDescent="0.2">
      <c r="B107" s="249"/>
      <c r="C107" s="416"/>
      <c r="D107" s="416"/>
      <c r="E107" s="416"/>
      <c r="F107" s="416"/>
      <c r="G107" s="416"/>
      <c r="H107" s="416"/>
      <c r="I107" s="416"/>
      <c r="J107" s="152"/>
    </row>
    <row r="108" spans="2:10" ht="12.75" x14ac:dyDescent="0.2">
      <c r="B108" s="432" t="s">
        <v>42</v>
      </c>
      <c r="C108" s="433"/>
      <c r="D108" s="433"/>
      <c r="E108" s="433"/>
      <c r="F108" s="433"/>
      <c r="G108" s="433"/>
      <c r="H108" s="433"/>
      <c r="I108" s="433"/>
      <c r="J108" s="167">
        <f>SUM(J106:J107)</f>
        <v>150.47262720000001</v>
      </c>
    </row>
    <row r="109" spans="2:10" ht="15" x14ac:dyDescent="0.2">
      <c r="B109" s="434" t="s">
        <v>271</v>
      </c>
      <c r="C109" s="435"/>
      <c r="D109" s="435"/>
      <c r="E109" s="435"/>
      <c r="F109" s="435"/>
      <c r="G109" s="435"/>
      <c r="H109" s="435"/>
      <c r="I109" s="435"/>
      <c r="J109" s="436"/>
    </row>
    <row r="110" spans="2:10" ht="15" x14ac:dyDescent="0.2">
      <c r="B110" s="143">
        <v>4</v>
      </c>
      <c r="C110" s="437" t="s">
        <v>272</v>
      </c>
      <c r="D110" s="438"/>
      <c r="E110" s="438"/>
      <c r="F110" s="438"/>
      <c r="G110" s="438"/>
      <c r="H110" s="438"/>
      <c r="I110" s="439"/>
      <c r="J110" s="151" t="s">
        <v>13</v>
      </c>
    </row>
    <row r="111" spans="2:10" ht="12.75" x14ac:dyDescent="0.2">
      <c r="B111" s="249" t="s">
        <v>23</v>
      </c>
      <c r="C111" s="427" t="s">
        <v>273</v>
      </c>
      <c r="D111" s="427"/>
      <c r="E111" s="427"/>
      <c r="F111" s="427"/>
      <c r="G111" s="427"/>
      <c r="H111" s="427"/>
      <c r="I111" s="427"/>
      <c r="J111" s="152">
        <f>J69</f>
        <v>568.24051200000008</v>
      </c>
    </row>
    <row r="112" spans="2:10" ht="12.75" x14ac:dyDescent="0.2">
      <c r="B112" s="249" t="s">
        <v>24</v>
      </c>
      <c r="C112" s="427" t="s">
        <v>274</v>
      </c>
      <c r="D112" s="427"/>
      <c r="E112" s="427"/>
      <c r="F112" s="427"/>
      <c r="G112" s="427"/>
      <c r="H112" s="427"/>
      <c r="I112" s="427"/>
      <c r="J112" s="152">
        <f>J80</f>
        <v>239.47655128320002</v>
      </c>
    </row>
    <row r="113" spans="2:10" ht="12.75" x14ac:dyDescent="0.2">
      <c r="B113" s="249" t="s">
        <v>252</v>
      </c>
      <c r="C113" s="427" t="s">
        <v>275</v>
      </c>
      <c r="D113" s="427"/>
      <c r="E113" s="427"/>
      <c r="F113" s="427"/>
      <c r="G113" s="427"/>
      <c r="H113" s="427"/>
      <c r="I113" s="427"/>
      <c r="J113" s="152">
        <f>J86</f>
        <v>0.64617919999999995</v>
      </c>
    </row>
    <row r="114" spans="2:10" ht="12.75" x14ac:dyDescent="0.2">
      <c r="B114" s="249" t="s">
        <v>256</v>
      </c>
      <c r="C114" s="427" t="s">
        <v>276</v>
      </c>
      <c r="D114" s="427"/>
      <c r="E114" s="427"/>
      <c r="F114" s="427"/>
      <c r="G114" s="427"/>
      <c r="H114" s="427"/>
      <c r="I114" s="427"/>
      <c r="J114" s="152">
        <f>J95</f>
        <v>60.316032</v>
      </c>
    </row>
    <row r="115" spans="2:10" ht="12.75" x14ac:dyDescent="0.2">
      <c r="B115" s="249" t="s">
        <v>265</v>
      </c>
      <c r="C115" s="427" t="s">
        <v>277</v>
      </c>
      <c r="D115" s="427"/>
      <c r="E115" s="427"/>
      <c r="F115" s="427"/>
      <c r="G115" s="427"/>
      <c r="H115" s="427"/>
      <c r="I115" s="427"/>
      <c r="J115" s="152">
        <f>J108</f>
        <v>150.47262720000001</v>
      </c>
    </row>
    <row r="116" spans="2:10" ht="12.75" x14ac:dyDescent="0.2">
      <c r="B116" s="249" t="s">
        <v>278</v>
      </c>
      <c r="C116" s="427" t="s">
        <v>154</v>
      </c>
      <c r="D116" s="427"/>
      <c r="E116" s="427"/>
      <c r="F116" s="427"/>
      <c r="G116" s="427"/>
      <c r="H116" s="427"/>
      <c r="I116" s="427"/>
      <c r="J116" s="152">
        <v>0</v>
      </c>
    </row>
    <row r="117" spans="2:10" ht="12.75" x14ac:dyDescent="0.2">
      <c r="B117" s="397" t="s">
        <v>42</v>
      </c>
      <c r="C117" s="398"/>
      <c r="D117" s="398"/>
      <c r="E117" s="398"/>
      <c r="F117" s="398"/>
      <c r="G117" s="398"/>
      <c r="H117" s="398"/>
      <c r="I117" s="399"/>
      <c r="J117" s="167">
        <f>SUM(J111:J116)</f>
        <v>1019.1519016832001</v>
      </c>
    </row>
    <row r="118" spans="2:10" ht="12.75" x14ac:dyDescent="0.2">
      <c r="B118" s="429" t="s">
        <v>279</v>
      </c>
      <c r="C118" s="596"/>
      <c r="D118" s="596"/>
      <c r="E118" s="596"/>
      <c r="F118" s="596"/>
      <c r="G118" s="596"/>
      <c r="H118" s="596"/>
      <c r="I118" s="596"/>
      <c r="J118" s="597"/>
    </row>
    <row r="119" spans="2:10" ht="15" x14ac:dyDescent="0.2">
      <c r="B119" s="143">
        <v>5</v>
      </c>
      <c r="C119" s="423" t="s">
        <v>26</v>
      </c>
      <c r="D119" s="423"/>
      <c r="E119" s="423"/>
      <c r="F119" s="423"/>
      <c r="G119" s="423"/>
      <c r="H119" s="423"/>
      <c r="I119" s="250" t="s">
        <v>215</v>
      </c>
      <c r="J119" s="179" t="s">
        <v>13</v>
      </c>
    </row>
    <row r="120" spans="2:10" ht="12.75" x14ac:dyDescent="0.2">
      <c r="B120" s="424" t="s">
        <v>280</v>
      </c>
      <c r="C120" s="425"/>
      <c r="D120" s="425"/>
      <c r="E120" s="425"/>
      <c r="F120" s="425"/>
      <c r="G120" s="425"/>
      <c r="H120" s="426"/>
      <c r="I120" s="253" t="s">
        <v>21</v>
      </c>
      <c r="J120" s="152">
        <f>SUM(J32+J46+J117+J55)</f>
        <v>3530.3735816832004</v>
      </c>
    </row>
    <row r="121" spans="2:10" ht="12.75" x14ac:dyDescent="0.2">
      <c r="B121" s="249" t="s">
        <v>4</v>
      </c>
      <c r="C121" s="416" t="s">
        <v>27</v>
      </c>
      <c r="D121" s="416"/>
      <c r="E121" s="416"/>
      <c r="F121" s="416"/>
      <c r="G121" s="416"/>
      <c r="H121" s="416"/>
      <c r="I121" s="161">
        <f>Florianópolis!I121</f>
        <v>0.03</v>
      </c>
      <c r="J121" s="152">
        <f>I121*J120</f>
        <v>105.91120745049601</v>
      </c>
    </row>
    <row r="122" spans="2:10" ht="12.75" x14ac:dyDescent="0.2">
      <c r="B122" s="424" t="s">
        <v>281</v>
      </c>
      <c r="C122" s="425"/>
      <c r="D122" s="425"/>
      <c r="E122" s="425"/>
      <c r="F122" s="425"/>
      <c r="G122" s="425"/>
      <c r="H122" s="426"/>
      <c r="I122" s="180"/>
      <c r="J122" s="152">
        <f>J121+J120</f>
        <v>3636.2847891336964</v>
      </c>
    </row>
    <row r="123" spans="2:10" ht="12.75" x14ac:dyDescent="0.2">
      <c r="B123" s="249" t="s">
        <v>6</v>
      </c>
      <c r="C123" s="416" t="s">
        <v>28</v>
      </c>
      <c r="D123" s="416"/>
      <c r="E123" s="416"/>
      <c r="F123" s="416"/>
      <c r="G123" s="416"/>
      <c r="H123" s="416"/>
      <c r="I123" s="161">
        <f>Florianópolis!I123</f>
        <v>0.16749</v>
      </c>
      <c r="J123" s="152">
        <f>I123*J122</f>
        <v>609.04133933200285</v>
      </c>
    </row>
    <row r="124" spans="2:10" ht="12.75" x14ac:dyDescent="0.2">
      <c r="B124" s="424" t="s">
        <v>282</v>
      </c>
      <c r="C124" s="425"/>
      <c r="D124" s="425"/>
      <c r="E124" s="425"/>
      <c r="F124" s="425"/>
      <c r="G124" s="425"/>
      <c r="H124" s="426"/>
      <c r="I124" s="180" t="s">
        <v>21</v>
      </c>
      <c r="J124" s="152">
        <f>J123+J122</f>
        <v>4245.3261284656992</v>
      </c>
    </row>
    <row r="125" spans="2:10" ht="12.75" x14ac:dyDescent="0.2">
      <c r="B125" s="249" t="s">
        <v>8</v>
      </c>
      <c r="C125" s="416" t="s">
        <v>29</v>
      </c>
      <c r="D125" s="416"/>
      <c r="E125" s="416"/>
      <c r="F125" s="416"/>
      <c r="G125" s="416"/>
      <c r="H125" s="416"/>
      <c r="I125" s="180" t="s">
        <v>21</v>
      </c>
      <c r="J125" s="181" t="s">
        <v>21</v>
      </c>
    </row>
    <row r="126" spans="2:10" ht="12.75" x14ac:dyDescent="0.2">
      <c r="B126" s="249"/>
      <c r="C126" s="416" t="s">
        <v>30</v>
      </c>
      <c r="D126" s="416"/>
      <c r="E126" s="416"/>
      <c r="F126" s="416"/>
      <c r="G126" s="416"/>
      <c r="H126" s="416"/>
      <c r="I126" s="180" t="s">
        <v>21</v>
      </c>
      <c r="J126" s="181" t="s">
        <v>21</v>
      </c>
    </row>
    <row r="127" spans="2:10" ht="12.75" x14ac:dyDescent="0.2">
      <c r="B127" s="249"/>
      <c r="C127" s="417" t="s">
        <v>400</v>
      </c>
      <c r="D127" s="418"/>
      <c r="E127" s="418"/>
      <c r="F127" s="418"/>
      <c r="G127" s="418"/>
      <c r="H127" s="419"/>
      <c r="I127" s="182">
        <f>Florianópolis!I127</f>
        <v>0.03</v>
      </c>
      <c r="J127" s="183">
        <f>I127*J135</f>
        <v>139.41957728951394</v>
      </c>
    </row>
    <row r="128" spans="2:10" ht="12.75" x14ac:dyDescent="0.2">
      <c r="B128" s="249"/>
      <c r="C128" s="417" t="s">
        <v>401</v>
      </c>
      <c r="D128" s="418"/>
      <c r="E128" s="418"/>
      <c r="F128" s="418"/>
      <c r="G128" s="418"/>
      <c r="H128" s="419"/>
      <c r="I128" s="182">
        <f>Florianópolis!I128</f>
        <v>6.4999999999999997E-3</v>
      </c>
      <c r="J128" s="183">
        <f>I128*J135</f>
        <v>30.207575079394687</v>
      </c>
    </row>
    <row r="129" spans="2:10" ht="12.75" x14ac:dyDescent="0.2">
      <c r="B129" s="249"/>
      <c r="C129" s="420" t="s">
        <v>283</v>
      </c>
      <c r="D129" s="421"/>
      <c r="E129" s="421"/>
      <c r="F129" s="421"/>
      <c r="G129" s="421"/>
      <c r="H129" s="422"/>
      <c r="I129" s="184" t="s">
        <v>21</v>
      </c>
      <c r="J129" s="181" t="s">
        <v>21</v>
      </c>
    </row>
    <row r="130" spans="2:10" ht="12.75" x14ac:dyDescent="0.2">
      <c r="B130" s="249"/>
      <c r="C130" s="395" t="s">
        <v>31</v>
      </c>
      <c r="D130" s="418"/>
      <c r="E130" s="418"/>
      <c r="F130" s="418"/>
      <c r="G130" s="418"/>
      <c r="H130" s="418"/>
      <c r="I130" s="184" t="s">
        <v>21</v>
      </c>
      <c r="J130" s="181" t="s">
        <v>21</v>
      </c>
    </row>
    <row r="131" spans="2:10" ht="12.75" x14ac:dyDescent="0.2">
      <c r="B131" s="249"/>
      <c r="C131" s="395" t="s">
        <v>32</v>
      </c>
      <c r="D131" s="378"/>
      <c r="E131" s="378"/>
      <c r="F131" s="378"/>
      <c r="G131" s="378"/>
      <c r="H131" s="378"/>
      <c r="I131" s="184" t="s">
        <v>21</v>
      </c>
      <c r="J131" s="181" t="s">
        <v>21</v>
      </c>
    </row>
    <row r="132" spans="2:10" ht="12.75" x14ac:dyDescent="0.2">
      <c r="B132" s="249"/>
      <c r="C132" s="395" t="s">
        <v>284</v>
      </c>
      <c r="D132" s="378"/>
      <c r="E132" s="378"/>
      <c r="F132" s="378"/>
      <c r="G132" s="378"/>
      <c r="H132" s="396"/>
      <c r="I132" s="182">
        <v>0.05</v>
      </c>
      <c r="J132" s="183">
        <f>I132*J135</f>
        <v>232.36596214918993</v>
      </c>
    </row>
    <row r="133" spans="2:10" ht="12.75" x14ac:dyDescent="0.2">
      <c r="B133" s="397" t="s">
        <v>42</v>
      </c>
      <c r="C133" s="398"/>
      <c r="D133" s="398"/>
      <c r="E133" s="398"/>
      <c r="F133" s="398"/>
      <c r="G133" s="398"/>
      <c r="H133" s="398"/>
      <c r="I133" s="399"/>
      <c r="J133" s="167">
        <f>SUM(J121+J123+J127+J128+J132)</f>
        <v>1116.9456613005975</v>
      </c>
    </row>
    <row r="134" spans="2:10" ht="12.75" x14ac:dyDescent="0.2">
      <c r="B134" s="397"/>
      <c r="C134" s="398"/>
      <c r="D134" s="398"/>
      <c r="E134" s="398"/>
      <c r="F134" s="398"/>
      <c r="G134" s="398"/>
      <c r="H134" s="398"/>
      <c r="I134" s="398"/>
      <c r="J134" s="598"/>
    </row>
    <row r="135" spans="2:10" ht="12.75" x14ac:dyDescent="0.2">
      <c r="B135" s="402" t="s">
        <v>33</v>
      </c>
      <c r="C135" s="403"/>
      <c r="D135" s="403"/>
      <c r="E135" s="259"/>
      <c r="F135" s="259"/>
      <c r="G135" s="259"/>
      <c r="H135" s="260">
        <f>100%-I135</f>
        <v>0.91349999999999998</v>
      </c>
      <c r="I135" s="261">
        <f>SUM(I127:I132)</f>
        <v>8.6499999999999994E-2</v>
      </c>
      <c r="J135" s="262">
        <f>J124/H135</f>
        <v>4647.3192429837982</v>
      </c>
    </row>
    <row r="136" spans="2:10" x14ac:dyDescent="0.2">
      <c r="B136" s="404" t="s">
        <v>34</v>
      </c>
      <c r="C136" s="405"/>
      <c r="D136" s="410" t="s">
        <v>285</v>
      </c>
      <c r="E136" s="410"/>
      <c r="F136" s="410"/>
      <c r="G136" s="410"/>
      <c r="H136" s="410"/>
      <c r="I136" s="410"/>
      <c r="J136" s="411"/>
    </row>
    <row r="137" spans="2:10" x14ac:dyDescent="0.2">
      <c r="B137" s="406"/>
      <c r="C137" s="407"/>
      <c r="D137" s="412" t="s">
        <v>286</v>
      </c>
      <c r="E137" s="412"/>
      <c r="F137" s="412"/>
      <c r="G137" s="412"/>
      <c r="H137" s="412"/>
      <c r="I137" s="412"/>
      <c r="J137" s="413"/>
    </row>
    <row r="138" spans="2:10" x14ac:dyDescent="0.2">
      <c r="B138" s="408"/>
      <c r="C138" s="409"/>
      <c r="D138" s="414" t="s">
        <v>287</v>
      </c>
      <c r="E138" s="414"/>
      <c r="F138" s="414"/>
      <c r="G138" s="414"/>
      <c r="H138" s="414"/>
      <c r="I138" s="414"/>
      <c r="J138" s="415"/>
    </row>
    <row r="139" spans="2:10" ht="12.75" x14ac:dyDescent="0.2">
      <c r="B139" s="374"/>
      <c r="C139" s="375"/>
      <c r="D139" s="375"/>
      <c r="E139" s="375"/>
      <c r="F139" s="375"/>
      <c r="G139" s="375"/>
      <c r="H139" s="375"/>
      <c r="I139" s="375"/>
      <c r="J139" s="376"/>
    </row>
    <row r="140" spans="2:10" ht="12.75" x14ac:dyDescent="0.2">
      <c r="B140" s="377" t="s">
        <v>288</v>
      </c>
      <c r="C140" s="378"/>
      <c r="D140" s="378"/>
      <c r="E140" s="378"/>
      <c r="F140" s="378"/>
      <c r="G140" s="378"/>
      <c r="H140" s="378"/>
      <c r="I140" s="378"/>
      <c r="J140" s="379"/>
    </row>
    <row r="141" spans="2:10" ht="12.75" x14ac:dyDescent="0.2">
      <c r="B141" s="380"/>
      <c r="C141" s="381"/>
      <c r="D141" s="381"/>
      <c r="E141" s="381"/>
      <c r="F141" s="381"/>
      <c r="G141" s="381"/>
      <c r="H141" s="381"/>
      <c r="I141" s="381"/>
      <c r="J141" s="382"/>
    </row>
    <row r="142" spans="2:10" ht="12.75" x14ac:dyDescent="0.2">
      <c r="B142" s="383" t="s">
        <v>289</v>
      </c>
      <c r="C142" s="384"/>
      <c r="D142" s="384"/>
      <c r="E142" s="384"/>
      <c r="F142" s="384"/>
      <c r="G142" s="384"/>
      <c r="H142" s="384"/>
      <c r="I142" s="384"/>
      <c r="J142" s="385"/>
    </row>
    <row r="143" spans="2:10" ht="14.25" x14ac:dyDescent="0.2">
      <c r="B143" s="386" t="s">
        <v>290</v>
      </c>
      <c r="C143" s="387"/>
      <c r="D143" s="387"/>
      <c r="E143" s="387"/>
      <c r="F143" s="387"/>
      <c r="G143" s="387"/>
      <c r="H143" s="387"/>
      <c r="I143" s="387"/>
      <c r="J143" s="191" t="s">
        <v>13</v>
      </c>
    </row>
    <row r="144" spans="2:10" ht="12.75" x14ac:dyDescent="0.2">
      <c r="B144" s="186" t="s">
        <v>4</v>
      </c>
      <c r="C144" s="378" t="s">
        <v>35</v>
      </c>
      <c r="D144" s="378"/>
      <c r="E144" s="378"/>
      <c r="F144" s="378"/>
      <c r="G144" s="378"/>
      <c r="H144" s="378"/>
      <c r="I144" s="378"/>
      <c r="J144" s="153">
        <f>J32</f>
        <v>1587.2640000000001</v>
      </c>
    </row>
    <row r="145" spans="2:15" ht="12.75" x14ac:dyDescent="0.2">
      <c r="B145" s="186" t="s">
        <v>6</v>
      </c>
      <c r="C145" s="378" t="s">
        <v>291</v>
      </c>
      <c r="D145" s="378"/>
      <c r="E145" s="378"/>
      <c r="F145" s="378"/>
      <c r="G145" s="378"/>
      <c r="H145" s="378"/>
      <c r="I145" s="378"/>
      <c r="J145" s="153">
        <f>J46</f>
        <v>645.66768000000002</v>
      </c>
    </row>
    <row r="146" spans="2:15" ht="12.75" x14ac:dyDescent="0.2">
      <c r="B146" s="186" t="s">
        <v>8</v>
      </c>
      <c r="C146" s="378" t="s">
        <v>292</v>
      </c>
      <c r="D146" s="378"/>
      <c r="E146" s="378"/>
      <c r="F146" s="378"/>
      <c r="G146" s="378"/>
      <c r="H146" s="378"/>
      <c r="I146" s="378"/>
      <c r="J146" s="153">
        <f>J55</f>
        <v>278.29000000000002</v>
      </c>
    </row>
    <row r="147" spans="2:15" ht="12.75" x14ac:dyDescent="0.2">
      <c r="B147" s="186" t="s">
        <v>9</v>
      </c>
      <c r="C147" s="378" t="s">
        <v>272</v>
      </c>
      <c r="D147" s="378"/>
      <c r="E147" s="378"/>
      <c r="F147" s="378"/>
      <c r="G147" s="378"/>
      <c r="H147" s="378"/>
      <c r="I147" s="378"/>
      <c r="J147" s="153">
        <f>J117</f>
        <v>1019.1519016832001</v>
      </c>
    </row>
    <row r="148" spans="2:15" ht="12.75" x14ac:dyDescent="0.2">
      <c r="B148" s="391" t="s">
        <v>293</v>
      </c>
      <c r="C148" s="392"/>
      <c r="D148" s="392"/>
      <c r="E148" s="392"/>
      <c r="F148" s="392"/>
      <c r="G148" s="392"/>
      <c r="H148" s="392"/>
      <c r="I148" s="392"/>
      <c r="J148" s="154">
        <f>SUM(J144:J147)</f>
        <v>3530.3735816832004</v>
      </c>
    </row>
    <row r="149" spans="2:15" ht="12.75" x14ac:dyDescent="0.2">
      <c r="B149" s="187" t="s">
        <v>16</v>
      </c>
      <c r="C149" s="378" t="s">
        <v>294</v>
      </c>
      <c r="D149" s="378"/>
      <c r="E149" s="378"/>
      <c r="F149" s="378"/>
      <c r="G149" s="378"/>
      <c r="H149" s="378"/>
      <c r="I149" s="378"/>
      <c r="J149" s="153">
        <f>J133</f>
        <v>1116.9456613005975</v>
      </c>
    </row>
    <row r="150" spans="2:15" ht="12.75" x14ac:dyDescent="0.2">
      <c r="B150" s="391" t="s">
        <v>295</v>
      </c>
      <c r="C150" s="392"/>
      <c r="D150" s="392"/>
      <c r="E150" s="392"/>
      <c r="F150" s="392"/>
      <c r="G150" s="392"/>
      <c r="H150" s="392"/>
      <c r="I150" s="392"/>
      <c r="J150" s="154">
        <f>SUM(J148:J149)</f>
        <v>4647.3192429837982</v>
      </c>
    </row>
    <row r="151" spans="2:15" ht="12.75" x14ac:dyDescent="0.2">
      <c r="B151" s="388"/>
      <c r="C151" s="389"/>
      <c r="D151" s="389"/>
      <c r="E151" s="389"/>
      <c r="F151" s="389"/>
      <c r="G151" s="389"/>
      <c r="H151" s="389"/>
      <c r="I151" s="389"/>
      <c r="J151" s="390"/>
    </row>
    <row r="152" spans="2:15" ht="12.75" x14ac:dyDescent="0.2">
      <c r="B152" s="393"/>
      <c r="C152" s="393"/>
      <c r="D152" s="189"/>
      <c r="E152" s="190"/>
      <c r="F152" s="190"/>
      <c r="G152" s="188"/>
      <c r="H152" s="188"/>
      <c r="I152" s="188"/>
      <c r="J152" s="188"/>
    </row>
    <row r="153" spans="2:15" customFormat="1" ht="17.100000000000001" customHeight="1" x14ac:dyDescent="0.2">
      <c r="B153" s="394" t="s">
        <v>36</v>
      </c>
      <c r="C153" s="394"/>
      <c r="D153" s="394"/>
      <c r="E153" s="394"/>
      <c r="F153" s="394"/>
      <c r="G153" s="394"/>
      <c r="H153" s="394"/>
      <c r="I153" s="394"/>
      <c r="J153" s="394"/>
      <c r="K153" s="394"/>
    </row>
    <row r="154" spans="2:15" customFormat="1" ht="14.65" customHeight="1" x14ac:dyDescent="0.2">
      <c r="B154" s="372" t="s">
        <v>37</v>
      </c>
      <c r="C154" s="372"/>
      <c r="D154" s="372"/>
      <c r="E154" s="372"/>
      <c r="F154" s="372"/>
      <c r="G154" s="372"/>
      <c r="H154" s="372"/>
      <c r="I154" s="372"/>
      <c r="J154" s="372"/>
      <c r="K154" s="372"/>
    </row>
    <row r="155" spans="2:15" customFormat="1" ht="39" customHeight="1" x14ac:dyDescent="0.2">
      <c r="B155" s="364" t="s">
        <v>38</v>
      </c>
      <c r="C155" s="364"/>
      <c r="D155" s="364"/>
      <c r="E155" s="364" t="s">
        <v>39</v>
      </c>
      <c r="F155" s="364"/>
      <c r="G155" s="364"/>
      <c r="H155" s="373" t="s">
        <v>40</v>
      </c>
      <c r="I155" s="373"/>
      <c r="J155" s="373" t="s">
        <v>41</v>
      </c>
      <c r="K155" s="373"/>
    </row>
    <row r="156" spans="2:15" customFormat="1" ht="14.65" customHeight="1" x14ac:dyDescent="0.2">
      <c r="B156" s="368" t="s">
        <v>175</v>
      </c>
      <c r="C156" s="368"/>
      <c r="D156" s="368"/>
      <c r="E156" s="1">
        <v>1</v>
      </c>
      <c r="F156" s="363">
        <v>1200</v>
      </c>
      <c r="G156" s="363"/>
      <c r="H156" s="369">
        <f>J150</f>
        <v>4647.3192429837982</v>
      </c>
      <c r="I156" s="369"/>
      <c r="J156" s="370">
        <f>(E156/F156)*H156</f>
        <v>3.8727660358198319</v>
      </c>
      <c r="K156" s="370"/>
      <c r="N156" s="97"/>
      <c r="O156" s="97"/>
    </row>
    <row r="157" spans="2:15" customFormat="1" ht="14.65" customHeight="1" x14ac:dyDescent="0.2">
      <c r="B157" s="360" t="s">
        <v>42</v>
      </c>
      <c r="C157" s="360"/>
      <c r="D157" s="360"/>
      <c r="E157" s="360"/>
      <c r="F157" s="360"/>
      <c r="G157" s="360"/>
      <c r="H157" s="360"/>
      <c r="I157" s="360"/>
      <c r="J157" s="370">
        <f>SUM(J156)</f>
        <v>3.8727660358198319</v>
      </c>
      <c r="K157" s="370"/>
    </row>
    <row r="158" spans="2:15" customFormat="1" ht="14.65" customHeight="1" x14ac:dyDescent="0.2">
      <c r="B158" s="371"/>
      <c r="C158" s="371"/>
      <c r="D158" s="371"/>
      <c r="E158" s="371"/>
      <c r="F158" s="371"/>
      <c r="G158" s="371"/>
      <c r="H158" s="371"/>
      <c r="I158" s="371"/>
      <c r="J158" s="371"/>
      <c r="K158" s="371"/>
    </row>
    <row r="159" spans="2:15" customFormat="1" ht="26.25" customHeight="1" x14ac:dyDescent="0.2">
      <c r="B159" s="368" t="s">
        <v>160</v>
      </c>
      <c r="C159" s="368"/>
      <c r="D159" s="368"/>
      <c r="E159" s="2">
        <v>1</v>
      </c>
      <c r="F159" s="363">
        <v>2700</v>
      </c>
      <c r="G159" s="363"/>
      <c r="H159" s="369">
        <f>J150</f>
        <v>4647.3192429837982</v>
      </c>
      <c r="I159" s="369"/>
      <c r="J159" s="361">
        <f>(E159/F159)*H159</f>
        <v>1.7212293492532584</v>
      </c>
      <c r="K159" s="361"/>
      <c r="N159" s="97"/>
      <c r="O159" s="97"/>
    </row>
    <row r="160" spans="2:15" customFormat="1" ht="14.65" customHeight="1" x14ac:dyDescent="0.2">
      <c r="B160" s="360" t="s">
        <v>42</v>
      </c>
      <c r="C160" s="360"/>
      <c r="D160" s="360"/>
      <c r="E160" s="360"/>
      <c r="F160" s="360"/>
      <c r="G160" s="360"/>
      <c r="H160" s="360"/>
      <c r="I160" s="360"/>
      <c r="J160" s="361">
        <f>SUM(J159)</f>
        <v>1.7212293492532584</v>
      </c>
      <c r="K160" s="361"/>
    </row>
    <row r="161" spans="2:11" customFormat="1" ht="14.65" customHeight="1" x14ac:dyDescent="0.2">
      <c r="B161" s="362"/>
      <c r="C161" s="362"/>
      <c r="D161" s="362"/>
      <c r="E161" s="362"/>
      <c r="F161" s="362"/>
      <c r="G161" s="362"/>
      <c r="H161" s="362"/>
      <c r="I161" s="362"/>
      <c r="J161" s="362"/>
      <c r="K161" s="362"/>
    </row>
    <row r="162" spans="2:11" customFormat="1" ht="54.75" customHeight="1" x14ac:dyDescent="0.2">
      <c r="B162" s="192" t="s">
        <v>43</v>
      </c>
      <c r="C162" s="364" t="s">
        <v>44</v>
      </c>
      <c r="D162" s="364"/>
      <c r="E162" s="364"/>
      <c r="F162" s="194" t="s">
        <v>45</v>
      </c>
      <c r="G162" s="365" t="s">
        <v>46</v>
      </c>
      <c r="H162" s="365"/>
      <c r="I162" s="194" t="s">
        <v>47</v>
      </c>
      <c r="J162" s="194" t="s">
        <v>48</v>
      </c>
      <c r="K162" s="194" t="s">
        <v>49</v>
      </c>
    </row>
    <row r="163" spans="2:11" customFormat="1" ht="14.65" customHeight="1" x14ac:dyDescent="0.2">
      <c r="B163" s="366"/>
      <c r="C163" s="366"/>
      <c r="D163" s="366"/>
      <c r="E163" s="366"/>
      <c r="F163" s="366"/>
      <c r="G163" s="366"/>
      <c r="H163" s="366"/>
      <c r="I163" s="366"/>
      <c r="J163" s="366"/>
      <c r="K163" s="366"/>
    </row>
    <row r="164" spans="2:11" customFormat="1" ht="25.5" x14ac:dyDescent="0.2">
      <c r="B164" s="3" t="s">
        <v>161</v>
      </c>
      <c r="C164" s="4">
        <v>1</v>
      </c>
      <c r="D164" s="4">
        <v>30</v>
      </c>
      <c r="E164" s="195">
        <f>D165</f>
        <v>130</v>
      </c>
      <c r="F164" s="5">
        <v>8</v>
      </c>
      <c r="G164" s="6" t="s">
        <v>50</v>
      </c>
      <c r="H164" s="6" t="s">
        <v>162</v>
      </c>
      <c r="I164" s="7">
        <v>1.16E-4</v>
      </c>
      <c r="J164" s="193">
        <v>0</v>
      </c>
      <c r="K164" s="193">
        <f>ROUND(I164*J164,2)</f>
        <v>0</v>
      </c>
    </row>
    <row r="165" spans="2:11" customFormat="1" ht="25.5" x14ac:dyDescent="0.2">
      <c r="B165" s="3" t="str">
        <f>B164</f>
        <v>Fachada</v>
      </c>
      <c r="C165" s="4">
        <v>1</v>
      </c>
      <c r="D165" s="367">
        <v>130</v>
      </c>
      <c r="E165" s="367"/>
      <c r="F165" s="5">
        <v>8</v>
      </c>
      <c r="G165" s="6" t="s">
        <v>50</v>
      </c>
      <c r="H165" s="6" t="s">
        <v>162</v>
      </c>
      <c r="I165" s="7">
        <v>4.6400000000000003E-5</v>
      </c>
      <c r="J165" s="193">
        <f>J150</f>
        <v>4647.3192429837982</v>
      </c>
      <c r="K165" s="193">
        <f>I165*J165</f>
        <v>0.21563561287444824</v>
      </c>
    </row>
    <row r="166" spans="2:11" customFormat="1" ht="32.25" customHeight="1" x14ac:dyDescent="0.2">
      <c r="B166" s="360" t="s">
        <v>42</v>
      </c>
      <c r="C166" s="360"/>
      <c r="D166" s="360"/>
      <c r="E166" s="360"/>
      <c r="F166" s="360"/>
      <c r="G166" s="360"/>
      <c r="H166" s="360"/>
      <c r="I166" s="360"/>
      <c r="J166" s="360"/>
      <c r="K166" s="193">
        <f>SUM(K164:K165)</f>
        <v>0.21563561287444824</v>
      </c>
    </row>
    <row r="167" spans="2:11" customFormat="1" ht="12.75" x14ac:dyDescent="0.2">
      <c r="B167" s="3" t="s">
        <v>163</v>
      </c>
      <c r="C167" s="4">
        <v>1</v>
      </c>
      <c r="D167" s="367">
        <v>380</v>
      </c>
      <c r="E167" s="367"/>
      <c r="F167" s="5">
        <v>16</v>
      </c>
      <c r="G167" s="6" t="s">
        <v>50</v>
      </c>
      <c r="H167" s="6" t="s">
        <v>51</v>
      </c>
      <c r="I167" s="7">
        <f>ROUND((C167/D167)*F167*(G167/H167),7)</f>
        <v>2.231E-4</v>
      </c>
      <c r="J167" s="193">
        <f>J150</f>
        <v>4647.3192429837982</v>
      </c>
      <c r="K167" s="193">
        <f>I167*J167</f>
        <v>1.0368169231096853</v>
      </c>
    </row>
    <row r="168" spans="2:11" customFormat="1" ht="32.25" customHeight="1" x14ac:dyDescent="0.2">
      <c r="B168" s="360" t="s">
        <v>42</v>
      </c>
      <c r="C168" s="360"/>
      <c r="D168" s="360"/>
      <c r="E168" s="360"/>
      <c r="F168" s="360"/>
      <c r="G168" s="360"/>
      <c r="H168" s="360"/>
      <c r="I168" s="360"/>
      <c r="J168" s="360"/>
      <c r="K168" s="193">
        <f>SUM(K167)</f>
        <v>1.0368169231096853</v>
      </c>
    </row>
    <row r="169" spans="2:11" customFormat="1" ht="14.65" customHeight="1" x14ac:dyDescent="0.2">
      <c r="B169" s="359"/>
      <c r="C169" s="359"/>
      <c r="D169" s="359"/>
      <c r="E169" s="359"/>
      <c r="F169" s="359"/>
      <c r="G169" s="359"/>
      <c r="H169" s="359"/>
      <c r="I169" s="359"/>
      <c r="J169" s="359"/>
      <c r="K169" s="359"/>
    </row>
  </sheetData>
  <mergeCells count="215">
    <mergeCell ref="D167:E167"/>
    <mergeCell ref="B168:J168"/>
    <mergeCell ref="B169:K169"/>
    <mergeCell ref="B161:K161"/>
    <mergeCell ref="C162:E162"/>
    <mergeCell ref="G162:H162"/>
    <mergeCell ref="B163:K163"/>
    <mergeCell ref="D165:E165"/>
    <mergeCell ref="B166:J166"/>
    <mergeCell ref="B158:K158"/>
    <mergeCell ref="B159:D159"/>
    <mergeCell ref="F159:G159"/>
    <mergeCell ref="H159:I159"/>
    <mergeCell ref="J159:K159"/>
    <mergeCell ref="B160:I160"/>
    <mergeCell ref="J160:K160"/>
    <mergeCell ref="B156:D156"/>
    <mergeCell ref="F156:G156"/>
    <mergeCell ref="H156:I156"/>
    <mergeCell ref="J156:K156"/>
    <mergeCell ref="B157:I157"/>
    <mergeCell ref="J157:K157"/>
    <mergeCell ref="B151:J151"/>
    <mergeCell ref="B152:C152"/>
    <mergeCell ref="B153:K153"/>
    <mergeCell ref="B154:K154"/>
    <mergeCell ref="B155:D155"/>
    <mergeCell ref="E155:G155"/>
    <mergeCell ref="H155:I155"/>
    <mergeCell ref="J155:K155"/>
    <mergeCell ref="C145:I145"/>
    <mergeCell ref="C146:I146"/>
    <mergeCell ref="C147:I147"/>
    <mergeCell ref="B148:I148"/>
    <mergeCell ref="C149:I149"/>
    <mergeCell ref="B150:I150"/>
    <mergeCell ref="B139:J139"/>
    <mergeCell ref="B140:J140"/>
    <mergeCell ref="B141:J141"/>
    <mergeCell ref="B142:J142"/>
    <mergeCell ref="B143:I143"/>
    <mergeCell ref="C144:I144"/>
    <mergeCell ref="C131:H131"/>
    <mergeCell ref="C132:H132"/>
    <mergeCell ref="B133:I133"/>
    <mergeCell ref="B134:J134"/>
    <mergeCell ref="B135:D135"/>
    <mergeCell ref="B136:C138"/>
    <mergeCell ref="D136:J136"/>
    <mergeCell ref="D137:J137"/>
    <mergeCell ref="D138:J138"/>
    <mergeCell ref="C125:H125"/>
    <mergeCell ref="C126:H126"/>
    <mergeCell ref="C127:H127"/>
    <mergeCell ref="C128:H128"/>
    <mergeCell ref="C129:H129"/>
    <mergeCell ref="C130:H130"/>
    <mergeCell ref="C119:H119"/>
    <mergeCell ref="B120:H120"/>
    <mergeCell ref="C121:H121"/>
    <mergeCell ref="B122:H122"/>
    <mergeCell ref="C123:H123"/>
    <mergeCell ref="B124:H124"/>
    <mergeCell ref="C113:I113"/>
    <mergeCell ref="C114:I114"/>
    <mergeCell ref="C115:I115"/>
    <mergeCell ref="C116:I116"/>
    <mergeCell ref="B117:I117"/>
    <mergeCell ref="B118:J118"/>
    <mergeCell ref="C107:I107"/>
    <mergeCell ref="B108:I108"/>
    <mergeCell ref="B109:J109"/>
    <mergeCell ref="C110:I110"/>
    <mergeCell ref="C111:I111"/>
    <mergeCell ref="C112:I112"/>
    <mergeCell ref="C101:H101"/>
    <mergeCell ref="C102:H102"/>
    <mergeCell ref="C103:H103"/>
    <mergeCell ref="C104:H104"/>
    <mergeCell ref="C105:H105"/>
    <mergeCell ref="B106:I106"/>
    <mergeCell ref="B95:H95"/>
    <mergeCell ref="B96:J96"/>
    <mergeCell ref="B97:J97"/>
    <mergeCell ref="C98:I98"/>
    <mergeCell ref="C99:H99"/>
    <mergeCell ref="C100:H100"/>
    <mergeCell ref="C84:H84"/>
    <mergeCell ref="C85:I85"/>
    <mergeCell ref="B86:I86"/>
    <mergeCell ref="B87:J87"/>
    <mergeCell ref="C88:I88"/>
    <mergeCell ref="C91:H91"/>
    <mergeCell ref="B78:I78"/>
    <mergeCell ref="C79:H79"/>
    <mergeCell ref="B80:I80"/>
    <mergeCell ref="B81:J81"/>
    <mergeCell ref="B82:J82"/>
    <mergeCell ref="C83:I83"/>
    <mergeCell ref="B71:J71"/>
    <mergeCell ref="B72:J72"/>
    <mergeCell ref="B73:J73"/>
    <mergeCell ref="C74:I74"/>
    <mergeCell ref="C75:H75"/>
    <mergeCell ref="C76:H76"/>
    <mergeCell ref="C64:H64"/>
    <mergeCell ref="C65:H65"/>
    <mergeCell ref="C66:H66"/>
    <mergeCell ref="C67:D67"/>
    <mergeCell ref="C68:H68"/>
    <mergeCell ref="B69:H69"/>
    <mergeCell ref="B57:J57"/>
    <mergeCell ref="B59:J59"/>
    <mergeCell ref="C60:H60"/>
    <mergeCell ref="C61:H61"/>
    <mergeCell ref="C62:H62"/>
    <mergeCell ref="C63:H63"/>
    <mergeCell ref="C51:I51"/>
    <mergeCell ref="C52:I52"/>
    <mergeCell ref="C53:I53"/>
    <mergeCell ref="C54:I54"/>
    <mergeCell ref="B55:I55"/>
    <mergeCell ref="B56:J56"/>
    <mergeCell ref="C46:I46"/>
    <mergeCell ref="B47:J47"/>
    <mergeCell ref="B48:J48"/>
    <mergeCell ref="B49:J49"/>
    <mergeCell ref="B50:J50"/>
    <mergeCell ref="C39:F39"/>
    <mergeCell ref="C40:H40"/>
    <mergeCell ref="C41:I41"/>
    <mergeCell ref="C42:I42"/>
    <mergeCell ref="C43:I43"/>
    <mergeCell ref="C44:I44"/>
    <mergeCell ref="C45:H45"/>
    <mergeCell ref="B33:J33"/>
    <mergeCell ref="C34:I34"/>
    <mergeCell ref="C35:G35"/>
    <mergeCell ref="C36:H36"/>
    <mergeCell ref="C37:H37"/>
    <mergeCell ref="C38:I38"/>
    <mergeCell ref="B26:J26"/>
    <mergeCell ref="B27:J27"/>
    <mergeCell ref="C28:H28"/>
    <mergeCell ref="C29:I29"/>
    <mergeCell ref="C30:H30"/>
    <mergeCell ref="B32:I32"/>
    <mergeCell ref="C22:H22"/>
    <mergeCell ref="I22:J22"/>
    <mergeCell ref="C23:H23"/>
    <mergeCell ref="I23:J23"/>
    <mergeCell ref="B24:J24"/>
    <mergeCell ref="B25:J25"/>
    <mergeCell ref="HR19:HY19"/>
    <mergeCell ref="HZ19:IG19"/>
    <mergeCell ref="IH19:IJ19"/>
    <mergeCell ref="C20:H20"/>
    <mergeCell ref="I20:J20"/>
    <mergeCell ref="C21:H21"/>
    <mergeCell ref="I21:J21"/>
    <mergeCell ref="FV19:GC19"/>
    <mergeCell ref="GD19:GK19"/>
    <mergeCell ref="GL19:GS19"/>
    <mergeCell ref="GT19:HA19"/>
    <mergeCell ref="HB19:HI19"/>
    <mergeCell ref="HJ19:HQ19"/>
    <mergeCell ref="DZ19:EG19"/>
    <mergeCell ref="EH19:EO19"/>
    <mergeCell ref="EP19:EW19"/>
    <mergeCell ref="EX19:FE19"/>
    <mergeCell ref="FF19:FM19"/>
    <mergeCell ref="FN19:FU19"/>
    <mergeCell ref="CD19:CK19"/>
    <mergeCell ref="CL19:CS19"/>
    <mergeCell ref="CT19:DA19"/>
    <mergeCell ref="DB19:DI19"/>
    <mergeCell ref="DJ19:DQ19"/>
    <mergeCell ref="DR19:DY19"/>
    <mergeCell ref="AH19:AO19"/>
    <mergeCell ref="AP19:AW19"/>
    <mergeCell ref="AX19:BE19"/>
    <mergeCell ref="BF19:BM19"/>
    <mergeCell ref="BN19:BU19"/>
    <mergeCell ref="BV19:CC19"/>
    <mergeCell ref="B16:J16"/>
    <mergeCell ref="B17:J17"/>
    <mergeCell ref="B18:J18"/>
    <mergeCell ref="B19:J19"/>
    <mergeCell ref="R19:Y19"/>
    <mergeCell ref="Z19:AG19"/>
    <mergeCell ref="C13:F13"/>
    <mergeCell ref="G13:H13"/>
    <mergeCell ref="I13:J13"/>
    <mergeCell ref="B14:H14"/>
    <mergeCell ref="I14:J14"/>
    <mergeCell ref="B15:J15"/>
    <mergeCell ref="C12:F12"/>
    <mergeCell ref="G12:H12"/>
    <mergeCell ref="I12:J12"/>
    <mergeCell ref="B6:J6"/>
    <mergeCell ref="C7:H7"/>
    <mergeCell ref="I7:J7"/>
    <mergeCell ref="C8:H8"/>
    <mergeCell ref="I8:J8"/>
    <mergeCell ref="C9:H9"/>
    <mergeCell ref="I9:J9"/>
    <mergeCell ref="B2:J2"/>
    <mergeCell ref="B3:F3"/>
    <mergeCell ref="G3:J3"/>
    <mergeCell ref="B4:F4"/>
    <mergeCell ref="G4:J4"/>
    <mergeCell ref="B5:J5"/>
    <mergeCell ref="C10:H10"/>
    <mergeCell ref="I10:J10"/>
    <mergeCell ref="B11:J11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IJ169"/>
  <sheetViews>
    <sheetView workbookViewId="0">
      <selection activeCell="B133" sqref="B133:I133"/>
    </sheetView>
  </sheetViews>
  <sheetFormatPr defaultColWidth="9.140625" defaultRowHeight="12" x14ac:dyDescent="0.2"/>
  <cols>
    <col min="1" max="1" width="0.85546875" style="85" customWidth="1"/>
    <col min="2" max="2" width="13.140625" style="85" bestFit="1" customWidth="1"/>
    <col min="3" max="3" width="26.85546875" style="85" customWidth="1"/>
    <col min="4" max="4" width="14.28515625" style="85" customWidth="1"/>
    <col min="5" max="5" width="11.85546875" style="85" customWidth="1"/>
    <col min="6" max="6" width="12.85546875" style="85" customWidth="1"/>
    <col min="7" max="7" width="8.140625" style="85" customWidth="1"/>
    <col min="8" max="8" width="8.28515625" style="85" customWidth="1"/>
    <col min="9" max="9" width="11.28515625" style="85" customWidth="1"/>
    <col min="10" max="10" width="13.85546875" style="123" bestFit="1" customWidth="1"/>
    <col min="11" max="11" width="11.28515625" style="85" bestFit="1" customWidth="1"/>
    <col min="12" max="12" width="11.7109375" style="91" bestFit="1" customWidth="1"/>
    <col min="13" max="13" width="7.42578125" style="91" customWidth="1"/>
    <col min="14" max="14" width="7" style="91" bestFit="1" customWidth="1"/>
    <col min="15" max="16" width="9.28515625" style="91" bestFit="1" customWidth="1"/>
    <col min="17" max="17" width="9.140625" style="91"/>
    <col min="18" max="256" width="9.140625" style="85"/>
    <col min="257" max="257" width="0.85546875" style="85" customWidth="1"/>
    <col min="258" max="258" width="13.140625" style="85" bestFit="1" customWidth="1"/>
    <col min="259" max="259" width="26.85546875" style="85" customWidth="1"/>
    <col min="260" max="260" width="14.28515625" style="85" customWidth="1"/>
    <col min="261" max="261" width="11.85546875" style="85" customWidth="1"/>
    <col min="262" max="262" width="12.85546875" style="85" customWidth="1"/>
    <col min="263" max="263" width="8.140625" style="85" customWidth="1"/>
    <col min="264" max="264" width="8.28515625" style="85" customWidth="1"/>
    <col min="265" max="265" width="11.28515625" style="85" customWidth="1"/>
    <col min="266" max="266" width="13.85546875" style="85" bestFit="1" customWidth="1"/>
    <col min="267" max="267" width="1.28515625" style="85" customWidth="1"/>
    <col min="268" max="268" width="11.7109375" style="85" bestFit="1" customWidth="1"/>
    <col min="269" max="269" width="7.42578125" style="85" customWidth="1"/>
    <col min="270" max="270" width="6.5703125" style="85" customWidth="1"/>
    <col min="271" max="272" width="9.28515625" style="85" bestFit="1" customWidth="1"/>
    <col min="273" max="512" width="9.140625" style="85"/>
    <col min="513" max="513" width="0.85546875" style="85" customWidth="1"/>
    <col min="514" max="514" width="13.140625" style="85" bestFit="1" customWidth="1"/>
    <col min="515" max="515" width="26.85546875" style="85" customWidth="1"/>
    <col min="516" max="516" width="14.28515625" style="85" customWidth="1"/>
    <col min="517" max="517" width="11.85546875" style="85" customWidth="1"/>
    <col min="518" max="518" width="12.85546875" style="85" customWidth="1"/>
    <col min="519" max="519" width="8.140625" style="85" customWidth="1"/>
    <col min="520" max="520" width="8.28515625" style="85" customWidth="1"/>
    <col min="521" max="521" width="11.28515625" style="85" customWidth="1"/>
    <col min="522" max="522" width="13.85546875" style="85" bestFit="1" customWidth="1"/>
    <col min="523" max="523" width="1.28515625" style="85" customWidth="1"/>
    <col min="524" max="524" width="11.7109375" style="85" bestFit="1" customWidth="1"/>
    <col min="525" max="525" width="7.42578125" style="85" customWidth="1"/>
    <col min="526" max="526" width="6.5703125" style="85" customWidth="1"/>
    <col min="527" max="528" width="9.28515625" style="85" bestFit="1" customWidth="1"/>
    <col min="529" max="768" width="9.140625" style="85"/>
    <col min="769" max="769" width="0.85546875" style="85" customWidth="1"/>
    <col min="770" max="770" width="13.140625" style="85" bestFit="1" customWidth="1"/>
    <col min="771" max="771" width="26.85546875" style="85" customWidth="1"/>
    <col min="772" max="772" width="14.28515625" style="85" customWidth="1"/>
    <col min="773" max="773" width="11.85546875" style="85" customWidth="1"/>
    <col min="774" max="774" width="12.85546875" style="85" customWidth="1"/>
    <col min="775" max="775" width="8.140625" style="85" customWidth="1"/>
    <col min="776" max="776" width="8.28515625" style="85" customWidth="1"/>
    <col min="777" max="777" width="11.28515625" style="85" customWidth="1"/>
    <col min="778" max="778" width="13.85546875" style="85" bestFit="1" customWidth="1"/>
    <col min="779" max="779" width="1.28515625" style="85" customWidth="1"/>
    <col min="780" max="780" width="11.7109375" style="85" bestFit="1" customWidth="1"/>
    <col min="781" max="781" width="7.42578125" style="85" customWidth="1"/>
    <col min="782" max="782" width="6.5703125" style="85" customWidth="1"/>
    <col min="783" max="784" width="9.28515625" style="85" bestFit="1" customWidth="1"/>
    <col min="785" max="1024" width="9.140625" style="85"/>
    <col min="1025" max="1025" width="0.85546875" style="85" customWidth="1"/>
    <col min="1026" max="1026" width="13.140625" style="85" bestFit="1" customWidth="1"/>
    <col min="1027" max="1027" width="26.85546875" style="85" customWidth="1"/>
    <col min="1028" max="1028" width="14.28515625" style="85" customWidth="1"/>
    <col min="1029" max="1029" width="11.85546875" style="85" customWidth="1"/>
    <col min="1030" max="1030" width="12.85546875" style="85" customWidth="1"/>
    <col min="1031" max="1031" width="8.140625" style="85" customWidth="1"/>
    <col min="1032" max="1032" width="8.28515625" style="85" customWidth="1"/>
    <col min="1033" max="1033" width="11.28515625" style="85" customWidth="1"/>
    <col min="1034" max="1034" width="13.85546875" style="85" bestFit="1" customWidth="1"/>
    <col min="1035" max="1035" width="1.28515625" style="85" customWidth="1"/>
    <col min="1036" max="1036" width="11.7109375" style="85" bestFit="1" customWidth="1"/>
    <col min="1037" max="1037" width="7.42578125" style="85" customWidth="1"/>
    <col min="1038" max="1038" width="6.5703125" style="85" customWidth="1"/>
    <col min="1039" max="1040" width="9.28515625" style="85" bestFit="1" customWidth="1"/>
    <col min="1041" max="1280" width="9.140625" style="85"/>
    <col min="1281" max="1281" width="0.85546875" style="85" customWidth="1"/>
    <col min="1282" max="1282" width="13.140625" style="85" bestFit="1" customWidth="1"/>
    <col min="1283" max="1283" width="26.85546875" style="85" customWidth="1"/>
    <col min="1284" max="1284" width="14.28515625" style="85" customWidth="1"/>
    <col min="1285" max="1285" width="11.85546875" style="85" customWidth="1"/>
    <col min="1286" max="1286" width="12.85546875" style="85" customWidth="1"/>
    <col min="1287" max="1287" width="8.140625" style="85" customWidth="1"/>
    <col min="1288" max="1288" width="8.28515625" style="85" customWidth="1"/>
    <col min="1289" max="1289" width="11.28515625" style="85" customWidth="1"/>
    <col min="1290" max="1290" width="13.85546875" style="85" bestFit="1" customWidth="1"/>
    <col min="1291" max="1291" width="1.28515625" style="85" customWidth="1"/>
    <col min="1292" max="1292" width="11.7109375" style="85" bestFit="1" customWidth="1"/>
    <col min="1293" max="1293" width="7.42578125" style="85" customWidth="1"/>
    <col min="1294" max="1294" width="6.5703125" style="85" customWidth="1"/>
    <col min="1295" max="1296" width="9.28515625" style="85" bestFit="1" customWidth="1"/>
    <col min="1297" max="1536" width="9.140625" style="85"/>
    <col min="1537" max="1537" width="0.85546875" style="85" customWidth="1"/>
    <col min="1538" max="1538" width="13.140625" style="85" bestFit="1" customWidth="1"/>
    <col min="1539" max="1539" width="26.85546875" style="85" customWidth="1"/>
    <col min="1540" max="1540" width="14.28515625" style="85" customWidth="1"/>
    <col min="1541" max="1541" width="11.85546875" style="85" customWidth="1"/>
    <col min="1542" max="1542" width="12.85546875" style="85" customWidth="1"/>
    <col min="1543" max="1543" width="8.140625" style="85" customWidth="1"/>
    <col min="1544" max="1544" width="8.28515625" style="85" customWidth="1"/>
    <col min="1545" max="1545" width="11.28515625" style="85" customWidth="1"/>
    <col min="1546" max="1546" width="13.85546875" style="85" bestFit="1" customWidth="1"/>
    <col min="1547" max="1547" width="1.28515625" style="85" customWidth="1"/>
    <col min="1548" max="1548" width="11.7109375" style="85" bestFit="1" customWidth="1"/>
    <col min="1549" max="1549" width="7.42578125" style="85" customWidth="1"/>
    <col min="1550" max="1550" width="6.5703125" style="85" customWidth="1"/>
    <col min="1551" max="1552" width="9.28515625" style="85" bestFit="1" customWidth="1"/>
    <col min="1553" max="1792" width="9.140625" style="85"/>
    <col min="1793" max="1793" width="0.85546875" style="85" customWidth="1"/>
    <col min="1794" max="1794" width="13.140625" style="85" bestFit="1" customWidth="1"/>
    <col min="1795" max="1795" width="26.85546875" style="85" customWidth="1"/>
    <col min="1796" max="1796" width="14.28515625" style="85" customWidth="1"/>
    <col min="1797" max="1797" width="11.85546875" style="85" customWidth="1"/>
    <col min="1798" max="1798" width="12.85546875" style="85" customWidth="1"/>
    <col min="1799" max="1799" width="8.140625" style="85" customWidth="1"/>
    <col min="1800" max="1800" width="8.28515625" style="85" customWidth="1"/>
    <col min="1801" max="1801" width="11.28515625" style="85" customWidth="1"/>
    <col min="1802" max="1802" width="13.85546875" style="85" bestFit="1" customWidth="1"/>
    <col min="1803" max="1803" width="1.28515625" style="85" customWidth="1"/>
    <col min="1804" max="1804" width="11.7109375" style="85" bestFit="1" customWidth="1"/>
    <col min="1805" max="1805" width="7.42578125" style="85" customWidth="1"/>
    <col min="1806" max="1806" width="6.5703125" style="85" customWidth="1"/>
    <col min="1807" max="1808" width="9.28515625" style="85" bestFit="1" customWidth="1"/>
    <col min="1809" max="2048" width="9.140625" style="85"/>
    <col min="2049" max="2049" width="0.85546875" style="85" customWidth="1"/>
    <col min="2050" max="2050" width="13.140625" style="85" bestFit="1" customWidth="1"/>
    <col min="2051" max="2051" width="26.85546875" style="85" customWidth="1"/>
    <col min="2052" max="2052" width="14.28515625" style="85" customWidth="1"/>
    <col min="2053" max="2053" width="11.85546875" style="85" customWidth="1"/>
    <col min="2054" max="2054" width="12.85546875" style="85" customWidth="1"/>
    <col min="2055" max="2055" width="8.140625" style="85" customWidth="1"/>
    <col min="2056" max="2056" width="8.28515625" style="85" customWidth="1"/>
    <col min="2057" max="2057" width="11.28515625" style="85" customWidth="1"/>
    <col min="2058" max="2058" width="13.85546875" style="85" bestFit="1" customWidth="1"/>
    <col min="2059" max="2059" width="1.28515625" style="85" customWidth="1"/>
    <col min="2060" max="2060" width="11.7109375" style="85" bestFit="1" customWidth="1"/>
    <col min="2061" max="2061" width="7.42578125" style="85" customWidth="1"/>
    <col min="2062" max="2062" width="6.5703125" style="85" customWidth="1"/>
    <col min="2063" max="2064" width="9.28515625" style="85" bestFit="1" customWidth="1"/>
    <col min="2065" max="2304" width="9.140625" style="85"/>
    <col min="2305" max="2305" width="0.85546875" style="85" customWidth="1"/>
    <col min="2306" max="2306" width="13.140625" style="85" bestFit="1" customWidth="1"/>
    <col min="2307" max="2307" width="26.85546875" style="85" customWidth="1"/>
    <col min="2308" max="2308" width="14.28515625" style="85" customWidth="1"/>
    <col min="2309" max="2309" width="11.85546875" style="85" customWidth="1"/>
    <col min="2310" max="2310" width="12.85546875" style="85" customWidth="1"/>
    <col min="2311" max="2311" width="8.140625" style="85" customWidth="1"/>
    <col min="2312" max="2312" width="8.28515625" style="85" customWidth="1"/>
    <col min="2313" max="2313" width="11.28515625" style="85" customWidth="1"/>
    <col min="2314" max="2314" width="13.85546875" style="85" bestFit="1" customWidth="1"/>
    <col min="2315" max="2315" width="1.28515625" style="85" customWidth="1"/>
    <col min="2316" max="2316" width="11.7109375" style="85" bestFit="1" customWidth="1"/>
    <col min="2317" max="2317" width="7.42578125" style="85" customWidth="1"/>
    <col min="2318" max="2318" width="6.5703125" style="85" customWidth="1"/>
    <col min="2319" max="2320" width="9.28515625" style="85" bestFit="1" customWidth="1"/>
    <col min="2321" max="2560" width="9.140625" style="85"/>
    <col min="2561" max="2561" width="0.85546875" style="85" customWidth="1"/>
    <col min="2562" max="2562" width="13.140625" style="85" bestFit="1" customWidth="1"/>
    <col min="2563" max="2563" width="26.85546875" style="85" customWidth="1"/>
    <col min="2564" max="2564" width="14.28515625" style="85" customWidth="1"/>
    <col min="2565" max="2565" width="11.85546875" style="85" customWidth="1"/>
    <col min="2566" max="2566" width="12.85546875" style="85" customWidth="1"/>
    <col min="2567" max="2567" width="8.140625" style="85" customWidth="1"/>
    <col min="2568" max="2568" width="8.28515625" style="85" customWidth="1"/>
    <col min="2569" max="2569" width="11.28515625" style="85" customWidth="1"/>
    <col min="2570" max="2570" width="13.85546875" style="85" bestFit="1" customWidth="1"/>
    <col min="2571" max="2571" width="1.28515625" style="85" customWidth="1"/>
    <col min="2572" max="2572" width="11.7109375" style="85" bestFit="1" customWidth="1"/>
    <col min="2573" max="2573" width="7.42578125" style="85" customWidth="1"/>
    <col min="2574" max="2574" width="6.5703125" style="85" customWidth="1"/>
    <col min="2575" max="2576" width="9.28515625" style="85" bestFit="1" customWidth="1"/>
    <col min="2577" max="2816" width="9.140625" style="85"/>
    <col min="2817" max="2817" width="0.85546875" style="85" customWidth="1"/>
    <col min="2818" max="2818" width="13.140625" style="85" bestFit="1" customWidth="1"/>
    <col min="2819" max="2819" width="26.85546875" style="85" customWidth="1"/>
    <col min="2820" max="2820" width="14.28515625" style="85" customWidth="1"/>
    <col min="2821" max="2821" width="11.85546875" style="85" customWidth="1"/>
    <col min="2822" max="2822" width="12.85546875" style="85" customWidth="1"/>
    <col min="2823" max="2823" width="8.140625" style="85" customWidth="1"/>
    <col min="2824" max="2824" width="8.28515625" style="85" customWidth="1"/>
    <col min="2825" max="2825" width="11.28515625" style="85" customWidth="1"/>
    <col min="2826" max="2826" width="13.85546875" style="85" bestFit="1" customWidth="1"/>
    <col min="2827" max="2827" width="1.28515625" style="85" customWidth="1"/>
    <col min="2828" max="2828" width="11.7109375" style="85" bestFit="1" customWidth="1"/>
    <col min="2829" max="2829" width="7.42578125" style="85" customWidth="1"/>
    <col min="2830" max="2830" width="6.5703125" style="85" customWidth="1"/>
    <col min="2831" max="2832" width="9.28515625" style="85" bestFit="1" customWidth="1"/>
    <col min="2833" max="3072" width="9.140625" style="85"/>
    <col min="3073" max="3073" width="0.85546875" style="85" customWidth="1"/>
    <col min="3074" max="3074" width="13.140625" style="85" bestFit="1" customWidth="1"/>
    <col min="3075" max="3075" width="26.85546875" style="85" customWidth="1"/>
    <col min="3076" max="3076" width="14.28515625" style="85" customWidth="1"/>
    <col min="3077" max="3077" width="11.85546875" style="85" customWidth="1"/>
    <col min="3078" max="3078" width="12.85546875" style="85" customWidth="1"/>
    <col min="3079" max="3079" width="8.140625" style="85" customWidth="1"/>
    <col min="3080" max="3080" width="8.28515625" style="85" customWidth="1"/>
    <col min="3081" max="3081" width="11.28515625" style="85" customWidth="1"/>
    <col min="3082" max="3082" width="13.85546875" style="85" bestFit="1" customWidth="1"/>
    <col min="3083" max="3083" width="1.28515625" style="85" customWidth="1"/>
    <col min="3084" max="3084" width="11.7109375" style="85" bestFit="1" customWidth="1"/>
    <col min="3085" max="3085" width="7.42578125" style="85" customWidth="1"/>
    <col min="3086" max="3086" width="6.5703125" style="85" customWidth="1"/>
    <col min="3087" max="3088" width="9.28515625" style="85" bestFit="1" customWidth="1"/>
    <col min="3089" max="3328" width="9.140625" style="85"/>
    <col min="3329" max="3329" width="0.85546875" style="85" customWidth="1"/>
    <col min="3330" max="3330" width="13.140625" style="85" bestFit="1" customWidth="1"/>
    <col min="3331" max="3331" width="26.85546875" style="85" customWidth="1"/>
    <col min="3332" max="3332" width="14.28515625" style="85" customWidth="1"/>
    <col min="3333" max="3333" width="11.85546875" style="85" customWidth="1"/>
    <col min="3334" max="3334" width="12.85546875" style="85" customWidth="1"/>
    <col min="3335" max="3335" width="8.140625" style="85" customWidth="1"/>
    <col min="3336" max="3336" width="8.28515625" style="85" customWidth="1"/>
    <col min="3337" max="3337" width="11.28515625" style="85" customWidth="1"/>
    <col min="3338" max="3338" width="13.85546875" style="85" bestFit="1" customWidth="1"/>
    <col min="3339" max="3339" width="1.28515625" style="85" customWidth="1"/>
    <col min="3340" max="3340" width="11.7109375" style="85" bestFit="1" customWidth="1"/>
    <col min="3341" max="3341" width="7.42578125" style="85" customWidth="1"/>
    <col min="3342" max="3342" width="6.5703125" style="85" customWidth="1"/>
    <col min="3343" max="3344" width="9.28515625" style="85" bestFit="1" customWidth="1"/>
    <col min="3345" max="3584" width="9.140625" style="85"/>
    <col min="3585" max="3585" width="0.85546875" style="85" customWidth="1"/>
    <col min="3586" max="3586" width="13.140625" style="85" bestFit="1" customWidth="1"/>
    <col min="3587" max="3587" width="26.85546875" style="85" customWidth="1"/>
    <col min="3588" max="3588" width="14.28515625" style="85" customWidth="1"/>
    <col min="3589" max="3589" width="11.85546875" style="85" customWidth="1"/>
    <col min="3590" max="3590" width="12.85546875" style="85" customWidth="1"/>
    <col min="3591" max="3591" width="8.140625" style="85" customWidth="1"/>
    <col min="3592" max="3592" width="8.28515625" style="85" customWidth="1"/>
    <col min="3593" max="3593" width="11.28515625" style="85" customWidth="1"/>
    <col min="3594" max="3594" width="13.85546875" style="85" bestFit="1" customWidth="1"/>
    <col min="3595" max="3595" width="1.28515625" style="85" customWidth="1"/>
    <col min="3596" max="3596" width="11.7109375" style="85" bestFit="1" customWidth="1"/>
    <col min="3597" max="3597" width="7.42578125" style="85" customWidth="1"/>
    <col min="3598" max="3598" width="6.5703125" style="85" customWidth="1"/>
    <col min="3599" max="3600" width="9.28515625" style="85" bestFit="1" customWidth="1"/>
    <col min="3601" max="3840" width="9.140625" style="85"/>
    <col min="3841" max="3841" width="0.85546875" style="85" customWidth="1"/>
    <col min="3842" max="3842" width="13.140625" style="85" bestFit="1" customWidth="1"/>
    <col min="3843" max="3843" width="26.85546875" style="85" customWidth="1"/>
    <col min="3844" max="3844" width="14.28515625" style="85" customWidth="1"/>
    <col min="3845" max="3845" width="11.85546875" style="85" customWidth="1"/>
    <col min="3846" max="3846" width="12.85546875" style="85" customWidth="1"/>
    <col min="3847" max="3847" width="8.140625" style="85" customWidth="1"/>
    <col min="3848" max="3848" width="8.28515625" style="85" customWidth="1"/>
    <col min="3849" max="3849" width="11.28515625" style="85" customWidth="1"/>
    <col min="3850" max="3850" width="13.85546875" style="85" bestFit="1" customWidth="1"/>
    <col min="3851" max="3851" width="1.28515625" style="85" customWidth="1"/>
    <col min="3852" max="3852" width="11.7109375" style="85" bestFit="1" customWidth="1"/>
    <col min="3853" max="3853" width="7.42578125" style="85" customWidth="1"/>
    <col min="3854" max="3854" width="6.5703125" style="85" customWidth="1"/>
    <col min="3855" max="3856" width="9.28515625" style="85" bestFit="1" customWidth="1"/>
    <col min="3857" max="4096" width="9.140625" style="85"/>
    <col min="4097" max="4097" width="0.85546875" style="85" customWidth="1"/>
    <col min="4098" max="4098" width="13.140625" style="85" bestFit="1" customWidth="1"/>
    <col min="4099" max="4099" width="26.85546875" style="85" customWidth="1"/>
    <col min="4100" max="4100" width="14.28515625" style="85" customWidth="1"/>
    <col min="4101" max="4101" width="11.85546875" style="85" customWidth="1"/>
    <col min="4102" max="4102" width="12.85546875" style="85" customWidth="1"/>
    <col min="4103" max="4103" width="8.140625" style="85" customWidth="1"/>
    <col min="4104" max="4104" width="8.28515625" style="85" customWidth="1"/>
    <col min="4105" max="4105" width="11.28515625" style="85" customWidth="1"/>
    <col min="4106" max="4106" width="13.85546875" style="85" bestFit="1" customWidth="1"/>
    <col min="4107" max="4107" width="1.28515625" style="85" customWidth="1"/>
    <col min="4108" max="4108" width="11.7109375" style="85" bestFit="1" customWidth="1"/>
    <col min="4109" max="4109" width="7.42578125" style="85" customWidth="1"/>
    <col min="4110" max="4110" width="6.5703125" style="85" customWidth="1"/>
    <col min="4111" max="4112" width="9.28515625" style="85" bestFit="1" customWidth="1"/>
    <col min="4113" max="4352" width="9.140625" style="85"/>
    <col min="4353" max="4353" width="0.85546875" style="85" customWidth="1"/>
    <col min="4354" max="4354" width="13.140625" style="85" bestFit="1" customWidth="1"/>
    <col min="4355" max="4355" width="26.85546875" style="85" customWidth="1"/>
    <col min="4356" max="4356" width="14.28515625" style="85" customWidth="1"/>
    <col min="4357" max="4357" width="11.85546875" style="85" customWidth="1"/>
    <col min="4358" max="4358" width="12.85546875" style="85" customWidth="1"/>
    <col min="4359" max="4359" width="8.140625" style="85" customWidth="1"/>
    <col min="4360" max="4360" width="8.28515625" style="85" customWidth="1"/>
    <col min="4361" max="4361" width="11.28515625" style="85" customWidth="1"/>
    <col min="4362" max="4362" width="13.85546875" style="85" bestFit="1" customWidth="1"/>
    <col min="4363" max="4363" width="1.28515625" style="85" customWidth="1"/>
    <col min="4364" max="4364" width="11.7109375" style="85" bestFit="1" customWidth="1"/>
    <col min="4365" max="4365" width="7.42578125" style="85" customWidth="1"/>
    <col min="4366" max="4366" width="6.5703125" style="85" customWidth="1"/>
    <col min="4367" max="4368" width="9.28515625" style="85" bestFit="1" customWidth="1"/>
    <col min="4369" max="4608" width="9.140625" style="85"/>
    <col min="4609" max="4609" width="0.85546875" style="85" customWidth="1"/>
    <col min="4610" max="4610" width="13.140625" style="85" bestFit="1" customWidth="1"/>
    <col min="4611" max="4611" width="26.85546875" style="85" customWidth="1"/>
    <col min="4612" max="4612" width="14.28515625" style="85" customWidth="1"/>
    <col min="4613" max="4613" width="11.85546875" style="85" customWidth="1"/>
    <col min="4614" max="4614" width="12.85546875" style="85" customWidth="1"/>
    <col min="4615" max="4615" width="8.140625" style="85" customWidth="1"/>
    <col min="4616" max="4616" width="8.28515625" style="85" customWidth="1"/>
    <col min="4617" max="4617" width="11.28515625" style="85" customWidth="1"/>
    <col min="4618" max="4618" width="13.85546875" style="85" bestFit="1" customWidth="1"/>
    <col min="4619" max="4619" width="1.28515625" style="85" customWidth="1"/>
    <col min="4620" max="4620" width="11.7109375" style="85" bestFit="1" customWidth="1"/>
    <col min="4621" max="4621" width="7.42578125" style="85" customWidth="1"/>
    <col min="4622" max="4622" width="6.5703125" style="85" customWidth="1"/>
    <col min="4623" max="4624" width="9.28515625" style="85" bestFit="1" customWidth="1"/>
    <col min="4625" max="4864" width="9.140625" style="85"/>
    <col min="4865" max="4865" width="0.85546875" style="85" customWidth="1"/>
    <col min="4866" max="4866" width="13.140625" style="85" bestFit="1" customWidth="1"/>
    <col min="4867" max="4867" width="26.85546875" style="85" customWidth="1"/>
    <col min="4868" max="4868" width="14.28515625" style="85" customWidth="1"/>
    <col min="4869" max="4869" width="11.85546875" style="85" customWidth="1"/>
    <col min="4870" max="4870" width="12.85546875" style="85" customWidth="1"/>
    <col min="4871" max="4871" width="8.140625" style="85" customWidth="1"/>
    <col min="4872" max="4872" width="8.28515625" style="85" customWidth="1"/>
    <col min="4873" max="4873" width="11.28515625" style="85" customWidth="1"/>
    <col min="4874" max="4874" width="13.85546875" style="85" bestFit="1" customWidth="1"/>
    <col min="4875" max="4875" width="1.28515625" style="85" customWidth="1"/>
    <col min="4876" max="4876" width="11.7109375" style="85" bestFit="1" customWidth="1"/>
    <col min="4877" max="4877" width="7.42578125" style="85" customWidth="1"/>
    <col min="4878" max="4878" width="6.5703125" style="85" customWidth="1"/>
    <col min="4879" max="4880" width="9.28515625" style="85" bestFit="1" customWidth="1"/>
    <col min="4881" max="5120" width="9.140625" style="85"/>
    <col min="5121" max="5121" width="0.85546875" style="85" customWidth="1"/>
    <col min="5122" max="5122" width="13.140625" style="85" bestFit="1" customWidth="1"/>
    <col min="5123" max="5123" width="26.85546875" style="85" customWidth="1"/>
    <col min="5124" max="5124" width="14.28515625" style="85" customWidth="1"/>
    <col min="5125" max="5125" width="11.85546875" style="85" customWidth="1"/>
    <col min="5126" max="5126" width="12.85546875" style="85" customWidth="1"/>
    <col min="5127" max="5127" width="8.140625" style="85" customWidth="1"/>
    <col min="5128" max="5128" width="8.28515625" style="85" customWidth="1"/>
    <col min="5129" max="5129" width="11.28515625" style="85" customWidth="1"/>
    <col min="5130" max="5130" width="13.85546875" style="85" bestFit="1" customWidth="1"/>
    <col min="5131" max="5131" width="1.28515625" style="85" customWidth="1"/>
    <col min="5132" max="5132" width="11.7109375" style="85" bestFit="1" customWidth="1"/>
    <col min="5133" max="5133" width="7.42578125" style="85" customWidth="1"/>
    <col min="5134" max="5134" width="6.5703125" style="85" customWidth="1"/>
    <col min="5135" max="5136" width="9.28515625" style="85" bestFit="1" customWidth="1"/>
    <col min="5137" max="5376" width="9.140625" style="85"/>
    <col min="5377" max="5377" width="0.85546875" style="85" customWidth="1"/>
    <col min="5378" max="5378" width="13.140625" style="85" bestFit="1" customWidth="1"/>
    <col min="5379" max="5379" width="26.85546875" style="85" customWidth="1"/>
    <col min="5380" max="5380" width="14.28515625" style="85" customWidth="1"/>
    <col min="5381" max="5381" width="11.85546875" style="85" customWidth="1"/>
    <col min="5382" max="5382" width="12.85546875" style="85" customWidth="1"/>
    <col min="5383" max="5383" width="8.140625" style="85" customWidth="1"/>
    <col min="5384" max="5384" width="8.28515625" style="85" customWidth="1"/>
    <col min="5385" max="5385" width="11.28515625" style="85" customWidth="1"/>
    <col min="5386" max="5386" width="13.85546875" style="85" bestFit="1" customWidth="1"/>
    <col min="5387" max="5387" width="1.28515625" style="85" customWidth="1"/>
    <col min="5388" max="5388" width="11.7109375" style="85" bestFit="1" customWidth="1"/>
    <col min="5389" max="5389" width="7.42578125" style="85" customWidth="1"/>
    <col min="5390" max="5390" width="6.5703125" style="85" customWidth="1"/>
    <col min="5391" max="5392" width="9.28515625" style="85" bestFit="1" customWidth="1"/>
    <col min="5393" max="5632" width="9.140625" style="85"/>
    <col min="5633" max="5633" width="0.85546875" style="85" customWidth="1"/>
    <col min="5634" max="5634" width="13.140625" style="85" bestFit="1" customWidth="1"/>
    <col min="5635" max="5635" width="26.85546875" style="85" customWidth="1"/>
    <col min="5636" max="5636" width="14.28515625" style="85" customWidth="1"/>
    <col min="5637" max="5637" width="11.85546875" style="85" customWidth="1"/>
    <col min="5638" max="5638" width="12.85546875" style="85" customWidth="1"/>
    <col min="5639" max="5639" width="8.140625" style="85" customWidth="1"/>
    <col min="5640" max="5640" width="8.28515625" style="85" customWidth="1"/>
    <col min="5641" max="5641" width="11.28515625" style="85" customWidth="1"/>
    <col min="5642" max="5642" width="13.85546875" style="85" bestFit="1" customWidth="1"/>
    <col min="5643" max="5643" width="1.28515625" style="85" customWidth="1"/>
    <col min="5644" max="5644" width="11.7109375" style="85" bestFit="1" customWidth="1"/>
    <col min="5645" max="5645" width="7.42578125" style="85" customWidth="1"/>
    <col min="5646" max="5646" width="6.5703125" style="85" customWidth="1"/>
    <col min="5647" max="5648" width="9.28515625" style="85" bestFit="1" customWidth="1"/>
    <col min="5649" max="5888" width="9.140625" style="85"/>
    <col min="5889" max="5889" width="0.85546875" style="85" customWidth="1"/>
    <col min="5890" max="5890" width="13.140625" style="85" bestFit="1" customWidth="1"/>
    <col min="5891" max="5891" width="26.85546875" style="85" customWidth="1"/>
    <col min="5892" max="5892" width="14.28515625" style="85" customWidth="1"/>
    <col min="5893" max="5893" width="11.85546875" style="85" customWidth="1"/>
    <col min="5894" max="5894" width="12.85546875" style="85" customWidth="1"/>
    <col min="5895" max="5895" width="8.140625" style="85" customWidth="1"/>
    <col min="5896" max="5896" width="8.28515625" style="85" customWidth="1"/>
    <col min="5897" max="5897" width="11.28515625" style="85" customWidth="1"/>
    <col min="5898" max="5898" width="13.85546875" style="85" bestFit="1" customWidth="1"/>
    <col min="5899" max="5899" width="1.28515625" style="85" customWidth="1"/>
    <col min="5900" max="5900" width="11.7109375" style="85" bestFit="1" customWidth="1"/>
    <col min="5901" max="5901" width="7.42578125" style="85" customWidth="1"/>
    <col min="5902" max="5902" width="6.5703125" style="85" customWidth="1"/>
    <col min="5903" max="5904" width="9.28515625" style="85" bestFit="1" customWidth="1"/>
    <col min="5905" max="6144" width="9.140625" style="85"/>
    <col min="6145" max="6145" width="0.85546875" style="85" customWidth="1"/>
    <col min="6146" max="6146" width="13.140625" style="85" bestFit="1" customWidth="1"/>
    <col min="6147" max="6147" width="26.85546875" style="85" customWidth="1"/>
    <col min="6148" max="6148" width="14.28515625" style="85" customWidth="1"/>
    <col min="6149" max="6149" width="11.85546875" style="85" customWidth="1"/>
    <col min="6150" max="6150" width="12.85546875" style="85" customWidth="1"/>
    <col min="6151" max="6151" width="8.140625" style="85" customWidth="1"/>
    <col min="6152" max="6152" width="8.28515625" style="85" customWidth="1"/>
    <col min="6153" max="6153" width="11.28515625" style="85" customWidth="1"/>
    <col min="6154" max="6154" width="13.85546875" style="85" bestFit="1" customWidth="1"/>
    <col min="6155" max="6155" width="1.28515625" style="85" customWidth="1"/>
    <col min="6156" max="6156" width="11.7109375" style="85" bestFit="1" customWidth="1"/>
    <col min="6157" max="6157" width="7.42578125" style="85" customWidth="1"/>
    <col min="6158" max="6158" width="6.5703125" style="85" customWidth="1"/>
    <col min="6159" max="6160" width="9.28515625" style="85" bestFit="1" customWidth="1"/>
    <col min="6161" max="6400" width="9.140625" style="85"/>
    <col min="6401" max="6401" width="0.85546875" style="85" customWidth="1"/>
    <col min="6402" max="6402" width="13.140625" style="85" bestFit="1" customWidth="1"/>
    <col min="6403" max="6403" width="26.85546875" style="85" customWidth="1"/>
    <col min="6404" max="6404" width="14.28515625" style="85" customWidth="1"/>
    <col min="6405" max="6405" width="11.85546875" style="85" customWidth="1"/>
    <col min="6406" max="6406" width="12.85546875" style="85" customWidth="1"/>
    <col min="6407" max="6407" width="8.140625" style="85" customWidth="1"/>
    <col min="6408" max="6408" width="8.28515625" style="85" customWidth="1"/>
    <col min="6409" max="6409" width="11.28515625" style="85" customWidth="1"/>
    <col min="6410" max="6410" width="13.85546875" style="85" bestFit="1" customWidth="1"/>
    <col min="6411" max="6411" width="1.28515625" style="85" customWidth="1"/>
    <col min="6412" max="6412" width="11.7109375" style="85" bestFit="1" customWidth="1"/>
    <col min="6413" max="6413" width="7.42578125" style="85" customWidth="1"/>
    <col min="6414" max="6414" width="6.5703125" style="85" customWidth="1"/>
    <col min="6415" max="6416" width="9.28515625" style="85" bestFit="1" customWidth="1"/>
    <col min="6417" max="6656" width="9.140625" style="85"/>
    <col min="6657" max="6657" width="0.85546875" style="85" customWidth="1"/>
    <col min="6658" max="6658" width="13.140625" style="85" bestFit="1" customWidth="1"/>
    <col min="6659" max="6659" width="26.85546875" style="85" customWidth="1"/>
    <col min="6660" max="6660" width="14.28515625" style="85" customWidth="1"/>
    <col min="6661" max="6661" width="11.85546875" style="85" customWidth="1"/>
    <col min="6662" max="6662" width="12.85546875" style="85" customWidth="1"/>
    <col min="6663" max="6663" width="8.140625" style="85" customWidth="1"/>
    <col min="6664" max="6664" width="8.28515625" style="85" customWidth="1"/>
    <col min="6665" max="6665" width="11.28515625" style="85" customWidth="1"/>
    <col min="6666" max="6666" width="13.85546875" style="85" bestFit="1" customWidth="1"/>
    <col min="6667" max="6667" width="1.28515625" style="85" customWidth="1"/>
    <col min="6668" max="6668" width="11.7109375" style="85" bestFit="1" customWidth="1"/>
    <col min="6669" max="6669" width="7.42578125" style="85" customWidth="1"/>
    <col min="6670" max="6670" width="6.5703125" style="85" customWidth="1"/>
    <col min="6671" max="6672" width="9.28515625" style="85" bestFit="1" customWidth="1"/>
    <col min="6673" max="6912" width="9.140625" style="85"/>
    <col min="6913" max="6913" width="0.85546875" style="85" customWidth="1"/>
    <col min="6914" max="6914" width="13.140625" style="85" bestFit="1" customWidth="1"/>
    <col min="6915" max="6915" width="26.85546875" style="85" customWidth="1"/>
    <col min="6916" max="6916" width="14.28515625" style="85" customWidth="1"/>
    <col min="6917" max="6917" width="11.85546875" style="85" customWidth="1"/>
    <col min="6918" max="6918" width="12.85546875" style="85" customWidth="1"/>
    <col min="6919" max="6919" width="8.140625" style="85" customWidth="1"/>
    <col min="6920" max="6920" width="8.28515625" style="85" customWidth="1"/>
    <col min="6921" max="6921" width="11.28515625" style="85" customWidth="1"/>
    <col min="6922" max="6922" width="13.85546875" style="85" bestFit="1" customWidth="1"/>
    <col min="6923" max="6923" width="1.28515625" style="85" customWidth="1"/>
    <col min="6924" max="6924" width="11.7109375" style="85" bestFit="1" customWidth="1"/>
    <col min="6925" max="6925" width="7.42578125" style="85" customWidth="1"/>
    <col min="6926" max="6926" width="6.5703125" style="85" customWidth="1"/>
    <col min="6927" max="6928" width="9.28515625" style="85" bestFit="1" customWidth="1"/>
    <col min="6929" max="7168" width="9.140625" style="85"/>
    <col min="7169" max="7169" width="0.85546875" style="85" customWidth="1"/>
    <col min="7170" max="7170" width="13.140625" style="85" bestFit="1" customWidth="1"/>
    <col min="7171" max="7171" width="26.85546875" style="85" customWidth="1"/>
    <col min="7172" max="7172" width="14.28515625" style="85" customWidth="1"/>
    <col min="7173" max="7173" width="11.85546875" style="85" customWidth="1"/>
    <col min="7174" max="7174" width="12.85546875" style="85" customWidth="1"/>
    <col min="7175" max="7175" width="8.140625" style="85" customWidth="1"/>
    <col min="7176" max="7176" width="8.28515625" style="85" customWidth="1"/>
    <col min="7177" max="7177" width="11.28515625" style="85" customWidth="1"/>
    <col min="7178" max="7178" width="13.85546875" style="85" bestFit="1" customWidth="1"/>
    <col min="7179" max="7179" width="1.28515625" style="85" customWidth="1"/>
    <col min="7180" max="7180" width="11.7109375" style="85" bestFit="1" customWidth="1"/>
    <col min="7181" max="7181" width="7.42578125" style="85" customWidth="1"/>
    <col min="7182" max="7182" width="6.5703125" style="85" customWidth="1"/>
    <col min="7183" max="7184" width="9.28515625" style="85" bestFit="1" customWidth="1"/>
    <col min="7185" max="7424" width="9.140625" style="85"/>
    <col min="7425" max="7425" width="0.85546875" style="85" customWidth="1"/>
    <col min="7426" max="7426" width="13.140625" style="85" bestFit="1" customWidth="1"/>
    <col min="7427" max="7427" width="26.85546875" style="85" customWidth="1"/>
    <col min="7428" max="7428" width="14.28515625" style="85" customWidth="1"/>
    <col min="7429" max="7429" width="11.85546875" style="85" customWidth="1"/>
    <col min="7430" max="7430" width="12.85546875" style="85" customWidth="1"/>
    <col min="7431" max="7431" width="8.140625" style="85" customWidth="1"/>
    <col min="7432" max="7432" width="8.28515625" style="85" customWidth="1"/>
    <col min="7433" max="7433" width="11.28515625" style="85" customWidth="1"/>
    <col min="7434" max="7434" width="13.85546875" style="85" bestFit="1" customWidth="1"/>
    <col min="7435" max="7435" width="1.28515625" style="85" customWidth="1"/>
    <col min="7436" max="7436" width="11.7109375" style="85" bestFit="1" customWidth="1"/>
    <col min="7437" max="7437" width="7.42578125" style="85" customWidth="1"/>
    <col min="7438" max="7438" width="6.5703125" style="85" customWidth="1"/>
    <col min="7439" max="7440" width="9.28515625" style="85" bestFit="1" customWidth="1"/>
    <col min="7441" max="7680" width="9.140625" style="85"/>
    <col min="7681" max="7681" width="0.85546875" style="85" customWidth="1"/>
    <col min="7682" max="7682" width="13.140625" style="85" bestFit="1" customWidth="1"/>
    <col min="7683" max="7683" width="26.85546875" style="85" customWidth="1"/>
    <col min="7684" max="7684" width="14.28515625" style="85" customWidth="1"/>
    <col min="7685" max="7685" width="11.85546875" style="85" customWidth="1"/>
    <col min="7686" max="7686" width="12.85546875" style="85" customWidth="1"/>
    <col min="7687" max="7687" width="8.140625" style="85" customWidth="1"/>
    <col min="7688" max="7688" width="8.28515625" style="85" customWidth="1"/>
    <col min="7689" max="7689" width="11.28515625" style="85" customWidth="1"/>
    <col min="7690" max="7690" width="13.85546875" style="85" bestFit="1" customWidth="1"/>
    <col min="7691" max="7691" width="1.28515625" style="85" customWidth="1"/>
    <col min="7692" max="7692" width="11.7109375" style="85" bestFit="1" customWidth="1"/>
    <col min="7693" max="7693" width="7.42578125" style="85" customWidth="1"/>
    <col min="7694" max="7694" width="6.5703125" style="85" customWidth="1"/>
    <col min="7695" max="7696" width="9.28515625" style="85" bestFit="1" customWidth="1"/>
    <col min="7697" max="7936" width="9.140625" style="85"/>
    <col min="7937" max="7937" width="0.85546875" style="85" customWidth="1"/>
    <col min="7938" max="7938" width="13.140625" style="85" bestFit="1" customWidth="1"/>
    <col min="7939" max="7939" width="26.85546875" style="85" customWidth="1"/>
    <col min="7940" max="7940" width="14.28515625" style="85" customWidth="1"/>
    <col min="7941" max="7941" width="11.85546875" style="85" customWidth="1"/>
    <col min="7942" max="7942" width="12.85546875" style="85" customWidth="1"/>
    <col min="7943" max="7943" width="8.140625" style="85" customWidth="1"/>
    <col min="7944" max="7944" width="8.28515625" style="85" customWidth="1"/>
    <col min="7945" max="7945" width="11.28515625" style="85" customWidth="1"/>
    <col min="7946" max="7946" width="13.85546875" style="85" bestFit="1" customWidth="1"/>
    <col min="7947" max="7947" width="1.28515625" style="85" customWidth="1"/>
    <col min="7948" max="7948" width="11.7109375" style="85" bestFit="1" customWidth="1"/>
    <col min="7949" max="7949" width="7.42578125" style="85" customWidth="1"/>
    <col min="7950" max="7950" width="6.5703125" style="85" customWidth="1"/>
    <col min="7951" max="7952" width="9.28515625" style="85" bestFit="1" customWidth="1"/>
    <col min="7953" max="8192" width="9.140625" style="85"/>
    <col min="8193" max="8193" width="0.85546875" style="85" customWidth="1"/>
    <col min="8194" max="8194" width="13.140625" style="85" bestFit="1" customWidth="1"/>
    <col min="8195" max="8195" width="26.85546875" style="85" customWidth="1"/>
    <col min="8196" max="8196" width="14.28515625" style="85" customWidth="1"/>
    <col min="8197" max="8197" width="11.85546875" style="85" customWidth="1"/>
    <col min="8198" max="8198" width="12.85546875" style="85" customWidth="1"/>
    <col min="8199" max="8199" width="8.140625" style="85" customWidth="1"/>
    <col min="8200" max="8200" width="8.28515625" style="85" customWidth="1"/>
    <col min="8201" max="8201" width="11.28515625" style="85" customWidth="1"/>
    <col min="8202" max="8202" width="13.85546875" style="85" bestFit="1" customWidth="1"/>
    <col min="8203" max="8203" width="1.28515625" style="85" customWidth="1"/>
    <col min="8204" max="8204" width="11.7109375" style="85" bestFit="1" customWidth="1"/>
    <col min="8205" max="8205" width="7.42578125" style="85" customWidth="1"/>
    <col min="8206" max="8206" width="6.5703125" style="85" customWidth="1"/>
    <col min="8207" max="8208" width="9.28515625" style="85" bestFit="1" customWidth="1"/>
    <col min="8209" max="8448" width="9.140625" style="85"/>
    <col min="8449" max="8449" width="0.85546875" style="85" customWidth="1"/>
    <col min="8450" max="8450" width="13.140625" style="85" bestFit="1" customWidth="1"/>
    <col min="8451" max="8451" width="26.85546875" style="85" customWidth="1"/>
    <col min="8452" max="8452" width="14.28515625" style="85" customWidth="1"/>
    <col min="8453" max="8453" width="11.85546875" style="85" customWidth="1"/>
    <col min="8454" max="8454" width="12.85546875" style="85" customWidth="1"/>
    <col min="8455" max="8455" width="8.140625" style="85" customWidth="1"/>
    <col min="8456" max="8456" width="8.28515625" style="85" customWidth="1"/>
    <col min="8457" max="8457" width="11.28515625" style="85" customWidth="1"/>
    <col min="8458" max="8458" width="13.85546875" style="85" bestFit="1" customWidth="1"/>
    <col min="8459" max="8459" width="1.28515625" style="85" customWidth="1"/>
    <col min="8460" max="8460" width="11.7109375" style="85" bestFit="1" customWidth="1"/>
    <col min="8461" max="8461" width="7.42578125" style="85" customWidth="1"/>
    <col min="8462" max="8462" width="6.5703125" style="85" customWidth="1"/>
    <col min="8463" max="8464" width="9.28515625" style="85" bestFit="1" customWidth="1"/>
    <col min="8465" max="8704" width="9.140625" style="85"/>
    <col min="8705" max="8705" width="0.85546875" style="85" customWidth="1"/>
    <col min="8706" max="8706" width="13.140625" style="85" bestFit="1" customWidth="1"/>
    <col min="8707" max="8707" width="26.85546875" style="85" customWidth="1"/>
    <col min="8708" max="8708" width="14.28515625" style="85" customWidth="1"/>
    <col min="8709" max="8709" width="11.85546875" style="85" customWidth="1"/>
    <col min="8710" max="8710" width="12.85546875" style="85" customWidth="1"/>
    <col min="8711" max="8711" width="8.140625" style="85" customWidth="1"/>
    <col min="8712" max="8712" width="8.28515625" style="85" customWidth="1"/>
    <col min="8713" max="8713" width="11.28515625" style="85" customWidth="1"/>
    <col min="8714" max="8714" width="13.85546875" style="85" bestFit="1" customWidth="1"/>
    <col min="8715" max="8715" width="1.28515625" style="85" customWidth="1"/>
    <col min="8716" max="8716" width="11.7109375" style="85" bestFit="1" customWidth="1"/>
    <col min="8717" max="8717" width="7.42578125" style="85" customWidth="1"/>
    <col min="8718" max="8718" width="6.5703125" style="85" customWidth="1"/>
    <col min="8719" max="8720" width="9.28515625" style="85" bestFit="1" customWidth="1"/>
    <col min="8721" max="8960" width="9.140625" style="85"/>
    <col min="8961" max="8961" width="0.85546875" style="85" customWidth="1"/>
    <col min="8962" max="8962" width="13.140625" style="85" bestFit="1" customWidth="1"/>
    <col min="8963" max="8963" width="26.85546875" style="85" customWidth="1"/>
    <col min="8964" max="8964" width="14.28515625" style="85" customWidth="1"/>
    <col min="8965" max="8965" width="11.85546875" style="85" customWidth="1"/>
    <col min="8966" max="8966" width="12.85546875" style="85" customWidth="1"/>
    <col min="8967" max="8967" width="8.140625" style="85" customWidth="1"/>
    <col min="8968" max="8968" width="8.28515625" style="85" customWidth="1"/>
    <col min="8969" max="8969" width="11.28515625" style="85" customWidth="1"/>
    <col min="8970" max="8970" width="13.85546875" style="85" bestFit="1" customWidth="1"/>
    <col min="8971" max="8971" width="1.28515625" style="85" customWidth="1"/>
    <col min="8972" max="8972" width="11.7109375" style="85" bestFit="1" customWidth="1"/>
    <col min="8973" max="8973" width="7.42578125" style="85" customWidth="1"/>
    <col min="8974" max="8974" width="6.5703125" style="85" customWidth="1"/>
    <col min="8975" max="8976" width="9.28515625" style="85" bestFit="1" customWidth="1"/>
    <col min="8977" max="9216" width="9.140625" style="85"/>
    <col min="9217" max="9217" width="0.85546875" style="85" customWidth="1"/>
    <col min="9218" max="9218" width="13.140625" style="85" bestFit="1" customWidth="1"/>
    <col min="9219" max="9219" width="26.85546875" style="85" customWidth="1"/>
    <col min="9220" max="9220" width="14.28515625" style="85" customWidth="1"/>
    <col min="9221" max="9221" width="11.85546875" style="85" customWidth="1"/>
    <col min="9222" max="9222" width="12.85546875" style="85" customWidth="1"/>
    <col min="9223" max="9223" width="8.140625" style="85" customWidth="1"/>
    <col min="9224" max="9224" width="8.28515625" style="85" customWidth="1"/>
    <col min="9225" max="9225" width="11.28515625" style="85" customWidth="1"/>
    <col min="9226" max="9226" width="13.85546875" style="85" bestFit="1" customWidth="1"/>
    <col min="9227" max="9227" width="1.28515625" style="85" customWidth="1"/>
    <col min="9228" max="9228" width="11.7109375" style="85" bestFit="1" customWidth="1"/>
    <col min="9229" max="9229" width="7.42578125" style="85" customWidth="1"/>
    <col min="9230" max="9230" width="6.5703125" style="85" customWidth="1"/>
    <col min="9231" max="9232" width="9.28515625" style="85" bestFit="1" customWidth="1"/>
    <col min="9233" max="9472" width="9.140625" style="85"/>
    <col min="9473" max="9473" width="0.85546875" style="85" customWidth="1"/>
    <col min="9474" max="9474" width="13.140625" style="85" bestFit="1" customWidth="1"/>
    <col min="9475" max="9475" width="26.85546875" style="85" customWidth="1"/>
    <col min="9476" max="9476" width="14.28515625" style="85" customWidth="1"/>
    <col min="9477" max="9477" width="11.85546875" style="85" customWidth="1"/>
    <col min="9478" max="9478" width="12.85546875" style="85" customWidth="1"/>
    <col min="9479" max="9479" width="8.140625" style="85" customWidth="1"/>
    <col min="9480" max="9480" width="8.28515625" style="85" customWidth="1"/>
    <col min="9481" max="9481" width="11.28515625" style="85" customWidth="1"/>
    <col min="9482" max="9482" width="13.85546875" style="85" bestFit="1" customWidth="1"/>
    <col min="9483" max="9483" width="1.28515625" style="85" customWidth="1"/>
    <col min="9484" max="9484" width="11.7109375" style="85" bestFit="1" customWidth="1"/>
    <col min="9485" max="9485" width="7.42578125" style="85" customWidth="1"/>
    <col min="9486" max="9486" width="6.5703125" style="85" customWidth="1"/>
    <col min="9487" max="9488" width="9.28515625" style="85" bestFit="1" customWidth="1"/>
    <col min="9489" max="9728" width="9.140625" style="85"/>
    <col min="9729" max="9729" width="0.85546875" style="85" customWidth="1"/>
    <col min="9730" max="9730" width="13.140625" style="85" bestFit="1" customWidth="1"/>
    <col min="9731" max="9731" width="26.85546875" style="85" customWidth="1"/>
    <col min="9732" max="9732" width="14.28515625" style="85" customWidth="1"/>
    <col min="9733" max="9733" width="11.85546875" style="85" customWidth="1"/>
    <col min="9734" max="9734" width="12.85546875" style="85" customWidth="1"/>
    <col min="9735" max="9735" width="8.140625" style="85" customWidth="1"/>
    <col min="9736" max="9736" width="8.28515625" style="85" customWidth="1"/>
    <col min="9737" max="9737" width="11.28515625" style="85" customWidth="1"/>
    <col min="9738" max="9738" width="13.85546875" style="85" bestFit="1" customWidth="1"/>
    <col min="9739" max="9739" width="1.28515625" style="85" customWidth="1"/>
    <col min="9740" max="9740" width="11.7109375" style="85" bestFit="1" customWidth="1"/>
    <col min="9741" max="9741" width="7.42578125" style="85" customWidth="1"/>
    <col min="9742" max="9742" width="6.5703125" style="85" customWidth="1"/>
    <col min="9743" max="9744" width="9.28515625" style="85" bestFit="1" customWidth="1"/>
    <col min="9745" max="9984" width="9.140625" style="85"/>
    <col min="9985" max="9985" width="0.85546875" style="85" customWidth="1"/>
    <col min="9986" max="9986" width="13.140625" style="85" bestFit="1" customWidth="1"/>
    <col min="9987" max="9987" width="26.85546875" style="85" customWidth="1"/>
    <col min="9988" max="9988" width="14.28515625" style="85" customWidth="1"/>
    <col min="9989" max="9989" width="11.85546875" style="85" customWidth="1"/>
    <col min="9990" max="9990" width="12.85546875" style="85" customWidth="1"/>
    <col min="9991" max="9991" width="8.140625" style="85" customWidth="1"/>
    <col min="9992" max="9992" width="8.28515625" style="85" customWidth="1"/>
    <col min="9993" max="9993" width="11.28515625" style="85" customWidth="1"/>
    <col min="9994" max="9994" width="13.85546875" style="85" bestFit="1" customWidth="1"/>
    <col min="9995" max="9995" width="1.28515625" style="85" customWidth="1"/>
    <col min="9996" max="9996" width="11.7109375" style="85" bestFit="1" customWidth="1"/>
    <col min="9997" max="9997" width="7.42578125" style="85" customWidth="1"/>
    <col min="9998" max="9998" width="6.5703125" style="85" customWidth="1"/>
    <col min="9999" max="10000" width="9.28515625" style="85" bestFit="1" customWidth="1"/>
    <col min="10001" max="10240" width="9.140625" style="85"/>
    <col min="10241" max="10241" width="0.85546875" style="85" customWidth="1"/>
    <col min="10242" max="10242" width="13.140625" style="85" bestFit="1" customWidth="1"/>
    <col min="10243" max="10243" width="26.85546875" style="85" customWidth="1"/>
    <col min="10244" max="10244" width="14.28515625" style="85" customWidth="1"/>
    <col min="10245" max="10245" width="11.85546875" style="85" customWidth="1"/>
    <col min="10246" max="10246" width="12.85546875" style="85" customWidth="1"/>
    <col min="10247" max="10247" width="8.140625" style="85" customWidth="1"/>
    <col min="10248" max="10248" width="8.28515625" style="85" customWidth="1"/>
    <col min="10249" max="10249" width="11.28515625" style="85" customWidth="1"/>
    <col min="10250" max="10250" width="13.85546875" style="85" bestFit="1" customWidth="1"/>
    <col min="10251" max="10251" width="1.28515625" style="85" customWidth="1"/>
    <col min="10252" max="10252" width="11.7109375" style="85" bestFit="1" customWidth="1"/>
    <col min="10253" max="10253" width="7.42578125" style="85" customWidth="1"/>
    <col min="10254" max="10254" width="6.5703125" style="85" customWidth="1"/>
    <col min="10255" max="10256" width="9.28515625" style="85" bestFit="1" customWidth="1"/>
    <col min="10257" max="10496" width="9.140625" style="85"/>
    <col min="10497" max="10497" width="0.85546875" style="85" customWidth="1"/>
    <col min="10498" max="10498" width="13.140625" style="85" bestFit="1" customWidth="1"/>
    <col min="10499" max="10499" width="26.85546875" style="85" customWidth="1"/>
    <col min="10500" max="10500" width="14.28515625" style="85" customWidth="1"/>
    <col min="10501" max="10501" width="11.85546875" style="85" customWidth="1"/>
    <col min="10502" max="10502" width="12.85546875" style="85" customWidth="1"/>
    <col min="10503" max="10503" width="8.140625" style="85" customWidth="1"/>
    <col min="10504" max="10504" width="8.28515625" style="85" customWidth="1"/>
    <col min="10505" max="10505" width="11.28515625" style="85" customWidth="1"/>
    <col min="10506" max="10506" width="13.85546875" style="85" bestFit="1" customWidth="1"/>
    <col min="10507" max="10507" width="1.28515625" style="85" customWidth="1"/>
    <col min="10508" max="10508" width="11.7109375" style="85" bestFit="1" customWidth="1"/>
    <col min="10509" max="10509" width="7.42578125" style="85" customWidth="1"/>
    <col min="10510" max="10510" width="6.5703125" style="85" customWidth="1"/>
    <col min="10511" max="10512" width="9.28515625" style="85" bestFit="1" customWidth="1"/>
    <col min="10513" max="10752" width="9.140625" style="85"/>
    <col min="10753" max="10753" width="0.85546875" style="85" customWidth="1"/>
    <col min="10754" max="10754" width="13.140625" style="85" bestFit="1" customWidth="1"/>
    <col min="10755" max="10755" width="26.85546875" style="85" customWidth="1"/>
    <col min="10756" max="10756" width="14.28515625" style="85" customWidth="1"/>
    <col min="10757" max="10757" width="11.85546875" style="85" customWidth="1"/>
    <col min="10758" max="10758" width="12.85546875" style="85" customWidth="1"/>
    <col min="10759" max="10759" width="8.140625" style="85" customWidth="1"/>
    <col min="10760" max="10760" width="8.28515625" style="85" customWidth="1"/>
    <col min="10761" max="10761" width="11.28515625" style="85" customWidth="1"/>
    <col min="10762" max="10762" width="13.85546875" style="85" bestFit="1" customWidth="1"/>
    <col min="10763" max="10763" width="1.28515625" style="85" customWidth="1"/>
    <col min="10764" max="10764" width="11.7109375" style="85" bestFit="1" customWidth="1"/>
    <col min="10765" max="10765" width="7.42578125" style="85" customWidth="1"/>
    <col min="10766" max="10766" width="6.5703125" style="85" customWidth="1"/>
    <col min="10767" max="10768" width="9.28515625" style="85" bestFit="1" customWidth="1"/>
    <col min="10769" max="11008" width="9.140625" style="85"/>
    <col min="11009" max="11009" width="0.85546875" style="85" customWidth="1"/>
    <col min="11010" max="11010" width="13.140625" style="85" bestFit="1" customWidth="1"/>
    <col min="11011" max="11011" width="26.85546875" style="85" customWidth="1"/>
    <col min="11012" max="11012" width="14.28515625" style="85" customWidth="1"/>
    <col min="11013" max="11013" width="11.85546875" style="85" customWidth="1"/>
    <col min="11014" max="11014" width="12.85546875" style="85" customWidth="1"/>
    <col min="11015" max="11015" width="8.140625" style="85" customWidth="1"/>
    <col min="11016" max="11016" width="8.28515625" style="85" customWidth="1"/>
    <col min="11017" max="11017" width="11.28515625" style="85" customWidth="1"/>
    <col min="11018" max="11018" width="13.85546875" style="85" bestFit="1" customWidth="1"/>
    <col min="11019" max="11019" width="1.28515625" style="85" customWidth="1"/>
    <col min="11020" max="11020" width="11.7109375" style="85" bestFit="1" customWidth="1"/>
    <col min="11021" max="11021" width="7.42578125" style="85" customWidth="1"/>
    <col min="11022" max="11022" width="6.5703125" style="85" customWidth="1"/>
    <col min="11023" max="11024" width="9.28515625" style="85" bestFit="1" customWidth="1"/>
    <col min="11025" max="11264" width="9.140625" style="85"/>
    <col min="11265" max="11265" width="0.85546875" style="85" customWidth="1"/>
    <col min="11266" max="11266" width="13.140625" style="85" bestFit="1" customWidth="1"/>
    <col min="11267" max="11267" width="26.85546875" style="85" customWidth="1"/>
    <col min="11268" max="11268" width="14.28515625" style="85" customWidth="1"/>
    <col min="11269" max="11269" width="11.85546875" style="85" customWidth="1"/>
    <col min="11270" max="11270" width="12.85546875" style="85" customWidth="1"/>
    <col min="11271" max="11271" width="8.140625" style="85" customWidth="1"/>
    <col min="11272" max="11272" width="8.28515625" style="85" customWidth="1"/>
    <col min="11273" max="11273" width="11.28515625" style="85" customWidth="1"/>
    <col min="11274" max="11274" width="13.85546875" style="85" bestFit="1" customWidth="1"/>
    <col min="11275" max="11275" width="1.28515625" style="85" customWidth="1"/>
    <col min="11276" max="11276" width="11.7109375" style="85" bestFit="1" customWidth="1"/>
    <col min="11277" max="11277" width="7.42578125" style="85" customWidth="1"/>
    <col min="11278" max="11278" width="6.5703125" style="85" customWidth="1"/>
    <col min="11279" max="11280" width="9.28515625" style="85" bestFit="1" customWidth="1"/>
    <col min="11281" max="11520" width="9.140625" style="85"/>
    <col min="11521" max="11521" width="0.85546875" style="85" customWidth="1"/>
    <col min="11522" max="11522" width="13.140625" style="85" bestFit="1" customWidth="1"/>
    <col min="11523" max="11523" width="26.85546875" style="85" customWidth="1"/>
    <col min="11524" max="11524" width="14.28515625" style="85" customWidth="1"/>
    <col min="11525" max="11525" width="11.85546875" style="85" customWidth="1"/>
    <col min="11526" max="11526" width="12.85546875" style="85" customWidth="1"/>
    <col min="11527" max="11527" width="8.140625" style="85" customWidth="1"/>
    <col min="11528" max="11528" width="8.28515625" style="85" customWidth="1"/>
    <col min="11529" max="11529" width="11.28515625" style="85" customWidth="1"/>
    <col min="11530" max="11530" width="13.85546875" style="85" bestFit="1" customWidth="1"/>
    <col min="11531" max="11531" width="1.28515625" style="85" customWidth="1"/>
    <col min="11532" max="11532" width="11.7109375" style="85" bestFit="1" customWidth="1"/>
    <col min="11533" max="11533" width="7.42578125" style="85" customWidth="1"/>
    <col min="11534" max="11534" width="6.5703125" style="85" customWidth="1"/>
    <col min="11535" max="11536" width="9.28515625" style="85" bestFit="1" customWidth="1"/>
    <col min="11537" max="11776" width="9.140625" style="85"/>
    <col min="11777" max="11777" width="0.85546875" style="85" customWidth="1"/>
    <col min="11778" max="11778" width="13.140625" style="85" bestFit="1" customWidth="1"/>
    <col min="11779" max="11779" width="26.85546875" style="85" customWidth="1"/>
    <col min="11780" max="11780" width="14.28515625" style="85" customWidth="1"/>
    <col min="11781" max="11781" width="11.85546875" style="85" customWidth="1"/>
    <col min="11782" max="11782" width="12.85546875" style="85" customWidth="1"/>
    <col min="11783" max="11783" width="8.140625" style="85" customWidth="1"/>
    <col min="11784" max="11784" width="8.28515625" style="85" customWidth="1"/>
    <col min="11785" max="11785" width="11.28515625" style="85" customWidth="1"/>
    <col min="11786" max="11786" width="13.85546875" style="85" bestFit="1" customWidth="1"/>
    <col min="11787" max="11787" width="1.28515625" style="85" customWidth="1"/>
    <col min="11788" max="11788" width="11.7109375" style="85" bestFit="1" customWidth="1"/>
    <col min="11789" max="11789" width="7.42578125" style="85" customWidth="1"/>
    <col min="11790" max="11790" width="6.5703125" style="85" customWidth="1"/>
    <col min="11791" max="11792" width="9.28515625" style="85" bestFit="1" customWidth="1"/>
    <col min="11793" max="12032" width="9.140625" style="85"/>
    <col min="12033" max="12033" width="0.85546875" style="85" customWidth="1"/>
    <col min="12034" max="12034" width="13.140625" style="85" bestFit="1" customWidth="1"/>
    <col min="12035" max="12035" width="26.85546875" style="85" customWidth="1"/>
    <col min="12036" max="12036" width="14.28515625" style="85" customWidth="1"/>
    <col min="12037" max="12037" width="11.85546875" style="85" customWidth="1"/>
    <col min="12038" max="12038" width="12.85546875" style="85" customWidth="1"/>
    <col min="12039" max="12039" width="8.140625" style="85" customWidth="1"/>
    <col min="12040" max="12040" width="8.28515625" style="85" customWidth="1"/>
    <col min="12041" max="12041" width="11.28515625" style="85" customWidth="1"/>
    <col min="12042" max="12042" width="13.85546875" style="85" bestFit="1" customWidth="1"/>
    <col min="12043" max="12043" width="1.28515625" style="85" customWidth="1"/>
    <col min="12044" max="12044" width="11.7109375" style="85" bestFit="1" customWidth="1"/>
    <col min="12045" max="12045" width="7.42578125" style="85" customWidth="1"/>
    <col min="12046" max="12046" width="6.5703125" style="85" customWidth="1"/>
    <col min="12047" max="12048" width="9.28515625" style="85" bestFit="1" customWidth="1"/>
    <col min="12049" max="12288" width="9.140625" style="85"/>
    <col min="12289" max="12289" width="0.85546875" style="85" customWidth="1"/>
    <col min="12290" max="12290" width="13.140625" style="85" bestFit="1" customWidth="1"/>
    <col min="12291" max="12291" width="26.85546875" style="85" customWidth="1"/>
    <col min="12292" max="12292" width="14.28515625" style="85" customWidth="1"/>
    <col min="12293" max="12293" width="11.85546875" style="85" customWidth="1"/>
    <col min="12294" max="12294" width="12.85546875" style="85" customWidth="1"/>
    <col min="12295" max="12295" width="8.140625" style="85" customWidth="1"/>
    <col min="12296" max="12296" width="8.28515625" style="85" customWidth="1"/>
    <col min="12297" max="12297" width="11.28515625" style="85" customWidth="1"/>
    <col min="12298" max="12298" width="13.85546875" style="85" bestFit="1" customWidth="1"/>
    <col min="12299" max="12299" width="1.28515625" style="85" customWidth="1"/>
    <col min="12300" max="12300" width="11.7109375" style="85" bestFit="1" customWidth="1"/>
    <col min="12301" max="12301" width="7.42578125" style="85" customWidth="1"/>
    <col min="12302" max="12302" width="6.5703125" style="85" customWidth="1"/>
    <col min="12303" max="12304" width="9.28515625" style="85" bestFit="1" customWidth="1"/>
    <col min="12305" max="12544" width="9.140625" style="85"/>
    <col min="12545" max="12545" width="0.85546875" style="85" customWidth="1"/>
    <col min="12546" max="12546" width="13.140625" style="85" bestFit="1" customWidth="1"/>
    <col min="12547" max="12547" width="26.85546875" style="85" customWidth="1"/>
    <col min="12548" max="12548" width="14.28515625" style="85" customWidth="1"/>
    <col min="12549" max="12549" width="11.85546875" style="85" customWidth="1"/>
    <col min="12550" max="12550" width="12.85546875" style="85" customWidth="1"/>
    <col min="12551" max="12551" width="8.140625" style="85" customWidth="1"/>
    <col min="12552" max="12552" width="8.28515625" style="85" customWidth="1"/>
    <col min="12553" max="12553" width="11.28515625" style="85" customWidth="1"/>
    <col min="12554" max="12554" width="13.85546875" style="85" bestFit="1" customWidth="1"/>
    <col min="12555" max="12555" width="1.28515625" style="85" customWidth="1"/>
    <col min="12556" max="12556" width="11.7109375" style="85" bestFit="1" customWidth="1"/>
    <col min="12557" max="12557" width="7.42578125" style="85" customWidth="1"/>
    <col min="12558" max="12558" width="6.5703125" style="85" customWidth="1"/>
    <col min="12559" max="12560" width="9.28515625" style="85" bestFit="1" customWidth="1"/>
    <col min="12561" max="12800" width="9.140625" style="85"/>
    <col min="12801" max="12801" width="0.85546875" style="85" customWidth="1"/>
    <col min="12802" max="12802" width="13.140625" style="85" bestFit="1" customWidth="1"/>
    <col min="12803" max="12803" width="26.85546875" style="85" customWidth="1"/>
    <col min="12804" max="12804" width="14.28515625" style="85" customWidth="1"/>
    <col min="12805" max="12805" width="11.85546875" style="85" customWidth="1"/>
    <col min="12806" max="12806" width="12.85546875" style="85" customWidth="1"/>
    <col min="12807" max="12807" width="8.140625" style="85" customWidth="1"/>
    <col min="12808" max="12808" width="8.28515625" style="85" customWidth="1"/>
    <col min="12809" max="12809" width="11.28515625" style="85" customWidth="1"/>
    <col min="12810" max="12810" width="13.85546875" style="85" bestFit="1" customWidth="1"/>
    <col min="12811" max="12811" width="1.28515625" style="85" customWidth="1"/>
    <col min="12812" max="12812" width="11.7109375" style="85" bestFit="1" customWidth="1"/>
    <col min="12813" max="12813" width="7.42578125" style="85" customWidth="1"/>
    <col min="12814" max="12814" width="6.5703125" style="85" customWidth="1"/>
    <col min="12815" max="12816" width="9.28515625" style="85" bestFit="1" customWidth="1"/>
    <col min="12817" max="13056" width="9.140625" style="85"/>
    <col min="13057" max="13057" width="0.85546875" style="85" customWidth="1"/>
    <col min="13058" max="13058" width="13.140625" style="85" bestFit="1" customWidth="1"/>
    <col min="13059" max="13059" width="26.85546875" style="85" customWidth="1"/>
    <col min="13060" max="13060" width="14.28515625" style="85" customWidth="1"/>
    <col min="13061" max="13061" width="11.85546875" style="85" customWidth="1"/>
    <col min="13062" max="13062" width="12.85546875" style="85" customWidth="1"/>
    <col min="13063" max="13063" width="8.140625" style="85" customWidth="1"/>
    <col min="13064" max="13064" width="8.28515625" style="85" customWidth="1"/>
    <col min="13065" max="13065" width="11.28515625" style="85" customWidth="1"/>
    <col min="13066" max="13066" width="13.85546875" style="85" bestFit="1" customWidth="1"/>
    <col min="13067" max="13067" width="1.28515625" style="85" customWidth="1"/>
    <col min="13068" max="13068" width="11.7109375" style="85" bestFit="1" customWidth="1"/>
    <col min="13069" max="13069" width="7.42578125" style="85" customWidth="1"/>
    <col min="13070" max="13070" width="6.5703125" style="85" customWidth="1"/>
    <col min="13071" max="13072" width="9.28515625" style="85" bestFit="1" customWidth="1"/>
    <col min="13073" max="13312" width="9.140625" style="85"/>
    <col min="13313" max="13313" width="0.85546875" style="85" customWidth="1"/>
    <col min="13314" max="13314" width="13.140625" style="85" bestFit="1" customWidth="1"/>
    <col min="13315" max="13315" width="26.85546875" style="85" customWidth="1"/>
    <col min="13316" max="13316" width="14.28515625" style="85" customWidth="1"/>
    <col min="13317" max="13317" width="11.85546875" style="85" customWidth="1"/>
    <col min="13318" max="13318" width="12.85546875" style="85" customWidth="1"/>
    <col min="13319" max="13319" width="8.140625" style="85" customWidth="1"/>
    <col min="13320" max="13320" width="8.28515625" style="85" customWidth="1"/>
    <col min="13321" max="13321" width="11.28515625" style="85" customWidth="1"/>
    <col min="13322" max="13322" width="13.85546875" style="85" bestFit="1" customWidth="1"/>
    <col min="13323" max="13323" width="1.28515625" style="85" customWidth="1"/>
    <col min="13324" max="13324" width="11.7109375" style="85" bestFit="1" customWidth="1"/>
    <col min="13325" max="13325" width="7.42578125" style="85" customWidth="1"/>
    <col min="13326" max="13326" width="6.5703125" style="85" customWidth="1"/>
    <col min="13327" max="13328" width="9.28515625" style="85" bestFit="1" customWidth="1"/>
    <col min="13329" max="13568" width="9.140625" style="85"/>
    <col min="13569" max="13569" width="0.85546875" style="85" customWidth="1"/>
    <col min="13570" max="13570" width="13.140625" style="85" bestFit="1" customWidth="1"/>
    <col min="13571" max="13571" width="26.85546875" style="85" customWidth="1"/>
    <col min="13572" max="13572" width="14.28515625" style="85" customWidth="1"/>
    <col min="13573" max="13573" width="11.85546875" style="85" customWidth="1"/>
    <col min="13574" max="13574" width="12.85546875" style="85" customWidth="1"/>
    <col min="13575" max="13575" width="8.140625" style="85" customWidth="1"/>
    <col min="13576" max="13576" width="8.28515625" style="85" customWidth="1"/>
    <col min="13577" max="13577" width="11.28515625" style="85" customWidth="1"/>
    <col min="13578" max="13578" width="13.85546875" style="85" bestFit="1" customWidth="1"/>
    <col min="13579" max="13579" width="1.28515625" style="85" customWidth="1"/>
    <col min="13580" max="13580" width="11.7109375" style="85" bestFit="1" customWidth="1"/>
    <col min="13581" max="13581" width="7.42578125" style="85" customWidth="1"/>
    <col min="13582" max="13582" width="6.5703125" style="85" customWidth="1"/>
    <col min="13583" max="13584" width="9.28515625" style="85" bestFit="1" customWidth="1"/>
    <col min="13585" max="13824" width="9.140625" style="85"/>
    <col min="13825" max="13825" width="0.85546875" style="85" customWidth="1"/>
    <col min="13826" max="13826" width="13.140625" style="85" bestFit="1" customWidth="1"/>
    <col min="13827" max="13827" width="26.85546875" style="85" customWidth="1"/>
    <col min="13828" max="13828" width="14.28515625" style="85" customWidth="1"/>
    <col min="13829" max="13829" width="11.85546875" style="85" customWidth="1"/>
    <col min="13830" max="13830" width="12.85546875" style="85" customWidth="1"/>
    <col min="13831" max="13831" width="8.140625" style="85" customWidth="1"/>
    <col min="13832" max="13832" width="8.28515625" style="85" customWidth="1"/>
    <col min="13833" max="13833" width="11.28515625" style="85" customWidth="1"/>
    <col min="13834" max="13834" width="13.85546875" style="85" bestFit="1" customWidth="1"/>
    <col min="13835" max="13835" width="1.28515625" style="85" customWidth="1"/>
    <col min="13836" max="13836" width="11.7109375" style="85" bestFit="1" customWidth="1"/>
    <col min="13837" max="13837" width="7.42578125" style="85" customWidth="1"/>
    <col min="13838" max="13838" width="6.5703125" style="85" customWidth="1"/>
    <col min="13839" max="13840" width="9.28515625" style="85" bestFit="1" customWidth="1"/>
    <col min="13841" max="14080" width="9.140625" style="85"/>
    <col min="14081" max="14081" width="0.85546875" style="85" customWidth="1"/>
    <col min="14082" max="14082" width="13.140625" style="85" bestFit="1" customWidth="1"/>
    <col min="14083" max="14083" width="26.85546875" style="85" customWidth="1"/>
    <col min="14084" max="14084" width="14.28515625" style="85" customWidth="1"/>
    <col min="14085" max="14085" width="11.85546875" style="85" customWidth="1"/>
    <col min="14086" max="14086" width="12.85546875" style="85" customWidth="1"/>
    <col min="14087" max="14087" width="8.140625" style="85" customWidth="1"/>
    <col min="14088" max="14088" width="8.28515625" style="85" customWidth="1"/>
    <col min="14089" max="14089" width="11.28515625" style="85" customWidth="1"/>
    <col min="14090" max="14090" width="13.85546875" style="85" bestFit="1" customWidth="1"/>
    <col min="14091" max="14091" width="1.28515625" style="85" customWidth="1"/>
    <col min="14092" max="14092" width="11.7109375" style="85" bestFit="1" customWidth="1"/>
    <col min="14093" max="14093" width="7.42578125" style="85" customWidth="1"/>
    <col min="14094" max="14094" width="6.5703125" style="85" customWidth="1"/>
    <col min="14095" max="14096" width="9.28515625" style="85" bestFit="1" customWidth="1"/>
    <col min="14097" max="14336" width="9.140625" style="85"/>
    <col min="14337" max="14337" width="0.85546875" style="85" customWidth="1"/>
    <col min="14338" max="14338" width="13.140625" style="85" bestFit="1" customWidth="1"/>
    <col min="14339" max="14339" width="26.85546875" style="85" customWidth="1"/>
    <col min="14340" max="14340" width="14.28515625" style="85" customWidth="1"/>
    <col min="14341" max="14341" width="11.85546875" style="85" customWidth="1"/>
    <col min="14342" max="14342" width="12.85546875" style="85" customWidth="1"/>
    <col min="14343" max="14343" width="8.140625" style="85" customWidth="1"/>
    <col min="14344" max="14344" width="8.28515625" style="85" customWidth="1"/>
    <col min="14345" max="14345" width="11.28515625" style="85" customWidth="1"/>
    <col min="14346" max="14346" width="13.85546875" style="85" bestFit="1" customWidth="1"/>
    <col min="14347" max="14347" width="1.28515625" style="85" customWidth="1"/>
    <col min="14348" max="14348" width="11.7109375" style="85" bestFit="1" customWidth="1"/>
    <col min="14349" max="14349" width="7.42578125" style="85" customWidth="1"/>
    <col min="14350" max="14350" width="6.5703125" style="85" customWidth="1"/>
    <col min="14351" max="14352" width="9.28515625" style="85" bestFit="1" customWidth="1"/>
    <col min="14353" max="14592" width="9.140625" style="85"/>
    <col min="14593" max="14593" width="0.85546875" style="85" customWidth="1"/>
    <col min="14594" max="14594" width="13.140625" style="85" bestFit="1" customWidth="1"/>
    <col min="14595" max="14595" width="26.85546875" style="85" customWidth="1"/>
    <col min="14596" max="14596" width="14.28515625" style="85" customWidth="1"/>
    <col min="14597" max="14597" width="11.85546875" style="85" customWidth="1"/>
    <col min="14598" max="14598" width="12.85546875" style="85" customWidth="1"/>
    <col min="14599" max="14599" width="8.140625" style="85" customWidth="1"/>
    <col min="14600" max="14600" width="8.28515625" style="85" customWidth="1"/>
    <col min="14601" max="14601" width="11.28515625" style="85" customWidth="1"/>
    <col min="14602" max="14602" width="13.85546875" style="85" bestFit="1" customWidth="1"/>
    <col min="14603" max="14603" width="1.28515625" style="85" customWidth="1"/>
    <col min="14604" max="14604" width="11.7109375" style="85" bestFit="1" customWidth="1"/>
    <col min="14605" max="14605" width="7.42578125" style="85" customWidth="1"/>
    <col min="14606" max="14606" width="6.5703125" style="85" customWidth="1"/>
    <col min="14607" max="14608" width="9.28515625" style="85" bestFit="1" customWidth="1"/>
    <col min="14609" max="14848" width="9.140625" style="85"/>
    <col min="14849" max="14849" width="0.85546875" style="85" customWidth="1"/>
    <col min="14850" max="14850" width="13.140625" style="85" bestFit="1" customWidth="1"/>
    <col min="14851" max="14851" width="26.85546875" style="85" customWidth="1"/>
    <col min="14852" max="14852" width="14.28515625" style="85" customWidth="1"/>
    <col min="14853" max="14853" width="11.85546875" style="85" customWidth="1"/>
    <col min="14854" max="14854" width="12.85546875" style="85" customWidth="1"/>
    <col min="14855" max="14855" width="8.140625" style="85" customWidth="1"/>
    <col min="14856" max="14856" width="8.28515625" style="85" customWidth="1"/>
    <col min="14857" max="14857" width="11.28515625" style="85" customWidth="1"/>
    <col min="14858" max="14858" width="13.85546875" style="85" bestFit="1" customWidth="1"/>
    <col min="14859" max="14859" width="1.28515625" style="85" customWidth="1"/>
    <col min="14860" max="14860" width="11.7109375" style="85" bestFit="1" customWidth="1"/>
    <col min="14861" max="14861" width="7.42578125" style="85" customWidth="1"/>
    <col min="14862" max="14862" width="6.5703125" style="85" customWidth="1"/>
    <col min="14863" max="14864" width="9.28515625" style="85" bestFit="1" customWidth="1"/>
    <col min="14865" max="15104" width="9.140625" style="85"/>
    <col min="15105" max="15105" width="0.85546875" style="85" customWidth="1"/>
    <col min="15106" max="15106" width="13.140625" style="85" bestFit="1" customWidth="1"/>
    <col min="15107" max="15107" width="26.85546875" style="85" customWidth="1"/>
    <col min="15108" max="15108" width="14.28515625" style="85" customWidth="1"/>
    <col min="15109" max="15109" width="11.85546875" style="85" customWidth="1"/>
    <col min="15110" max="15110" width="12.85546875" style="85" customWidth="1"/>
    <col min="15111" max="15111" width="8.140625" style="85" customWidth="1"/>
    <col min="15112" max="15112" width="8.28515625" style="85" customWidth="1"/>
    <col min="15113" max="15113" width="11.28515625" style="85" customWidth="1"/>
    <col min="15114" max="15114" width="13.85546875" style="85" bestFit="1" customWidth="1"/>
    <col min="15115" max="15115" width="1.28515625" style="85" customWidth="1"/>
    <col min="15116" max="15116" width="11.7109375" style="85" bestFit="1" customWidth="1"/>
    <col min="15117" max="15117" width="7.42578125" style="85" customWidth="1"/>
    <col min="15118" max="15118" width="6.5703125" style="85" customWidth="1"/>
    <col min="15119" max="15120" width="9.28515625" style="85" bestFit="1" customWidth="1"/>
    <col min="15121" max="15360" width="9.140625" style="85"/>
    <col min="15361" max="15361" width="0.85546875" style="85" customWidth="1"/>
    <col min="15362" max="15362" width="13.140625" style="85" bestFit="1" customWidth="1"/>
    <col min="15363" max="15363" width="26.85546875" style="85" customWidth="1"/>
    <col min="15364" max="15364" width="14.28515625" style="85" customWidth="1"/>
    <col min="15365" max="15365" width="11.85546875" style="85" customWidth="1"/>
    <col min="15366" max="15366" width="12.85546875" style="85" customWidth="1"/>
    <col min="15367" max="15367" width="8.140625" style="85" customWidth="1"/>
    <col min="15368" max="15368" width="8.28515625" style="85" customWidth="1"/>
    <col min="15369" max="15369" width="11.28515625" style="85" customWidth="1"/>
    <col min="15370" max="15370" width="13.85546875" style="85" bestFit="1" customWidth="1"/>
    <col min="15371" max="15371" width="1.28515625" style="85" customWidth="1"/>
    <col min="15372" max="15372" width="11.7109375" style="85" bestFit="1" customWidth="1"/>
    <col min="15373" max="15373" width="7.42578125" style="85" customWidth="1"/>
    <col min="15374" max="15374" width="6.5703125" style="85" customWidth="1"/>
    <col min="15375" max="15376" width="9.28515625" style="85" bestFit="1" customWidth="1"/>
    <col min="15377" max="15616" width="9.140625" style="85"/>
    <col min="15617" max="15617" width="0.85546875" style="85" customWidth="1"/>
    <col min="15618" max="15618" width="13.140625" style="85" bestFit="1" customWidth="1"/>
    <col min="15619" max="15619" width="26.85546875" style="85" customWidth="1"/>
    <col min="15620" max="15620" width="14.28515625" style="85" customWidth="1"/>
    <col min="15621" max="15621" width="11.85546875" style="85" customWidth="1"/>
    <col min="15622" max="15622" width="12.85546875" style="85" customWidth="1"/>
    <col min="15623" max="15623" width="8.140625" style="85" customWidth="1"/>
    <col min="15624" max="15624" width="8.28515625" style="85" customWidth="1"/>
    <col min="15625" max="15625" width="11.28515625" style="85" customWidth="1"/>
    <col min="15626" max="15626" width="13.85546875" style="85" bestFit="1" customWidth="1"/>
    <col min="15627" max="15627" width="1.28515625" style="85" customWidth="1"/>
    <col min="15628" max="15628" width="11.7109375" style="85" bestFit="1" customWidth="1"/>
    <col min="15629" max="15629" width="7.42578125" style="85" customWidth="1"/>
    <col min="15630" max="15630" width="6.5703125" style="85" customWidth="1"/>
    <col min="15631" max="15632" width="9.28515625" style="85" bestFit="1" customWidth="1"/>
    <col min="15633" max="15872" width="9.140625" style="85"/>
    <col min="15873" max="15873" width="0.85546875" style="85" customWidth="1"/>
    <col min="15874" max="15874" width="13.140625" style="85" bestFit="1" customWidth="1"/>
    <col min="15875" max="15875" width="26.85546875" style="85" customWidth="1"/>
    <col min="15876" max="15876" width="14.28515625" style="85" customWidth="1"/>
    <col min="15877" max="15877" width="11.85546875" style="85" customWidth="1"/>
    <col min="15878" max="15878" width="12.85546875" style="85" customWidth="1"/>
    <col min="15879" max="15879" width="8.140625" style="85" customWidth="1"/>
    <col min="15880" max="15880" width="8.28515625" style="85" customWidth="1"/>
    <col min="15881" max="15881" width="11.28515625" style="85" customWidth="1"/>
    <col min="15882" max="15882" width="13.85546875" style="85" bestFit="1" customWidth="1"/>
    <col min="15883" max="15883" width="1.28515625" style="85" customWidth="1"/>
    <col min="15884" max="15884" width="11.7109375" style="85" bestFit="1" customWidth="1"/>
    <col min="15885" max="15885" width="7.42578125" style="85" customWidth="1"/>
    <col min="15886" max="15886" width="6.5703125" style="85" customWidth="1"/>
    <col min="15887" max="15888" width="9.28515625" style="85" bestFit="1" customWidth="1"/>
    <col min="15889" max="16128" width="9.140625" style="85"/>
    <col min="16129" max="16129" width="0.85546875" style="85" customWidth="1"/>
    <col min="16130" max="16130" width="13.140625" style="85" bestFit="1" customWidth="1"/>
    <col min="16131" max="16131" width="26.85546875" style="85" customWidth="1"/>
    <col min="16132" max="16132" width="14.28515625" style="85" customWidth="1"/>
    <col min="16133" max="16133" width="11.85546875" style="85" customWidth="1"/>
    <col min="16134" max="16134" width="12.85546875" style="85" customWidth="1"/>
    <col min="16135" max="16135" width="8.140625" style="85" customWidth="1"/>
    <col min="16136" max="16136" width="8.28515625" style="85" customWidth="1"/>
    <col min="16137" max="16137" width="11.28515625" style="85" customWidth="1"/>
    <col min="16138" max="16138" width="13.85546875" style="85" bestFit="1" customWidth="1"/>
    <col min="16139" max="16139" width="1.28515625" style="85" customWidth="1"/>
    <col min="16140" max="16140" width="11.7109375" style="85" bestFit="1" customWidth="1"/>
    <col min="16141" max="16141" width="7.42578125" style="85" customWidth="1"/>
    <col min="16142" max="16142" width="6.5703125" style="85" customWidth="1"/>
    <col min="16143" max="16144" width="9.28515625" style="85" bestFit="1" customWidth="1"/>
    <col min="16145" max="16384" width="9.140625" style="85"/>
  </cols>
  <sheetData>
    <row r="1" spans="2:13" ht="9.75" customHeight="1" thickBot="1" x14ac:dyDescent="0.25"/>
    <row r="2" spans="2:13" ht="15" customHeight="1" x14ac:dyDescent="0.2">
      <c r="B2" s="555" t="s">
        <v>420</v>
      </c>
      <c r="C2" s="556"/>
      <c r="D2" s="556"/>
      <c r="E2" s="556"/>
      <c r="F2" s="556"/>
      <c r="G2" s="556"/>
      <c r="H2" s="556"/>
      <c r="I2" s="556"/>
      <c r="J2" s="557"/>
    </row>
    <row r="3" spans="2:13" ht="15.75" customHeight="1" x14ac:dyDescent="0.2">
      <c r="B3" s="377" t="s">
        <v>1</v>
      </c>
      <c r="C3" s="378"/>
      <c r="D3" s="378"/>
      <c r="E3" s="378"/>
      <c r="F3" s="396"/>
      <c r="G3" s="558"/>
      <c r="H3" s="559"/>
      <c r="I3" s="559"/>
      <c r="J3" s="560"/>
    </row>
    <row r="4" spans="2:13" ht="15.75" customHeight="1" x14ac:dyDescent="0.2">
      <c r="B4" s="377" t="s">
        <v>296</v>
      </c>
      <c r="C4" s="378"/>
      <c r="D4" s="378"/>
      <c r="E4" s="378"/>
      <c r="F4" s="396"/>
      <c r="G4" s="561"/>
      <c r="H4" s="562"/>
      <c r="I4" s="562"/>
      <c r="J4" s="563"/>
    </row>
    <row r="5" spans="2:13" ht="12.75" x14ac:dyDescent="0.2">
      <c r="B5" s="564"/>
      <c r="C5" s="565"/>
      <c r="D5" s="565"/>
      <c r="E5" s="565"/>
      <c r="F5" s="565"/>
      <c r="G5" s="565"/>
      <c r="H5" s="565"/>
      <c r="I5" s="565"/>
      <c r="J5" s="566"/>
    </row>
    <row r="6" spans="2:13" ht="15" x14ac:dyDescent="0.2">
      <c r="B6" s="545"/>
      <c r="C6" s="546"/>
      <c r="D6" s="546"/>
      <c r="E6" s="546"/>
      <c r="F6" s="546"/>
      <c r="G6" s="546"/>
      <c r="H6" s="546"/>
      <c r="I6" s="546"/>
      <c r="J6" s="547"/>
    </row>
    <row r="7" spans="2:13" ht="15.75" customHeight="1" x14ac:dyDescent="0.2">
      <c r="B7" s="124" t="s">
        <v>4</v>
      </c>
      <c r="C7" s="427" t="s">
        <v>5</v>
      </c>
      <c r="D7" s="548"/>
      <c r="E7" s="548"/>
      <c r="F7" s="548"/>
      <c r="G7" s="548"/>
      <c r="H7" s="548"/>
      <c r="I7" s="549">
        <v>44308</v>
      </c>
      <c r="J7" s="385"/>
    </row>
    <row r="8" spans="2:13" ht="15.75" customHeight="1" x14ac:dyDescent="0.2">
      <c r="B8" s="124" t="s">
        <v>6</v>
      </c>
      <c r="C8" s="427" t="s">
        <v>7</v>
      </c>
      <c r="D8" s="548"/>
      <c r="E8" s="548"/>
      <c r="F8" s="548"/>
      <c r="G8" s="548"/>
      <c r="H8" s="548"/>
      <c r="I8" s="550" t="s">
        <v>176</v>
      </c>
      <c r="J8" s="551"/>
    </row>
    <row r="9" spans="2:13" ht="12.75" x14ac:dyDescent="0.2">
      <c r="B9" s="124" t="s">
        <v>8</v>
      </c>
      <c r="C9" s="395" t="s">
        <v>199</v>
      </c>
      <c r="D9" s="552"/>
      <c r="E9" s="552"/>
      <c r="F9" s="552"/>
      <c r="G9" s="552"/>
      <c r="H9" s="553"/>
      <c r="I9" s="554" t="s">
        <v>297</v>
      </c>
      <c r="J9" s="385"/>
    </row>
    <row r="10" spans="2:13" ht="15.75" customHeight="1" x14ac:dyDescent="0.2">
      <c r="B10" s="124" t="s">
        <v>9</v>
      </c>
      <c r="C10" s="395" t="s">
        <v>10</v>
      </c>
      <c r="D10" s="552"/>
      <c r="E10" s="552"/>
      <c r="F10" s="552"/>
      <c r="G10" s="552"/>
      <c r="H10" s="553"/>
      <c r="I10" s="567">
        <v>12</v>
      </c>
      <c r="J10" s="568"/>
    </row>
    <row r="11" spans="2:13" ht="14.25" customHeight="1" x14ac:dyDescent="0.2">
      <c r="B11" s="569" t="s">
        <v>200</v>
      </c>
      <c r="C11" s="570"/>
      <c r="D11" s="570"/>
      <c r="E11" s="570"/>
      <c r="F11" s="570"/>
      <c r="G11" s="570"/>
      <c r="H11" s="570"/>
      <c r="I11" s="570"/>
      <c r="J11" s="571"/>
    </row>
    <row r="12" spans="2:13" ht="49.5" customHeight="1" x14ac:dyDescent="0.2">
      <c r="B12" s="125" t="s">
        <v>201</v>
      </c>
      <c r="C12" s="539" t="s">
        <v>202</v>
      </c>
      <c r="D12" s="539"/>
      <c r="E12" s="539"/>
      <c r="F12" s="540"/>
      <c r="G12" s="543" t="s">
        <v>11</v>
      </c>
      <c r="H12" s="540"/>
      <c r="I12" s="536" t="s">
        <v>203</v>
      </c>
      <c r="J12" s="544"/>
    </row>
    <row r="13" spans="2:13" ht="12.75" x14ac:dyDescent="0.2">
      <c r="B13" s="126"/>
      <c r="C13" s="536" t="s">
        <v>204</v>
      </c>
      <c r="D13" s="536"/>
      <c r="E13" s="536"/>
      <c r="F13" s="536"/>
      <c r="G13" s="536" t="s">
        <v>205</v>
      </c>
      <c r="H13" s="536"/>
      <c r="I13" s="537">
        <v>1</v>
      </c>
      <c r="J13" s="538"/>
    </row>
    <row r="14" spans="2:13" ht="12.75" customHeight="1" x14ac:dyDescent="0.2">
      <c r="B14" s="472" t="s">
        <v>206</v>
      </c>
      <c r="C14" s="539"/>
      <c r="D14" s="539"/>
      <c r="E14" s="539"/>
      <c r="F14" s="539"/>
      <c r="G14" s="539"/>
      <c r="H14" s="540"/>
      <c r="I14" s="537">
        <f>SUM(I13:I13)</f>
        <v>1</v>
      </c>
      <c r="J14" s="538"/>
    </row>
    <row r="15" spans="2:13" ht="8.25" customHeight="1" x14ac:dyDescent="0.2">
      <c r="B15" s="472"/>
      <c r="C15" s="541"/>
      <c r="D15" s="541"/>
      <c r="E15" s="541"/>
      <c r="F15" s="541"/>
      <c r="G15" s="541"/>
      <c r="H15" s="541"/>
      <c r="I15" s="541"/>
      <c r="J15" s="542"/>
    </row>
    <row r="16" spans="2:13" ht="12.75" x14ac:dyDescent="0.2">
      <c r="B16" s="424"/>
      <c r="C16" s="425"/>
      <c r="D16" s="425"/>
      <c r="E16" s="425"/>
      <c r="F16" s="425"/>
      <c r="G16" s="425"/>
      <c r="H16" s="425"/>
      <c r="I16" s="425"/>
      <c r="J16" s="572"/>
      <c r="L16" s="127"/>
      <c r="M16" s="128"/>
    </row>
    <row r="17" spans="2:244" ht="7.5" customHeight="1" x14ac:dyDescent="0.2">
      <c r="B17" s="520"/>
      <c r="C17" s="471"/>
      <c r="D17" s="471"/>
      <c r="E17" s="471"/>
      <c r="F17" s="471"/>
      <c r="G17" s="471"/>
      <c r="H17" s="471"/>
      <c r="I17" s="471"/>
      <c r="J17" s="573"/>
      <c r="L17" s="127"/>
      <c r="M17" s="128"/>
    </row>
    <row r="18" spans="2:244" ht="12.75" customHeight="1" x14ac:dyDescent="0.2">
      <c r="B18" s="451" t="s">
        <v>207</v>
      </c>
      <c r="C18" s="574"/>
      <c r="D18" s="574"/>
      <c r="E18" s="574"/>
      <c r="F18" s="574"/>
      <c r="G18" s="574"/>
      <c r="H18" s="574"/>
      <c r="I18" s="574"/>
      <c r="J18" s="575"/>
      <c r="L18" s="127"/>
      <c r="M18" s="128"/>
    </row>
    <row r="19" spans="2:244" ht="21.75" customHeight="1" x14ac:dyDescent="0.2">
      <c r="B19" s="534" t="s">
        <v>208</v>
      </c>
      <c r="C19" s="503"/>
      <c r="D19" s="503"/>
      <c r="E19" s="503"/>
      <c r="F19" s="503"/>
      <c r="G19" s="503"/>
      <c r="H19" s="503"/>
      <c r="I19" s="503"/>
      <c r="J19" s="535"/>
      <c r="K19" s="129"/>
      <c r="L19" s="130"/>
      <c r="M19" s="130"/>
      <c r="N19" s="130"/>
      <c r="O19" s="130"/>
      <c r="P19" s="130"/>
      <c r="Q19" s="130"/>
      <c r="R19" s="525"/>
      <c r="S19" s="525"/>
      <c r="T19" s="525"/>
      <c r="U19" s="525"/>
      <c r="V19" s="525"/>
      <c r="W19" s="525"/>
      <c r="X19" s="525"/>
      <c r="Y19" s="525"/>
      <c r="Z19" s="525"/>
      <c r="AA19" s="525"/>
      <c r="AB19" s="525"/>
      <c r="AC19" s="525"/>
      <c r="AD19" s="525"/>
      <c r="AE19" s="525"/>
      <c r="AF19" s="525"/>
      <c r="AG19" s="525"/>
      <c r="AH19" s="525"/>
      <c r="AI19" s="525"/>
      <c r="AJ19" s="525"/>
      <c r="AK19" s="525"/>
      <c r="AL19" s="525"/>
      <c r="AM19" s="525"/>
      <c r="AN19" s="525"/>
      <c r="AO19" s="525"/>
      <c r="AP19" s="525"/>
      <c r="AQ19" s="525"/>
      <c r="AR19" s="525"/>
      <c r="AS19" s="525"/>
      <c r="AT19" s="525"/>
      <c r="AU19" s="525"/>
      <c r="AV19" s="525"/>
      <c r="AW19" s="525"/>
      <c r="AX19" s="525"/>
      <c r="AY19" s="525"/>
      <c r="AZ19" s="525"/>
      <c r="BA19" s="525"/>
      <c r="BB19" s="525"/>
      <c r="BC19" s="525"/>
      <c r="BD19" s="525"/>
      <c r="BE19" s="525"/>
      <c r="BF19" s="525"/>
      <c r="BG19" s="525"/>
      <c r="BH19" s="525"/>
      <c r="BI19" s="525"/>
      <c r="BJ19" s="525"/>
      <c r="BK19" s="525"/>
      <c r="BL19" s="525"/>
      <c r="BM19" s="525"/>
      <c r="BN19" s="525"/>
      <c r="BO19" s="525"/>
      <c r="BP19" s="525"/>
      <c r="BQ19" s="525"/>
      <c r="BR19" s="525"/>
      <c r="BS19" s="525"/>
      <c r="BT19" s="525"/>
      <c r="BU19" s="525"/>
      <c r="BV19" s="525"/>
      <c r="BW19" s="525"/>
      <c r="BX19" s="525"/>
      <c r="BY19" s="525"/>
      <c r="BZ19" s="525"/>
      <c r="CA19" s="525"/>
      <c r="CB19" s="525"/>
      <c r="CC19" s="525"/>
      <c r="CD19" s="525"/>
      <c r="CE19" s="525"/>
      <c r="CF19" s="525"/>
      <c r="CG19" s="525"/>
      <c r="CH19" s="525"/>
      <c r="CI19" s="525"/>
      <c r="CJ19" s="525"/>
      <c r="CK19" s="525"/>
      <c r="CL19" s="525"/>
      <c r="CM19" s="525"/>
      <c r="CN19" s="525"/>
      <c r="CO19" s="525"/>
      <c r="CP19" s="525"/>
      <c r="CQ19" s="525"/>
      <c r="CR19" s="525"/>
      <c r="CS19" s="525"/>
      <c r="CT19" s="525"/>
      <c r="CU19" s="525"/>
      <c r="CV19" s="525"/>
      <c r="CW19" s="525"/>
      <c r="CX19" s="525"/>
      <c r="CY19" s="525"/>
      <c r="CZ19" s="525"/>
      <c r="DA19" s="525"/>
      <c r="DB19" s="525"/>
      <c r="DC19" s="525"/>
      <c r="DD19" s="525"/>
      <c r="DE19" s="525"/>
      <c r="DF19" s="525"/>
      <c r="DG19" s="525"/>
      <c r="DH19" s="525"/>
      <c r="DI19" s="525"/>
      <c r="DJ19" s="525"/>
      <c r="DK19" s="525"/>
      <c r="DL19" s="525"/>
      <c r="DM19" s="525"/>
      <c r="DN19" s="525"/>
      <c r="DO19" s="525"/>
      <c r="DP19" s="525"/>
      <c r="DQ19" s="525"/>
      <c r="DR19" s="525"/>
      <c r="DS19" s="525"/>
      <c r="DT19" s="525"/>
      <c r="DU19" s="525"/>
      <c r="DV19" s="525"/>
      <c r="DW19" s="525"/>
      <c r="DX19" s="525"/>
      <c r="DY19" s="525"/>
      <c r="DZ19" s="525"/>
      <c r="EA19" s="525"/>
      <c r="EB19" s="525"/>
      <c r="EC19" s="525"/>
      <c r="ED19" s="525"/>
      <c r="EE19" s="525"/>
      <c r="EF19" s="525"/>
      <c r="EG19" s="525"/>
      <c r="EH19" s="525"/>
      <c r="EI19" s="525"/>
      <c r="EJ19" s="525"/>
      <c r="EK19" s="525"/>
      <c r="EL19" s="525"/>
      <c r="EM19" s="525"/>
      <c r="EN19" s="525"/>
      <c r="EO19" s="525"/>
      <c r="EP19" s="525"/>
      <c r="EQ19" s="525"/>
      <c r="ER19" s="525"/>
      <c r="ES19" s="525"/>
      <c r="ET19" s="525"/>
      <c r="EU19" s="525"/>
      <c r="EV19" s="525"/>
      <c r="EW19" s="525"/>
      <c r="EX19" s="525"/>
      <c r="EY19" s="525"/>
      <c r="EZ19" s="525"/>
      <c r="FA19" s="525"/>
      <c r="FB19" s="525"/>
      <c r="FC19" s="525"/>
      <c r="FD19" s="525"/>
      <c r="FE19" s="525"/>
      <c r="FF19" s="525"/>
      <c r="FG19" s="525"/>
      <c r="FH19" s="525"/>
      <c r="FI19" s="525"/>
      <c r="FJ19" s="525"/>
      <c r="FK19" s="525"/>
      <c r="FL19" s="525"/>
      <c r="FM19" s="525"/>
      <c r="FN19" s="525"/>
      <c r="FO19" s="525"/>
      <c r="FP19" s="525"/>
      <c r="FQ19" s="525"/>
      <c r="FR19" s="525"/>
      <c r="FS19" s="525"/>
      <c r="FT19" s="525"/>
      <c r="FU19" s="525"/>
      <c r="FV19" s="525"/>
      <c r="FW19" s="525"/>
      <c r="FX19" s="525"/>
      <c r="FY19" s="525"/>
      <c r="FZ19" s="525"/>
      <c r="GA19" s="525"/>
      <c r="GB19" s="525"/>
      <c r="GC19" s="525"/>
      <c r="GD19" s="525"/>
      <c r="GE19" s="525"/>
      <c r="GF19" s="525"/>
      <c r="GG19" s="525"/>
      <c r="GH19" s="525"/>
      <c r="GI19" s="525"/>
      <c r="GJ19" s="525"/>
      <c r="GK19" s="525"/>
      <c r="GL19" s="525"/>
      <c r="GM19" s="525"/>
      <c r="GN19" s="525"/>
      <c r="GO19" s="525"/>
      <c r="GP19" s="525"/>
      <c r="GQ19" s="525"/>
      <c r="GR19" s="525"/>
      <c r="GS19" s="525"/>
      <c r="GT19" s="525"/>
      <c r="GU19" s="525"/>
      <c r="GV19" s="525"/>
      <c r="GW19" s="525"/>
      <c r="GX19" s="525"/>
      <c r="GY19" s="525"/>
      <c r="GZ19" s="525"/>
      <c r="HA19" s="525"/>
      <c r="HB19" s="525"/>
      <c r="HC19" s="525"/>
      <c r="HD19" s="525"/>
      <c r="HE19" s="525"/>
      <c r="HF19" s="525"/>
      <c r="HG19" s="525"/>
      <c r="HH19" s="525"/>
      <c r="HI19" s="525"/>
      <c r="HJ19" s="525"/>
      <c r="HK19" s="525"/>
      <c r="HL19" s="525"/>
      <c r="HM19" s="525"/>
      <c r="HN19" s="525"/>
      <c r="HO19" s="525"/>
      <c r="HP19" s="525"/>
      <c r="HQ19" s="525"/>
      <c r="HR19" s="525"/>
      <c r="HS19" s="525"/>
      <c r="HT19" s="525"/>
      <c r="HU19" s="525"/>
      <c r="HV19" s="525"/>
      <c r="HW19" s="525"/>
      <c r="HX19" s="525"/>
      <c r="HY19" s="525"/>
      <c r="HZ19" s="525"/>
      <c r="IA19" s="525"/>
      <c r="IB19" s="525"/>
      <c r="IC19" s="525"/>
      <c r="ID19" s="525"/>
      <c r="IE19" s="525"/>
      <c r="IF19" s="525"/>
      <c r="IG19" s="525"/>
      <c r="IH19" s="525"/>
      <c r="II19" s="525"/>
      <c r="IJ19" s="525"/>
    </row>
    <row r="20" spans="2:244" ht="12.75" customHeight="1" x14ac:dyDescent="0.2">
      <c r="B20" s="124">
        <v>1</v>
      </c>
      <c r="C20" s="427" t="s">
        <v>209</v>
      </c>
      <c r="D20" s="427"/>
      <c r="E20" s="427"/>
      <c r="F20" s="427"/>
      <c r="G20" s="427"/>
      <c r="H20" s="427"/>
      <c r="I20" s="526" t="s">
        <v>298</v>
      </c>
      <c r="J20" s="385"/>
    </row>
    <row r="21" spans="2:244" ht="15.75" customHeight="1" x14ac:dyDescent="0.2">
      <c r="B21" s="124">
        <v>2</v>
      </c>
      <c r="C21" s="427" t="s">
        <v>210</v>
      </c>
      <c r="D21" s="427"/>
      <c r="E21" s="427"/>
      <c r="F21" s="427"/>
      <c r="G21" s="427"/>
      <c r="H21" s="427"/>
      <c r="I21" s="576">
        <v>1322.72</v>
      </c>
      <c r="J21" s="577"/>
    </row>
    <row r="22" spans="2:244" ht="15.75" customHeight="1" x14ac:dyDescent="0.2">
      <c r="B22" s="124">
        <v>3</v>
      </c>
      <c r="C22" s="427" t="s">
        <v>211</v>
      </c>
      <c r="D22" s="427"/>
      <c r="E22" s="427"/>
      <c r="F22" s="427"/>
      <c r="G22" s="427"/>
      <c r="H22" s="427"/>
      <c r="I22" s="516" t="str">
        <f>I20</f>
        <v>Servente de Limpeza</v>
      </c>
      <c r="J22" s="517"/>
    </row>
    <row r="23" spans="2:244" ht="12.75" customHeight="1" x14ac:dyDescent="0.2">
      <c r="B23" s="124">
        <v>4</v>
      </c>
      <c r="C23" s="427" t="s">
        <v>212</v>
      </c>
      <c r="D23" s="427"/>
      <c r="E23" s="427"/>
      <c r="F23" s="427"/>
      <c r="G23" s="427"/>
      <c r="H23" s="427"/>
      <c r="I23" s="518">
        <v>44197</v>
      </c>
      <c r="J23" s="519"/>
    </row>
    <row r="24" spans="2:244" ht="9" customHeight="1" x14ac:dyDescent="0.2">
      <c r="B24" s="520"/>
      <c r="C24" s="471"/>
      <c r="D24" s="471"/>
      <c r="E24" s="471"/>
      <c r="F24" s="471"/>
      <c r="G24" s="471"/>
      <c r="H24" s="471"/>
      <c r="I24" s="471"/>
      <c r="J24" s="573"/>
    </row>
    <row r="25" spans="2:244" ht="14.25" customHeight="1" x14ac:dyDescent="0.2">
      <c r="B25" s="500" t="s">
        <v>213</v>
      </c>
      <c r="C25" s="523"/>
      <c r="D25" s="523"/>
      <c r="E25" s="523"/>
      <c r="F25" s="523"/>
      <c r="G25" s="523"/>
      <c r="H25" s="523"/>
      <c r="I25" s="523"/>
      <c r="J25" s="524"/>
    </row>
    <row r="26" spans="2:244" ht="9" customHeight="1" x14ac:dyDescent="0.2">
      <c r="B26" s="507"/>
      <c r="C26" s="580"/>
      <c r="D26" s="580"/>
      <c r="E26" s="580"/>
      <c r="F26" s="580"/>
      <c r="G26" s="580"/>
      <c r="H26" s="580"/>
      <c r="I26" s="580"/>
      <c r="J26" s="581"/>
    </row>
    <row r="27" spans="2:244" ht="12.75" customHeight="1" x14ac:dyDescent="0.2">
      <c r="B27" s="510" t="s">
        <v>214</v>
      </c>
      <c r="C27" s="582"/>
      <c r="D27" s="582"/>
      <c r="E27" s="582"/>
      <c r="F27" s="582"/>
      <c r="G27" s="582"/>
      <c r="H27" s="582"/>
      <c r="I27" s="582"/>
      <c r="J27" s="583"/>
    </row>
    <row r="28" spans="2:244" s="131" customFormat="1" ht="15" customHeight="1" x14ac:dyDescent="0.2">
      <c r="B28" s="132">
        <v>1</v>
      </c>
      <c r="C28" s="512" t="s">
        <v>12</v>
      </c>
      <c r="D28" s="512"/>
      <c r="E28" s="512"/>
      <c r="F28" s="512"/>
      <c r="G28" s="512"/>
      <c r="H28" s="513"/>
      <c r="I28" s="133" t="s">
        <v>215</v>
      </c>
      <c r="J28" s="134" t="s">
        <v>216</v>
      </c>
      <c r="L28" s="135"/>
      <c r="M28" s="135"/>
      <c r="N28" s="135"/>
      <c r="O28" s="135"/>
      <c r="P28" s="135"/>
      <c r="Q28" s="135"/>
    </row>
    <row r="29" spans="2:244" ht="12.75" customHeight="1" x14ac:dyDescent="0.2">
      <c r="B29" s="124" t="s">
        <v>4</v>
      </c>
      <c r="C29" s="461" t="s">
        <v>217</v>
      </c>
      <c r="D29" s="462"/>
      <c r="E29" s="462"/>
      <c r="F29" s="462"/>
      <c r="G29" s="462"/>
      <c r="H29" s="462"/>
      <c r="I29" s="486"/>
      <c r="J29" s="273">
        <v>1322.72</v>
      </c>
    </row>
    <row r="30" spans="2:244" ht="12.75" x14ac:dyDescent="0.2">
      <c r="B30" s="124" t="s">
        <v>6</v>
      </c>
      <c r="C30" s="461" t="s">
        <v>218</v>
      </c>
      <c r="D30" s="467"/>
      <c r="E30" s="467"/>
      <c r="F30" s="467"/>
      <c r="G30" s="467"/>
      <c r="H30" s="467"/>
      <c r="I30" s="274">
        <v>0.2</v>
      </c>
      <c r="J30" s="275">
        <f>I30*I21</f>
        <v>264.54400000000004</v>
      </c>
    </row>
    <row r="31" spans="2:244" ht="12.75" x14ac:dyDescent="0.2">
      <c r="B31" s="124" t="s">
        <v>219</v>
      </c>
      <c r="C31" s="137" t="s">
        <v>220</v>
      </c>
      <c r="D31" s="246"/>
      <c r="E31" s="246"/>
      <c r="F31" s="246"/>
      <c r="G31" s="246"/>
      <c r="H31" s="246"/>
      <c r="I31" s="139"/>
      <c r="J31" s="140">
        <v>0</v>
      </c>
    </row>
    <row r="32" spans="2:244" ht="15" customHeight="1" x14ac:dyDescent="0.2">
      <c r="B32" s="514" t="s">
        <v>221</v>
      </c>
      <c r="C32" s="464"/>
      <c r="D32" s="464"/>
      <c r="E32" s="464"/>
      <c r="F32" s="464"/>
      <c r="G32" s="464"/>
      <c r="H32" s="464"/>
      <c r="I32" s="465"/>
      <c r="J32" s="141">
        <f>SUM(J29:J31)</f>
        <v>1587.2640000000001</v>
      </c>
      <c r="K32" s="142"/>
    </row>
    <row r="33" spans="2:10" ht="12.75" x14ac:dyDescent="0.2">
      <c r="B33" s="500" t="s">
        <v>222</v>
      </c>
      <c r="C33" s="578"/>
      <c r="D33" s="578"/>
      <c r="E33" s="578"/>
      <c r="F33" s="578"/>
      <c r="G33" s="578"/>
      <c r="H33" s="578"/>
      <c r="I33" s="578"/>
      <c r="J33" s="579"/>
    </row>
    <row r="34" spans="2:10" ht="15" customHeight="1" x14ac:dyDescent="0.2">
      <c r="B34" s="143">
        <v>2</v>
      </c>
      <c r="C34" s="503" t="s">
        <v>20</v>
      </c>
      <c r="D34" s="503"/>
      <c r="E34" s="503"/>
      <c r="F34" s="503"/>
      <c r="G34" s="503"/>
      <c r="H34" s="503"/>
      <c r="I34" s="504"/>
      <c r="J34" s="144" t="s">
        <v>13</v>
      </c>
    </row>
    <row r="35" spans="2:10" ht="12.75" customHeight="1" x14ac:dyDescent="0.2">
      <c r="B35" s="249" t="s">
        <v>4</v>
      </c>
      <c r="C35" s="505" t="s">
        <v>396</v>
      </c>
      <c r="D35" s="384"/>
      <c r="E35" s="384"/>
      <c r="F35" s="384"/>
      <c r="G35" s="506"/>
      <c r="H35" s="100">
        <v>22</v>
      </c>
      <c r="I35" s="146"/>
      <c r="J35" s="147">
        <f>(I36*I37*H35)-(J29*6%)</f>
        <v>63.636800000000008</v>
      </c>
    </row>
    <row r="36" spans="2:10" ht="12.75" customHeight="1" x14ac:dyDescent="0.2">
      <c r="B36" s="249"/>
      <c r="C36" s="395" t="s">
        <v>397</v>
      </c>
      <c r="D36" s="378"/>
      <c r="E36" s="378"/>
      <c r="F36" s="378"/>
      <c r="G36" s="378"/>
      <c r="H36" s="378"/>
      <c r="I36" s="251">
        <v>3.25</v>
      </c>
      <c r="J36" s="147" t="s">
        <v>21</v>
      </c>
    </row>
    <row r="37" spans="2:10" ht="12.75" customHeight="1" x14ac:dyDescent="0.2">
      <c r="B37" s="249"/>
      <c r="C37" s="427" t="s">
        <v>398</v>
      </c>
      <c r="D37" s="427"/>
      <c r="E37" s="427"/>
      <c r="F37" s="427"/>
      <c r="G37" s="427"/>
      <c r="H37" s="427"/>
      <c r="I37" s="252">
        <v>2</v>
      </c>
      <c r="J37" s="147" t="s">
        <v>21</v>
      </c>
    </row>
    <row r="38" spans="2:10" ht="12.75" customHeight="1" x14ac:dyDescent="0.2">
      <c r="B38" s="249" t="s">
        <v>6</v>
      </c>
      <c r="C38" s="395" t="s">
        <v>223</v>
      </c>
      <c r="D38" s="378"/>
      <c r="E38" s="378"/>
      <c r="F38" s="378"/>
      <c r="G38" s="378"/>
      <c r="H38" s="378"/>
      <c r="I38" s="496"/>
      <c r="J38" s="147"/>
    </row>
    <row r="39" spans="2:10" ht="12.75" customHeight="1" x14ac:dyDescent="0.2">
      <c r="B39" s="249"/>
      <c r="C39" s="461" t="s">
        <v>399</v>
      </c>
      <c r="D39" s="462"/>
      <c r="E39" s="462"/>
      <c r="F39" s="462"/>
      <c r="G39" s="276"/>
      <c r="H39" s="277">
        <v>22</v>
      </c>
      <c r="I39" s="278">
        <v>20.079999999999998</v>
      </c>
      <c r="J39" s="273">
        <f>I39*H39</f>
        <v>441.76</v>
      </c>
    </row>
    <row r="40" spans="2:10" ht="12.75" x14ac:dyDescent="0.2">
      <c r="B40" s="249"/>
      <c r="C40" s="461" t="s">
        <v>224</v>
      </c>
      <c r="D40" s="462"/>
      <c r="E40" s="462"/>
      <c r="F40" s="462"/>
      <c r="G40" s="462"/>
      <c r="H40" s="462"/>
      <c r="I40" s="281">
        <v>0.01</v>
      </c>
      <c r="J40" s="273">
        <f>-J39*I40</f>
        <v>-4.4176000000000002</v>
      </c>
    </row>
    <row r="41" spans="2:10" ht="12.75" customHeight="1" x14ac:dyDescent="0.2">
      <c r="B41" s="249" t="s">
        <v>8</v>
      </c>
      <c r="C41" s="461" t="s">
        <v>225</v>
      </c>
      <c r="D41" s="462"/>
      <c r="E41" s="462"/>
      <c r="F41" s="462"/>
      <c r="G41" s="462"/>
      <c r="H41" s="462"/>
      <c r="I41" s="599"/>
      <c r="J41" s="273">
        <v>11.58</v>
      </c>
    </row>
    <row r="42" spans="2:10" ht="12.75" x14ac:dyDescent="0.2">
      <c r="B42" s="249" t="s">
        <v>9</v>
      </c>
      <c r="C42" s="466"/>
      <c r="D42" s="467"/>
      <c r="E42" s="467"/>
      <c r="F42" s="467"/>
      <c r="G42" s="467"/>
      <c r="H42" s="467"/>
      <c r="I42" s="599"/>
      <c r="J42" s="280">
        <v>0</v>
      </c>
    </row>
    <row r="43" spans="2:10" ht="12.75" x14ac:dyDescent="0.2">
      <c r="B43" s="249" t="s">
        <v>16</v>
      </c>
      <c r="C43" s="466" t="s">
        <v>226</v>
      </c>
      <c r="D43" s="599"/>
      <c r="E43" s="599"/>
      <c r="F43" s="599"/>
      <c r="G43" s="599"/>
      <c r="H43" s="599"/>
      <c r="I43" s="599"/>
      <c r="J43" s="273">
        <v>0</v>
      </c>
    </row>
    <row r="44" spans="2:10" ht="12.75" x14ac:dyDescent="0.2">
      <c r="B44" s="249" t="s">
        <v>17</v>
      </c>
      <c r="C44" s="461"/>
      <c r="D44" s="600"/>
      <c r="E44" s="600"/>
      <c r="F44" s="600"/>
      <c r="G44" s="600"/>
      <c r="H44" s="600"/>
      <c r="I44" s="601"/>
      <c r="J44" s="273">
        <v>0</v>
      </c>
    </row>
    <row r="45" spans="2:10" ht="12.75" x14ac:dyDescent="0.2">
      <c r="B45" s="249" t="s">
        <v>18</v>
      </c>
      <c r="C45" s="466" t="s">
        <v>395</v>
      </c>
      <c r="D45" s="467"/>
      <c r="E45" s="467"/>
      <c r="F45" s="467"/>
      <c r="G45" s="467"/>
      <c r="H45" s="467"/>
      <c r="I45" s="279">
        <v>7.0000000000000007E-2</v>
      </c>
      <c r="J45" s="280">
        <f>J32*I45</f>
        <v>111.10848000000001</v>
      </c>
    </row>
    <row r="46" spans="2:10" ht="12.75" x14ac:dyDescent="0.2">
      <c r="B46" s="243"/>
      <c r="C46" s="491" t="s">
        <v>227</v>
      </c>
      <c r="D46" s="450"/>
      <c r="E46" s="450"/>
      <c r="F46" s="450"/>
      <c r="G46" s="450"/>
      <c r="H46" s="450"/>
      <c r="I46" s="584"/>
      <c r="J46" s="150">
        <f>SUM(J35:J45)</f>
        <v>623.66768000000002</v>
      </c>
    </row>
    <row r="47" spans="2:10" ht="6" customHeight="1" x14ac:dyDescent="0.2">
      <c r="B47" s="449"/>
      <c r="C47" s="464"/>
      <c r="D47" s="464"/>
      <c r="E47" s="464"/>
      <c r="F47" s="464"/>
      <c r="G47" s="464"/>
      <c r="H47" s="464"/>
      <c r="I47" s="464"/>
      <c r="J47" s="585"/>
    </row>
    <row r="48" spans="2:10" ht="12.75" customHeight="1" x14ac:dyDescent="0.2">
      <c r="B48" s="377" t="s">
        <v>228</v>
      </c>
      <c r="C48" s="378"/>
      <c r="D48" s="378"/>
      <c r="E48" s="378"/>
      <c r="F48" s="378"/>
      <c r="G48" s="378"/>
      <c r="H48" s="378"/>
      <c r="I48" s="378"/>
      <c r="J48" s="379"/>
    </row>
    <row r="49" spans="2:14" ht="4.5" customHeight="1" x14ac:dyDescent="0.2">
      <c r="B49" s="472"/>
      <c r="C49" s="586"/>
      <c r="D49" s="586"/>
      <c r="E49" s="586"/>
      <c r="F49" s="586"/>
      <c r="G49" s="586"/>
      <c r="H49" s="586"/>
      <c r="I49" s="586"/>
      <c r="J49" s="587"/>
    </row>
    <row r="50" spans="2:14" ht="12.75" customHeight="1" x14ac:dyDescent="0.2">
      <c r="B50" s="482" t="s">
        <v>229</v>
      </c>
      <c r="C50" s="494"/>
      <c r="D50" s="494"/>
      <c r="E50" s="494"/>
      <c r="F50" s="494"/>
      <c r="G50" s="494"/>
      <c r="H50" s="494"/>
      <c r="I50" s="494"/>
      <c r="J50" s="495"/>
    </row>
    <row r="51" spans="2:14" ht="15.75" customHeight="1" x14ac:dyDescent="0.2">
      <c r="B51" s="143" t="s">
        <v>230</v>
      </c>
      <c r="C51" s="437" t="s">
        <v>231</v>
      </c>
      <c r="D51" s="438"/>
      <c r="E51" s="438"/>
      <c r="F51" s="438"/>
      <c r="G51" s="438"/>
      <c r="H51" s="438"/>
      <c r="I51" s="485"/>
      <c r="J51" s="151" t="s">
        <v>13</v>
      </c>
    </row>
    <row r="52" spans="2:14" s="188" customFormat="1" ht="15.75" customHeight="1" x14ac:dyDescent="0.2">
      <c r="B52" s="318" t="s">
        <v>4</v>
      </c>
      <c r="C52" s="461" t="s">
        <v>232</v>
      </c>
      <c r="D52" s="462"/>
      <c r="E52" s="462"/>
      <c r="F52" s="462"/>
      <c r="G52" s="462"/>
      <c r="H52" s="462"/>
      <c r="I52" s="486"/>
      <c r="J52" s="316">
        <f>Uniformes!F11</f>
        <v>32.276999999999994</v>
      </c>
      <c r="K52" s="317" t="s">
        <v>426</v>
      </c>
      <c r="L52" s="322">
        <v>44287</v>
      </c>
      <c r="M52" s="322">
        <v>44621</v>
      </c>
      <c r="N52" s="323">
        <v>0.1129932</v>
      </c>
    </row>
    <row r="53" spans="2:14" s="188" customFormat="1" ht="15.75" customHeight="1" x14ac:dyDescent="0.2">
      <c r="B53" s="318" t="s">
        <v>6</v>
      </c>
      <c r="C53" s="461" t="s">
        <v>25</v>
      </c>
      <c r="D53" s="462"/>
      <c r="E53" s="462"/>
      <c r="F53" s="462"/>
      <c r="G53" s="462"/>
      <c r="H53" s="462"/>
      <c r="I53" s="463"/>
      <c r="J53" s="324">
        <f>'Material de Limpeza'!W54</f>
        <v>259.87659600000006</v>
      </c>
      <c r="K53" s="317" t="s">
        <v>426</v>
      </c>
      <c r="L53" s="322">
        <v>44287</v>
      </c>
      <c r="M53" s="322">
        <v>44621</v>
      </c>
      <c r="N53" s="323">
        <v>0.1129932</v>
      </c>
    </row>
    <row r="54" spans="2:14" ht="15.75" customHeight="1" x14ac:dyDescent="0.2">
      <c r="B54" s="249" t="s">
        <v>8</v>
      </c>
      <c r="C54" s="395" t="s">
        <v>299</v>
      </c>
      <c r="D54" s="378"/>
      <c r="E54" s="378"/>
      <c r="F54" s="378"/>
      <c r="G54" s="378"/>
      <c r="H54" s="378"/>
      <c r="I54" s="396"/>
      <c r="J54" s="153">
        <f>Equipamentos!I124</f>
        <v>17.883333333333329</v>
      </c>
    </row>
    <row r="55" spans="2:14" ht="15.75" customHeight="1" x14ac:dyDescent="0.2">
      <c r="B55" s="449" t="s">
        <v>233</v>
      </c>
      <c r="C55" s="475"/>
      <c r="D55" s="475"/>
      <c r="E55" s="475"/>
      <c r="F55" s="475"/>
      <c r="G55" s="475"/>
      <c r="H55" s="475"/>
      <c r="I55" s="584"/>
      <c r="J55" s="154">
        <f>ROUND(SUM(J52:J54),2)</f>
        <v>310.04000000000002</v>
      </c>
    </row>
    <row r="56" spans="2:14" ht="8.25" customHeight="1" x14ac:dyDescent="0.2">
      <c r="B56" s="489"/>
      <c r="C56" s="475"/>
      <c r="D56" s="475"/>
      <c r="E56" s="475"/>
      <c r="F56" s="475"/>
      <c r="G56" s="475"/>
      <c r="H56" s="475"/>
      <c r="I56" s="475"/>
      <c r="J56" s="476"/>
    </row>
    <row r="57" spans="2:14" ht="15.75" customHeight="1" x14ac:dyDescent="0.2">
      <c r="B57" s="479" t="s">
        <v>234</v>
      </c>
      <c r="C57" s="480"/>
      <c r="D57" s="480"/>
      <c r="E57" s="480"/>
      <c r="F57" s="480"/>
      <c r="G57" s="480"/>
      <c r="H57" s="480"/>
      <c r="I57" s="480"/>
      <c r="J57" s="481"/>
    </row>
    <row r="58" spans="2:14" ht="8.25" customHeight="1" x14ac:dyDescent="0.2">
      <c r="B58" s="247"/>
      <c r="C58" s="263"/>
      <c r="D58" s="263"/>
      <c r="E58" s="263"/>
      <c r="F58" s="263"/>
      <c r="G58" s="263"/>
      <c r="H58" s="263"/>
      <c r="I58" s="263"/>
      <c r="J58" s="264"/>
    </row>
    <row r="59" spans="2:14" ht="12.75" customHeight="1" x14ac:dyDescent="0.2">
      <c r="B59" s="482" t="s">
        <v>235</v>
      </c>
      <c r="C59" s="494"/>
      <c r="D59" s="494"/>
      <c r="E59" s="494"/>
      <c r="F59" s="494"/>
      <c r="G59" s="494"/>
      <c r="H59" s="494"/>
      <c r="I59" s="494"/>
      <c r="J59" s="495"/>
    </row>
    <row r="60" spans="2:14" ht="15.75" customHeight="1" x14ac:dyDescent="0.2">
      <c r="B60" s="158" t="s">
        <v>23</v>
      </c>
      <c r="C60" s="437" t="s">
        <v>236</v>
      </c>
      <c r="D60" s="438"/>
      <c r="E60" s="438"/>
      <c r="F60" s="438"/>
      <c r="G60" s="438"/>
      <c r="H60" s="439"/>
      <c r="I60" s="244" t="s">
        <v>215</v>
      </c>
      <c r="J60" s="144" t="s">
        <v>13</v>
      </c>
    </row>
    <row r="61" spans="2:14" ht="15.75" customHeight="1" x14ac:dyDescent="0.2">
      <c r="B61" s="245" t="s">
        <v>4</v>
      </c>
      <c r="C61" s="395" t="s">
        <v>237</v>
      </c>
      <c r="D61" s="378"/>
      <c r="E61" s="378"/>
      <c r="F61" s="378"/>
      <c r="G61" s="378"/>
      <c r="H61" s="396"/>
      <c r="I61" s="161">
        <f>Florianópolis!I61</f>
        <v>0.2</v>
      </c>
      <c r="J61" s="152">
        <f t="shared" ref="J61:J68" si="0">I61*$J$32</f>
        <v>317.45280000000002</v>
      </c>
    </row>
    <row r="62" spans="2:14" ht="15.75" customHeight="1" x14ac:dyDescent="0.2">
      <c r="B62" s="245" t="s">
        <v>6</v>
      </c>
      <c r="C62" s="395" t="s">
        <v>238</v>
      </c>
      <c r="D62" s="378"/>
      <c r="E62" s="378"/>
      <c r="F62" s="378"/>
      <c r="G62" s="378"/>
      <c r="H62" s="396"/>
      <c r="I62" s="161">
        <f>Florianópolis!I62</f>
        <v>1.4999999999999999E-2</v>
      </c>
      <c r="J62" s="152">
        <f t="shared" si="0"/>
        <v>23.808960000000003</v>
      </c>
    </row>
    <row r="63" spans="2:14" ht="15.75" customHeight="1" x14ac:dyDescent="0.2">
      <c r="B63" s="245" t="s">
        <v>8</v>
      </c>
      <c r="C63" s="395" t="s">
        <v>239</v>
      </c>
      <c r="D63" s="378"/>
      <c r="E63" s="378"/>
      <c r="F63" s="378"/>
      <c r="G63" s="378"/>
      <c r="H63" s="396"/>
      <c r="I63" s="161">
        <f>Florianópolis!I63</f>
        <v>0.01</v>
      </c>
      <c r="J63" s="152">
        <f t="shared" si="0"/>
        <v>15.872640000000002</v>
      </c>
    </row>
    <row r="64" spans="2:14" ht="15.75" customHeight="1" x14ac:dyDescent="0.2">
      <c r="B64" s="245" t="s">
        <v>9</v>
      </c>
      <c r="C64" s="395" t="s">
        <v>240</v>
      </c>
      <c r="D64" s="378"/>
      <c r="E64" s="378"/>
      <c r="F64" s="378"/>
      <c r="G64" s="378"/>
      <c r="H64" s="396"/>
      <c r="I64" s="161">
        <f>Florianópolis!I64</f>
        <v>2E-3</v>
      </c>
      <c r="J64" s="152">
        <f t="shared" si="0"/>
        <v>3.1745280000000005</v>
      </c>
    </row>
    <row r="65" spans="2:10" ht="15.75" customHeight="1" x14ac:dyDescent="0.2">
      <c r="B65" s="245" t="s">
        <v>16</v>
      </c>
      <c r="C65" s="395" t="s">
        <v>241</v>
      </c>
      <c r="D65" s="378"/>
      <c r="E65" s="378"/>
      <c r="F65" s="378"/>
      <c r="G65" s="378"/>
      <c r="H65" s="396"/>
      <c r="I65" s="161">
        <f>Florianópolis!I65</f>
        <v>2.5000000000000001E-2</v>
      </c>
      <c r="J65" s="152">
        <f t="shared" si="0"/>
        <v>39.681600000000003</v>
      </c>
    </row>
    <row r="66" spans="2:10" ht="15.75" customHeight="1" x14ac:dyDescent="0.2">
      <c r="B66" s="245" t="s">
        <v>17</v>
      </c>
      <c r="C66" s="395" t="s">
        <v>242</v>
      </c>
      <c r="D66" s="378"/>
      <c r="E66" s="378"/>
      <c r="F66" s="378"/>
      <c r="G66" s="378"/>
      <c r="H66" s="396"/>
      <c r="I66" s="161">
        <f>Florianópolis!I66</f>
        <v>0.08</v>
      </c>
      <c r="J66" s="152">
        <f>I66*$J$32</f>
        <v>126.98112000000002</v>
      </c>
    </row>
    <row r="67" spans="2:10" ht="12.75" x14ac:dyDescent="0.2">
      <c r="B67" s="245" t="s">
        <v>18</v>
      </c>
      <c r="C67" s="427" t="s">
        <v>416</v>
      </c>
      <c r="D67" s="589"/>
      <c r="E67" s="162" t="s">
        <v>14</v>
      </c>
      <c r="F67" s="163">
        <v>0.01</v>
      </c>
      <c r="G67" s="162" t="s">
        <v>15</v>
      </c>
      <c r="H67" s="164">
        <v>2</v>
      </c>
      <c r="I67" s="165">
        <f>Florianópolis!I67</f>
        <v>0.02</v>
      </c>
      <c r="J67" s="152">
        <f t="shared" si="0"/>
        <v>31.745280000000005</v>
      </c>
    </row>
    <row r="68" spans="2:10" ht="12.75" x14ac:dyDescent="0.2">
      <c r="B68" s="245" t="s">
        <v>19</v>
      </c>
      <c r="C68" s="395" t="s">
        <v>244</v>
      </c>
      <c r="D68" s="378"/>
      <c r="E68" s="378"/>
      <c r="F68" s="378"/>
      <c r="G68" s="378"/>
      <c r="H68" s="396"/>
      <c r="I68" s="161">
        <f>Florianópolis!I68</f>
        <v>6.0000000000000001E-3</v>
      </c>
      <c r="J68" s="152">
        <f t="shared" si="0"/>
        <v>9.5235840000000014</v>
      </c>
    </row>
    <row r="69" spans="2:10" ht="12.75" x14ac:dyDescent="0.2">
      <c r="B69" s="397" t="s">
        <v>42</v>
      </c>
      <c r="C69" s="398"/>
      <c r="D69" s="398"/>
      <c r="E69" s="398"/>
      <c r="F69" s="398"/>
      <c r="G69" s="398"/>
      <c r="H69" s="399"/>
      <c r="I69" s="166">
        <f>SUM(I61:I68)</f>
        <v>0.3580000000000001</v>
      </c>
      <c r="J69" s="167">
        <f>SUM(J61:J68)</f>
        <v>568.24051200000008</v>
      </c>
    </row>
    <row r="70" spans="2:10" ht="12.75" x14ac:dyDescent="0.2">
      <c r="B70" s="248"/>
      <c r="C70" s="265"/>
      <c r="D70" s="265"/>
      <c r="E70" s="265"/>
      <c r="F70" s="265"/>
      <c r="G70" s="265"/>
      <c r="H70" s="265"/>
      <c r="I70" s="170"/>
      <c r="J70" s="171"/>
    </row>
    <row r="71" spans="2:10" ht="12.75" x14ac:dyDescent="0.2">
      <c r="B71" s="377" t="s">
        <v>245</v>
      </c>
      <c r="C71" s="378"/>
      <c r="D71" s="378"/>
      <c r="E71" s="378"/>
      <c r="F71" s="378"/>
      <c r="G71" s="378"/>
      <c r="H71" s="378"/>
      <c r="I71" s="378"/>
      <c r="J71" s="379"/>
    </row>
    <row r="72" spans="2:10" ht="12.75" x14ac:dyDescent="0.2">
      <c r="B72" s="449"/>
      <c r="C72" s="475"/>
      <c r="D72" s="475"/>
      <c r="E72" s="475"/>
      <c r="F72" s="475"/>
      <c r="G72" s="475"/>
      <c r="H72" s="475"/>
      <c r="I72" s="475"/>
      <c r="J72" s="476"/>
    </row>
    <row r="73" spans="2:10" ht="14.25" x14ac:dyDescent="0.2">
      <c r="B73" s="451" t="s">
        <v>246</v>
      </c>
      <c r="C73" s="452"/>
      <c r="D73" s="452"/>
      <c r="E73" s="452"/>
      <c r="F73" s="452"/>
      <c r="G73" s="452"/>
      <c r="H73" s="452"/>
      <c r="I73" s="452"/>
      <c r="J73" s="453"/>
    </row>
    <row r="74" spans="2:10" ht="15" x14ac:dyDescent="0.2">
      <c r="B74" s="143" t="s">
        <v>24</v>
      </c>
      <c r="C74" s="437" t="s">
        <v>247</v>
      </c>
      <c r="D74" s="438"/>
      <c r="E74" s="438"/>
      <c r="F74" s="438"/>
      <c r="G74" s="438"/>
      <c r="H74" s="438"/>
      <c r="I74" s="477"/>
      <c r="J74" s="151" t="s">
        <v>13</v>
      </c>
    </row>
    <row r="75" spans="2:10" ht="12.75" x14ac:dyDescent="0.2">
      <c r="B75" s="249" t="s">
        <v>4</v>
      </c>
      <c r="C75" s="395" t="s">
        <v>417</v>
      </c>
      <c r="D75" s="378"/>
      <c r="E75" s="378"/>
      <c r="F75" s="378"/>
      <c r="G75" s="378"/>
      <c r="H75" s="378"/>
      <c r="I75" s="172">
        <v>8.3299999999999999E-2</v>
      </c>
      <c r="J75" s="152">
        <f>I75*$J$32</f>
        <v>132.21909120000001</v>
      </c>
    </row>
    <row r="76" spans="2:10" ht="12.75" x14ac:dyDescent="0.2">
      <c r="B76" s="249" t="s">
        <v>6</v>
      </c>
      <c r="C76" s="395" t="s">
        <v>248</v>
      </c>
      <c r="D76" s="378"/>
      <c r="E76" s="378"/>
      <c r="F76" s="378"/>
      <c r="G76" s="378"/>
      <c r="H76" s="378"/>
      <c r="I76" s="172">
        <v>2.7799999999999998E-2</v>
      </c>
      <c r="J76" s="152">
        <f>I76*$J$32</f>
        <v>44.125939199999998</v>
      </c>
    </row>
    <row r="77" spans="2:10" s="188" customFormat="1" ht="12.75" x14ac:dyDescent="0.2">
      <c r="B77" s="314" t="s">
        <v>8</v>
      </c>
      <c r="C77" s="312" t="s">
        <v>393</v>
      </c>
      <c r="D77" s="312"/>
      <c r="E77" s="312"/>
      <c r="F77" s="312"/>
      <c r="G77" s="312"/>
      <c r="H77" s="312"/>
      <c r="I77" s="315">
        <v>0</v>
      </c>
      <c r="J77" s="316">
        <f>I77*$J$32</f>
        <v>0</v>
      </c>
    </row>
    <row r="78" spans="2:10" ht="12.75" x14ac:dyDescent="0.2">
      <c r="B78" s="397" t="s">
        <v>249</v>
      </c>
      <c r="C78" s="468"/>
      <c r="D78" s="468"/>
      <c r="E78" s="468"/>
      <c r="F78" s="468"/>
      <c r="G78" s="468"/>
      <c r="H78" s="468"/>
      <c r="I78" s="469"/>
      <c r="J78" s="152">
        <f>SUM(J75:J77)</f>
        <v>176.34503040000001</v>
      </c>
    </row>
    <row r="79" spans="2:10" ht="12.75" x14ac:dyDescent="0.2">
      <c r="B79" s="249" t="s">
        <v>9</v>
      </c>
      <c r="C79" s="395" t="s">
        <v>250</v>
      </c>
      <c r="D79" s="378"/>
      <c r="E79" s="378"/>
      <c r="F79" s="378"/>
      <c r="G79" s="378"/>
      <c r="H79" s="378"/>
      <c r="I79" s="173">
        <f>I69*(I75+I76)</f>
        <v>3.9773800000000012E-2</v>
      </c>
      <c r="J79" s="136">
        <f>I79*J32</f>
        <v>63.131520883200025</v>
      </c>
    </row>
    <row r="80" spans="2:10" ht="12.75" x14ac:dyDescent="0.2">
      <c r="B80" s="432" t="s">
        <v>42</v>
      </c>
      <c r="C80" s="470"/>
      <c r="D80" s="470"/>
      <c r="E80" s="470"/>
      <c r="F80" s="470"/>
      <c r="G80" s="470"/>
      <c r="H80" s="470"/>
      <c r="I80" s="471"/>
      <c r="J80" s="167">
        <f>SUM(J78:J79)</f>
        <v>239.47655128320002</v>
      </c>
    </row>
    <row r="81" spans="2:10" ht="12.75" x14ac:dyDescent="0.2">
      <c r="B81" s="472"/>
      <c r="C81" s="473"/>
      <c r="D81" s="473"/>
      <c r="E81" s="473"/>
      <c r="F81" s="473"/>
      <c r="G81" s="473"/>
      <c r="H81" s="473"/>
      <c r="I81" s="473"/>
      <c r="J81" s="474"/>
    </row>
    <row r="82" spans="2:10" ht="14.25" x14ac:dyDescent="0.2">
      <c r="B82" s="451" t="s">
        <v>251</v>
      </c>
      <c r="C82" s="452"/>
      <c r="D82" s="452"/>
      <c r="E82" s="452"/>
      <c r="F82" s="452"/>
      <c r="G82" s="452"/>
      <c r="H82" s="452"/>
      <c r="I82" s="452"/>
      <c r="J82" s="453"/>
    </row>
    <row r="83" spans="2:10" ht="15" x14ac:dyDescent="0.2">
      <c r="B83" s="143" t="s">
        <v>252</v>
      </c>
      <c r="C83" s="456" t="s">
        <v>253</v>
      </c>
      <c r="D83" s="457"/>
      <c r="E83" s="457"/>
      <c r="F83" s="457"/>
      <c r="G83" s="457"/>
      <c r="H83" s="457"/>
      <c r="I83" s="458"/>
      <c r="J83" s="151" t="s">
        <v>13</v>
      </c>
    </row>
    <row r="84" spans="2:10" ht="12.75" x14ac:dyDescent="0.2">
      <c r="B84" s="249" t="s">
        <v>4</v>
      </c>
      <c r="C84" s="505" t="s">
        <v>418</v>
      </c>
      <c r="D84" s="384"/>
      <c r="E84" s="384"/>
      <c r="F84" s="384"/>
      <c r="G84" s="384"/>
      <c r="H84" s="384"/>
      <c r="I84" s="174">
        <v>2.9999999999999997E-4</v>
      </c>
      <c r="J84" s="152">
        <f>I84*J32</f>
        <v>0.47617919999999997</v>
      </c>
    </row>
    <row r="85" spans="2:10" ht="12.75" x14ac:dyDescent="0.2">
      <c r="B85" s="249" t="s">
        <v>6</v>
      </c>
      <c r="C85" s="395" t="s">
        <v>254</v>
      </c>
      <c r="D85" s="378"/>
      <c r="E85" s="378"/>
      <c r="F85" s="378"/>
      <c r="G85" s="378"/>
      <c r="H85" s="378"/>
      <c r="I85" s="396"/>
      <c r="J85" s="152">
        <f>ROUND(I69*J84,2)</f>
        <v>0.17</v>
      </c>
    </row>
    <row r="86" spans="2:10" ht="12.75" x14ac:dyDescent="0.2">
      <c r="B86" s="397" t="s">
        <v>42</v>
      </c>
      <c r="C86" s="464"/>
      <c r="D86" s="464"/>
      <c r="E86" s="464"/>
      <c r="F86" s="464"/>
      <c r="G86" s="464"/>
      <c r="H86" s="464"/>
      <c r="I86" s="465"/>
      <c r="J86" s="167">
        <f>SUM(J84:J85)</f>
        <v>0.64617919999999995</v>
      </c>
    </row>
    <row r="87" spans="2:10" ht="15" x14ac:dyDescent="0.2">
      <c r="B87" s="434" t="s">
        <v>255</v>
      </c>
      <c r="C87" s="435"/>
      <c r="D87" s="435"/>
      <c r="E87" s="435"/>
      <c r="F87" s="435"/>
      <c r="G87" s="435"/>
      <c r="H87" s="435"/>
      <c r="I87" s="435"/>
      <c r="J87" s="436"/>
    </row>
    <row r="88" spans="2:10" ht="15" x14ac:dyDescent="0.2">
      <c r="B88" s="143" t="s">
        <v>256</v>
      </c>
      <c r="C88" s="456" t="s">
        <v>22</v>
      </c>
      <c r="D88" s="457"/>
      <c r="E88" s="457"/>
      <c r="F88" s="457"/>
      <c r="G88" s="457"/>
      <c r="H88" s="457"/>
      <c r="I88" s="458"/>
      <c r="J88" s="151" t="s">
        <v>13</v>
      </c>
    </row>
    <row r="89" spans="2:10" s="188" customFormat="1" ht="12.75" x14ac:dyDescent="0.2">
      <c r="B89" s="318" t="s">
        <v>4</v>
      </c>
      <c r="C89" s="282" t="s">
        <v>257</v>
      </c>
      <c r="D89" s="313"/>
      <c r="E89" s="313"/>
      <c r="F89" s="313"/>
      <c r="G89" s="313"/>
      <c r="H89" s="313"/>
      <c r="I89" s="295">
        <f>J89/J32</f>
        <v>0</v>
      </c>
      <c r="J89" s="316">
        <v>0</v>
      </c>
    </row>
    <row r="90" spans="2:10" s="188" customFormat="1" ht="12.75" x14ac:dyDescent="0.2">
      <c r="B90" s="318" t="s">
        <v>6</v>
      </c>
      <c r="C90" s="294" t="s">
        <v>258</v>
      </c>
      <c r="D90" s="313"/>
      <c r="E90" s="313"/>
      <c r="F90" s="313"/>
      <c r="G90" s="313"/>
      <c r="H90" s="313"/>
      <c r="I90" s="295">
        <f>J90/J32</f>
        <v>0</v>
      </c>
      <c r="J90" s="316">
        <f>J89*8%</f>
        <v>0</v>
      </c>
    </row>
    <row r="91" spans="2:10" s="188" customFormat="1" ht="12.75" x14ac:dyDescent="0.2">
      <c r="B91" s="318" t="s">
        <v>8</v>
      </c>
      <c r="C91" s="466" t="s">
        <v>259</v>
      </c>
      <c r="D91" s="467"/>
      <c r="E91" s="467"/>
      <c r="F91" s="467"/>
      <c r="G91" s="467"/>
      <c r="H91" s="467"/>
      <c r="I91" s="295">
        <v>0.04</v>
      </c>
      <c r="J91" s="316">
        <f>3.8%*J32</f>
        <v>60.316032</v>
      </c>
    </row>
    <row r="92" spans="2:10" s="188" customFormat="1" ht="12.75" x14ac:dyDescent="0.2">
      <c r="B92" s="318" t="s">
        <v>9</v>
      </c>
      <c r="C92" s="282" t="s">
        <v>260</v>
      </c>
      <c r="D92" s="313"/>
      <c r="E92" s="313"/>
      <c r="F92" s="313"/>
      <c r="G92" s="313"/>
      <c r="H92" s="313"/>
      <c r="I92" s="295">
        <v>6.9999999999999999E-4</v>
      </c>
      <c r="J92" s="316">
        <v>0</v>
      </c>
    </row>
    <row r="93" spans="2:10" ht="12.75" x14ac:dyDescent="0.2">
      <c r="B93" s="249" t="s">
        <v>16</v>
      </c>
      <c r="C93" s="146" t="s">
        <v>261</v>
      </c>
      <c r="D93" s="246"/>
      <c r="E93" s="246"/>
      <c r="F93" s="246"/>
      <c r="G93" s="246"/>
      <c r="H93" s="246"/>
      <c r="I93" s="266">
        <f>J93/J32</f>
        <v>0</v>
      </c>
      <c r="J93" s="152">
        <f>ROUND($H$69*J92,2)</f>
        <v>0</v>
      </c>
    </row>
    <row r="94" spans="2:10" ht="12.75" x14ac:dyDescent="0.2">
      <c r="B94" s="249" t="s">
        <v>17</v>
      </c>
      <c r="C94" s="146" t="s">
        <v>262</v>
      </c>
      <c r="D94" s="246"/>
      <c r="E94" s="246"/>
      <c r="F94" s="246"/>
      <c r="G94" s="246"/>
      <c r="H94" s="246"/>
      <c r="I94" s="266">
        <f>J94/J32</f>
        <v>0</v>
      </c>
      <c r="J94" s="152">
        <f>8%*(50%*J92)</f>
        <v>0</v>
      </c>
    </row>
    <row r="95" spans="2:10" ht="12.75" x14ac:dyDescent="0.2">
      <c r="B95" s="449" t="s">
        <v>42</v>
      </c>
      <c r="C95" s="450"/>
      <c r="D95" s="450"/>
      <c r="E95" s="450"/>
      <c r="F95" s="450"/>
      <c r="G95" s="450"/>
      <c r="H95" s="450"/>
      <c r="I95" s="267">
        <f>SUM(I89:I94)</f>
        <v>4.07E-2</v>
      </c>
      <c r="J95" s="167">
        <f>SUM(J89:J94)</f>
        <v>60.316032</v>
      </c>
    </row>
    <row r="96" spans="2:10" ht="14.25" x14ac:dyDescent="0.2">
      <c r="B96" s="451" t="s">
        <v>263</v>
      </c>
      <c r="C96" s="452"/>
      <c r="D96" s="452"/>
      <c r="E96" s="452"/>
      <c r="F96" s="452"/>
      <c r="G96" s="452"/>
      <c r="H96" s="452"/>
      <c r="I96" s="452"/>
      <c r="J96" s="453"/>
    </row>
    <row r="97" spans="2:10" ht="15" x14ac:dyDescent="0.2">
      <c r="B97" s="451" t="s">
        <v>264</v>
      </c>
      <c r="C97" s="454"/>
      <c r="D97" s="454"/>
      <c r="E97" s="454"/>
      <c r="F97" s="454"/>
      <c r="G97" s="454"/>
      <c r="H97" s="454"/>
      <c r="I97" s="454"/>
      <c r="J97" s="455"/>
    </row>
    <row r="98" spans="2:10" ht="15" x14ac:dyDescent="0.2">
      <c r="B98" s="143" t="s">
        <v>265</v>
      </c>
      <c r="C98" s="456" t="s">
        <v>266</v>
      </c>
      <c r="D98" s="457"/>
      <c r="E98" s="457"/>
      <c r="F98" s="457"/>
      <c r="G98" s="457"/>
      <c r="H98" s="457"/>
      <c r="I98" s="458"/>
      <c r="J98" s="151" t="s">
        <v>13</v>
      </c>
    </row>
    <row r="99" spans="2:10" ht="12.75" x14ac:dyDescent="0.2">
      <c r="B99" s="249" t="s">
        <v>4</v>
      </c>
      <c r="C99" s="590" t="s">
        <v>394</v>
      </c>
      <c r="D99" s="591"/>
      <c r="E99" s="591"/>
      <c r="F99" s="591"/>
      <c r="G99" s="591"/>
      <c r="H99" s="592"/>
      <c r="I99" s="175">
        <f>8.33%</f>
        <v>8.3299999999999999E-2</v>
      </c>
      <c r="J99" s="152">
        <f>I99*J32</f>
        <v>132.21909120000001</v>
      </c>
    </row>
    <row r="100" spans="2:10" ht="12.75" x14ac:dyDescent="0.2">
      <c r="B100" s="249" t="s">
        <v>6</v>
      </c>
      <c r="C100" s="590" t="s">
        <v>267</v>
      </c>
      <c r="D100" s="591"/>
      <c r="E100" s="591"/>
      <c r="F100" s="591"/>
      <c r="G100" s="591"/>
      <c r="H100" s="592"/>
      <c r="I100" s="175">
        <v>1.0500000000000001E-2</v>
      </c>
      <c r="J100" s="152">
        <f>I100*J32</f>
        <v>16.666272000000003</v>
      </c>
    </row>
    <row r="101" spans="2:10" ht="12.75" x14ac:dyDescent="0.2">
      <c r="B101" s="249" t="s">
        <v>8</v>
      </c>
      <c r="C101" s="590" t="s">
        <v>268</v>
      </c>
      <c r="D101" s="591"/>
      <c r="E101" s="591"/>
      <c r="F101" s="591"/>
      <c r="G101" s="591"/>
      <c r="H101" s="592"/>
      <c r="I101" s="176"/>
      <c r="J101" s="152">
        <v>0</v>
      </c>
    </row>
    <row r="102" spans="2:10" ht="12.75" x14ac:dyDescent="0.2">
      <c r="B102" s="249" t="s">
        <v>9</v>
      </c>
      <c r="C102" s="590" t="s">
        <v>269</v>
      </c>
      <c r="D102" s="591"/>
      <c r="E102" s="591"/>
      <c r="F102" s="591"/>
      <c r="G102" s="591"/>
      <c r="H102" s="592"/>
      <c r="I102" s="175">
        <v>1E-3</v>
      </c>
      <c r="J102" s="152">
        <f>I102*J32</f>
        <v>1.5872640000000002</v>
      </c>
    </row>
    <row r="103" spans="2:10" ht="12.75" x14ac:dyDescent="0.2">
      <c r="B103" s="249"/>
      <c r="C103" s="590"/>
      <c r="D103" s="591"/>
      <c r="E103" s="591"/>
      <c r="F103" s="591"/>
      <c r="G103" s="591"/>
      <c r="H103" s="592"/>
      <c r="I103" s="177"/>
      <c r="J103" s="152"/>
    </row>
    <row r="104" spans="2:10" ht="12.75" x14ac:dyDescent="0.2">
      <c r="B104" s="249" t="s">
        <v>16</v>
      </c>
      <c r="C104" s="593" t="s">
        <v>154</v>
      </c>
      <c r="D104" s="594"/>
      <c r="E104" s="594"/>
      <c r="F104" s="594"/>
      <c r="G104" s="594"/>
      <c r="H104" s="595"/>
      <c r="I104" s="177"/>
      <c r="J104" s="152"/>
    </row>
    <row r="105" spans="2:10" ht="12.75" x14ac:dyDescent="0.2">
      <c r="B105" s="249" t="s">
        <v>17</v>
      </c>
      <c r="C105" s="446" t="s">
        <v>270</v>
      </c>
      <c r="D105" s="447"/>
      <c r="E105" s="447"/>
      <c r="F105" s="447"/>
      <c r="G105" s="447"/>
      <c r="H105" s="448"/>
      <c r="I105" s="175"/>
      <c r="J105" s="152">
        <v>0</v>
      </c>
    </row>
    <row r="106" spans="2:10" ht="12.75" x14ac:dyDescent="0.2">
      <c r="B106" s="432" t="s">
        <v>249</v>
      </c>
      <c r="C106" s="433"/>
      <c r="D106" s="433"/>
      <c r="E106" s="433"/>
      <c r="F106" s="433"/>
      <c r="G106" s="433"/>
      <c r="H106" s="433"/>
      <c r="I106" s="433"/>
      <c r="J106" s="167">
        <f>SUM(J99:J105)</f>
        <v>150.47262720000001</v>
      </c>
    </row>
    <row r="107" spans="2:10" ht="12.75" x14ac:dyDescent="0.2">
      <c r="B107" s="249"/>
      <c r="C107" s="416"/>
      <c r="D107" s="416"/>
      <c r="E107" s="416"/>
      <c r="F107" s="416"/>
      <c r="G107" s="416"/>
      <c r="H107" s="416"/>
      <c r="I107" s="416"/>
      <c r="J107" s="152"/>
    </row>
    <row r="108" spans="2:10" ht="12.75" x14ac:dyDescent="0.2">
      <c r="B108" s="432" t="s">
        <v>42</v>
      </c>
      <c r="C108" s="433"/>
      <c r="D108" s="433"/>
      <c r="E108" s="433"/>
      <c r="F108" s="433"/>
      <c r="G108" s="433"/>
      <c r="H108" s="433"/>
      <c r="I108" s="433"/>
      <c r="J108" s="167">
        <f>SUM(J106:J107)</f>
        <v>150.47262720000001</v>
      </c>
    </row>
    <row r="109" spans="2:10" ht="15" x14ac:dyDescent="0.2">
      <c r="B109" s="434" t="s">
        <v>271</v>
      </c>
      <c r="C109" s="435"/>
      <c r="D109" s="435"/>
      <c r="E109" s="435"/>
      <c r="F109" s="435"/>
      <c r="G109" s="435"/>
      <c r="H109" s="435"/>
      <c r="I109" s="435"/>
      <c r="J109" s="436"/>
    </row>
    <row r="110" spans="2:10" ht="15" x14ac:dyDescent="0.2">
      <c r="B110" s="143">
        <v>4</v>
      </c>
      <c r="C110" s="437" t="s">
        <v>272</v>
      </c>
      <c r="D110" s="438"/>
      <c r="E110" s="438"/>
      <c r="F110" s="438"/>
      <c r="G110" s="438"/>
      <c r="H110" s="438"/>
      <c r="I110" s="439"/>
      <c r="J110" s="151" t="s">
        <v>13</v>
      </c>
    </row>
    <row r="111" spans="2:10" ht="12.75" x14ac:dyDescent="0.2">
      <c r="B111" s="249" t="s">
        <v>23</v>
      </c>
      <c r="C111" s="427" t="s">
        <v>273</v>
      </c>
      <c r="D111" s="427"/>
      <c r="E111" s="427"/>
      <c r="F111" s="427"/>
      <c r="G111" s="427"/>
      <c r="H111" s="427"/>
      <c r="I111" s="427"/>
      <c r="J111" s="152">
        <f>J69</f>
        <v>568.24051200000008</v>
      </c>
    </row>
    <row r="112" spans="2:10" ht="12.75" x14ac:dyDescent="0.2">
      <c r="B112" s="249" t="s">
        <v>24</v>
      </c>
      <c r="C112" s="427" t="s">
        <v>274</v>
      </c>
      <c r="D112" s="427"/>
      <c r="E112" s="427"/>
      <c r="F112" s="427"/>
      <c r="G112" s="427"/>
      <c r="H112" s="427"/>
      <c r="I112" s="427"/>
      <c r="J112" s="152">
        <f>J80</f>
        <v>239.47655128320002</v>
      </c>
    </row>
    <row r="113" spans="2:10" ht="12.75" x14ac:dyDescent="0.2">
      <c r="B113" s="249" t="s">
        <v>252</v>
      </c>
      <c r="C113" s="427" t="s">
        <v>275</v>
      </c>
      <c r="D113" s="427"/>
      <c r="E113" s="427"/>
      <c r="F113" s="427"/>
      <c r="G113" s="427"/>
      <c r="H113" s="427"/>
      <c r="I113" s="427"/>
      <c r="J113" s="152">
        <f>J86</f>
        <v>0.64617919999999995</v>
      </c>
    </row>
    <row r="114" spans="2:10" ht="12.75" x14ac:dyDescent="0.2">
      <c r="B114" s="249" t="s">
        <v>256</v>
      </c>
      <c r="C114" s="427" t="s">
        <v>276</v>
      </c>
      <c r="D114" s="427"/>
      <c r="E114" s="427"/>
      <c r="F114" s="427"/>
      <c r="G114" s="427"/>
      <c r="H114" s="427"/>
      <c r="I114" s="427"/>
      <c r="J114" s="152">
        <f>J95</f>
        <v>60.316032</v>
      </c>
    </row>
    <row r="115" spans="2:10" ht="12.75" x14ac:dyDescent="0.2">
      <c r="B115" s="249" t="s">
        <v>265</v>
      </c>
      <c r="C115" s="427" t="s">
        <v>277</v>
      </c>
      <c r="D115" s="427"/>
      <c r="E115" s="427"/>
      <c r="F115" s="427"/>
      <c r="G115" s="427"/>
      <c r="H115" s="427"/>
      <c r="I115" s="427"/>
      <c r="J115" s="152">
        <f>J108</f>
        <v>150.47262720000001</v>
      </c>
    </row>
    <row r="116" spans="2:10" ht="12.75" x14ac:dyDescent="0.2">
      <c r="B116" s="249" t="s">
        <v>278</v>
      </c>
      <c r="C116" s="427" t="s">
        <v>154</v>
      </c>
      <c r="D116" s="427"/>
      <c r="E116" s="427"/>
      <c r="F116" s="427"/>
      <c r="G116" s="427"/>
      <c r="H116" s="427"/>
      <c r="I116" s="427"/>
      <c r="J116" s="152">
        <v>0</v>
      </c>
    </row>
    <row r="117" spans="2:10" ht="12.75" x14ac:dyDescent="0.2">
      <c r="B117" s="397" t="s">
        <v>42</v>
      </c>
      <c r="C117" s="398"/>
      <c r="D117" s="398"/>
      <c r="E117" s="398"/>
      <c r="F117" s="398"/>
      <c r="G117" s="398"/>
      <c r="H117" s="398"/>
      <c r="I117" s="399"/>
      <c r="J117" s="167">
        <f>SUM(J111:J116)</f>
        <v>1019.1519016832001</v>
      </c>
    </row>
    <row r="118" spans="2:10" ht="12.75" x14ac:dyDescent="0.2">
      <c r="B118" s="429" t="s">
        <v>279</v>
      </c>
      <c r="C118" s="596"/>
      <c r="D118" s="596"/>
      <c r="E118" s="596"/>
      <c r="F118" s="596"/>
      <c r="G118" s="596"/>
      <c r="H118" s="596"/>
      <c r="I118" s="596"/>
      <c r="J118" s="597"/>
    </row>
    <row r="119" spans="2:10" ht="15" x14ac:dyDescent="0.2">
      <c r="B119" s="143">
        <v>5</v>
      </c>
      <c r="C119" s="423" t="s">
        <v>26</v>
      </c>
      <c r="D119" s="423"/>
      <c r="E119" s="423"/>
      <c r="F119" s="423"/>
      <c r="G119" s="423"/>
      <c r="H119" s="423"/>
      <c r="I119" s="250" t="s">
        <v>215</v>
      </c>
      <c r="J119" s="179" t="s">
        <v>13</v>
      </c>
    </row>
    <row r="120" spans="2:10" ht="12.75" x14ac:dyDescent="0.2">
      <c r="B120" s="424" t="s">
        <v>280</v>
      </c>
      <c r="C120" s="425"/>
      <c r="D120" s="425"/>
      <c r="E120" s="425"/>
      <c r="F120" s="425"/>
      <c r="G120" s="425"/>
      <c r="H120" s="426"/>
      <c r="I120" s="253" t="s">
        <v>21</v>
      </c>
      <c r="J120" s="152">
        <f>SUM(J32+J46+J117+J55)</f>
        <v>3540.1235816832004</v>
      </c>
    </row>
    <row r="121" spans="2:10" ht="12.75" x14ac:dyDescent="0.2">
      <c r="B121" s="249" t="s">
        <v>4</v>
      </c>
      <c r="C121" s="416" t="s">
        <v>27</v>
      </c>
      <c r="D121" s="416"/>
      <c r="E121" s="416"/>
      <c r="F121" s="416"/>
      <c r="G121" s="416"/>
      <c r="H121" s="416"/>
      <c r="I121" s="161">
        <f>Florianópolis!I121</f>
        <v>0.03</v>
      </c>
      <c r="J121" s="152">
        <f>I121*J120</f>
        <v>106.20370745049601</v>
      </c>
    </row>
    <row r="122" spans="2:10" ht="12.75" x14ac:dyDescent="0.2">
      <c r="B122" s="424" t="s">
        <v>281</v>
      </c>
      <c r="C122" s="425"/>
      <c r="D122" s="425"/>
      <c r="E122" s="425"/>
      <c r="F122" s="425"/>
      <c r="G122" s="425"/>
      <c r="H122" s="426"/>
      <c r="I122" s="180"/>
      <c r="J122" s="152">
        <f>J121+J120</f>
        <v>3646.3272891336965</v>
      </c>
    </row>
    <row r="123" spans="2:10" ht="12.75" x14ac:dyDescent="0.2">
      <c r="B123" s="249" t="s">
        <v>6</v>
      </c>
      <c r="C123" s="416" t="s">
        <v>28</v>
      </c>
      <c r="D123" s="416"/>
      <c r="E123" s="416"/>
      <c r="F123" s="416"/>
      <c r="G123" s="416"/>
      <c r="H123" s="416"/>
      <c r="I123" s="161">
        <f>Florianópolis!I123</f>
        <v>0.16749</v>
      </c>
      <c r="J123" s="152">
        <f>I123*J122</f>
        <v>610.72335765700279</v>
      </c>
    </row>
    <row r="124" spans="2:10" ht="12.75" x14ac:dyDescent="0.2">
      <c r="B124" s="424" t="s">
        <v>282</v>
      </c>
      <c r="C124" s="425"/>
      <c r="D124" s="425"/>
      <c r="E124" s="425"/>
      <c r="F124" s="425"/>
      <c r="G124" s="425"/>
      <c r="H124" s="426"/>
      <c r="I124" s="180" t="s">
        <v>21</v>
      </c>
      <c r="J124" s="152">
        <f>J123+J122</f>
        <v>4257.0506467906989</v>
      </c>
    </row>
    <row r="125" spans="2:10" ht="12.75" x14ac:dyDescent="0.2">
      <c r="B125" s="249" t="s">
        <v>8</v>
      </c>
      <c r="C125" s="416" t="s">
        <v>29</v>
      </c>
      <c r="D125" s="416"/>
      <c r="E125" s="416"/>
      <c r="F125" s="416"/>
      <c r="G125" s="416"/>
      <c r="H125" s="416"/>
      <c r="I125" s="180" t="s">
        <v>21</v>
      </c>
      <c r="J125" s="181" t="s">
        <v>21</v>
      </c>
    </row>
    <row r="126" spans="2:10" ht="12.75" x14ac:dyDescent="0.2">
      <c r="B126" s="249"/>
      <c r="C126" s="416" t="s">
        <v>30</v>
      </c>
      <c r="D126" s="416"/>
      <c r="E126" s="416"/>
      <c r="F126" s="416"/>
      <c r="G126" s="416"/>
      <c r="H126" s="416"/>
      <c r="I126" s="180" t="s">
        <v>21</v>
      </c>
      <c r="J126" s="181" t="s">
        <v>21</v>
      </c>
    </row>
    <row r="127" spans="2:10" ht="12.75" x14ac:dyDescent="0.2">
      <c r="B127" s="249"/>
      <c r="C127" s="417" t="s">
        <v>400</v>
      </c>
      <c r="D127" s="418"/>
      <c r="E127" s="418"/>
      <c r="F127" s="418"/>
      <c r="G127" s="418"/>
      <c r="H127" s="419"/>
      <c r="I127" s="182">
        <f>Florianópolis!I127</f>
        <v>0.03</v>
      </c>
      <c r="J127" s="183">
        <f>I127*J135</f>
        <v>136.80934055031707</v>
      </c>
    </row>
    <row r="128" spans="2:10" ht="12.75" x14ac:dyDescent="0.2">
      <c r="B128" s="249"/>
      <c r="C128" s="417" t="s">
        <v>401</v>
      </c>
      <c r="D128" s="418"/>
      <c r="E128" s="418"/>
      <c r="F128" s="418"/>
      <c r="G128" s="418"/>
      <c r="H128" s="419"/>
      <c r="I128" s="182">
        <f>Florianópolis!I128</f>
        <v>6.4999999999999997E-3</v>
      </c>
      <c r="J128" s="183">
        <f>I128*J135</f>
        <v>29.64202378590203</v>
      </c>
    </row>
    <row r="129" spans="2:10" ht="12.75" x14ac:dyDescent="0.2">
      <c r="B129" s="249"/>
      <c r="C129" s="420" t="s">
        <v>283</v>
      </c>
      <c r="D129" s="421"/>
      <c r="E129" s="421"/>
      <c r="F129" s="421"/>
      <c r="G129" s="421"/>
      <c r="H129" s="422"/>
      <c r="I129" s="184" t="s">
        <v>21</v>
      </c>
      <c r="J129" s="181" t="s">
        <v>21</v>
      </c>
    </row>
    <row r="130" spans="2:10" ht="12.75" x14ac:dyDescent="0.2">
      <c r="B130" s="249"/>
      <c r="C130" s="395" t="s">
        <v>31</v>
      </c>
      <c r="D130" s="418"/>
      <c r="E130" s="418"/>
      <c r="F130" s="418"/>
      <c r="G130" s="418"/>
      <c r="H130" s="418"/>
      <c r="I130" s="184" t="s">
        <v>21</v>
      </c>
      <c r="J130" s="181" t="s">
        <v>21</v>
      </c>
    </row>
    <row r="131" spans="2:10" ht="12.75" x14ac:dyDescent="0.2">
      <c r="B131" s="249"/>
      <c r="C131" s="395" t="s">
        <v>32</v>
      </c>
      <c r="D131" s="378"/>
      <c r="E131" s="378"/>
      <c r="F131" s="378"/>
      <c r="G131" s="378"/>
      <c r="H131" s="378"/>
      <c r="I131" s="184" t="s">
        <v>21</v>
      </c>
      <c r="J131" s="181" t="s">
        <v>21</v>
      </c>
    </row>
    <row r="132" spans="2:10" ht="12.75" x14ac:dyDescent="0.2">
      <c r="B132" s="249"/>
      <c r="C132" s="395" t="s">
        <v>284</v>
      </c>
      <c r="D132" s="378"/>
      <c r="E132" s="378"/>
      <c r="F132" s="378"/>
      <c r="G132" s="378"/>
      <c r="H132" s="396"/>
      <c r="I132" s="182">
        <v>0.03</v>
      </c>
      <c r="J132" s="183">
        <f>I132*J135</f>
        <v>136.80934055031707</v>
      </c>
    </row>
    <row r="133" spans="2:10" ht="12.75" x14ac:dyDescent="0.2">
      <c r="B133" s="397" t="s">
        <v>42</v>
      </c>
      <c r="C133" s="398"/>
      <c r="D133" s="398"/>
      <c r="E133" s="398"/>
      <c r="F133" s="398"/>
      <c r="G133" s="398"/>
      <c r="H133" s="398"/>
      <c r="I133" s="399"/>
      <c r="J133" s="167">
        <f>SUM(J121+J123+J127+J128+J132)</f>
        <v>1020.187769994035</v>
      </c>
    </row>
    <row r="134" spans="2:10" ht="12.75" x14ac:dyDescent="0.2">
      <c r="B134" s="397"/>
      <c r="C134" s="398"/>
      <c r="D134" s="398"/>
      <c r="E134" s="398"/>
      <c r="F134" s="398"/>
      <c r="G134" s="398"/>
      <c r="H134" s="398"/>
      <c r="I134" s="398"/>
      <c r="J134" s="598"/>
    </row>
    <row r="135" spans="2:10" ht="12.75" x14ac:dyDescent="0.2">
      <c r="B135" s="402" t="s">
        <v>33</v>
      </c>
      <c r="C135" s="403"/>
      <c r="D135" s="403"/>
      <c r="E135" s="259"/>
      <c r="F135" s="259"/>
      <c r="G135" s="259"/>
      <c r="H135" s="260">
        <f>100%-I135</f>
        <v>0.9335</v>
      </c>
      <c r="I135" s="261">
        <f>SUM(I127:I132)</f>
        <v>6.6500000000000004E-2</v>
      </c>
      <c r="J135" s="262">
        <f>J124/H135</f>
        <v>4560.3113516772355</v>
      </c>
    </row>
    <row r="136" spans="2:10" x14ac:dyDescent="0.2">
      <c r="B136" s="404" t="s">
        <v>34</v>
      </c>
      <c r="C136" s="405"/>
      <c r="D136" s="410" t="s">
        <v>285</v>
      </c>
      <c r="E136" s="410"/>
      <c r="F136" s="410"/>
      <c r="G136" s="410"/>
      <c r="H136" s="410"/>
      <c r="I136" s="410"/>
      <c r="J136" s="411"/>
    </row>
    <row r="137" spans="2:10" x14ac:dyDescent="0.2">
      <c r="B137" s="406"/>
      <c r="C137" s="407"/>
      <c r="D137" s="412" t="s">
        <v>286</v>
      </c>
      <c r="E137" s="412"/>
      <c r="F137" s="412"/>
      <c r="G137" s="412"/>
      <c r="H137" s="412"/>
      <c r="I137" s="412"/>
      <c r="J137" s="413"/>
    </row>
    <row r="138" spans="2:10" x14ac:dyDescent="0.2">
      <c r="B138" s="408"/>
      <c r="C138" s="409"/>
      <c r="D138" s="414" t="s">
        <v>287</v>
      </c>
      <c r="E138" s="414"/>
      <c r="F138" s="414"/>
      <c r="G138" s="414"/>
      <c r="H138" s="414"/>
      <c r="I138" s="414"/>
      <c r="J138" s="415"/>
    </row>
    <row r="139" spans="2:10" ht="12.75" x14ac:dyDescent="0.2">
      <c r="B139" s="374"/>
      <c r="C139" s="375"/>
      <c r="D139" s="375"/>
      <c r="E139" s="375"/>
      <c r="F139" s="375"/>
      <c r="G139" s="375"/>
      <c r="H139" s="375"/>
      <c r="I139" s="375"/>
      <c r="J139" s="376"/>
    </row>
    <row r="140" spans="2:10" ht="12.75" x14ac:dyDescent="0.2">
      <c r="B140" s="377" t="s">
        <v>288</v>
      </c>
      <c r="C140" s="378"/>
      <c r="D140" s="378"/>
      <c r="E140" s="378"/>
      <c r="F140" s="378"/>
      <c r="G140" s="378"/>
      <c r="H140" s="378"/>
      <c r="I140" s="378"/>
      <c r="J140" s="379"/>
    </row>
    <row r="141" spans="2:10" ht="12.75" x14ac:dyDescent="0.2">
      <c r="B141" s="380"/>
      <c r="C141" s="381"/>
      <c r="D141" s="381"/>
      <c r="E141" s="381"/>
      <c r="F141" s="381"/>
      <c r="G141" s="381"/>
      <c r="H141" s="381"/>
      <c r="I141" s="381"/>
      <c r="J141" s="382"/>
    </row>
    <row r="142" spans="2:10" ht="12.75" x14ac:dyDescent="0.2">
      <c r="B142" s="383" t="s">
        <v>289</v>
      </c>
      <c r="C142" s="384"/>
      <c r="D142" s="384"/>
      <c r="E142" s="384"/>
      <c r="F142" s="384"/>
      <c r="G142" s="384"/>
      <c r="H142" s="384"/>
      <c r="I142" s="384"/>
      <c r="J142" s="385"/>
    </row>
    <row r="143" spans="2:10" ht="14.25" x14ac:dyDescent="0.2">
      <c r="B143" s="386" t="s">
        <v>290</v>
      </c>
      <c r="C143" s="387"/>
      <c r="D143" s="387"/>
      <c r="E143" s="387"/>
      <c r="F143" s="387"/>
      <c r="G143" s="387"/>
      <c r="H143" s="387"/>
      <c r="I143" s="387"/>
      <c r="J143" s="191" t="s">
        <v>13</v>
      </c>
    </row>
    <row r="144" spans="2:10" ht="12.75" x14ac:dyDescent="0.2">
      <c r="B144" s="186" t="s">
        <v>4</v>
      </c>
      <c r="C144" s="378" t="s">
        <v>35</v>
      </c>
      <c r="D144" s="378"/>
      <c r="E144" s="378"/>
      <c r="F144" s="378"/>
      <c r="G144" s="378"/>
      <c r="H144" s="378"/>
      <c r="I144" s="378"/>
      <c r="J144" s="153">
        <f>J32</f>
        <v>1587.2640000000001</v>
      </c>
    </row>
    <row r="145" spans="2:15" ht="12.75" x14ac:dyDescent="0.2">
      <c r="B145" s="186" t="s">
        <v>6</v>
      </c>
      <c r="C145" s="378" t="s">
        <v>291</v>
      </c>
      <c r="D145" s="378"/>
      <c r="E145" s="378"/>
      <c r="F145" s="378"/>
      <c r="G145" s="378"/>
      <c r="H145" s="378"/>
      <c r="I145" s="378"/>
      <c r="J145" s="153">
        <f>J46</f>
        <v>623.66768000000002</v>
      </c>
    </row>
    <row r="146" spans="2:15" ht="12.75" x14ac:dyDescent="0.2">
      <c r="B146" s="186" t="s">
        <v>8</v>
      </c>
      <c r="C146" s="378" t="s">
        <v>292</v>
      </c>
      <c r="D146" s="378"/>
      <c r="E146" s="378"/>
      <c r="F146" s="378"/>
      <c r="G146" s="378"/>
      <c r="H146" s="378"/>
      <c r="I146" s="378"/>
      <c r="J146" s="153">
        <f>J55</f>
        <v>310.04000000000002</v>
      </c>
    </row>
    <row r="147" spans="2:15" ht="12.75" x14ac:dyDescent="0.2">
      <c r="B147" s="186" t="s">
        <v>9</v>
      </c>
      <c r="C147" s="378" t="s">
        <v>272</v>
      </c>
      <c r="D147" s="378"/>
      <c r="E147" s="378"/>
      <c r="F147" s="378"/>
      <c r="G147" s="378"/>
      <c r="H147" s="378"/>
      <c r="I147" s="378"/>
      <c r="J147" s="153">
        <f>J117</f>
        <v>1019.1519016832001</v>
      </c>
    </row>
    <row r="148" spans="2:15" ht="12.75" x14ac:dyDescent="0.2">
      <c r="B148" s="391" t="s">
        <v>293</v>
      </c>
      <c r="C148" s="392"/>
      <c r="D148" s="392"/>
      <c r="E148" s="392"/>
      <c r="F148" s="392"/>
      <c r="G148" s="392"/>
      <c r="H148" s="392"/>
      <c r="I148" s="392"/>
      <c r="J148" s="154">
        <f>SUM(J144:J147)</f>
        <v>3540.1235816832004</v>
      </c>
    </row>
    <row r="149" spans="2:15" ht="12.75" x14ac:dyDescent="0.2">
      <c r="B149" s="187" t="s">
        <v>16</v>
      </c>
      <c r="C149" s="378" t="s">
        <v>294</v>
      </c>
      <c r="D149" s="378"/>
      <c r="E149" s="378"/>
      <c r="F149" s="378"/>
      <c r="G149" s="378"/>
      <c r="H149" s="378"/>
      <c r="I149" s="378"/>
      <c r="J149" s="153">
        <f>J133</f>
        <v>1020.187769994035</v>
      </c>
    </row>
    <row r="150" spans="2:15" ht="12.75" x14ac:dyDescent="0.2">
      <c r="B150" s="391" t="s">
        <v>295</v>
      </c>
      <c r="C150" s="392"/>
      <c r="D150" s="392"/>
      <c r="E150" s="392"/>
      <c r="F150" s="392"/>
      <c r="G150" s="392"/>
      <c r="H150" s="392"/>
      <c r="I150" s="392"/>
      <c r="J150" s="154">
        <f>SUM(J148:J149)</f>
        <v>4560.3113516772355</v>
      </c>
    </row>
    <row r="151" spans="2:15" ht="12.75" x14ac:dyDescent="0.2">
      <c r="B151" s="388"/>
      <c r="C151" s="389"/>
      <c r="D151" s="389"/>
      <c r="E151" s="389"/>
      <c r="F151" s="389"/>
      <c r="G151" s="389"/>
      <c r="H151" s="389"/>
      <c r="I151" s="389"/>
      <c r="J151" s="390"/>
    </row>
    <row r="152" spans="2:15" ht="12.75" x14ac:dyDescent="0.2">
      <c r="B152" s="393"/>
      <c r="C152" s="393"/>
      <c r="D152" s="189"/>
      <c r="E152" s="190"/>
      <c r="F152" s="190"/>
      <c r="G152" s="188"/>
      <c r="H152" s="188"/>
      <c r="I152" s="188"/>
      <c r="J152" s="188"/>
    </row>
    <row r="153" spans="2:15" customFormat="1" ht="17.100000000000001" customHeight="1" x14ac:dyDescent="0.2">
      <c r="B153" s="394" t="s">
        <v>36</v>
      </c>
      <c r="C153" s="394"/>
      <c r="D153" s="394"/>
      <c r="E153" s="394"/>
      <c r="F153" s="394"/>
      <c r="G153" s="394"/>
      <c r="H153" s="394"/>
      <c r="I153" s="394"/>
      <c r="J153" s="394"/>
      <c r="K153" s="394"/>
    </row>
    <row r="154" spans="2:15" customFormat="1" ht="14.65" customHeight="1" x14ac:dyDescent="0.2">
      <c r="B154" s="372" t="s">
        <v>37</v>
      </c>
      <c r="C154" s="372"/>
      <c r="D154" s="372"/>
      <c r="E154" s="372"/>
      <c r="F154" s="372"/>
      <c r="G154" s="372"/>
      <c r="H154" s="372"/>
      <c r="I154" s="372"/>
      <c r="J154" s="372"/>
      <c r="K154" s="372"/>
    </row>
    <row r="155" spans="2:15" customFormat="1" ht="39" customHeight="1" x14ac:dyDescent="0.2">
      <c r="B155" s="364" t="s">
        <v>38</v>
      </c>
      <c r="C155" s="364"/>
      <c r="D155" s="364"/>
      <c r="E155" s="364" t="s">
        <v>39</v>
      </c>
      <c r="F155" s="364"/>
      <c r="G155" s="364"/>
      <c r="H155" s="373" t="s">
        <v>40</v>
      </c>
      <c r="I155" s="373"/>
      <c r="J155" s="373" t="s">
        <v>41</v>
      </c>
      <c r="K155" s="373"/>
    </row>
    <row r="156" spans="2:15" customFormat="1" ht="14.65" customHeight="1" x14ac:dyDescent="0.2">
      <c r="B156" s="368" t="s">
        <v>175</v>
      </c>
      <c r="C156" s="368"/>
      <c r="D156" s="368"/>
      <c r="E156" s="1">
        <v>1</v>
      </c>
      <c r="F156" s="363">
        <v>1200</v>
      </c>
      <c r="G156" s="363"/>
      <c r="H156" s="369">
        <f>J150</f>
        <v>4560.3113516772355</v>
      </c>
      <c r="I156" s="369"/>
      <c r="J156" s="370">
        <f>(E156/F156)*H156</f>
        <v>3.8002594597310297</v>
      </c>
      <c r="K156" s="370"/>
      <c r="N156" s="97"/>
      <c r="O156" s="97"/>
    </row>
    <row r="157" spans="2:15" customFormat="1" ht="14.65" customHeight="1" x14ac:dyDescent="0.2">
      <c r="B157" s="360" t="s">
        <v>42</v>
      </c>
      <c r="C157" s="360"/>
      <c r="D157" s="360"/>
      <c r="E157" s="360"/>
      <c r="F157" s="360"/>
      <c r="G157" s="360"/>
      <c r="H157" s="360"/>
      <c r="I157" s="360"/>
      <c r="J157" s="370">
        <f>SUM(J156)</f>
        <v>3.8002594597310297</v>
      </c>
      <c r="K157" s="370"/>
    </row>
    <row r="158" spans="2:15" customFormat="1" ht="14.65" customHeight="1" x14ac:dyDescent="0.2">
      <c r="B158" s="371"/>
      <c r="C158" s="371"/>
      <c r="D158" s="371"/>
      <c r="E158" s="371"/>
      <c r="F158" s="371"/>
      <c r="G158" s="371"/>
      <c r="H158" s="371"/>
      <c r="I158" s="371"/>
      <c r="J158" s="371"/>
      <c r="K158" s="371"/>
    </row>
    <row r="159" spans="2:15" customFormat="1" ht="26.25" customHeight="1" x14ac:dyDescent="0.2">
      <c r="B159" s="368" t="s">
        <v>160</v>
      </c>
      <c r="C159" s="368"/>
      <c r="D159" s="368"/>
      <c r="E159" s="2">
        <v>1</v>
      </c>
      <c r="F159" s="363">
        <v>2700</v>
      </c>
      <c r="G159" s="363"/>
      <c r="H159" s="369">
        <f>J150</f>
        <v>4560.3113516772355</v>
      </c>
      <c r="I159" s="369"/>
      <c r="J159" s="361">
        <f>(E159/F159)*H159</f>
        <v>1.6890042043249021</v>
      </c>
      <c r="K159" s="361"/>
      <c r="N159" s="97"/>
      <c r="O159" s="97"/>
    </row>
    <row r="160" spans="2:15" customFormat="1" ht="14.65" customHeight="1" x14ac:dyDescent="0.2">
      <c r="B160" s="360" t="s">
        <v>42</v>
      </c>
      <c r="C160" s="360"/>
      <c r="D160" s="360"/>
      <c r="E160" s="360"/>
      <c r="F160" s="360"/>
      <c r="G160" s="360"/>
      <c r="H160" s="360"/>
      <c r="I160" s="360"/>
      <c r="J160" s="361">
        <f>SUM(J159)</f>
        <v>1.6890042043249021</v>
      </c>
      <c r="K160" s="361"/>
    </row>
    <row r="161" spans="2:11" customFormat="1" ht="14.65" customHeight="1" x14ac:dyDescent="0.2">
      <c r="B161" s="362"/>
      <c r="C161" s="362"/>
      <c r="D161" s="362"/>
      <c r="E161" s="362"/>
      <c r="F161" s="362"/>
      <c r="G161" s="362"/>
      <c r="H161" s="362"/>
      <c r="I161" s="362"/>
      <c r="J161" s="362"/>
      <c r="K161" s="362"/>
    </row>
    <row r="162" spans="2:11" customFormat="1" ht="54.75" customHeight="1" x14ac:dyDescent="0.2">
      <c r="B162" s="192" t="s">
        <v>43</v>
      </c>
      <c r="C162" s="364" t="s">
        <v>44</v>
      </c>
      <c r="D162" s="364"/>
      <c r="E162" s="364"/>
      <c r="F162" s="194" t="s">
        <v>45</v>
      </c>
      <c r="G162" s="365" t="s">
        <v>46</v>
      </c>
      <c r="H162" s="365"/>
      <c r="I162" s="194" t="s">
        <v>47</v>
      </c>
      <c r="J162" s="194" t="s">
        <v>48</v>
      </c>
      <c r="K162" s="194" t="s">
        <v>49</v>
      </c>
    </row>
    <row r="163" spans="2:11" customFormat="1" ht="14.65" customHeight="1" x14ac:dyDescent="0.2">
      <c r="B163" s="366"/>
      <c r="C163" s="366"/>
      <c r="D163" s="366"/>
      <c r="E163" s="366"/>
      <c r="F163" s="366"/>
      <c r="G163" s="366"/>
      <c r="H163" s="366"/>
      <c r="I163" s="366"/>
      <c r="J163" s="366"/>
      <c r="K163" s="366"/>
    </row>
    <row r="164" spans="2:11" customFormat="1" ht="25.5" x14ac:dyDescent="0.2">
      <c r="B164" s="3" t="s">
        <v>161</v>
      </c>
      <c r="C164" s="4">
        <v>1</v>
      </c>
      <c r="D164" s="4">
        <v>30</v>
      </c>
      <c r="E164" s="195">
        <f>D165</f>
        <v>130</v>
      </c>
      <c r="F164" s="5">
        <v>8</v>
      </c>
      <c r="G164" s="6" t="s">
        <v>50</v>
      </c>
      <c r="H164" s="6" t="s">
        <v>162</v>
      </c>
      <c r="I164" s="7">
        <v>1.16E-4</v>
      </c>
      <c r="J164" s="193">
        <v>0</v>
      </c>
      <c r="K164" s="193">
        <f>ROUND(I164*J164,2)</f>
        <v>0</v>
      </c>
    </row>
    <row r="165" spans="2:11" customFormat="1" ht="25.5" x14ac:dyDescent="0.2">
      <c r="B165" s="3" t="str">
        <f>B164</f>
        <v>Fachada</v>
      </c>
      <c r="C165" s="4">
        <v>1</v>
      </c>
      <c r="D165" s="367">
        <v>130</v>
      </c>
      <c r="E165" s="367"/>
      <c r="F165" s="5">
        <v>8</v>
      </c>
      <c r="G165" s="6" t="s">
        <v>50</v>
      </c>
      <c r="H165" s="6" t="s">
        <v>162</v>
      </c>
      <c r="I165" s="7">
        <v>4.6400000000000003E-5</v>
      </c>
      <c r="J165" s="193">
        <f>J150</f>
        <v>4560.3113516772355</v>
      </c>
      <c r="K165" s="193">
        <f>I165*J165</f>
        <v>0.21159844671782374</v>
      </c>
    </row>
    <row r="166" spans="2:11" customFormat="1" ht="32.25" customHeight="1" x14ac:dyDescent="0.2">
      <c r="B166" s="360" t="s">
        <v>42</v>
      </c>
      <c r="C166" s="360"/>
      <c r="D166" s="360"/>
      <c r="E166" s="360"/>
      <c r="F166" s="360"/>
      <c r="G166" s="360"/>
      <c r="H166" s="360"/>
      <c r="I166" s="360"/>
      <c r="J166" s="360"/>
      <c r="K166" s="193">
        <f>SUM(K164:K165)</f>
        <v>0.21159844671782374</v>
      </c>
    </row>
    <row r="167" spans="2:11" customFormat="1" ht="12.75" x14ac:dyDescent="0.2">
      <c r="B167" s="3" t="s">
        <v>163</v>
      </c>
      <c r="C167" s="4">
        <v>1</v>
      </c>
      <c r="D167" s="367">
        <v>380</v>
      </c>
      <c r="E167" s="367"/>
      <c r="F167" s="5">
        <v>16</v>
      </c>
      <c r="G167" s="6" t="s">
        <v>50</v>
      </c>
      <c r="H167" s="6" t="s">
        <v>51</v>
      </c>
      <c r="I167" s="7">
        <f>ROUND((C167/D167)*F167*(G167/H167),7)</f>
        <v>2.231E-4</v>
      </c>
      <c r="J167" s="193">
        <f>J150</f>
        <v>4560.3113516772355</v>
      </c>
      <c r="K167" s="193">
        <f>I167*J167</f>
        <v>1.0174054625591913</v>
      </c>
    </row>
    <row r="168" spans="2:11" customFormat="1" ht="32.25" customHeight="1" x14ac:dyDescent="0.2">
      <c r="B168" s="360" t="s">
        <v>42</v>
      </c>
      <c r="C168" s="360"/>
      <c r="D168" s="360"/>
      <c r="E168" s="360"/>
      <c r="F168" s="360"/>
      <c r="G168" s="360"/>
      <c r="H168" s="360"/>
      <c r="I168" s="360"/>
      <c r="J168" s="360"/>
      <c r="K168" s="193">
        <f>SUM(K167)</f>
        <v>1.0174054625591913</v>
      </c>
    </row>
    <row r="169" spans="2:11" customFormat="1" ht="14.65" customHeight="1" x14ac:dyDescent="0.2">
      <c r="B169" s="359"/>
      <c r="C169" s="359"/>
      <c r="D169" s="359"/>
      <c r="E169" s="359"/>
      <c r="F169" s="359"/>
      <c r="G169" s="359"/>
      <c r="H169" s="359"/>
      <c r="I169" s="359"/>
      <c r="J169" s="359"/>
      <c r="K169" s="359"/>
    </row>
  </sheetData>
  <mergeCells count="215">
    <mergeCell ref="D167:E167"/>
    <mergeCell ref="B168:J168"/>
    <mergeCell ref="B169:K169"/>
    <mergeCell ref="B161:K161"/>
    <mergeCell ref="C162:E162"/>
    <mergeCell ref="G162:H162"/>
    <mergeCell ref="B163:K163"/>
    <mergeCell ref="D165:E165"/>
    <mergeCell ref="B166:J166"/>
    <mergeCell ref="B158:K158"/>
    <mergeCell ref="B159:D159"/>
    <mergeCell ref="F159:G159"/>
    <mergeCell ref="H159:I159"/>
    <mergeCell ref="J159:K159"/>
    <mergeCell ref="B160:I160"/>
    <mergeCell ref="J160:K160"/>
    <mergeCell ref="B156:D156"/>
    <mergeCell ref="F156:G156"/>
    <mergeCell ref="H156:I156"/>
    <mergeCell ref="J156:K156"/>
    <mergeCell ref="B157:I157"/>
    <mergeCell ref="J157:K157"/>
    <mergeCell ref="B151:J151"/>
    <mergeCell ref="B152:C152"/>
    <mergeCell ref="B153:K153"/>
    <mergeCell ref="B154:K154"/>
    <mergeCell ref="B155:D155"/>
    <mergeCell ref="E155:G155"/>
    <mergeCell ref="H155:I155"/>
    <mergeCell ref="J155:K155"/>
    <mergeCell ref="C145:I145"/>
    <mergeCell ref="C146:I146"/>
    <mergeCell ref="C147:I147"/>
    <mergeCell ref="B148:I148"/>
    <mergeCell ref="C149:I149"/>
    <mergeCell ref="B150:I150"/>
    <mergeCell ref="B139:J139"/>
    <mergeCell ref="B140:J140"/>
    <mergeCell ref="B141:J141"/>
    <mergeCell ref="B142:J142"/>
    <mergeCell ref="B143:I143"/>
    <mergeCell ref="C144:I144"/>
    <mergeCell ref="C131:H131"/>
    <mergeCell ref="C132:H132"/>
    <mergeCell ref="B133:I133"/>
    <mergeCell ref="B134:J134"/>
    <mergeCell ref="B135:D135"/>
    <mergeCell ref="B136:C138"/>
    <mergeCell ref="D136:J136"/>
    <mergeCell ref="D137:J137"/>
    <mergeCell ref="D138:J138"/>
    <mergeCell ref="C125:H125"/>
    <mergeCell ref="C126:H126"/>
    <mergeCell ref="C127:H127"/>
    <mergeCell ref="C128:H128"/>
    <mergeCell ref="C129:H129"/>
    <mergeCell ref="C130:H130"/>
    <mergeCell ref="C119:H119"/>
    <mergeCell ref="B120:H120"/>
    <mergeCell ref="C121:H121"/>
    <mergeCell ref="B122:H122"/>
    <mergeCell ref="C123:H123"/>
    <mergeCell ref="B124:H124"/>
    <mergeCell ref="C113:I113"/>
    <mergeCell ref="C114:I114"/>
    <mergeCell ref="C115:I115"/>
    <mergeCell ref="C116:I116"/>
    <mergeCell ref="B117:I117"/>
    <mergeCell ref="B118:J118"/>
    <mergeCell ref="C107:I107"/>
    <mergeCell ref="B108:I108"/>
    <mergeCell ref="B109:J109"/>
    <mergeCell ref="C110:I110"/>
    <mergeCell ref="C111:I111"/>
    <mergeCell ref="C112:I112"/>
    <mergeCell ref="C101:H101"/>
    <mergeCell ref="C102:H102"/>
    <mergeCell ref="C103:H103"/>
    <mergeCell ref="C104:H104"/>
    <mergeCell ref="C105:H105"/>
    <mergeCell ref="B106:I106"/>
    <mergeCell ref="B95:H95"/>
    <mergeCell ref="B96:J96"/>
    <mergeCell ref="B97:J97"/>
    <mergeCell ref="C98:I98"/>
    <mergeCell ref="C99:H99"/>
    <mergeCell ref="C100:H100"/>
    <mergeCell ref="C84:H84"/>
    <mergeCell ref="C85:I85"/>
    <mergeCell ref="B86:I86"/>
    <mergeCell ref="B87:J87"/>
    <mergeCell ref="C88:I88"/>
    <mergeCell ref="C91:H91"/>
    <mergeCell ref="B78:I78"/>
    <mergeCell ref="C79:H79"/>
    <mergeCell ref="B80:I80"/>
    <mergeCell ref="B81:J81"/>
    <mergeCell ref="B82:J82"/>
    <mergeCell ref="C83:I83"/>
    <mergeCell ref="B71:J71"/>
    <mergeCell ref="B72:J72"/>
    <mergeCell ref="B73:J73"/>
    <mergeCell ref="C74:I74"/>
    <mergeCell ref="C75:H75"/>
    <mergeCell ref="C76:H76"/>
    <mergeCell ref="C64:H64"/>
    <mergeCell ref="C65:H65"/>
    <mergeCell ref="C66:H66"/>
    <mergeCell ref="C67:D67"/>
    <mergeCell ref="C68:H68"/>
    <mergeCell ref="B69:H69"/>
    <mergeCell ref="B57:J57"/>
    <mergeCell ref="B59:J59"/>
    <mergeCell ref="C60:H60"/>
    <mergeCell ref="C61:H61"/>
    <mergeCell ref="C62:H62"/>
    <mergeCell ref="C63:H63"/>
    <mergeCell ref="C51:I51"/>
    <mergeCell ref="C52:I52"/>
    <mergeCell ref="C53:I53"/>
    <mergeCell ref="C54:I54"/>
    <mergeCell ref="B55:I55"/>
    <mergeCell ref="B56:J56"/>
    <mergeCell ref="C46:I46"/>
    <mergeCell ref="B47:J47"/>
    <mergeCell ref="B48:J48"/>
    <mergeCell ref="B49:J49"/>
    <mergeCell ref="B50:J50"/>
    <mergeCell ref="C39:F39"/>
    <mergeCell ref="C40:H40"/>
    <mergeCell ref="C41:I41"/>
    <mergeCell ref="C42:I42"/>
    <mergeCell ref="C43:I43"/>
    <mergeCell ref="C44:I44"/>
    <mergeCell ref="C45:H45"/>
    <mergeCell ref="B33:J33"/>
    <mergeCell ref="C34:I34"/>
    <mergeCell ref="C35:G35"/>
    <mergeCell ref="C36:H36"/>
    <mergeCell ref="C37:H37"/>
    <mergeCell ref="C38:I38"/>
    <mergeCell ref="B26:J26"/>
    <mergeCell ref="B27:J27"/>
    <mergeCell ref="C28:H28"/>
    <mergeCell ref="C29:I29"/>
    <mergeCell ref="C30:H30"/>
    <mergeCell ref="B32:I32"/>
    <mergeCell ref="C22:H22"/>
    <mergeCell ref="I22:J22"/>
    <mergeCell ref="C23:H23"/>
    <mergeCell ref="I23:J23"/>
    <mergeCell ref="B24:J24"/>
    <mergeCell ref="B25:J25"/>
    <mergeCell ref="HR19:HY19"/>
    <mergeCell ref="HZ19:IG19"/>
    <mergeCell ref="IH19:IJ19"/>
    <mergeCell ref="C20:H20"/>
    <mergeCell ref="I20:J20"/>
    <mergeCell ref="C21:H21"/>
    <mergeCell ref="I21:J21"/>
    <mergeCell ref="FV19:GC19"/>
    <mergeCell ref="GD19:GK19"/>
    <mergeCell ref="GL19:GS19"/>
    <mergeCell ref="GT19:HA19"/>
    <mergeCell ref="HB19:HI19"/>
    <mergeCell ref="HJ19:HQ19"/>
    <mergeCell ref="DZ19:EG19"/>
    <mergeCell ref="EH19:EO19"/>
    <mergeCell ref="EP19:EW19"/>
    <mergeCell ref="EX19:FE19"/>
    <mergeCell ref="FF19:FM19"/>
    <mergeCell ref="FN19:FU19"/>
    <mergeCell ref="CD19:CK19"/>
    <mergeCell ref="CL19:CS19"/>
    <mergeCell ref="CT19:DA19"/>
    <mergeCell ref="DB19:DI19"/>
    <mergeCell ref="DJ19:DQ19"/>
    <mergeCell ref="DR19:DY19"/>
    <mergeCell ref="AH19:AO19"/>
    <mergeCell ref="AP19:AW19"/>
    <mergeCell ref="AX19:BE19"/>
    <mergeCell ref="BF19:BM19"/>
    <mergeCell ref="BN19:BU19"/>
    <mergeCell ref="BV19:CC19"/>
    <mergeCell ref="B16:J16"/>
    <mergeCell ref="B17:J17"/>
    <mergeCell ref="B18:J18"/>
    <mergeCell ref="B19:J19"/>
    <mergeCell ref="R19:Y19"/>
    <mergeCell ref="Z19:AG19"/>
    <mergeCell ref="C13:F13"/>
    <mergeCell ref="G13:H13"/>
    <mergeCell ref="I13:J13"/>
    <mergeCell ref="B14:H14"/>
    <mergeCell ref="I14:J14"/>
    <mergeCell ref="B15:J15"/>
    <mergeCell ref="C12:F12"/>
    <mergeCell ref="G12:H12"/>
    <mergeCell ref="I12:J12"/>
    <mergeCell ref="B6:J6"/>
    <mergeCell ref="C7:H7"/>
    <mergeCell ref="I7:J7"/>
    <mergeCell ref="C8:H8"/>
    <mergeCell ref="I8:J8"/>
    <mergeCell ref="C9:H9"/>
    <mergeCell ref="I9:J9"/>
    <mergeCell ref="B2:J2"/>
    <mergeCell ref="B3:F3"/>
    <mergeCell ref="G3:J3"/>
    <mergeCell ref="B4:F4"/>
    <mergeCell ref="G4:J4"/>
    <mergeCell ref="B5:J5"/>
    <mergeCell ref="C10:H10"/>
    <mergeCell ref="I10:J10"/>
    <mergeCell ref="B11:J11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IJ169"/>
  <sheetViews>
    <sheetView workbookViewId="0">
      <selection activeCell="B133" sqref="B133:I133"/>
    </sheetView>
  </sheetViews>
  <sheetFormatPr defaultColWidth="9.140625" defaultRowHeight="12" x14ac:dyDescent="0.2"/>
  <cols>
    <col min="1" max="1" width="0.85546875" style="85" customWidth="1"/>
    <col min="2" max="2" width="13.140625" style="85" bestFit="1" customWidth="1"/>
    <col min="3" max="3" width="26.85546875" style="85" customWidth="1"/>
    <col min="4" max="4" width="14.28515625" style="85" customWidth="1"/>
    <col min="5" max="5" width="11.85546875" style="85" customWidth="1"/>
    <col min="6" max="6" width="12.85546875" style="85" customWidth="1"/>
    <col min="7" max="7" width="8.140625" style="85" customWidth="1"/>
    <col min="8" max="8" width="8.28515625" style="85" customWidth="1"/>
    <col min="9" max="9" width="11.28515625" style="85" customWidth="1"/>
    <col min="10" max="10" width="13.85546875" style="123" bestFit="1" customWidth="1"/>
    <col min="11" max="11" width="11.28515625" style="85" bestFit="1" customWidth="1"/>
    <col min="12" max="12" width="11.7109375" style="91" bestFit="1" customWidth="1"/>
    <col min="13" max="13" width="7.42578125" style="91" customWidth="1"/>
    <col min="14" max="14" width="7" style="91" bestFit="1" customWidth="1"/>
    <col min="15" max="16" width="9.28515625" style="91" bestFit="1" customWidth="1"/>
    <col min="17" max="17" width="9.140625" style="91"/>
    <col min="18" max="256" width="9.140625" style="85"/>
    <col min="257" max="257" width="0.85546875" style="85" customWidth="1"/>
    <col min="258" max="258" width="13.140625" style="85" bestFit="1" customWidth="1"/>
    <col min="259" max="259" width="26.85546875" style="85" customWidth="1"/>
    <col min="260" max="260" width="14.28515625" style="85" customWidth="1"/>
    <col min="261" max="261" width="11.85546875" style="85" customWidth="1"/>
    <col min="262" max="262" width="12.85546875" style="85" customWidth="1"/>
    <col min="263" max="263" width="8.140625" style="85" customWidth="1"/>
    <col min="264" max="264" width="8.28515625" style="85" customWidth="1"/>
    <col min="265" max="265" width="11.28515625" style="85" customWidth="1"/>
    <col min="266" max="266" width="13.85546875" style="85" bestFit="1" customWidth="1"/>
    <col min="267" max="267" width="1.28515625" style="85" customWidth="1"/>
    <col min="268" max="268" width="11.7109375" style="85" bestFit="1" customWidth="1"/>
    <col min="269" max="269" width="7.42578125" style="85" customWidth="1"/>
    <col min="270" max="270" width="6.5703125" style="85" customWidth="1"/>
    <col min="271" max="272" width="9.28515625" style="85" bestFit="1" customWidth="1"/>
    <col min="273" max="512" width="9.140625" style="85"/>
    <col min="513" max="513" width="0.85546875" style="85" customWidth="1"/>
    <col min="514" max="514" width="13.140625" style="85" bestFit="1" customWidth="1"/>
    <col min="515" max="515" width="26.85546875" style="85" customWidth="1"/>
    <col min="516" max="516" width="14.28515625" style="85" customWidth="1"/>
    <col min="517" max="517" width="11.85546875" style="85" customWidth="1"/>
    <col min="518" max="518" width="12.85546875" style="85" customWidth="1"/>
    <col min="519" max="519" width="8.140625" style="85" customWidth="1"/>
    <col min="520" max="520" width="8.28515625" style="85" customWidth="1"/>
    <col min="521" max="521" width="11.28515625" style="85" customWidth="1"/>
    <col min="522" max="522" width="13.85546875" style="85" bestFit="1" customWidth="1"/>
    <col min="523" max="523" width="1.28515625" style="85" customWidth="1"/>
    <col min="524" max="524" width="11.7109375" style="85" bestFit="1" customWidth="1"/>
    <col min="525" max="525" width="7.42578125" style="85" customWidth="1"/>
    <col min="526" max="526" width="6.5703125" style="85" customWidth="1"/>
    <col min="527" max="528" width="9.28515625" style="85" bestFit="1" customWidth="1"/>
    <col min="529" max="768" width="9.140625" style="85"/>
    <col min="769" max="769" width="0.85546875" style="85" customWidth="1"/>
    <col min="770" max="770" width="13.140625" style="85" bestFit="1" customWidth="1"/>
    <col min="771" max="771" width="26.85546875" style="85" customWidth="1"/>
    <col min="772" max="772" width="14.28515625" style="85" customWidth="1"/>
    <col min="773" max="773" width="11.85546875" style="85" customWidth="1"/>
    <col min="774" max="774" width="12.85546875" style="85" customWidth="1"/>
    <col min="775" max="775" width="8.140625" style="85" customWidth="1"/>
    <col min="776" max="776" width="8.28515625" style="85" customWidth="1"/>
    <col min="777" max="777" width="11.28515625" style="85" customWidth="1"/>
    <col min="778" max="778" width="13.85546875" style="85" bestFit="1" customWidth="1"/>
    <col min="779" max="779" width="1.28515625" style="85" customWidth="1"/>
    <col min="780" max="780" width="11.7109375" style="85" bestFit="1" customWidth="1"/>
    <col min="781" max="781" width="7.42578125" style="85" customWidth="1"/>
    <col min="782" max="782" width="6.5703125" style="85" customWidth="1"/>
    <col min="783" max="784" width="9.28515625" style="85" bestFit="1" customWidth="1"/>
    <col min="785" max="1024" width="9.140625" style="85"/>
    <col min="1025" max="1025" width="0.85546875" style="85" customWidth="1"/>
    <col min="1026" max="1026" width="13.140625" style="85" bestFit="1" customWidth="1"/>
    <col min="1027" max="1027" width="26.85546875" style="85" customWidth="1"/>
    <col min="1028" max="1028" width="14.28515625" style="85" customWidth="1"/>
    <col min="1029" max="1029" width="11.85546875" style="85" customWidth="1"/>
    <col min="1030" max="1030" width="12.85546875" style="85" customWidth="1"/>
    <col min="1031" max="1031" width="8.140625" style="85" customWidth="1"/>
    <col min="1032" max="1032" width="8.28515625" style="85" customWidth="1"/>
    <col min="1033" max="1033" width="11.28515625" style="85" customWidth="1"/>
    <col min="1034" max="1034" width="13.85546875" style="85" bestFit="1" customWidth="1"/>
    <col min="1035" max="1035" width="1.28515625" style="85" customWidth="1"/>
    <col min="1036" max="1036" width="11.7109375" style="85" bestFit="1" customWidth="1"/>
    <col min="1037" max="1037" width="7.42578125" style="85" customWidth="1"/>
    <col min="1038" max="1038" width="6.5703125" style="85" customWidth="1"/>
    <col min="1039" max="1040" width="9.28515625" style="85" bestFit="1" customWidth="1"/>
    <col min="1041" max="1280" width="9.140625" style="85"/>
    <col min="1281" max="1281" width="0.85546875" style="85" customWidth="1"/>
    <col min="1282" max="1282" width="13.140625" style="85" bestFit="1" customWidth="1"/>
    <col min="1283" max="1283" width="26.85546875" style="85" customWidth="1"/>
    <col min="1284" max="1284" width="14.28515625" style="85" customWidth="1"/>
    <col min="1285" max="1285" width="11.85546875" style="85" customWidth="1"/>
    <col min="1286" max="1286" width="12.85546875" style="85" customWidth="1"/>
    <col min="1287" max="1287" width="8.140625" style="85" customWidth="1"/>
    <col min="1288" max="1288" width="8.28515625" style="85" customWidth="1"/>
    <col min="1289" max="1289" width="11.28515625" style="85" customWidth="1"/>
    <col min="1290" max="1290" width="13.85546875" style="85" bestFit="1" customWidth="1"/>
    <col min="1291" max="1291" width="1.28515625" style="85" customWidth="1"/>
    <col min="1292" max="1292" width="11.7109375" style="85" bestFit="1" customWidth="1"/>
    <col min="1293" max="1293" width="7.42578125" style="85" customWidth="1"/>
    <col min="1294" max="1294" width="6.5703125" style="85" customWidth="1"/>
    <col min="1295" max="1296" width="9.28515625" style="85" bestFit="1" customWidth="1"/>
    <col min="1297" max="1536" width="9.140625" style="85"/>
    <col min="1537" max="1537" width="0.85546875" style="85" customWidth="1"/>
    <col min="1538" max="1538" width="13.140625" style="85" bestFit="1" customWidth="1"/>
    <col min="1539" max="1539" width="26.85546875" style="85" customWidth="1"/>
    <col min="1540" max="1540" width="14.28515625" style="85" customWidth="1"/>
    <col min="1541" max="1541" width="11.85546875" style="85" customWidth="1"/>
    <col min="1542" max="1542" width="12.85546875" style="85" customWidth="1"/>
    <col min="1543" max="1543" width="8.140625" style="85" customWidth="1"/>
    <col min="1544" max="1544" width="8.28515625" style="85" customWidth="1"/>
    <col min="1545" max="1545" width="11.28515625" style="85" customWidth="1"/>
    <col min="1546" max="1546" width="13.85546875" style="85" bestFit="1" customWidth="1"/>
    <col min="1547" max="1547" width="1.28515625" style="85" customWidth="1"/>
    <col min="1548" max="1548" width="11.7109375" style="85" bestFit="1" customWidth="1"/>
    <col min="1549" max="1549" width="7.42578125" style="85" customWidth="1"/>
    <col min="1550" max="1550" width="6.5703125" style="85" customWidth="1"/>
    <col min="1551" max="1552" width="9.28515625" style="85" bestFit="1" customWidth="1"/>
    <col min="1553" max="1792" width="9.140625" style="85"/>
    <col min="1793" max="1793" width="0.85546875" style="85" customWidth="1"/>
    <col min="1794" max="1794" width="13.140625" style="85" bestFit="1" customWidth="1"/>
    <col min="1795" max="1795" width="26.85546875" style="85" customWidth="1"/>
    <col min="1796" max="1796" width="14.28515625" style="85" customWidth="1"/>
    <col min="1797" max="1797" width="11.85546875" style="85" customWidth="1"/>
    <col min="1798" max="1798" width="12.85546875" style="85" customWidth="1"/>
    <col min="1799" max="1799" width="8.140625" style="85" customWidth="1"/>
    <col min="1800" max="1800" width="8.28515625" style="85" customWidth="1"/>
    <col min="1801" max="1801" width="11.28515625" style="85" customWidth="1"/>
    <col min="1802" max="1802" width="13.85546875" style="85" bestFit="1" customWidth="1"/>
    <col min="1803" max="1803" width="1.28515625" style="85" customWidth="1"/>
    <col min="1804" max="1804" width="11.7109375" style="85" bestFit="1" customWidth="1"/>
    <col min="1805" max="1805" width="7.42578125" style="85" customWidth="1"/>
    <col min="1806" max="1806" width="6.5703125" style="85" customWidth="1"/>
    <col min="1807" max="1808" width="9.28515625" style="85" bestFit="1" customWidth="1"/>
    <col min="1809" max="2048" width="9.140625" style="85"/>
    <col min="2049" max="2049" width="0.85546875" style="85" customWidth="1"/>
    <col min="2050" max="2050" width="13.140625" style="85" bestFit="1" customWidth="1"/>
    <col min="2051" max="2051" width="26.85546875" style="85" customWidth="1"/>
    <col min="2052" max="2052" width="14.28515625" style="85" customWidth="1"/>
    <col min="2053" max="2053" width="11.85546875" style="85" customWidth="1"/>
    <col min="2054" max="2054" width="12.85546875" style="85" customWidth="1"/>
    <col min="2055" max="2055" width="8.140625" style="85" customWidth="1"/>
    <col min="2056" max="2056" width="8.28515625" style="85" customWidth="1"/>
    <col min="2057" max="2057" width="11.28515625" style="85" customWidth="1"/>
    <col min="2058" max="2058" width="13.85546875" style="85" bestFit="1" customWidth="1"/>
    <col min="2059" max="2059" width="1.28515625" style="85" customWidth="1"/>
    <col min="2060" max="2060" width="11.7109375" style="85" bestFit="1" customWidth="1"/>
    <col min="2061" max="2061" width="7.42578125" style="85" customWidth="1"/>
    <col min="2062" max="2062" width="6.5703125" style="85" customWidth="1"/>
    <col min="2063" max="2064" width="9.28515625" style="85" bestFit="1" customWidth="1"/>
    <col min="2065" max="2304" width="9.140625" style="85"/>
    <col min="2305" max="2305" width="0.85546875" style="85" customWidth="1"/>
    <col min="2306" max="2306" width="13.140625" style="85" bestFit="1" customWidth="1"/>
    <col min="2307" max="2307" width="26.85546875" style="85" customWidth="1"/>
    <col min="2308" max="2308" width="14.28515625" style="85" customWidth="1"/>
    <col min="2309" max="2309" width="11.85546875" style="85" customWidth="1"/>
    <col min="2310" max="2310" width="12.85546875" style="85" customWidth="1"/>
    <col min="2311" max="2311" width="8.140625" style="85" customWidth="1"/>
    <col min="2312" max="2312" width="8.28515625" style="85" customWidth="1"/>
    <col min="2313" max="2313" width="11.28515625" style="85" customWidth="1"/>
    <col min="2314" max="2314" width="13.85546875" style="85" bestFit="1" customWidth="1"/>
    <col min="2315" max="2315" width="1.28515625" style="85" customWidth="1"/>
    <col min="2316" max="2316" width="11.7109375" style="85" bestFit="1" customWidth="1"/>
    <col min="2317" max="2317" width="7.42578125" style="85" customWidth="1"/>
    <col min="2318" max="2318" width="6.5703125" style="85" customWidth="1"/>
    <col min="2319" max="2320" width="9.28515625" style="85" bestFit="1" customWidth="1"/>
    <col min="2321" max="2560" width="9.140625" style="85"/>
    <col min="2561" max="2561" width="0.85546875" style="85" customWidth="1"/>
    <col min="2562" max="2562" width="13.140625" style="85" bestFit="1" customWidth="1"/>
    <col min="2563" max="2563" width="26.85546875" style="85" customWidth="1"/>
    <col min="2564" max="2564" width="14.28515625" style="85" customWidth="1"/>
    <col min="2565" max="2565" width="11.85546875" style="85" customWidth="1"/>
    <col min="2566" max="2566" width="12.85546875" style="85" customWidth="1"/>
    <col min="2567" max="2567" width="8.140625" style="85" customWidth="1"/>
    <col min="2568" max="2568" width="8.28515625" style="85" customWidth="1"/>
    <col min="2569" max="2569" width="11.28515625" style="85" customWidth="1"/>
    <col min="2570" max="2570" width="13.85546875" style="85" bestFit="1" customWidth="1"/>
    <col min="2571" max="2571" width="1.28515625" style="85" customWidth="1"/>
    <col min="2572" max="2572" width="11.7109375" style="85" bestFit="1" customWidth="1"/>
    <col min="2573" max="2573" width="7.42578125" style="85" customWidth="1"/>
    <col min="2574" max="2574" width="6.5703125" style="85" customWidth="1"/>
    <col min="2575" max="2576" width="9.28515625" style="85" bestFit="1" customWidth="1"/>
    <col min="2577" max="2816" width="9.140625" style="85"/>
    <col min="2817" max="2817" width="0.85546875" style="85" customWidth="1"/>
    <col min="2818" max="2818" width="13.140625" style="85" bestFit="1" customWidth="1"/>
    <col min="2819" max="2819" width="26.85546875" style="85" customWidth="1"/>
    <col min="2820" max="2820" width="14.28515625" style="85" customWidth="1"/>
    <col min="2821" max="2821" width="11.85546875" style="85" customWidth="1"/>
    <col min="2822" max="2822" width="12.85546875" style="85" customWidth="1"/>
    <col min="2823" max="2823" width="8.140625" style="85" customWidth="1"/>
    <col min="2824" max="2824" width="8.28515625" style="85" customWidth="1"/>
    <col min="2825" max="2825" width="11.28515625" style="85" customWidth="1"/>
    <col min="2826" max="2826" width="13.85546875" style="85" bestFit="1" customWidth="1"/>
    <col min="2827" max="2827" width="1.28515625" style="85" customWidth="1"/>
    <col min="2828" max="2828" width="11.7109375" style="85" bestFit="1" customWidth="1"/>
    <col min="2829" max="2829" width="7.42578125" style="85" customWidth="1"/>
    <col min="2830" max="2830" width="6.5703125" style="85" customWidth="1"/>
    <col min="2831" max="2832" width="9.28515625" style="85" bestFit="1" customWidth="1"/>
    <col min="2833" max="3072" width="9.140625" style="85"/>
    <col min="3073" max="3073" width="0.85546875" style="85" customWidth="1"/>
    <col min="3074" max="3074" width="13.140625" style="85" bestFit="1" customWidth="1"/>
    <col min="3075" max="3075" width="26.85546875" style="85" customWidth="1"/>
    <col min="3076" max="3076" width="14.28515625" style="85" customWidth="1"/>
    <col min="3077" max="3077" width="11.85546875" style="85" customWidth="1"/>
    <col min="3078" max="3078" width="12.85546875" style="85" customWidth="1"/>
    <col min="3079" max="3079" width="8.140625" style="85" customWidth="1"/>
    <col min="3080" max="3080" width="8.28515625" style="85" customWidth="1"/>
    <col min="3081" max="3081" width="11.28515625" style="85" customWidth="1"/>
    <col min="3082" max="3082" width="13.85546875" style="85" bestFit="1" customWidth="1"/>
    <col min="3083" max="3083" width="1.28515625" style="85" customWidth="1"/>
    <col min="3084" max="3084" width="11.7109375" style="85" bestFit="1" customWidth="1"/>
    <col min="3085" max="3085" width="7.42578125" style="85" customWidth="1"/>
    <col min="3086" max="3086" width="6.5703125" style="85" customWidth="1"/>
    <col min="3087" max="3088" width="9.28515625" style="85" bestFit="1" customWidth="1"/>
    <col min="3089" max="3328" width="9.140625" style="85"/>
    <col min="3329" max="3329" width="0.85546875" style="85" customWidth="1"/>
    <col min="3330" max="3330" width="13.140625" style="85" bestFit="1" customWidth="1"/>
    <col min="3331" max="3331" width="26.85546875" style="85" customWidth="1"/>
    <col min="3332" max="3332" width="14.28515625" style="85" customWidth="1"/>
    <col min="3333" max="3333" width="11.85546875" style="85" customWidth="1"/>
    <col min="3334" max="3334" width="12.85546875" style="85" customWidth="1"/>
    <col min="3335" max="3335" width="8.140625" style="85" customWidth="1"/>
    <col min="3336" max="3336" width="8.28515625" style="85" customWidth="1"/>
    <col min="3337" max="3337" width="11.28515625" style="85" customWidth="1"/>
    <col min="3338" max="3338" width="13.85546875" style="85" bestFit="1" customWidth="1"/>
    <col min="3339" max="3339" width="1.28515625" style="85" customWidth="1"/>
    <col min="3340" max="3340" width="11.7109375" style="85" bestFit="1" customWidth="1"/>
    <col min="3341" max="3341" width="7.42578125" style="85" customWidth="1"/>
    <col min="3342" max="3342" width="6.5703125" style="85" customWidth="1"/>
    <col min="3343" max="3344" width="9.28515625" style="85" bestFit="1" customWidth="1"/>
    <col min="3345" max="3584" width="9.140625" style="85"/>
    <col min="3585" max="3585" width="0.85546875" style="85" customWidth="1"/>
    <col min="3586" max="3586" width="13.140625" style="85" bestFit="1" customWidth="1"/>
    <col min="3587" max="3587" width="26.85546875" style="85" customWidth="1"/>
    <col min="3588" max="3588" width="14.28515625" style="85" customWidth="1"/>
    <col min="3589" max="3589" width="11.85546875" style="85" customWidth="1"/>
    <col min="3590" max="3590" width="12.85546875" style="85" customWidth="1"/>
    <col min="3591" max="3591" width="8.140625" style="85" customWidth="1"/>
    <col min="3592" max="3592" width="8.28515625" style="85" customWidth="1"/>
    <col min="3593" max="3593" width="11.28515625" style="85" customWidth="1"/>
    <col min="3594" max="3594" width="13.85546875" style="85" bestFit="1" customWidth="1"/>
    <col min="3595" max="3595" width="1.28515625" style="85" customWidth="1"/>
    <col min="3596" max="3596" width="11.7109375" style="85" bestFit="1" customWidth="1"/>
    <col min="3597" max="3597" width="7.42578125" style="85" customWidth="1"/>
    <col min="3598" max="3598" width="6.5703125" style="85" customWidth="1"/>
    <col min="3599" max="3600" width="9.28515625" style="85" bestFit="1" customWidth="1"/>
    <col min="3601" max="3840" width="9.140625" style="85"/>
    <col min="3841" max="3841" width="0.85546875" style="85" customWidth="1"/>
    <col min="3842" max="3842" width="13.140625" style="85" bestFit="1" customWidth="1"/>
    <col min="3843" max="3843" width="26.85546875" style="85" customWidth="1"/>
    <col min="3844" max="3844" width="14.28515625" style="85" customWidth="1"/>
    <col min="3845" max="3845" width="11.85546875" style="85" customWidth="1"/>
    <col min="3846" max="3846" width="12.85546875" style="85" customWidth="1"/>
    <col min="3847" max="3847" width="8.140625" style="85" customWidth="1"/>
    <col min="3848" max="3848" width="8.28515625" style="85" customWidth="1"/>
    <col min="3849" max="3849" width="11.28515625" style="85" customWidth="1"/>
    <col min="3850" max="3850" width="13.85546875" style="85" bestFit="1" customWidth="1"/>
    <col min="3851" max="3851" width="1.28515625" style="85" customWidth="1"/>
    <col min="3852" max="3852" width="11.7109375" style="85" bestFit="1" customWidth="1"/>
    <col min="3853" max="3853" width="7.42578125" style="85" customWidth="1"/>
    <col min="3854" max="3854" width="6.5703125" style="85" customWidth="1"/>
    <col min="3855" max="3856" width="9.28515625" style="85" bestFit="1" customWidth="1"/>
    <col min="3857" max="4096" width="9.140625" style="85"/>
    <col min="4097" max="4097" width="0.85546875" style="85" customWidth="1"/>
    <col min="4098" max="4098" width="13.140625" style="85" bestFit="1" customWidth="1"/>
    <col min="4099" max="4099" width="26.85546875" style="85" customWidth="1"/>
    <col min="4100" max="4100" width="14.28515625" style="85" customWidth="1"/>
    <col min="4101" max="4101" width="11.85546875" style="85" customWidth="1"/>
    <col min="4102" max="4102" width="12.85546875" style="85" customWidth="1"/>
    <col min="4103" max="4103" width="8.140625" style="85" customWidth="1"/>
    <col min="4104" max="4104" width="8.28515625" style="85" customWidth="1"/>
    <col min="4105" max="4105" width="11.28515625" style="85" customWidth="1"/>
    <col min="4106" max="4106" width="13.85546875" style="85" bestFit="1" customWidth="1"/>
    <col min="4107" max="4107" width="1.28515625" style="85" customWidth="1"/>
    <col min="4108" max="4108" width="11.7109375" style="85" bestFit="1" customWidth="1"/>
    <col min="4109" max="4109" width="7.42578125" style="85" customWidth="1"/>
    <col min="4110" max="4110" width="6.5703125" style="85" customWidth="1"/>
    <col min="4111" max="4112" width="9.28515625" style="85" bestFit="1" customWidth="1"/>
    <col min="4113" max="4352" width="9.140625" style="85"/>
    <col min="4353" max="4353" width="0.85546875" style="85" customWidth="1"/>
    <col min="4354" max="4354" width="13.140625" style="85" bestFit="1" customWidth="1"/>
    <col min="4355" max="4355" width="26.85546875" style="85" customWidth="1"/>
    <col min="4356" max="4356" width="14.28515625" style="85" customWidth="1"/>
    <col min="4357" max="4357" width="11.85546875" style="85" customWidth="1"/>
    <col min="4358" max="4358" width="12.85546875" style="85" customWidth="1"/>
    <col min="4359" max="4359" width="8.140625" style="85" customWidth="1"/>
    <col min="4360" max="4360" width="8.28515625" style="85" customWidth="1"/>
    <col min="4361" max="4361" width="11.28515625" style="85" customWidth="1"/>
    <col min="4362" max="4362" width="13.85546875" style="85" bestFit="1" customWidth="1"/>
    <col min="4363" max="4363" width="1.28515625" style="85" customWidth="1"/>
    <col min="4364" max="4364" width="11.7109375" style="85" bestFit="1" customWidth="1"/>
    <col min="4365" max="4365" width="7.42578125" style="85" customWidth="1"/>
    <col min="4366" max="4366" width="6.5703125" style="85" customWidth="1"/>
    <col min="4367" max="4368" width="9.28515625" style="85" bestFit="1" customWidth="1"/>
    <col min="4369" max="4608" width="9.140625" style="85"/>
    <col min="4609" max="4609" width="0.85546875" style="85" customWidth="1"/>
    <col min="4610" max="4610" width="13.140625" style="85" bestFit="1" customWidth="1"/>
    <col min="4611" max="4611" width="26.85546875" style="85" customWidth="1"/>
    <col min="4612" max="4612" width="14.28515625" style="85" customWidth="1"/>
    <col min="4613" max="4613" width="11.85546875" style="85" customWidth="1"/>
    <col min="4614" max="4614" width="12.85546875" style="85" customWidth="1"/>
    <col min="4615" max="4615" width="8.140625" style="85" customWidth="1"/>
    <col min="4616" max="4616" width="8.28515625" style="85" customWidth="1"/>
    <col min="4617" max="4617" width="11.28515625" style="85" customWidth="1"/>
    <col min="4618" max="4618" width="13.85546875" style="85" bestFit="1" customWidth="1"/>
    <col min="4619" max="4619" width="1.28515625" style="85" customWidth="1"/>
    <col min="4620" max="4620" width="11.7109375" style="85" bestFit="1" customWidth="1"/>
    <col min="4621" max="4621" width="7.42578125" style="85" customWidth="1"/>
    <col min="4622" max="4622" width="6.5703125" style="85" customWidth="1"/>
    <col min="4623" max="4624" width="9.28515625" style="85" bestFit="1" customWidth="1"/>
    <col min="4625" max="4864" width="9.140625" style="85"/>
    <col min="4865" max="4865" width="0.85546875" style="85" customWidth="1"/>
    <col min="4866" max="4866" width="13.140625" style="85" bestFit="1" customWidth="1"/>
    <col min="4867" max="4867" width="26.85546875" style="85" customWidth="1"/>
    <col min="4868" max="4868" width="14.28515625" style="85" customWidth="1"/>
    <col min="4869" max="4869" width="11.85546875" style="85" customWidth="1"/>
    <col min="4870" max="4870" width="12.85546875" style="85" customWidth="1"/>
    <col min="4871" max="4871" width="8.140625" style="85" customWidth="1"/>
    <col min="4872" max="4872" width="8.28515625" style="85" customWidth="1"/>
    <col min="4873" max="4873" width="11.28515625" style="85" customWidth="1"/>
    <col min="4874" max="4874" width="13.85546875" style="85" bestFit="1" customWidth="1"/>
    <col min="4875" max="4875" width="1.28515625" style="85" customWidth="1"/>
    <col min="4876" max="4876" width="11.7109375" style="85" bestFit="1" customWidth="1"/>
    <col min="4877" max="4877" width="7.42578125" style="85" customWidth="1"/>
    <col min="4878" max="4878" width="6.5703125" style="85" customWidth="1"/>
    <col min="4879" max="4880" width="9.28515625" style="85" bestFit="1" customWidth="1"/>
    <col min="4881" max="5120" width="9.140625" style="85"/>
    <col min="5121" max="5121" width="0.85546875" style="85" customWidth="1"/>
    <col min="5122" max="5122" width="13.140625" style="85" bestFit="1" customWidth="1"/>
    <col min="5123" max="5123" width="26.85546875" style="85" customWidth="1"/>
    <col min="5124" max="5124" width="14.28515625" style="85" customWidth="1"/>
    <col min="5125" max="5125" width="11.85546875" style="85" customWidth="1"/>
    <col min="5126" max="5126" width="12.85546875" style="85" customWidth="1"/>
    <col min="5127" max="5127" width="8.140625" style="85" customWidth="1"/>
    <col min="5128" max="5128" width="8.28515625" style="85" customWidth="1"/>
    <col min="5129" max="5129" width="11.28515625" style="85" customWidth="1"/>
    <col min="5130" max="5130" width="13.85546875" style="85" bestFit="1" customWidth="1"/>
    <col min="5131" max="5131" width="1.28515625" style="85" customWidth="1"/>
    <col min="5132" max="5132" width="11.7109375" style="85" bestFit="1" customWidth="1"/>
    <col min="5133" max="5133" width="7.42578125" style="85" customWidth="1"/>
    <col min="5134" max="5134" width="6.5703125" style="85" customWidth="1"/>
    <col min="5135" max="5136" width="9.28515625" style="85" bestFit="1" customWidth="1"/>
    <col min="5137" max="5376" width="9.140625" style="85"/>
    <col min="5377" max="5377" width="0.85546875" style="85" customWidth="1"/>
    <col min="5378" max="5378" width="13.140625" style="85" bestFit="1" customWidth="1"/>
    <col min="5379" max="5379" width="26.85546875" style="85" customWidth="1"/>
    <col min="5380" max="5380" width="14.28515625" style="85" customWidth="1"/>
    <col min="5381" max="5381" width="11.85546875" style="85" customWidth="1"/>
    <col min="5382" max="5382" width="12.85546875" style="85" customWidth="1"/>
    <col min="5383" max="5383" width="8.140625" style="85" customWidth="1"/>
    <col min="5384" max="5384" width="8.28515625" style="85" customWidth="1"/>
    <col min="5385" max="5385" width="11.28515625" style="85" customWidth="1"/>
    <col min="5386" max="5386" width="13.85546875" style="85" bestFit="1" customWidth="1"/>
    <col min="5387" max="5387" width="1.28515625" style="85" customWidth="1"/>
    <col min="5388" max="5388" width="11.7109375" style="85" bestFit="1" customWidth="1"/>
    <col min="5389" max="5389" width="7.42578125" style="85" customWidth="1"/>
    <col min="5390" max="5390" width="6.5703125" style="85" customWidth="1"/>
    <col min="5391" max="5392" width="9.28515625" style="85" bestFit="1" customWidth="1"/>
    <col min="5393" max="5632" width="9.140625" style="85"/>
    <col min="5633" max="5633" width="0.85546875" style="85" customWidth="1"/>
    <col min="5634" max="5634" width="13.140625" style="85" bestFit="1" customWidth="1"/>
    <col min="5635" max="5635" width="26.85546875" style="85" customWidth="1"/>
    <col min="5636" max="5636" width="14.28515625" style="85" customWidth="1"/>
    <col min="5637" max="5637" width="11.85546875" style="85" customWidth="1"/>
    <col min="5638" max="5638" width="12.85546875" style="85" customWidth="1"/>
    <col min="5639" max="5639" width="8.140625" style="85" customWidth="1"/>
    <col min="5640" max="5640" width="8.28515625" style="85" customWidth="1"/>
    <col min="5641" max="5641" width="11.28515625" style="85" customWidth="1"/>
    <col min="5642" max="5642" width="13.85546875" style="85" bestFit="1" customWidth="1"/>
    <col min="5643" max="5643" width="1.28515625" style="85" customWidth="1"/>
    <col min="5644" max="5644" width="11.7109375" style="85" bestFit="1" customWidth="1"/>
    <col min="5645" max="5645" width="7.42578125" style="85" customWidth="1"/>
    <col min="5646" max="5646" width="6.5703125" style="85" customWidth="1"/>
    <col min="5647" max="5648" width="9.28515625" style="85" bestFit="1" customWidth="1"/>
    <col min="5649" max="5888" width="9.140625" style="85"/>
    <col min="5889" max="5889" width="0.85546875" style="85" customWidth="1"/>
    <col min="5890" max="5890" width="13.140625" style="85" bestFit="1" customWidth="1"/>
    <col min="5891" max="5891" width="26.85546875" style="85" customWidth="1"/>
    <col min="5892" max="5892" width="14.28515625" style="85" customWidth="1"/>
    <col min="5893" max="5893" width="11.85546875" style="85" customWidth="1"/>
    <col min="5894" max="5894" width="12.85546875" style="85" customWidth="1"/>
    <col min="5895" max="5895" width="8.140625" style="85" customWidth="1"/>
    <col min="5896" max="5896" width="8.28515625" style="85" customWidth="1"/>
    <col min="5897" max="5897" width="11.28515625" style="85" customWidth="1"/>
    <col min="5898" max="5898" width="13.85546875" style="85" bestFit="1" customWidth="1"/>
    <col min="5899" max="5899" width="1.28515625" style="85" customWidth="1"/>
    <col min="5900" max="5900" width="11.7109375" style="85" bestFit="1" customWidth="1"/>
    <col min="5901" max="5901" width="7.42578125" style="85" customWidth="1"/>
    <col min="5902" max="5902" width="6.5703125" style="85" customWidth="1"/>
    <col min="5903" max="5904" width="9.28515625" style="85" bestFit="1" customWidth="1"/>
    <col min="5905" max="6144" width="9.140625" style="85"/>
    <col min="6145" max="6145" width="0.85546875" style="85" customWidth="1"/>
    <col min="6146" max="6146" width="13.140625" style="85" bestFit="1" customWidth="1"/>
    <col min="6147" max="6147" width="26.85546875" style="85" customWidth="1"/>
    <col min="6148" max="6148" width="14.28515625" style="85" customWidth="1"/>
    <col min="6149" max="6149" width="11.85546875" style="85" customWidth="1"/>
    <col min="6150" max="6150" width="12.85546875" style="85" customWidth="1"/>
    <col min="6151" max="6151" width="8.140625" style="85" customWidth="1"/>
    <col min="6152" max="6152" width="8.28515625" style="85" customWidth="1"/>
    <col min="6153" max="6153" width="11.28515625" style="85" customWidth="1"/>
    <col min="6154" max="6154" width="13.85546875" style="85" bestFit="1" customWidth="1"/>
    <col min="6155" max="6155" width="1.28515625" style="85" customWidth="1"/>
    <col min="6156" max="6156" width="11.7109375" style="85" bestFit="1" customWidth="1"/>
    <col min="6157" max="6157" width="7.42578125" style="85" customWidth="1"/>
    <col min="6158" max="6158" width="6.5703125" style="85" customWidth="1"/>
    <col min="6159" max="6160" width="9.28515625" style="85" bestFit="1" customWidth="1"/>
    <col min="6161" max="6400" width="9.140625" style="85"/>
    <col min="6401" max="6401" width="0.85546875" style="85" customWidth="1"/>
    <col min="6402" max="6402" width="13.140625" style="85" bestFit="1" customWidth="1"/>
    <col min="6403" max="6403" width="26.85546875" style="85" customWidth="1"/>
    <col min="6404" max="6404" width="14.28515625" style="85" customWidth="1"/>
    <col min="6405" max="6405" width="11.85546875" style="85" customWidth="1"/>
    <col min="6406" max="6406" width="12.85546875" style="85" customWidth="1"/>
    <col min="6407" max="6407" width="8.140625" style="85" customWidth="1"/>
    <col min="6408" max="6408" width="8.28515625" style="85" customWidth="1"/>
    <col min="6409" max="6409" width="11.28515625" style="85" customWidth="1"/>
    <col min="6410" max="6410" width="13.85546875" style="85" bestFit="1" customWidth="1"/>
    <col min="6411" max="6411" width="1.28515625" style="85" customWidth="1"/>
    <col min="6412" max="6412" width="11.7109375" style="85" bestFit="1" customWidth="1"/>
    <col min="6413" max="6413" width="7.42578125" style="85" customWidth="1"/>
    <col min="6414" max="6414" width="6.5703125" style="85" customWidth="1"/>
    <col min="6415" max="6416" width="9.28515625" style="85" bestFit="1" customWidth="1"/>
    <col min="6417" max="6656" width="9.140625" style="85"/>
    <col min="6657" max="6657" width="0.85546875" style="85" customWidth="1"/>
    <col min="6658" max="6658" width="13.140625" style="85" bestFit="1" customWidth="1"/>
    <col min="6659" max="6659" width="26.85546875" style="85" customWidth="1"/>
    <col min="6660" max="6660" width="14.28515625" style="85" customWidth="1"/>
    <col min="6661" max="6661" width="11.85546875" style="85" customWidth="1"/>
    <col min="6662" max="6662" width="12.85546875" style="85" customWidth="1"/>
    <col min="6663" max="6663" width="8.140625" style="85" customWidth="1"/>
    <col min="6664" max="6664" width="8.28515625" style="85" customWidth="1"/>
    <col min="6665" max="6665" width="11.28515625" style="85" customWidth="1"/>
    <col min="6666" max="6666" width="13.85546875" style="85" bestFit="1" customWidth="1"/>
    <col min="6667" max="6667" width="1.28515625" style="85" customWidth="1"/>
    <col min="6668" max="6668" width="11.7109375" style="85" bestFit="1" customWidth="1"/>
    <col min="6669" max="6669" width="7.42578125" style="85" customWidth="1"/>
    <col min="6670" max="6670" width="6.5703125" style="85" customWidth="1"/>
    <col min="6671" max="6672" width="9.28515625" style="85" bestFit="1" customWidth="1"/>
    <col min="6673" max="6912" width="9.140625" style="85"/>
    <col min="6913" max="6913" width="0.85546875" style="85" customWidth="1"/>
    <col min="6914" max="6914" width="13.140625" style="85" bestFit="1" customWidth="1"/>
    <col min="6915" max="6915" width="26.85546875" style="85" customWidth="1"/>
    <col min="6916" max="6916" width="14.28515625" style="85" customWidth="1"/>
    <col min="6917" max="6917" width="11.85546875" style="85" customWidth="1"/>
    <col min="6918" max="6918" width="12.85546875" style="85" customWidth="1"/>
    <col min="6919" max="6919" width="8.140625" style="85" customWidth="1"/>
    <col min="6920" max="6920" width="8.28515625" style="85" customWidth="1"/>
    <col min="6921" max="6921" width="11.28515625" style="85" customWidth="1"/>
    <col min="6922" max="6922" width="13.85546875" style="85" bestFit="1" customWidth="1"/>
    <col min="6923" max="6923" width="1.28515625" style="85" customWidth="1"/>
    <col min="6924" max="6924" width="11.7109375" style="85" bestFit="1" customWidth="1"/>
    <col min="6925" max="6925" width="7.42578125" style="85" customWidth="1"/>
    <col min="6926" max="6926" width="6.5703125" style="85" customWidth="1"/>
    <col min="6927" max="6928" width="9.28515625" style="85" bestFit="1" customWidth="1"/>
    <col min="6929" max="7168" width="9.140625" style="85"/>
    <col min="7169" max="7169" width="0.85546875" style="85" customWidth="1"/>
    <col min="7170" max="7170" width="13.140625" style="85" bestFit="1" customWidth="1"/>
    <col min="7171" max="7171" width="26.85546875" style="85" customWidth="1"/>
    <col min="7172" max="7172" width="14.28515625" style="85" customWidth="1"/>
    <col min="7173" max="7173" width="11.85546875" style="85" customWidth="1"/>
    <col min="7174" max="7174" width="12.85546875" style="85" customWidth="1"/>
    <col min="7175" max="7175" width="8.140625" style="85" customWidth="1"/>
    <col min="7176" max="7176" width="8.28515625" style="85" customWidth="1"/>
    <col min="7177" max="7177" width="11.28515625" style="85" customWidth="1"/>
    <col min="7178" max="7178" width="13.85546875" style="85" bestFit="1" customWidth="1"/>
    <col min="7179" max="7179" width="1.28515625" style="85" customWidth="1"/>
    <col min="7180" max="7180" width="11.7109375" style="85" bestFit="1" customWidth="1"/>
    <col min="7181" max="7181" width="7.42578125" style="85" customWidth="1"/>
    <col min="7182" max="7182" width="6.5703125" style="85" customWidth="1"/>
    <col min="7183" max="7184" width="9.28515625" style="85" bestFit="1" customWidth="1"/>
    <col min="7185" max="7424" width="9.140625" style="85"/>
    <col min="7425" max="7425" width="0.85546875" style="85" customWidth="1"/>
    <col min="7426" max="7426" width="13.140625" style="85" bestFit="1" customWidth="1"/>
    <col min="7427" max="7427" width="26.85546875" style="85" customWidth="1"/>
    <col min="7428" max="7428" width="14.28515625" style="85" customWidth="1"/>
    <col min="7429" max="7429" width="11.85546875" style="85" customWidth="1"/>
    <col min="7430" max="7430" width="12.85546875" style="85" customWidth="1"/>
    <col min="7431" max="7431" width="8.140625" style="85" customWidth="1"/>
    <col min="7432" max="7432" width="8.28515625" style="85" customWidth="1"/>
    <col min="7433" max="7433" width="11.28515625" style="85" customWidth="1"/>
    <col min="7434" max="7434" width="13.85546875" style="85" bestFit="1" customWidth="1"/>
    <col min="7435" max="7435" width="1.28515625" style="85" customWidth="1"/>
    <col min="7436" max="7436" width="11.7109375" style="85" bestFit="1" customWidth="1"/>
    <col min="7437" max="7437" width="7.42578125" style="85" customWidth="1"/>
    <col min="7438" max="7438" width="6.5703125" style="85" customWidth="1"/>
    <col min="7439" max="7440" width="9.28515625" style="85" bestFit="1" customWidth="1"/>
    <col min="7441" max="7680" width="9.140625" style="85"/>
    <col min="7681" max="7681" width="0.85546875" style="85" customWidth="1"/>
    <col min="7682" max="7682" width="13.140625" style="85" bestFit="1" customWidth="1"/>
    <col min="7683" max="7683" width="26.85546875" style="85" customWidth="1"/>
    <col min="7684" max="7684" width="14.28515625" style="85" customWidth="1"/>
    <col min="7685" max="7685" width="11.85546875" style="85" customWidth="1"/>
    <col min="7686" max="7686" width="12.85546875" style="85" customWidth="1"/>
    <col min="7687" max="7687" width="8.140625" style="85" customWidth="1"/>
    <col min="7688" max="7688" width="8.28515625" style="85" customWidth="1"/>
    <col min="7689" max="7689" width="11.28515625" style="85" customWidth="1"/>
    <col min="7690" max="7690" width="13.85546875" style="85" bestFit="1" customWidth="1"/>
    <col min="7691" max="7691" width="1.28515625" style="85" customWidth="1"/>
    <col min="7692" max="7692" width="11.7109375" style="85" bestFit="1" customWidth="1"/>
    <col min="7693" max="7693" width="7.42578125" style="85" customWidth="1"/>
    <col min="7694" max="7694" width="6.5703125" style="85" customWidth="1"/>
    <col min="7695" max="7696" width="9.28515625" style="85" bestFit="1" customWidth="1"/>
    <col min="7697" max="7936" width="9.140625" style="85"/>
    <col min="7937" max="7937" width="0.85546875" style="85" customWidth="1"/>
    <col min="7938" max="7938" width="13.140625" style="85" bestFit="1" customWidth="1"/>
    <col min="7939" max="7939" width="26.85546875" style="85" customWidth="1"/>
    <col min="7940" max="7940" width="14.28515625" style="85" customWidth="1"/>
    <col min="7941" max="7941" width="11.85546875" style="85" customWidth="1"/>
    <col min="7942" max="7942" width="12.85546875" style="85" customWidth="1"/>
    <col min="7943" max="7943" width="8.140625" style="85" customWidth="1"/>
    <col min="7944" max="7944" width="8.28515625" style="85" customWidth="1"/>
    <col min="7945" max="7945" width="11.28515625" style="85" customWidth="1"/>
    <col min="7946" max="7946" width="13.85546875" style="85" bestFit="1" customWidth="1"/>
    <col min="7947" max="7947" width="1.28515625" style="85" customWidth="1"/>
    <col min="7948" max="7948" width="11.7109375" style="85" bestFit="1" customWidth="1"/>
    <col min="7949" max="7949" width="7.42578125" style="85" customWidth="1"/>
    <col min="7950" max="7950" width="6.5703125" style="85" customWidth="1"/>
    <col min="7951" max="7952" width="9.28515625" style="85" bestFit="1" customWidth="1"/>
    <col min="7953" max="8192" width="9.140625" style="85"/>
    <col min="8193" max="8193" width="0.85546875" style="85" customWidth="1"/>
    <col min="8194" max="8194" width="13.140625" style="85" bestFit="1" customWidth="1"/>
    <col min="8195" max="8195" width="26.85546875" style="85" customWidth="1"/>
    <col min="8196" max="8196" width="14.28515625" style="85" customWidth="1"/>
    <col min="8197" max="8197" width="11.85546875" style="85" customWidth="1"/>
    <col min="8198" max="8198" width="12.85546875" style="85" customWidth="1"/>
    <col min="8199" max="8199" width="8.140625" style="85" customWidth="1"/>
    <col min="8200" max="8200" width="8.28515625" style="85" customWidth="1"/>
    <col min="8201" max="8201" width="11.28515625" style="85" customWidth="1"/>
    <col min="8202" max="8202" width="13.85546875" style="85" bestFit="1" customWidth="1"/>
    <col min="8203" max="8203" width="1.28515625" style="85" customWidth="1"/>
    <col min="8204" max="8204" width="11.7109375" style="85" bestFit="1" customWidth="1"/>
    <col min="8205" max="8205" width="7.42578125" style="85" customWidth="1"/>
    <col min="8206" max="8206" width="6.5703125" style="85" customWidth="1"/>
    <col min="8207" max="8208" width="9.28515625" style="85" bestFit="1" customWidth="1"/>
    <col min="8209" max="8448" width="9.140625" style="85"/>
    <col min="8449" max="8449" width="0.85546875" style="85" customWidth="1"/>
    <col min="8450" max="8450" width="13.140625" style="85" bestFit="1" customWidth="1"/>
    <col min="8451" max="8451" width="26.85546875" style="85" customWidth="1"/>
    <col min="8452" max="8452" width="14.28515625" style="85" customWidth="1"/>
    <col min="8453" max="8453" width="11.85546875" style="85" customWidth="1"/>
    <col min="8454" max="8454" width="12.85546875" style="85" customWidth="1"/>
    <col min="8455" max="8455" width="8.140625" style="85" customWidth="1"/>
    <col min="8456" max="8456" width="8.28515625" style="85" customWidth="1"/>
    <col min="8457" max="8457" width="11.28515625" style="85" customWidth="1"/>
    <col min="8458" max="8458" width="13.85546875" style="85" bestFit="1" customWidth="1"/>
    <col min="8459" max="8459" width="1.28515625" style="85" customWidth="1"/>
    <col min="8460" max="8460" width="11.7109375" style="85" bestFit="1" customWidth="1"/>
    <col min="8461" max="8461" width="7.42578125" style="85" customWidth="1"/>
    <col min="8462" max="8462" width="6.5703125" style="85" customWidth="1"/>
    <col min="8463" max="8464" width="9.28515625" style="85" bestFit="1" customWidth="1"/>
    <col min="8465" max="8704" width="9.140625" style="85"/>
    <col min="8705" max="8705" width="0.85546875" style="85" customWidth="1"/>
    <col min="8706" max="8706" width="13.140625" style="85" bestFit="1" customWidth="1"/>
    <col min="8707" max="8707" width="26.85546875" style="85" customWidth="1"/>
    <col min="8708" max="8708" width="14.28515625" style="85" customWidth="1"/>
    <col min="8709" max="8709" width="11.85546875" style="85" customWidth="1"/>
    <col min="8710" max="8710" width="12.85546875" style="85" customWidth="1"/>
    <col min="8711" max="8711" width="8.140625" style="85" customWidth="1"/>
    <col min="8712" max="8712" width="8.28515625" style="85" customWidth="1"/>
    <col min="8713" max="8713" width="11.28515625" style="85" customWidth="1"/>
    <col min="8714" max="8714" width="13.85546875" style="85" bestFit="1" customWidth="1"/>
    <col min="8715" max="8715" width="1.28515625" style="85" customWidth="1"/>
    <col min="8716" max="8716" width="11.7109375" style="85" bestFit="1" customWidth="1"/>
    <col min="8717" max="8717" width="7.42578125" style="85" customWidth="1"/>
    <col min="8718" max="8718" width="6.5703125" style="85" customWidth="1"/>
    <col min="8719" max="8720" width="9.28515625" style="85" bestFit="1" customWidth="1"/>
    <col min="8721" max="8960" width="9.140625" style="85"/>
    <col min="8961" max="8961" width="0.85546875" style="85" customWidth="1"/>
    <col min="8962" max="8962" width="13.140625" style="85" bestFit="1" customWidth="1"/>
    <col min="8963" max="8963" width="26.85546875" style="85" customWidth="1"/>
    <col min="8964" max="8964" width="14.28515625" style="85" customWidth="1"/>
    <col min="8965" max="8965" width="11.85546875" style="85" customWidth="1"/>
    <col min="8966" max="8966" width="12.85546875" style="85" customWidth="1"/>
    <col min="8967" max="8967" width="8.140625" style="85" customWidth="1"/>
    <col min="8968" max="8968" width="8.28515625" style="85" customWidth="1"/>
    <col min="8969" max="8969" width="11.28515625" style="85" customWidth="1"/>
    <col min="8970" max="8970" width="13.85546875" style="85" bestFit="1" customWidth="1"/>
    <col min="8971" max="8971" width="1.28515625" style="85" customWidth="1"/>
    <col min="8972" max="8972" width="11.7109375" style="85" bestFit="1" customWidth="1"/>
    <col min="8973" max="8973" width="7.42578125" style="85" customWidth="1"/>
    <col min="8974" max="8974" width="6.5703125" style="85" customWidth="1"/>
    <col min="8975" max="8976" width="9.28515625" style="85" bestFit="1" customWidth="1"/>
    <col min="8977" max="9216" width="9.140625" style="85"/>
    <col min="9217" max="9217" width="0.85546875" style="85" customWidth="1"/>
    <col min="9218" max="9218" width="13.140625" style="85" bestFit="1" customWidth="1"/>
    <col min="9219" max="9219" width="26.85546875" style="85" customWidth="1"/>
    <col min="9220" max="9220" width="14.28515625" style="85" customWidth="1"/>
    <col min="9221" max="9221" width="11.85546875" style="85" customWidth="1"/>
    <col min="9222" max="9222" width="12.85546875" style="85" customWidth="1"/>
    <col min="9223" max="9223" width="8.140625" style="85" customWidth="1"/>
    <col min="9224" max="9224" width="8.28515625" style="85" customWidth="1"/>
    <col min="9225" max="9225" width="11.28515625" style="85" customWidth="1"/>
    <col min="9226" max="9226" width="13.85546875" style="85" bestFit="1" customWidth="1"/>
    <col min="9227" max="9227" width="1.28515625" style="85" customWidth="1"/>
    <col min="9228" max="9228" width="11.7109375" style="85" bestFit="1" customWidth="1"/>
    <col min="9229" max="9229" width="7.42578125" style="85" customWidth="1"/>
    <col min="9230" max="9230" width="6.5703125" style="85" customWidth="1"/>
    <col min="9231" max="9232" width="9.28515625" style="85" bestFit="1" customWidth="1"/>
    <col min="9233" max="9472" width="9.140625" style="85"/>
    <col min="9473" max="9473" width="0.85546875" style="85" customWidth="1"/>
    <col min="9474" max="9474" width="13.140625" style="85" bestFit="1" customWidth="1"/>
    <col min="9475" max="9475" width="26.85546875" style="85" customWidth="1"/>
    <col min="9476" max="9476" width="14.28515625" style="85" customWidth="1"/>
    <col min="9477" max="9477" width="11.85546875" style="85" customWidth="1"/>
    <col min="9478" max="9478" width="12.85546875" style="85" customWidth="1"/>
    <col min="9479" max="9479" width="8.140625" style="85" customWidth="1"/>
    <col min="9480" max="9480" width="8.28515625" style="85" customWidth="1"/>
    <col min="9481" max="9481" width="11.28515625" style="85" customWidth="1"/>
    <col min="9482" max="9482" width="13.85546875" style="85" bestFit="1" customWidth="1"/>
    <col min="9483" max="9483" width="1.28515625" style="85" customWidth="1"/>
    <col min="9484" max="9484" width="11.7109375" style="85" bestFit="1" customWidth="1"/>
    <col min="9485" max="9485" width="7.42578125" style="85" customWidth="1"/>
    <col min="9486" max="9486" width="6.5703125" style="85" customWidth="1"/>
    <col min="9487" max="9488" width="9.28515625" style="85" bestFit="1" customWidth="1"/>
    <col min="9489" max="9728" width="9.140625" style="85"/>
    <col min="9729" max="9729" width="0.85546875" style="85" customWidth="1"/>
    <col min="9730" max="9730" width="13.140625" style="85" bestFit="1" customWidth="1"/>
    <col min="9731" max="9731" width="26.85546875" style="85" customWidth="1"/>
    <col min="9732" max="9732" width="14.28515625" style="85" customWidth="1"/>
    <col min="9733" max="9733" width="11.85546875" style="85" customWidth="1"/>
    <col min="9734" max="9734" width="12.85546875" style="85" customWidth="1"/>
    <col min="9735" max="9735" width="8.140625" style="85" customWidth="1"/>
    <col min="9736" max="9736" width="8.28515625" style="85" customWidth="1"/>
    <col min="9737" max="9737" width="11.28515625" style="85" customWidth="1"/>
    <col min="9738" max="9738" width="13.85546875" style="85" bestFit="1" customWidth="1"/>
    <col min="9739" max="9739" width="1.28515625" style="85" customWidth="1"/>
    <col min="9740" max="9740" width="11.7109375" style="85" bestFit="1" customWidth="1"/>
    <col min="9741" max="9741" width="7.42578125" style="85" customWidth="1"/>
    <col min="9742" max="9742" width="6.5703125" style="85" customWidth="1"/>
    <col min="9743" max="9744" width="9.28515625" style="85" bestFit="1" customWidth="1"/>
    <col min="9745" max="9984" width="9.140625" style="85"/>
    <col min="9985" max="9985" width="0.85546875" style="85" customWidth="1"/>
    <col min="9986" max="9986" width="13.140625" style="85" bestFit="1" customWidth="1"/>
    <col min="9987" max="9987" width="26.85546875" style="85" customWidth="1"/>
    <col min="9988" max="9988" width="14.28515625" style="85" customWidth="1"/>
    <col min="9989" max="9989" width="11.85546875" style="85" customWidth="1"/>
    <col min="9990" max="9990" width="12.85546875" style="85" customWidth="1"/>
    <col min="9991" max="9991" width="8.140625" style="85" customWidth="1"/>
    <col min="9992" max="9992" width="8.28515625" style="85" customWidth="1"/>
    <col min="9993" max="9993" width="11.28515625" style="85" customWidth="1"/>
    <col min="9994" max="9994" width="13.85546875" style="85" bestFit="1" customWidth="1"/>
    <col min="9995" max="9995" width="1.28515625" style="85" customWidth="1"/>
    <col min="9996" max="9996" width="11.7109375" style="85" bestFit="1" customWidth="1"/>
    <col min="9997" max="9997" width="7.42578125" style="85" customWidth="1"/>
    <col min="9998" max="9998" width="6.5703125" style="85" customWidth="1"/>
    <col min="9999" max="10000" width="9.28515625" style="85" bestFit="1" customWidth="1"/>
    <col min="10001" max="10240" width="9.140625" style="85"/>
    <col min="10241" max="10241" width="0.85546875" style="85" customWidth="1"/>
    <col min="10242" max="10242" width="13.140625" style="85" bestFit="1" customWidth="1"/>
    <col min="10243" max="10243" width="26.85546875" style="85" customWidth="1"/>
    <col min="10244" max="10244" width="14.28515625" style="85" customWidth="1"/>
    <col min="10245" max="10245" width="11.85546875" style="85" customWidth="1"/>
    <col min="10246" max="10246" width="12.85546875" style="85" customWidth="1"/>
    <col min="10247" max="10247" width="8.140625" style="85" customWidth="1"/>
    <col min="10248" max="10248" width="8.28515625" style="85" customWidth="1"/>
    <col min="10249" max="10249" width="11.28515625" style="85" customWidth="1"/>
    <col min="10250" max="10250" width="13.85546875" style="85" bestFit="1" customWidth="1"/>
    <col min="10251" max="10251" width="1.28515625" style="85" customWidth="1"/>
    <col min="10252" max="10252" width="11.7109375" style="85" bestFit="1" customWidth="1"/>
    <col min="10253" max="10253" width="7.42578125" style="85" customWidth="1"/>
    <col min="10254" max="10254" width="6.5703125" style="85" customWidth="1"/>
    <col min="10255" max="10256" width="9.28515625" style="85" bestFit="1" customWidth="1"/>
    <col min="10257" max="10496" width="9.140625" style="85"/>
    <col min="10497" max="10497" width="0.85546875" style="85" customWidth="1"/>
    <col min="10498" max="10498" width="13.140625" style="85" bestFit="1" customWidth="1"/>
    <col min="10499" max="10499" width="26.85546875" style="85" customWidth="1"/>
    <col min="10500" max="10500" width="14.28515625" style="85" customWidth="1"/>
    <col min="10501" max="10501" width="11.85546875" style="85" customWidth="1"/>
    <col min="10502" max="10502" width="12.85546875" style="85" customWidth="1"/>
    <col min="10503" max="10503" width="8.140625" style="85" customWidth="1"/>
    <col min="10504" max="10504" width="8.28515625" style="85" customWidth="1"/>
    <col min="10505" max="10505" width="11.28515625" style="85" customWidth="1"/>
    <col min="10506" max="10506" width="13.85546875" style="85" bestFit="1" customWidth="1"/>
    <col min="10507" max="10507" width="1.28515625" style="85" customWidth="1"/>
    <col min="10508" max="10508" width="11.7109375" style="85" bestFit="1" customWidth="1"/>
    <col min="10509" max="10509" width="7.42578125" style="85" customWidth="1"/>
    <col min="10510" max="10510" width="6.5703125" style="85" customWidth="1"/>
    <col min="10511" max="10512" width="9.28515625" style="85" bestFit="1" customWidth="1"/>
    <col min="10513" max="10752" width="9.140625" style="85"/>
    <col min="10753" max="10753" width="0.85546875" style="85" customWidth="1"/>
    <col min="10754" max="10754" width="13.140625" style="85" bestFit="1" customWidth="1"/>
    <col min="10755" max="10755" width="26.85546875" style="85" customWidth="1"/>
    <col min="10756" max="10756" width="14.28515625" style="85" customWidth="1"/>
    <col min="10757" max="10757" width="11.85546875" style="85" customWidth="1"/>
    <col min="10758" max="10758" width="12.85546875" style="85" customWidth="1"/>
    <col min="10759" max="10759" width="8.140625" style="85" customWidth="1"/>
    <col min="10760" max="10760" width="8.28515625" style="85" customWidth="1"/>
    <col min="10761" max="10761" width="11.28515625" style="85" customWidth="1"/>
    <col min="10762" max="10762" width="13.85546875" style="85" bestFit="1" customWidth="1"/>
    <col min="10763" max="10763" width="1.28515625" style="85" customWidth="1"/>
    <col min="10764" max="10764" width="11.7109375" style="85" bestFit="1" customWidth="1"/>
    <col min="10765" max="10765" width="7.42578125" style="85" customWidth="1"/>
    <col min="10766" max="10766" width="6.5703125" style="85" customWidth="1"/>
    <col min="10767" max="10768" width="9.28515625" style="85" bestFit="1" customWidth="1"/>
    <col min="10769" max="11008" width="9.140625" style="85"/>
    <col min="11009" max="11009" width="0.85546875" style="85" customWidth="1"/>
    <col min="11010" max="11010" width="13.140625" style="85" bestFit="1" customWidth="1"/>
    <col min="11011" max="11011" width="26.85546875" style="85" customWidth="1"/>
    <col min="11012" max="11012" width="14.28515625" style="85" customWidth="1"/>
    <col min="11013" max="11013" width="11.85546875" style="85" customWidth="1"/>
    <col min="11014" max="11014" width="12.85546875" style="85" customWidth="1"/>
    <col min="11015" max="11015" width="8.140625" style="85" customWidth="1"/>
    <col min="11016" max="11016" width="8.28515625" style="85" customWidth="1"/>
    <col min="11017" max="11017" width="11.28515625" style="85" customWidth="1"/>
    <col min="11018" max="11018" width="13.85546875" style="85" bestFit="1" customWidth="1"/>
    <col min="11019" max="11019" width="1.28515625" style="85" customWidth="1"/>
    <col min="11020" max="11020" width="11.7109375" style="85" bestFit="1" customWidth="1"/>
    <col min="11021" max="11021" width="7.42578125" style="85" customWidth="1"/>
    <col min="11022" max="11022" width="6.5703125" style="85" customWidth="1"/>
    <col min="11023" max="11024" width="9.28515625" style="85" bestFit="1" customWidth="1"/>
    <col min="11025" max="11264" width="9.140625" style="85"/>
    <col min="11265" max="11265" width="0.85546875" style="85" customWidth="1"/>
    <col min="11266" max="11266" width="13.140625" style="85" bestFit="1" customWidth="1"/>
    <col min="11267" max="11267" width="26.85546875" style="85" customWidth="1"/>
    <col min="11268" max="11268" width="14.28515625" style="85" customWidth="1"/>
    <col min="11269" max="11269" width="11.85546875" style="85" customWidth="1"/>
    <col min="11270" max="11270" width="12.85546875" style="85" customWidth="1"/>
    <col min="11271" max="11271" width="8.140625" style="85" customWidth="1"/>
    <col min="11272" max="11272" width="8.28515625" style="85" customWidth="1"/>
    <col min="11273" max="11273" width="11.28515625" style="85" customWidth="1"/>
    <col min="11274" max="11274" width="13.85546875" style="85" bestFit="1" customWidth="1"/>
    <col min="11275" max="11275" width="1.28515625" style="85" customWidth="1"/>
    <col min="11276" max="11276" width="11.7109375" style="85" bestFit="1" customWidth="1"/>
    <col min="11277" max="11277" width="7.42578125" style="85" customWidth="1"/>
    <col min="11278" max="11278" width="6.5703125" style="85" customWidth="1"/>
    <col min="11279" max="11280" width="9.28515625" style="85" bestFit="1" customWidth="1"/>
    <col min="11281" max="11520" width="9.140625" style="85"/>
    <col min="11521" max="11521" width="0.85546875" style="85" customWidth="1"/>
    <col min="11522" max="11522" width="13.140625" style="85" bestFit="1" customWidth="1"/>
    <col min="11523" max="11523" width="26.85546875" style="85" customWidth="1"/>
    <col min="11524" max="11524" width="14.28515625" style="85" customWidth="1"/>
    <col min="11525" max="11525" width="11.85546875" style="85" customWidth="1"/>
    <col min="11526" max="11526" width="12.85546875" style="85" customWidth="1"/>
    <col min="11527" max="11527" width="8.140625" style="85" customWidth="1"/>
    <col min="11528" max="11528" width="8.28515625" style="85" customWidth="1"/>
    <col min="11529" max="11529" width="11.28515625" style="85" customWidth="1"/>
    <col min="11530" max="11530" width="13.85546875" style="85" bestFit="1" customWidth="1"/>
    <col min="11531" max="11531" width="1.28515625" style="85" customWidth="1"/>
    <col min="11532" max="11532" width="11.7109375" style="85" bestFit="1" customWidth="1"/>
    <col min="11533" max="11533" width="7.42578125" style="85" customWidth="1"/>
    <col min="11534" max="11534" width="6.5703125" style="85" customWidth="1"/>
    <col min="11535" max="11536" width="9.28515625" style="85" bestFit="1" customWidth="1"/>
    <col min="11537" max="11776" width="9.140625" style="85"/>
    <col min="11777" max="11777" width="0.85546875" style="85" customWidth="1"/>
    <col min="11778" max="11778" width="13.140625" style="85" bestFit="1" customWidth="1"/>
    <col min="11779" max="11779" width="26.85546875" style="85" customWidth="1"/>
    <col min="11780" max="11780" width="14.28515625" style="85" customWidth="1"/>
    <col min="11781" max="11781" width="11.85546875" style="85" customWidth="1"/>
    <col min="11782" max="11782" width="12.85546875" style="85" customWidth="1"/>
    <col min="11783" max="11783" width="8.140625" style="85" customWidth="1"/>
    <col min="11784" max="11784" width="8.28515625" style="85" customWidth="1"/>
    <col min="11785" max="11785" width="11.28515625" style="85" customWidth="1"/>
    <col min="11786" max="11786" width="13.85546875" style="85" bestFit="1" customWidth="1"/>
    <col min="11787" max="11787" width="1.28515625" style="85" customWidth="1"/>
    <col min="11788" max="11788" width="11.7109375" style="85" bestFit="1" customWidth="1"/>
    <col min="11789" max="11789" width="7.42578125" style="85" customWidth="1"/>
    <col min="11790" max="11790" width="6.5703125" style="85" customWidth="1"/>
    <col min="11791" max="11792" width="9.28515625" style="85" bestFit="1" customWidth="1"/>
    <col min="11793" max="12032" width="9.140625" style="85"/>
    <col min="12033" max="12033" width="0.85546875" style="85" customWidth="1"/>
    <col min="12034" max="12034" width="13.140625" style="85" bestFit="1" customWidth="1"/>
    <col min="12035" max="12035" width="26.85546875" style="85" customWidth="1"/>
    <col min="12036" max="12036" width="14.28515625" style="85" customWidth="1"/>
    <col min="12037" max="12037" width="11.85546875" style="85" customWidth="1"/>
    <col min="12038" max="12038" width="12.85546875" style="85" customWidth="1"/>
    <col min="12039" max="12039" width="8.140625" style="85" customWidth="1"/>
    <col min="12040" max="12040" width="8.28515625" style="85" customWidth="1"/>
    <col min="12041" max="12041" width="11.28515625" style="85" customWidth="1"/>
    <col min="12042" max="12042" width="13.85546875" style="85" bestFit="1" customWidth="1"/>
    <col min="12043" max="12043" width="1.28515625" style="85" customWidth="1"/>
    <col min="12044" max="12044" width="11.7109375" style="85" bestFit="1" customWidth="1"/>
    <col min="12045" max="12045" width="7.42578125" style="85" customWidth="1"/>
    <col min="12046" max="12046" width="6.5703125" style="85" customWidth="1"/>
    <col min="12047" max="12048" width="9.28515625" style="85" bestFit="1" customWidth="1"/>
    <col min="12049" max="12288" width="9.140625" style="85"/>
    <col min="12289" max="12289" width="0.85546875" style="85" customWidth="1"/>
    <col min="12290" max="12290" width="13.140625" style="85" bestFit="1" customWidth="1"/>
    <col min="12291" max="12291" width="26.85546875" style="85" customWidth="1"/>
    <col min="12292" max="12292" width="14.28515625" style="85" customWidth="1"/>
    <col min="12293" max="12293" width="11.85546875" style="85" customWidth="1"/>
    <col min="12294" max="12294" width="12.85546875" style="85" customWidth="1"/>
    <col min="12295" max="12295" width="8.140625" style="85" customWidth="1"/>
    <col min="12296" max="12296" width="8.28515625" style="85" customWidth="1"/>
    <col min="12297" max="12297" width="11.28515625" style="85" customWidth="1"/>
    <col min="12298" max="12298" width="13.85546875" style="85" bestFit="1" customWidth="1"/>
    <col min="12299" max="12299" width="1.28515625" style="85" customWidth="1"/>
    <col min="12300" max="12300" width="11.7109375" style="85" bestFit="1" customWidth="1"/>
    <col min="12301" max="12301" width="7.42578125" style="85" customWidth="1"/>
    <col min="12302" max="12302" width="6.5703125" style="85" customWidth="1"/>
    <col min="12303" max="12304" width="9.28515625" style="85" bestFit="1" customWidth="1"/>
    <col min="12305" max="12544" width="9.140625" style="85"/>
    <col min="12545" max="12545" width="0.85546875" style="85" customWidth="1"/>
    <col min="12546" max="12546" width="13.140625" style="85" bestFit="1" customWidth="1"/>
    <col min="12547" max="12547" width="26.85546875" style="85" customWidth="1"/>
    <col min="12548" max="12548" width="14.28515625" style="85" customWidth="1"/>
    <col min="12549" max="12549" width="11.85546875" style="85" customWidth="1"/>
    <col min="12550" max="12550" width="12.85546875" style="85" customWidth="1"/>
    <col min="12551" max="12551" width="8.140625" style="85" customWidth="1"/>
    <col min="12552" max="12552" width="8.28515625" style="85" customWidth="1"/>
    <col min="12553" max="12553" width="11.28515625" style="85" customWidth="1"/>
    <col min="12554" max="12554" width="13.85546875" style="85" bestFit="1" customWidth="1"/>
    <col min="12555" max="12555" width="1.28515625" style="85" customWidth="1"/>
    <col min="12556" max="12556" width="11.7109375" style="85" bestFit="1" customWidth="1"/>
    <col min="12557" max="12557" width="7.42578125" style="85" customWidth="1"/>
    <col min="12558" max="12558" width="6.5703125" style="85" customWidth="1"/>
    <col min="12559" max="12560" width="9.28515625" style="85" bestFit="1" customWidth="1"/>
    <col min="12561" max="12800" width="9.140625" style="85"/>
    <col min="12801" max="12801" width="0.85546875" style="85" customWidth="1"/>
    <col min="12802" max="12802" width="13.140625" style="85" bestFit="1" customWidth="1"/>
    <col min="12803" max="12803" width="26.85546875" style="85" customWidth="1"/>
    <col min="12804" max="12804" width="14.28515625" style="85" customWidth="1"/>
    <col min="12805" max="12805" width="11.85546875" style="85" customWidth="1"/>
    <col min="12806" max="12806" width="12.85546875" style="85" customWidth="1"/>
    <col min="12807" max="12807" width="8.140625" style="85" customWidth="1"/>
    <col min="12808" max="12808" width="8.28515625" style="85" customWidth="1"/>
    <col min="12809" max="12809" width="11.28515625" style="85" customWidth="1"/>
    <col min="12810" max="12810" width="13.85546875" style="85" bestFit="1" customWidth="1"/>
    <col min="12811" max="12811" width="1.28515625" style="85" customWidth="1"/>
    <col min="12812" max="12812" width="11.7109375" style="85" bestFit="1" customWidth="1"/>
    <col min="12813" max="12813" width="7.42578125" style="85" customWidth="1"/>
    <col min="12814" max="12814" width="6.5703125" style="85" customWidth="1"/>
    <col min="12815" max="12816" width="9.28515625" style="85" bestFit="1" customWidth="1"/>
    <col min="12817" max="13056" width="9.140625" style="85"/>
    <col min="13057" max="13057" width="0.85546875" style="85" customWidth="1"/>
    <col min="13058" max="13058" width="13.140625" style="85" bestFit="1" customWidth="1"/>
    <col min="13059" max="13059" width="26.85546875" style="85" customWidth="1"/>
    <col min="13060" max="13060" width="14.28515625" style="85" customWidth="1"/>
    <col min="13061" max="13061" width="11.85546875" style="85" customWidth="1"/>
    <col min="13062" max="13062" width="12.85546875" style="85" customWidth="1"/>
    <col min="13063" max="13063" width="8.140625" style="85" customWidth="1"/>
    <col min="13064" max="13064" width="8.28515625" style="85" customWidth="1"/>
    <col min="13065" max="13065" width="11.28515625" style="85" customWidth="1"/>
    <col min="13066" max="13066" width="13.85546875" style="85" bestFit="1" customWidth="1"/>
    <col min="13067" max="13067" width="1.28515625" style="85" customWidth="1"/>
    <col min="13068" max="13068" width="11.7109375" style="85" bestFit="1" customWidth="1"/>
    <col min="13069" max="13069" width="7.42578125" style="85" customWidth="1"/>
    <col min="13070" max="13070" width="6.5703125" style="85" customWidth="1"/>
    <col min="13071" max="13072" width="9.28515625" style="85" bestFit="1" customWidth="1"/>
    <col min="13073" max="13312" width="9.140625" style="85"/>
    <col min="13313" max="13313" width="0.85546875" style="85" customWidth="1"/>
    <col min="13314" max="13314" width="13.140625" style="85" bestFit="1" customWidth="1"/>
    <col min="13315" max="13315" width="26.85546875" style="85" customWidth="1"/>
    <col min="13316" max="13316" width="14.28515625" style="85" customWidth="1"/>
    <col min="13317" max="13317" width="11.85546875" style="85" customWidth="1"/>
    <col min="13318" max="13318" width="12.85546875" style="85" customWidth="1"/>
    <col min="13319" max="13319" width="8.140625" style="85" customWidth="1"/>
    <col min="13320" max="13320" width="8.28515625" style="85" customWidth="1"/>
    <col min="13321" max="13321" width="11.28515625" style="85" customWidth="1"/>
    <col min="13322" max="13322" width="13.85546875" style="85" bestFit="1" customWidth="1"/>
    <col min="13323" max="13323" width="1.28515625" style="85" customWidth="1"/>
    <col min="13324" max="13324" width="11.7109375" style="85" bestFit="1" customWidth="1"/>
    <col min="13325" max="13325" width="7.42578125" style="85" customWidth="1"/>
    <col min="13326" max="13326" width="6.5703125" style="85" customWidth="1"/>
    <col min="13327" max="13328" width="9.28515625" style="85" bestFit="1" customWidth="1"/>
    <col min="13329" max="13568" width="9.140625" style="85"/>
    <col min="13569" max="13569" width="0.85546875" style="85" customWidth="1"/>
    <col min="13570" max="13570" width="13.140625" style="85" bestFit="1" customWidth="1"/>
    <col min="13571" max="13571" width="26.85546875" style="85" customWidth="1"/>
    <col min="13572" max="13572" width="14.28515625" style="85" customWidth="1"/>
    <col min="13573" max="13573" width="11.85546875" style="85" customWidth="1"/>
    <col min="13574" max="13574" width="12.85546875" style="85" customWidth="1"/>
    <col min="13575" max="13575" width="8.140625" style="85" customWidth="1"/>
    <col min="13576" max="13576" width="8.28515625" style="85" customWidth="1"/>
    <col min="13577" max="13577" width="11.28515625" style="85" customWidth="1"/>
    <col min="13578" max="13578" width="13.85546875" style="85" bestFit="1" customWidth="1"/>
    <col min="13579" max="13579" width="1.28515625" style="85" customWidth="1"/>
    <col min="13580" max="13580" width="11.7109375" style="85" bestFit="1" customWidth="1"/>
    <col min="13581" max="13581" width="7.42578125" style="85" customWidth="1"/>
    <col min="13582" max="13582" width="6.5703125" style="85" customWidth="1"/>
    <col min="13583" max="13584" width="9.28515625" style="85" bestFit="1" customWidth="1"/>
    <col min="13585" max="13824" width="9.140625" style="85"/>
    <col min="13825" max="13825" width="0.85546875" style="85" customWidth="1"/>
    <col min="13826" max="13826" width="13.140625" style="85" bestFit="1" customWidth="1"/>
    <col min="13827" max="13827" width="26.85546875" style="85" customWidth="1"/>
    <col min="13828" max="13828" width="14.28515625" style="85" customWidth="1"/>
    <col min="13829" max="13829" width="11.85546875" style="85" customWidth="1"/>
    <col min="13830" max="13830" width="12.85546875" style="85" customWidth="1"/>
    <col min="13831" max="13831" width="8.140625" style="85" customWidth="1"/>
    <col min="13832" max="13832" width="8.28515625" style="85" customWidth="1"/>
    <col min="13833" max="13833" width="11.28515625" style="85" customWidth="1"/>
    <col min="13834" max="13834" width="13.85546875" style="85" bestFit="1" customWidth="1"/>
    <col min="13835" max="13835" width="1.28515625" style="85" customWidth="1"/>
    <col min="13836" max="13836" width="11.7109375" style="85" bestFit="1" customWidth="1"/>
    <col min="13837" max="13837" width="7.42578125" style="85" customWidth="1"/>
    <col min="13838" max="13838" width="6.5703125" style="85" customWidth="1"/>
    <col min="13839" max="13840" width="9.28515625" style="85" bestFit="1" customWidth="1"/>
    <col min="13841" max="14080" width="9.140625" style="85"/>
    <col min="14081" max="14081" width="0.85546875" style="85" customWidth="1"/>
    <col min="14082" max="14082" width="13.140625" style="85" bestFit="1" customWidth="1"/>
    <col min="14083" max="14083" width="26.85546875" style="85" customWidth="1"/>
    <col min="14084" max="14084" width="14.28515625" style="85" customWidth="1"/>
    <col min="14085" max="14085" width="11.85546875" style="85" customWidth="1"/>
    <col min="14086" max="14086" width="12.85546875" style="85" customWidth="1"/>
    <col min="14087" max="14087" width="8.140625" style="85" customWidth="1"/>
    <col min="14088" max="14088" width="8.28515625" style="85" customWidth="1"/>
    <col min="14089" max="14089" width="11.28515625" style="85" customWidth="1"/>
    <col min="14090" max="14090" width="13.85546875" style="85" bestFit="1" customWidth="1"/>
    <col min="14091" max="14091" width="1.28515625" style="85" customWidth="1"/>
    <col min="14092" max="14092" width="11.7109375" style="85" bestFit="1" customWidth="1"/>
    <col min="14093" max="14093" width="7.42578125" style="85" customWidth="1"/>
    <col min="14094" max="14094" width="6.5703125" style="85" customWidth="1"/>
    <col min="14095" max="14096" width="9.28515625" style="85" bestFit="1" customWidth="1"/>
    <col min="14097" max="14336" width="9.140625" style="85"/>
    <col min="14337" max="14337" width="0.85546875" style="85" customWidth="1"/>
    <col min="14338" max="14338" width="13.140625" style="85" bestFit="1" customWidth="1"/>
    <col min="14339" max="14339" width="26.85546875" style="85" customWidth="1"/>
    <col min="14340" max="14340" width="14.28515625" style="85" customWidth="1"/>
    <col min="14341" max="14341" width="11.85546875" style="85" customWidth="1"/>
    <col min="14342" max="14342" width="12.85546875" style="85" customWidth="1"/>
    <col min="14343" max="14343" width="8.140625" style="85" customWidth="1"/>
    <col min="14344" max="14344" width="8.28515625" style="85" customWidth="1"/>
    <col min="14345" max="14345" width="11.28515625" style="85" customWidth="1"/>
    <col min="14346" max="14346" width="13.85546875" style="85" bestFit="1" customWidth="1"/>
    <col min="14347" max="14347" width="1.28515625" style="85" customWidth="1"/>
    <col min="14348" max="14348" width="11.7109375" style="85" bestFit="1" customWidth="1"/>
    <col min="14349" max="14349" width="7.42578125" style="85" customWidth="1"/>
    <col min="14350" max="14350" width="6.5703125" style="85" customWidth="1"/>
    <col min="14351" max="14352" width="9.28515625" style="85" bestFit="1" customWidth="1"/>
    <col min="14353" max="14592" width="9.140625" style="85"/>
    <col min="14593" max="14593" width="0.85546875" style="85" customWidth="1"/>
    <col min="14594" max="14594" width="13.140625" style="85" bestFit="1" customWidth="1"/>
    <col min="14595" max="14595" width="26.85546875" style="85" customWidth="1"/>
    <col min="14596" max="14596" width="14.28515625" style="85" customWidth="1"/>
    <col min="14597" max="14597" width="11.85546875" style="85" customWidth="1"/>
    <col min="14598" max="14598" width="12.85546875" style="85" customWidth="1"/>
    <col min="14599" max="14599" width="8.140625" style="85" customWidth="1"/>
    <col min="14600" max="14600" width="8.28515625" style="85" customWidth="1"/>
    <col min="14601" max="14601" width="11.28515625" style="85" customWidth="1"/>
    <col min="14602" max="14602" width="13.85546875" style="85" bestFit="1" customWidth="1"/>
    <col min="14603" max="14603" width="1.28515625" style="85" customWidth="1"/>
    <col min="14604" max="14604" width="11.7109375" style="85" bestFit="1" customWidth="1"/>
    <col min="14605" max="14605" width="7.42578125" style="85" customWidth="1"/>
    <col min="14606" max="14606" width="6.5703125" style="85" customWidth="1"/>
    <col min="14607" max="14608" width="9.28515625" style="85" bestFit="1" customWidth="1"/>
    <col min="14609" max="14848" width="9.140625" style="85"/>
    <col min="14849" max="14849" width="0.85546875" style="85" customWidth="1"/>
    <col min="14850" max="14850" width="13.140625" style="85" bestFit="1" customWidth="1"/>
    <col min="14851" max="14851" width="26.85546875" style="85" customWidth="1"/>
    <col min="14852" max="14852" width="14.28515625" style="85" customWidth="1"/>
    <col min="14853" max="14853" width="11.85546875" style="85" customWidth="1"/>
    <col min="14854" max="14854" width="12.85546875" style="85" customWidth="1"/>
    <col min="14855" max="14855" width="8.140625" style="85" customWidth="1"/>
    <col min="14856" max="14856" width="8.28515625" style="85" customWidth="1"/>
    <col min="14857" max="14857" width="11.28515625" style="85" customWidth="1"/>
    <col min="14858" max="14858" width="13.85546875" style="85" bestFit="1" customWidth="1"/>
    <col min="14859" max="14859" width="1.28515625" style="85" customWidth="1"/>
    <col min="14860" max="14860" width="11.7109375" style="85" bestFit="1" customWidth="1"/>
    <col min="14861" max="14861" width="7.42578125" style="85" customWidth="1"/>
    <col min="14862" max="14862" width="6.5703125" style="85" customWidth="1"/>
    <col min="14863" max="14864" width="9.28515625" style="85" bestFit="1" customWidth="1"/>
    <col min="14865" max="15104" width="9.140625" style="85"/>
    <col min="15105" max="15105" width="0.85546875" style="85" customWidth="1"/>
    <col min="15106" max="15106" width="13.140625" style="85" bestFit="1" customWidth="1"/>
    <col min="15107" max="15107" width="26.85546875" style="85" customWidth="1"/>
    <col min="15108" max="15108" width="14.28515625" style="85" customWidth="1"/>
    <col min="15109" max="15109" width="11.85546875" style="85" customWidth="1"/>
    <col min="15110" max="15110" width="12.85546875" style="85" customWidth="1"/>
    <col min="15111" max="15111" width="8.140625" style="85" customWidth="1"/>
    <col min="15112" max="15112" width="8.28515625" style="85" customWidth="1"/>
    <col min="15113" max="15113" width="11.28515625" style="85" customWidth="1"/>
    <col min="15114" max="15114" width="13.85546875" style="85" bestFit="1" customWidth="1"/>
    <col min="15115" max="15115" width="1.28515625" style="85" customWidth="1"/>
    <col min="15116" max="15116" width="11.7109375" style="85" bestFit="1" customWidth="1"/>
    <col min="15117" max="15117" width="7.42578125" style="85" customWidth="1"/>
    <col min="15118" max="15118" width="6.5703125" style="85" customWidth="1"/>
    <col min="15119" max="15120" width="9.28515625" style="85" bestFit="1" customWidth="1"/>
    <col min="15121" max="15360" width="9.140625" style="85"/>
    <col min="15361" max="15361" width="0.85546875" style="85" customWidth="1"/>
    <col min="15362" max="15362" width="13.140625" style="85" bestFit="1" customWidth="1"/>
    <col min="15363" max="15363" width="26.85546875" style="85" customWidth="1"/>
    <col min="15364" max="15364" width="14.28515625" style="85" customWidth="1"/>
    <col min="15365" max="15365" width="11.85546875" style="85" customWidth="1"/>
    <col min="15366" max="15366" width="12.85546875" style="85" customWidth="1"/>
    <col min="15367" max="15367" width="8.140625" style="85" customWidth="1"/>
    <col min="15368" max="15368" width="8.28515625" style="85" customWidth="1"/>
    <col min="15369" max="15369" width="11.28515625" style="85" customWidth="1"/>
    <col min="15370" max="15370" width="13.85546875" style="85" bestFit="1" customWidth="1"/>
    <col min="15371" max="15371" width="1.28515625" style="85" customWidth="1"/>
    <col min="15372" max="15372" width="11.7109375" style="85" bestFit="1" customWidth="1"/>
    <col min="15373" max="15373" width="7.42578125" style="85" customWidth="1"/>
    <col min="15374" max="15374" width="6.5703125" style="85" customWidth="1"/>
    <col min="15375" max="15376" width="9.28515625" style="85" bestFit="1" customWidth="1"/>
    <col min="15377" max="15616" width="9.140625" style="85"/>
    <col min="15617" max="15617" width="0.85546875" style="85" customWidth="1"/>
    <col min="15618" max="15618" width="13.140625" style="85" bestFit="1" customWidth="1"/>
    <col min="15619" max="15619" width="26.85546875" style="85" customWidth="1"/>
    <col min="15620" max="15620" width="14.28515625" style="85" customWidth="1"/>
    <col min="15621" max="15621" width="11.85546875" style="85" customWidth="1"/>
    <col min="15622" max="15622" width="12.85546875" style="85" customWidth="1"/>
    <col min="15623" max="15623" width="8.140625" style="85" customWidth="1"/>
    <col min="15624" max="15624" width="8.28515625" style="85" customWidth="1"/>
    <col min="15625" max="15625" width="11.28515625" style="85" customWidth="1"/>
    <col min="15626" max="15626" width="13.85546875" style="85" bestFit="1" customWidth="1"/>
    <col min="15627" max="15627" width="1.28515625" style="85" customWidth="1"/>
    <col min="15628" max="15628" width="11.7109375" style="85" bestFit="1" customWidth="1"/>
    <col min="15629" max="15629" width="7.42578125" style="85" customWidth="1"/>
    <col min="15630" max="15630" width="6.5703125" style="85" customWidth="1"/>
    <col min="15631" max="15632" width="9.28515625" style="85" bestFit="1" customWidth="1"/>
    <col min="15633" max="15872" width="9.140625" style="85"/>
    <col min="15873" max="15873" width="0.85546875" style="85" customWidth="1"/>
    <col min="15874" max="15874" width="13.140625" style="85" bestFit="1" customWidth="1"/>
    <col min="15875" max="15875" width="26.85546875" style="85" customWidth="1"/>
    <col min="15876" max="15876" width="14.28515625" style="85" customWidth="1"/>
    <col min="15877" max="15877" width="11.85546875" style="85" customWidth="1"/>
    <col min="15878" max="15878" width="12.85546875" style="85" customWidth="1"/>
    <col min="15879" max="15879" width="8.140625" style="85" customWidth="1"/>
    <col min="15880" max="15880" width="8.28515625" style="85" customWidth="1"/>
    <col min="15881" max="15881" width="11.28515625" style="85" customWidth="1"/>
    <col min="15882" max="15882" width="13.85546875" style="85" bestFit="1" customWidth="1"/>
    <col min="15883" max="15883" width="1.28515625" style="85" customWidth="1"/>
    <col min="15884" max="15884" width="11.7109375" style="85" bestFit="1" customWidth="1"/>
    <col min="15885" max="15885" width="7.42578125" style="85" customWidth="1"/>
    <col min="15886" max="15886" width="6.5703125" style="85" customWidth="1"/>
    <col min="15887" max="15888" width="9.28515625" style="85" bestFit="1" customWidth="1"/>
    <col min="15889" max="16128" width="9.140625" style="85"/>
    <col min="16129" max="16129" width="0.85546875" style="85" customWidth="1"/>
    <col min="16130" max="16130" width="13.140625" style="85" bestFit="1" customWidth="1"/>
    <col min="16131" max="16131" width="26.85546875" style="85" customWidth="1"/>
    <col min="16132" max="16132" width="14.28515625" style="85" customWidth="1"/>
    <col min="16133" max="16133" width="11.85546875" style="85" customWidth="1"/>
    <col min="16134" max="16134" width="12.85546875" style="85" customWidth="1"/>
    <col min="16135" max="16135" width="8.140625" style="85" customWidth="1"/>
    <col min="16136" max="16136" width="8.28515625" style="85" customWidth="1"/>
    <col min="16137" max="16137" width="11.28515625" style="85" customWidth="1"/>
    <col min="16138" max="16138" width="13.85546875" style="85" bestFit="1" customWidth="1"/>
    <col min="16139" max="16139" width="1.28515625" style="85" customWidth="1"/>
    <col min="16140" max="16140" width="11.7109375" style="85" bestFit="1" customWidth="1"/>
    <col min="16141" max="16141" width="7.42578125" style="85" customWidth="1"/>
    <col min="16142" max="16142" width="6.5703125" style="85" customWidth="1"/>
    <col min="16143" max="16144" width="9.28515625" style="85" bestFit="1" customWidth="1"/>
    <col min="16145" max="16384" width="9.140625" style="85"/>
  </cols>
  <sheetData>
    <row r="1" spans="2:13" ht="9.75" customHeight="1" thickBot="1" x14ac:dyDescent="0.25"/>
    <row r="2" spans="2:13" ht="15" customHeight="1" x14ac:dyDescent="0.2">
      <c r="B2" s="555" t="s">
        <v>420</v>
      </c>
      <c r="C2" s="556"/>
      <c r="D2" s="556"/>
      <c r="E2" s="556"/>
      <c r="F2" s="556"/>
      <c r="G2" s="556"/>
      <c r="H2" s="556"/>
      <c r="I2" s="556"/>
      <c r="J2" s="557"/>
    </row>
    <row r="3" spans="2:13" ht="15.75" customHeight="1" x14ac:dyDescent="0.2">
      <c r="B3" s="377" t="s">
        <v>1</v>
      </c>
      <c r="C3" s="378"/>
      <c r="D3" s="378"/>
      <c r="E3" s="378"/>
      <c r="F3" s="396"/>
      <c r="G3" s="558"/>
      <c r="H3" s="559"/>
      <c r="I3" s="559"/>
      <c r="J3" s="560"/>
    </row>
    <row r="4" spans="2:13" ht="15.75" customHeight="1" x14ac:dyDescent="0.2">
      <c r="B4" s="377" t="s">
        <v>296</v>
      </c>
      <c r="C4" s="378"/>
      <c r="D4" s="378"/>
      <c r="E4" s="378"/>
      <c r="F4" s="396"/>
      <c r="G4" s="561"/>
      <c r="H4" s="562"/>
      <c r="I4" s="562"/>
      <c r="J4" s="563"/>
    </row>
    <row r="5" spans="2:13" ht="12.75" x14ac:dyDescent="0.2">
      <c r="B5" s="564"/>
      <c r="C5" s="565"/>
      <c r="D5" s="565"/>
      <c r="E5" s="565"/>
      <c r="F5" s="565"/>
      <c r="G5" s="565"/>
      <c r="H5" s="565"/>
      <c r="I5" s="565"/>
      <c r="J5" s="566"/>
    </row>
    <row r="6" spans="2:13" ht="15" x14ac:dyDescent="0.2">
      <c r="B6" s="545"/>
      <c r="C6" s="546"/>
      <c r="D6" s="546"/>
      <c r="E6" s="546"/>
      <c r="F6" s="546"/>
      <c r="G6" s="546"/>
      <c r="H6" s="546"/>
      <c r="I6" s="546"/>
      <c r="J6" s="547"/>
    </row>
    <row r="7" spans="2:13" ht="15.75" customHeight="1" x14ac:dyDescent="0.2">
      <c r="B7" s="124" t="s">
        <v>4</v>
      </c>
      <c r="C7" s="427" t="s">
        <v>5</v>
      </c>
      <c r="D7" s="548"/>
      <c r="E7" s="548"/>
      <c r="F7" s="548"/>
      <c r="G7" s="548"/>
      <c r="H7" s="548"/>
      <c r="I7" s="549">
        <v>44308</v>
      </c>
      <c r="J7" s="385"/>
    </row>
    <row r="8" spans="2:13" ht="15.75" customHeight="1" x14ac:dyDescent="0.2">
      <c r="B8" s="124" t="s">
        <v>6</v>
      </c>
      <c r="C8" s="427" t="s">
        <v>7</v>
      </c>
      <c r="D8" s="548"/>
      <c r="E8" s="548"/>
      <c r="F8" s="548"/>
      <c r="G8" s="548"/>
      <c r="H8" s="548"/>
      <c r="I8" s="550" t="s">
        <v>176</v>
      </c>
      <c r="J8" s="551"/>
    </row>
    <row r="9" spans="2:13" ht="12.75" x14ac:dyDescent="0.2">
      <c r="B9" s="124" t="s">
        <v>8</v>
      </c>
      <c r="C9" s="395" t="s">
        <v>199</v>
      </c>
      <c r="D9" s="552"/>
      <c r="E9" s="552"/>
      <c r="F9" s="552"/>
      <c r="G9" s="552"/>
      <c r="H9" s="553"/>
      <c r="I9" s="554" t="s">
        <v>297</v>
      </c>
      <c r="J9" s="385"/>
    </row>
    <row r="10" spans="2:13" ht="15.75" customHeight="1" x14ac:dyDescent="0.2">
      <c r="B10" s="124" t="s">
        <v>9</v>
      </c>
      <c r="C10" s="395" t="s">
        <v>10</v>
      </c>
      <c r="D10" s="552"/>
      <c r="E10" s="552"/>
      <c r="F10" s="552"/>
      <c r="G10" s="552"/>
      <c r="H10" s="553"/>
      <c r="I10" s="567">
        <v>12</v>
      </c>
      <c r="J10" s="568"/>
    </row>
    <row r="11" spans="2:13" ht="14.25" customHeight="1" x14ac:dyDescent="0.2">
      <c r="B11" s="569" t="s">
        <v>200</v>
      </c>
      <c r="C11" s="570"/>
      <c r="D11" s="570"/>
      <c r="E11" s="570"/>
      <c r="F11" s="570"/>
      <c r="G11" s="570"/>
      <c r="H11" s="570"/>
      <c r="I11" s="570"/>
      <c r="J11" s="571"/>
    </row>
    <row r="12" spans="2:13" ht="49.5" customHeight="1" x14ac:dyDescent="0.2">
      <c r="B12" s="125" t="s">
        <v>201</v>
      </c>
      <c r="C12" s="539" t="s">
        <v>202</v>
      </c>
      <c r="D12" s="539"/>
      <c r="E12" s="539"/>
      <c r="F12" s="540"/>
      <c r="G12" s="543" t="s">
        <v>11</v>
      </c>
      <c r="H12" s="540"/>
      <c r="I12" s="536" t="s">
        <v>203</v>
      </c>
      <c r="J12" s="544"/>
    </row>
    <row r="13" spans="2:13" ht="12.75" x14ac:dyDescent="0.2">
      <c r="B13" s="126"/>
      <c r="C13" s="536" t="s">
        <v>204</v>
      </c>
      <c r="D13" s="536"/>
      <c r="E13" s="536"/>
      <c r="F13" s="536"/>
      <c r="G13" s="536" t="s">
        <v>205</v>
      </c>
      <c r="H13" s="536"/>
      <c r="I13" s="537">
        <v>2</v>
      </c>
      <c r="J13" s="538"/>
    </row>
    <row r="14" spans="2:13" ht="12.75" customHeight="1" x14ac:dyDescent="0.2">
      <c r="B14" s="472" t="s">
        <v>206</v>
      </c>
      <c r="C14" s="539"/>
      <c r="D14" s="539"/>
      <c r="E14" s="539"/>
      <c r="F14" s="539"/>
      <c r="G14" s="539"/>
      <c r="H14" s="540"/>
      <c r="I14" s="537">
        <f>SUM(I13:I13)</f>
        <v>2</v>
      </c>
      <c r="J14" s="538"/>
    </row>
    <row r="15" spans="2:13" ht="8.25" customHeight="1" x14ac:dyDescent="0.2">
      <c r="B15" s="472"/>
      <c r="C15" s="541"/>
      <c r="D15" s="541"/>
      <c r="E15" s="541"/>
      <c r="F15" s="541"/>
      <c r="G15" s="541"/>
      <c r="H15" s="541"/>
      <c r="I15" s="541"/>
      <c r="J15" s="542"/>
    </row>
    <row r="16" spans="2:13" ht="12.75" x14ac:dyDescent="0.2">
      <c r="B16" s="424"/>
      <c r="C16" s="425"/>
      <c r="D16" s="425"/>
      <c r="E16" s="425"/>
      <c r="F16" s="425"/>
      <c r="G16" s="425"/>
      <c r="H16" s="425"/>
      <c r="I16" s="425"/>
      <c r="J16" s="572"/>
      <c r="L16" s="127"/>
      <c r="M16" s="128"/>
    </row>
    <row r="17" spans="2:244" ht="7.5" customHeight="1" x14ac:dyDescent="0.2">
      <c r="B17" s="520"/>
      <c r="C17" s="471"/>
      <c r="D17" s="471"/>
      <c r="E17" s="471"/>
      <c r="F17" s="471"/>
      <c r="G17" s="471"/>
      <c r="H17" s="471"/>
      <c r="I17" s="471"/>
      <c r="J17" s="573"/>
      <c r="L17" s="127"/>
      <c r="M17" s="128"/>
    </row>
    <row r="18" spans="2:244" ht="12.75" customHeight="1" x14ac:dyDescent="0.2">
      <c r="B18" s="451" t="s">
        <v>207</v>
      </c>
      <c r="C18" s="574"/>
      <c r="D18" s="574"/>
      <c r="E18" s="574"/>
      <c r="F18" s="574"/>
      <c r="G18" s="574"/>
      <c r="H18" s="574"/>
      <c r="I18" s="574"/>
      <c r="J18" s="575"/>
      <c r="L18" s="127"/>
      <c r="M18" s="128"/>
    </row>
    <row r="19" spans="2:244" ht="21.75" customHeight="1" x14ac:dyDescent="0.2">
      <c r="B19" s="534" t="s">
        <v>208</v>
      </c>
      <c r="C19" s="503"/>
      <c r="D19" s="503"/>
      <c r="E19" s="503"/>
      <c r="F19" s="503"/>
      <c r="G19" s="503"/>
      <c r="H19" s="503"/>
      <c r="I19" s="503"/>
      <c r="J19" s="535"/>
      <c r="K19" s="129"/>
      <c r="L19" s="130"/>
      <c r="M19" s="130"/>
      <c r="N19" s="130"/>
      <c r="O19" s="130"/>
      <c r="P19" s="130"/>
      <c r="Q19" s="130"/>
      <c r="R19" s="525"/>
      <c r="S19" s="525"/>
      <c r="T19" s="525"/>
      <c r="U19" s="525"/>
      <c r="V19" s="525"/>
      <c r="W19" s="525"/>
      <c r="X19" s="525"/>
      <c r="Y19" s="525"/>
      <c r="Z19" s="525"/>
      <c r="AA19" s="525"/>
      <c r="AB19" s="525"/>
      <c r="AC19" s="525"/>
      <c r="AD19" s="525"/>
      <c r="AE19" s="525"/>
      <c r="AF19" s="525"/>
      <c r="AG19" s="525"/>
      <c r="AH19" s="525"/>
      <c r="AI19" s="525"/>
      <c r="AJ19" s="525"/>
      <c r="AK19" s="525"/>
      <c r="AL19" s="525"/>
      <c r="AM19" s="525"/>
      <c r="AN19" s="525"/>
      <c r="AO19" s="525"/>
      <c r="AP19" s="525"/>
      <c r="AQ19" s="525"/>
      <c r="AR19" s="525"/>
      <c r="AS19" s="525"/>
      <c r="AT19" s="525"/>
      <c r="AU19" s="525"/>
      <c r="AV19" s="525"/>
      <c r="AW19" s="525"/>
      <c r="AX19" s="525"/>
      <c r="AY19" s="525"/>
      <c r="AZ19" s="525"/>
      <c r="BA19" s="525"/>
      <c r="BB19" s="525"/>
      <c r="BC19" s="525"/>
      <c r="BD19" s="525"/>
      <c r="BE19" s="525"/>
      <c r="BF19" s="525"/>
      <c r="BG19" s="525"/>
      <c r="BH19" s="525"/>
      <c r="BI19" s="525"/>
      <c r="BJ19" s="525"/>
      <c r="BK19" s="525"/>
      <c r="BL19" s="525"/>
      <c r="BM19" s="525"/>
      <c r="BN19" s="525"/>
      <c r="BO19" s="525"/>
      <c r="BP19" s="525"/>
      <c r="BQ19" s="525"/>
      <c r="BR19" s="525"/>
      <c r="BS19" s="525"/>
      <c r="BT19" s="525"/>
      <c r="BU19" s="525"/>
      <c r="BV19" s="525"/>
      <c r="BW19" s="525"/>
      <c r="BX19" s="525"/>
      <c r="BY19" s="525"/>
      <c r="BZ19" s="525"/>
      <c r="CA19" s="525"/>
      <c r="CB19" s="525"/>
      <c r="CC19" s="525"/>
      <c r="CD19" s="525"/>
      <c r="CE19" s="525"/>
      <c r="CF19" s="525"/>
      <c r="CG19" s="525"/>
      <c r="CH19" s="525"/>
      <c r="CI19" s="525"/>
      <c r="CJ19" s="525"/>
      <c r="CK19" s="525"/>
      <c r="CL19" s="525"/>
      <c r="CM19" s="525"/>
      <c r="CN19" s="525"/>
      <c r="CO19" s="525"/>
      <c r="CP19" s="525"/>
      <c r="CQ19" s="525"/>
      <c r="CR19" s="525"/>
      <c r="CS19" s="525"/>
      <c r="CT19" s="525"/>
      <c r="CU19" s="525"/>
      <c r="CV19" s="525"/>
      <c r="CW19" s="525"/>
      <c r="CX19" s="525"/>
      <c r="CY19" s="525"/>
      <c r="CZ19" s="525"/>
      <c r="DA19" s="525"/>
      <c r="DB19" s="525"/>
      <c r="DC19" s="525"/>
      <c r="DD19" s="525"/>
      <c r="DE19" s="525"/>
      <c r="DF19" s="525"/>
      <c r="DG19" s="525"/>
      <c r="DH19" s="525"/>
      <c r="DI19" s="525"/>
      <c r="DJ19" s="525"/>
      <c r="DK19" s="525"/>
      <c r="DL19" s="525"/>
      <c r="DM19" s="525"/>
      <c r="DN19" s="525"/>
      <c r="DO19" s="525"/>
      <c r="DP19" s="525"/>
      <c r="DQ19" s="525"/>
      <c r="DR19" s="525"/>
      <c r="DS19" s="525"/>
      <c r="DT19" s="525"/>
      <c r="DU19" s="525"/>
      <c r="DV19" s="525"/>
      <c r="DW19" s="525"/>
      <c r="DX19" s="525"/>
      <c r="DY19" s="525"/>
      <c r="DZ19" s="525"/>
      <c r="EA19" s="525"/>
      <c r="EB19" s="525"/>
      <c r="EC19" s="525"/>
      <c r="ED19" s="525"/>
      <c r="EE19" s="525"/>
      <c r="EF19" s="525"/>
      <c r="EG19" s="525"/>
      <c r="EH19" s="525"/>
      <c r="EI19" s="525"/>
      <c r="EJ19" s="525"/>
      <c r="EK19" s="525"/>
      <c r="EL19" s="525"/>
      <c r="EM19" s="525"/>
      <c r="EN19" s="525"/>
      <c r="EO19" s="525"/>
      <c r="EP19" s="525"/>
      <c r="EQ19" s="525"/>
      <c r="ER19" s="525"/>
      <c r="ES19" s="525"/>
      <c r="ET19" s="525"/>
      <c r="EU19" s="525"/>
      <c r="EV19" s="525"/>
      <c r="EW19" s="525"/>
      <c r="EX19" s="525"/>
      <c r="EY19" s="525"/>
      <c r="EZ19" s="525"/>
      <c r="FA19" s="525"/>
      <c r="FB19" s="525"/>
      <c r="FC19" s="525"/>
      <c r="FD19" s="525"/>
      <c r="FE19" s="525"/>
      <c r="FF19" s="525"/>
      <c r="FG19" s="525"/>
      <c r="FH19" s="525"/>
      <c r="FI19" s="525"/>
      <c r="FJ19" s="525"/>
      <c r="FK19" s="525"/>
      <c r="FL19" s="525"/>
      <c r="FM19" s="525"/>
      <c r="FN19" s="525"/>
      <c r="FO19" s="525"/>
      <c r="FP19" s="525"/>
      <c r="FQ19" s="525"/>
      <c r="FR19" s="525"/>
      <c r="FS19" s="525"/>
      <c r="FT19" s="525"/>
      <c r="FU19" s="525"/>
      <c r="FV19" s="525"/>
      <c r="FW19" s="525"/>
      <c r="FX19" s="525"/>
      <c r="FY19" s="525"/>
      <c r="FZ19" s="525"/>
      <c r="GA19" s="525"/>
      <c r="GB19" s="525"/>
      <c r="GC19" s="525"/>
      <c r="GD19" s="525"/>
      <c r="GE19" s="525"/>
      <c r="GF19" s="525"/>
      <c r="GG19" s="525"/>
      <c r="GH19" s="525"/>
      <c r="GI19" s="525"/>
      <c r="GJ19" s="525"/>
      <c r="GK19" s="525"/>
      <c r="GL19" s="525"/>
      <c r="GM19" s="525"/>
      <c r="GN19" s="525"/>
      <c r="GO19" s="525"/>
      <c r="GP19" s="525"/>
      <c r="GQ19" s="525"/>
      <c r="GR19" s="525"/>
      <c r="GS19" s="525"/>
      <c r="GT19" s="525"/>
      <c r="GU19" s="525"/>
      <c r="GV19" s="525"/>
      <c r="GW19" s="525"/>
      <c r="GX19" s="525"/>
      <c r="GY19" s="525"/>
      <c r="GZ19" s="525"/>
      <c r="HA19" s="525"/>
      <c r="HB19" s="525"/>
      <c r="HC19" s="525"/>
      <c r="HD19" s="525"/>
      <c r="HE19" s="525"/>
      <c r="HF19" s="525"/>
      <c r="HG19" s="525"/>
      <c r="HH19" s="525"/>
      <c r="HI19" s="525"/>
      <c r="HJ19" s="525"/>
      <c r="HK19" s="525"/>
      <c r="HL19" s="525"/>
      <c r="HM19" s="525"/>
      <c r="HN19" s="525"/>
      <c r="HO19" s="525"/>
      <c r="HP19" s="525"/>
      <c r="HQ19" s="525"/>
      <c r="HR19" s="525"/>
      <c r="HS19" s="525"/>
      <c r="HT19" s="525"/>
      <c r="HU19" s="525"/>
      <c r="HV19" s="525"/>
      <c r="HW19" s="525"/>
      <c r="HX19" s="525"/>
      <c r="HY19" s="525"/>
      <c r="HZ19" s="525"/>
      <c r="IA19" s="525"/>
      <c r="IB19" s="525"/>
      <c r="IC19" s="525"/>
      <c r="ID19" s="525"/>
      <c r="IE19" s="525"/>
      <c r="IF19" s="525"/>
      <c r="IG19" s="525"/>
      <c r="IH19" s="525"/>
      <c r="II19" s="525"/>
      <c r="IJ19" s="525"/>
    </row>
    <row r="20" spans="2:244" ht="12.75" customHeight="1" x14ac:dyDescent="0.2">
      <c r="B20" s="124">
        <v>1</v>
      </c>
      <c r="C20" s="427" t="s">
        <v>209</v>
      </c>
      <c r="D20" s="427"/>
      <c r="E20" s="427"/>
      <c r="F20" s="427"/>
      <c r="G20" s="427"/>
      <c r="H20" s="427"/>
      <c r="I20" s="526" t="s">
        <v>298</v>
      </c>
      <c r="J20" s="385"/>
    </row>
    <row r="21" spans="2:244" ht="15.75" customHeight="1" x14ac:dyDescent="0.2">
      <c r="B21" s="124">
        <v>2</v>
      </c>
      <c r="C21" s="427" t="s">
        <v>210</v>
      </c>
      <c r="D21" s="427"/>
      <c r="E21" s="427"/>
      <c r="F21" s="427"/>
      <c r="G21" s="427"/>
      <c r="H21" s="427"/>
      <c r="I21" s="576">
        <v>1322.72</v>
      </c>
      <c r="J21" s="577"/>
    </row>
    <row r="22" spans="2:244" ht="15.75" customHeight="1" x14ac:dyDescent="0.2">
      <c r="B22" s="124">
        <v>3</v>
      </c>
      <c r="C22" s="427" t="s">
        <v>211</v>
      </c>
      <c r="D22" s="427"/>
      <c r="E22" s="427"/>
      <c r="F22" s="427"/>
      <c r="G22" s="427"/>
      <c r="H22" s="427"/>
      <c r="I22" s="516" t="str">
        <f>I20</f>
        <v>Servente de Limpeza</v>
      </c>
      <c r="J22" s="517"/>
    </row>
    <row r="23" spans="2:244" ht="12.75" customHeight="1" x14ac:dyDescent="0.2">
      <c r="B23" s="124">
        <v>4</v>
      </c>
      <c r="C23" s="427" t="s">
        <v>212</v>
      </c>
      <c r="D23" s="427"/>
      <c r="E23" s="427"/>
      <c r="F23" s="427"/>
      <c r="G23" s="427"/>
      <c r="H23" s="427"/>
      <c r="I23" s="518">
        <v>44197</v>
      </c>
      <c r="J23" s="519"/>
    </row>
    <row r="24" spans="2:244" ht="9" customHeight="1" x14ac:dyDescent="0.2">
      <c r="B24" s="520"/>
      <c r="C24" s="471"/>
      <c r="D24" s="471"/>
      <c r="E24" s="471"/>
      <c r="F24" s="471"/>
      <c r="G24" s="471"/>
      <c r="H24" s="471"/>
      <c r="I24" s="471"/>
      <c r="J24" s="573"/>
    </row>
    <row r="25" spans="2:244" ht="14.25" customHeight="1" x14ac:dyDescent="0.2">
      <c r="B25" s="500" t="s">
        <v>213</v>
      </c>
      <c r="C25" s="523"/>
      <c r="D25" s="523"/>
      <c r="E25" s="523"/>
      <c r="F25" s="523"/>
      <c r="G25" s="523"/>
      <c r="H25" s="523"/>
      <c r="I25" s="523"/>
      <c r="J25" s="524"/>
    </row>
    <row r="26" spans="2:244" ht="9" customHeight="1" x14ac:dyDescent="0.2">
      <c r="B26" s="507"/>
      <c r="C26" s="580"/>
      <c r="D26" s="580"/>
      <c r="E26" s="580"/>
      <c r="F26" s="580"/>
      <c r="G26" s="580"/>
      <c r="H26" s="580"/>
      <c r="I26" s="580"/>
      <c r="J26" s="581"/>
    </row>
    <row r="27" spans="2:244" ht="12.75" customHeight="1" x14ac:dyDescent="0.2">
      <c r="B27" s="510" t="s">
        <v>214</v>
      </c>
      <c r="C27" s="582"/>
      <c r="D27" s="582"/>
      <c r="E27" s="582"/>
      <c r="F27" s="582"/>
      <c r="G27" s="582"/>
      <c r="H27" s="582"/>
      <c r="I27" s="582"/>
      <c r="J27" s="583"/>
    </row>
    <row r="28" spans="2:244" s="131" customFormat="1" ht="15" customHeight="1" x14ac:dyDescent="0.2">
      <c r="B28" s="132">
        <v>1</v>
      </c>
      <c r="C28" s="512" t="s">
        <v>12</v>
      </c>
      <c r="D28" s="512"/>
      <c r="E28" s="512"/>
      <c r="F28" s="512"/>
      <c r="G28" s="512"/>
      <c r="H28" s="513"/>
      <c r="I28" s="133" t="s">
        <v>215</v>
      </c>
      <c r="J28" s="134" t="s">
        <v>216</v>
      </c>
      <c r="L28" s="135"/>
      <c r="M28" s="135"/>
      <c r="N28" s="135"/>
      <c r="O28" s="135"/>
      <c r="P28" s="135"/>
      <c r="Q28" s="135"/>
    </row>
    <row r="29" spans="2:244" ht="12.75" customHeight="1" x14ac:dyDescent="0.2">
      <c r="B29" s="124" t="s">
        <v>4</v>
      </c>
      <c r="C29" s="461" t="s">
        <v>217</v>
      </c>
      <c r="D29" s="462"/>
      <c r="E29" s="462"/>
      <c r="F29" s="462"/>
      <c r="G29" s="462"/>
      <c r="H29" s="462"/>
      <c r="I29" s="486"/>
      <c r="J29" s="273">
        <v>1322.72</v>
      </c>
    </row>
    <row r="30" spans="2:244" ht="12.75" x14ac:dyDescent="0.2">
      <c r="B30" s="124" t="s">
        <v>6</v>
      </c>
      <c r="C30" s="461" t="s">
        <v>218</v>
      </c>
      <c r="D30" s="467"/>
      <c r="E30" s="467"/>
      <c r="F30" s="467"/>
      <c r="G30" s="467"/>
      <c r="H30" s="467"/>
      <c r="I30" s="274">
        <v>0.2</v>
      </c>
      <c r="J30" s="275">
        <f>I30*I21</f>
        <v>264.54400000000004</v>
      </c>
    </row>
    <row r="31" spans="2:244" ht="12.75" x14ac:dyDescent="0.2">
      <c r="B31" s="124" t="s">
        <v>219</v>
      </c>
      <c r="C31" s="137" t="s">
        <v>220</v>
      </c>
      <c r="D31" s="246"/>
      <c r="E31" s="246"/>
      <c r="F31" s="246"/>
      <c r="G31" s="246"/>
      <c r="H31" s="246"/>
      <c r="I31" s="139"/>
      <c r="J31" s="140">
        <v>0</v>
      </c>
    </row>
    <row r="32" spans="2:244" ht="15" customHeight="1" x14ac:dyDescent="0.2">
      <c r="B32" s="514" t="s">
        <v>221</v>
      </c>
      <c r="C32" s="464"/>
      <c r="D32" s="464"/>
      <c r="E32" s="464"/>
      <c r="F32" s="464"/>
      <c r="G32" s="464"/>
      <c r="H32" s="464"/>
      <c r="I32" s="465"/>
      <c r="J32" s="141">
        <f>SUM(J29:J31)</f>
        <v>1587.2640000000001</v>
      </c>
      <c r="K32" s="142"/>
    </row>
    <row r="33" spans="2:10" ht="12.75" x14ac:dyDescent="0.2">
      <c r="B33" s="500" t="s">
        <v>222</v>
      </c>
      <c r="C33" s="578"/>
      <c r="D33" s="578"/>
      <c r="E33" s="578"/>
      <c r="F33" s="578"/>
      <c r="G33" s="578"/>
      <c r="H33" s="578"/>
      <c r="I33" s="578"/>
      <c r="J33" s="579"/>
    </row>
    <row r="34" spans="2:10" ht="15" customHeight="1" x14ac:dyDescent="0.2">
      <c r="B34" s="143">
        <v>2</v>
      </c>
      <c r="C34" s="503" t="s">
        <v>20</v>
      </c>
      <c r="D34" s="503"/>
      <c r="E34" s="503"/>
      <c r="F34" s="503"/>
      <c r="G34" s="503"/>
      <c r="H34" s="503"/>
      <c r="I34" s="504"/>
      <c r="J34" s="144" t="s">
        <v>13</v>
      </c>
    </row>
    <row r="35" spans="2:10" ht="12.75" customHeight="1" x14ac:dyDescent="0.2">
      <c r="B35" s="249" t="s">
        <v>4</v>
      </c>
      <c r="C35" s="505" t="s">
        <v>396</v>
      </c>
      <c r="D35" s="384"/>
      <c r="E35" s="384"/>
      <c r="F35" s="384"/>
      <c r="G35" s="506"/>
      <c r="H35" s="100">
        <v>22</v>
      </c>
      <c r="I35" s="146"/>
      <c r="J35" s="147">
        <f>(I36*I37*H35)-(J29*6%)</f>
        <v>54.836799999999997</v>
      </c>
    </row>
    <row r="36" spans="2:10" ht="12.75" customHeight="1" x14ac:dyDescent="0.2">
      <c r="B36" s="249"/>
      <c r="C36" s="395" t="s">
        <v>397</v>
      </c>
      <c r="D36" s="378"/>
      <c r="E36" s="378"/>
      <c r="F36" s="378"/>
      <c r="G36" s="378"/>
      <c r="H36" s="378"/>
      <c r="I36" s="251">
        <v>3.05</v>
      </c>
      <c r="J36" s="147" t="s">
        <v>21</v>
      </c>
    </row>
    <row r="37" spans="2:10" ht="12.75" customHeight="1" x14ac:dyDescent="0.2">
      <c r="B37" s="249"/>
      <c r="C37" s="427" t="s">
        <v>398</v>
      </c>
      <c r="D37" s="427"/>
      <c r="E37" s="427"/>
      <c r="F37" s="427"/>
      <c r="G37" s="427"/>
      <c r="H37" s="427"/>
      <c r="I37" s="252">
        <v>2</v>
      </c>
      <c r="J37" s="147" t="s">
        <v>21</v>
      </c>
    </row>
    <row r="38" spans="2:10" ht="12.75" customHeight="1" x14ac:dyDescent="0.2">
      <c r="B38" s="249" t="s">
        <v>6</v>
      </c>
      <c r="C38" s="395" t="s">
        <v>223</v>
      </c>
      <c r="D38" s="378"/>
      <c r="E38" s="378"/>
      <c r="F38" s="378"/>
      <c r="G38" s="378"/>
      <c r="H38" s="378"/>
      <c r="I38" s="496"/>
      <c r="J38" s="147"/>
    </row>
    <row r="39" spans="2:10" ht="12.75" customHeight="1" x14ac:dyDescent="0.2">
      <c r="B39" s="249"/>
      <c r="C39" s="461" t="s">
        <v>399</v>
      </c>
      <c r="D39" s="462"/>
      <c r="E39" s="462"/>
      <c r="F39" s="462"/>
      <c r="G39" s="276"/>
      <c r="H39" s="277">
        <v>22</v>
      </c>
      <c r="I39" s="278">
        <v>20.079999999999998</v>
      </c>
      <c r="J39" s="273">
        <f>I39*H39</f>
        <v>441.76</v>
      </c>
    </row>
    <row r="40" spans="2:10" ht="12.75" x14ac:dyDescent="0.2">
      <c r="B40" s="249"/>
      <c r="C40" s="461" t="s">
        <v>224</v>
      </c>
      <c r="D40" s="462"/>
      <c r="E40" s="462"/>
      <c r="F40" s="462"/>
      <c r="G40" s="462"/>
      <c r="H40" s="462"/>
      <c r="I40" s="281">
        <v>0.01</v>
      </c>
      <c r="J40" s="273">
        <f>-J39*I40</f>
        <v>-4.4176000000000002</v>
      </c>
    </row>
    <row r="41" spans="2:10" ht="12.75" customHeight="1" x14ac:dyDescent="0.2">
      <c r="B41" s="249" t="s">
        <v>8</v>
      </c>
      <c r="C41" s="461" t="s">
        <v>225</v>
      </c>
      <c r="D41" s="462"/>
      <c r="E41" s="462"/>
      <c r="F41" s="462"/>
      <c r="G41" s="462"/>
      <c r="H41" s="462"/>
      <c r="I41" s="599"/>
      <c r="J41" s="273">
        <v>11.58</v>
      </c>
    </row>
    <row r="42" spans="2:10" ht="12.75" x14ac:dyDescent="0.2">
      <c r="B42" s="249" t="s">
        <v>9</v>
      </c>
      <c r="C42" s="466"/>
      <c r="D42" s="467"/>
      <c r="E42" s="467"/>
      <c r="F42" s="467"/>
      <c r="G42" s="467"/>
      <c r="H42" s="467"/>
      <c r="I42" s="599"/>
      <c r="J42" s="280">
        <v>0</v>
      </c>
    </row>
    <row r="43" spans="2:10" ht="12.75" x14ac:dyDescent="0.2">
      <c r="B43" s="249" t="s">
        <v>16</v>
      </c>
      <c r="C43" s="466" t="s">
        <v>226</v>
      </c>
      <c r="D43" s="599"/>
      <c r="E43" s="599"/>
      <c r="F43" s="599"/>
      <c r="G43" s="599"/>
      <c r="H43" s="599"/>
      <c r="I43" s="599"/>
      <c r="J43" s="273">
        <v>0</v>
      </c>
    </row>
    <row r="44" spans="2:10" ht="12.75" x14ac:dyDescent="0.2">
      <c r="B44" s="249" t="s">
        <v>17</v>
      </c>
      <c r="C44" s="461"/>
      <c r="D44" s="600"/>
      <c r="E44" s="600"/>
      <c r="F44" s="600"/>
      <c r="G44" s="600"/>
      <c r="H44" s="600"/>
      <c r="I44" s="601"/>
      <c r="J44" s="273">
        <v>0</v>
      </c>
    </row>
    <row r="45" spans="2:10" ht="12.75" x14ac:dyDescent="0.2">
      <c r="B45" s="249" t="s">
        <v>18</v>
      </c>
      <c r="C45" s="466" t="s">
        <v>395</v>
      </c>
      <c r="D45" s="467"/>
      <c r="E45" s="467"/>
      <c r="F45" s="467"/>
      <c r="G45" s="467"/>
      <c r="H45" s="467"/>
      <c r="I45" s="279">
        <v>7.0000000000000007E-2</v>
      </c>
      <c r="J45" s="280">
        <f>J32*I45</f>
        <v>111.10848000000001</v>
      </c>
    </row>
    <row r="46" spans="2:10" ht="12.75" x14ac:dyDescent="0.2">
      <c r="B46" s="243"/>
      <c r="C46" s="491" t="s">
        <v>227</v>
      </c>
      <c r="D46" s="450"/>
      <c r="E46" s="450"/>
      <c r="F46" s="450"/>
      <c r="G46" s="450"/>
      <c r="H46" s="450"/>
      <c r="I46" s="584"/>
      <c r="J46" s="150">
        <f>SUM(J35:J45)</f>
        <v>614.86767999999995</v>
      </c>
    </row>
    <row r="47" spans="2:10" ht="6" customHeight="1" x14ac:dyDescent="0.2">
      <c r="B47" s="449"/>
      <c r="C47" s="464"/>
      <c r="D47" s="464"/>
      <c r="E47" s="464"/>
      <c r="F47" s="464"/>
      <c r="G47" s="464"/>
      <c r="H47" s="464"/>
      <c r="I47" s="464"/>
      <c r="J47" s="585"/>
    </row>
    <row r="48" spans="2:10" ht="12.75" customHeight="1" x14ac:dyDescent="0.2">
      <c r="B48" s="377" t="s">
        <v>228</v>
      </c>
      <c r="C48" s="378"/>
      <c r="D48" s="378"/>
      <c r="E48" s="378"/>
      <c r="F48" s="378"/>
      <c r="G48" s="378"/>
      <c r="H48" s="378"/>
      <c r="I48" s="378"/>
      <c r="J48" s="379"/>
    </row>
    <row r="49" spans="2:14" ht="4.5" customHeight="1" x14ac:dyDescent="0.2">
      <c r="B49" s="472"/>
      <c r="C49" s="586"/>
      <c r="D49" s="586"/>
      <c r="E49" s="586"/>
      <c r="F49" s="586"/>
      <c r="G49" s="586"/>
      <c r="H49" s="586"/>
      <c r="I49" s="586"/>
      <c r="J49" s="587"/>
    </row>
    <row r="50" spans="2:14" ht="12.75" customHeight="1" x14ac:dyDescent="0.2">
      <c r="B50" s="482" t="s">
        <v>229</v>
      </c>
      <c r="C50" s="494"/>
      <c r="D50" s="494"/>
      <c r="E50" s="494"/>
      <c r="F50" s="494"/>
      <c r="G50" s="494"/>
      <c r="H50" s="494"/>
      <c r="I50" s="494"/>
      <c r="J50" s="495"/>
    </row>
    <row r="51" spans="2:14" ht="15.75" customHeight="1" x14ac:dyDescent="0.2">
      <c r="B51" s="143" t="s">
        <v>230</v>
      </c>
      <c r="C51" s="437" t="s">
        <v>231</v>
      </c>
      <c r="D51" s="438"/>
      <c r="E51" s="438"/>
      <c r="F51" s="438"/>
      <c r="G51" s="438"/>
      <c r="H51" s="438"/>
      <c r="I51" s="485"/>
      <c r="J51" s="151" t="s">
        <v>13</v>
      </c>
    </row>
    <row r="52" spans="2:14" s="188" customFormat="1" ht="15.75" customHeight="1" x14ac:dyDescent="0.2">
      <c r="B52" s="318" t="s">
        <v>4</v>
      </c>
      <c r="C52" s="461" t="s">
        <v>232</v>
      </c>
      <c r="D52" s="462"/>
      <c r="E52" s="462"/>
      <c r="F52" s="462"/>
      <c r="G52" s="462"/>
      <c r="H52" s="462"/>
      <c r="I52" s="486"/>
      <c r="J52" s="316">
        <f>Uniformes!F11</f>
        <v>32.276999999999994</v>
      </c>
      <c r="K52" s="317" t="s">
        <v>426</v>
      </c>
      <c r="L52" s="322">
        <v>44287</v>
      </c>
      <c r="M52" s="322">
        <v>44621</v>
      </c>
      <c r="N52" s="323">
        <v>0.1129932</v>
      </c>
    </row>
    <row r="53" spans="2:14" s="188" customFormat="1" ht="15.75" customHeight="1" x14ac:dyDescent="0.2">
      <c r="B53" s="318" t="s">
        <v>6</v>
      </c>
      <c r="C53" s="461" t="s">
        <v>25</v>
      </c>
      <c r="D53" s="462"/>
      <c r="E53" s="462"/>
      <c r="F53" s="462"/>
      <c r="G53" s="462"/>
      <c r="H53" s="462"/>
      <c r="I53" s="463"/>
      <c r="J53" s="324">
        <f>'Material de Limpeza'!Y54</f>
        <v>189.89761139999999</v>
      </c>
      <c r="K53" s="317" t="s">
        <v>426</v>
      </c>
      <c r="L53" s="322">
        <v>44287</v>
      </c>
      <c r="M53" s="322">
        <v>44621</v>
      </c>
      <c r="N53" s="323">
        <v>0.1129932</v>
      </c>
    </row>
    <row r="54" spans="2:14" ht="15.75" customHeight="1" x14ac:dyDescent="0.2">
      <c r="B54" s="249" t="s">
        <v>8</v>
      </c>
      <c r="C54" s="395" t="s">
        <v>299</v>
      </c>
      <c r="D54" s="378"/>
      <c r="E54" s="378"/>
      <c r="F54" s="378"/>
      <c r="G54" s="378"/>
      <c r="H54" s="378"/>
      <c r="I54" s="396"/>
      <c r="J54" s="153">
        <f>Equipamentos!I138</f>
        <v>9.8250000000000011</v>
      </c>
    </row>
    <row r="55" spans="2:14" ht="15.75" customHeight="1" x14ac:dyDescent="0.2">
      <c r="B55" s="449" t="s">
        <v>233</v>
      </c>
      <c r="C55" s="475"/>
      <c r="D55" s="475"/>
      <c r="E55" s="475"/>
      <c r="F55" s="475"/>
      <c r="G55" s="475"/>
      <c r="H55" s="475"/>
      <c r="I55" s="584"/>
      <c r="J55" s="154">
        <f>ROUND(SUM(J52:J54),2)</f>
        <v>232</v>
      </c>
    </row>
    <row r="56" spans="2:14" ht="8.25" customHeight="1" x14ac:dyDescent="0.2">
      <c r="B56" s="489"/>
      <c r="C56" s="475"/>
      <c r="D56" s="475"/>
      <c r="E56" s="475"/>
      <c r="F56" s="475"/>
      <c r="G56" s="475"/>
      <c r="H56" s="475"/>
      <c r="I56" s="475"/>
      <c r="J56" s="476"/>
    </row>
    <row r="57" spans="2:14" ht="15.75" customHeight="1" x14ac:dyDescent="0.2">
      <c r="B57" s="479" t="s">
        <v>234</v>
      </c>
      <c r="C57" s="480"/>
      <c r="D57" s="480"/>
      <c r="E57" s="480"/>
      <c r="F57" s="480"/>
      <c r="G57" s="480"/>
      <c r="H57" s="480"/>
      <c r="I57" s="480"/>
      <c r="J57" s="481"/>
    </row>
    <row r="58" spans="2:14" ht="8.25" customHeight="1" x14ac:dyDescent="0.2">
      <c r="B58" s="247"/>
      <c r="C58" s="263"/>
      <c r="D58" s="263"/>
      <c r="E58" s="263"/>
      <c r="F58" s="263"/>
      <c r="G58" s="263"/>
      <c r="H58" s="263"/>
      <c r="I58" s="263"/>
      <c r="J58" s="264"/>
    </row>
    <row r="59" spans="2:14" ht="12.75" customHeight="1" x14ac:dyDescent="0.2">
      <c r="B59" s="482" t="s">
        <v>235</v>
      </c>
      <c r="C59" s="494"/>
      <c r="D59" s="494"/>
      <c r="E59" s="494"/>
      <c r="F59" s="494"/>
      <c r="G59" s="494"/>
      <c r="H59" s="494"/>
      <c r="I59" s="494"/>
      <c r="J59" s="495"/>
    </row>
    <row r="60" spans="2:14" ht="15.75" customHeight="1" x14ac:dyDescent="0.2">
      <c r="B60" s="158" t="s">
        <v>23</v>
      </c>
      <c r="C60" s="437" t="s">
        <v>236</v>
      </c>
      <c r="D60" s="438"/>
      <c r="E60" s="438"/>
      <c r="F60" s="438"/>
      <c r="G60" s="438"/>
      <c r="H60" s="439"/>
      <c r="I60" s="244" t="s">
        <v>215</v>
      </c>
      <c r="J60" s="144" t="s">
        <v>13</v>
      </c>
    </row>
    <row r="61" spans="2:14" ht="15.75" customHeight="1" x14ac:dyDescent="0.2">
      <c r="B61" s="245" t="s">
        <v>4</v>
      </c>
      <c r="C61" s="395" t="s">
        <v>237</v>
      </c>
      <c r="D61" s="378"/>
      <c r="E61" s="378"/>
      <c r="F61" s="378"/>
      <c r="G61" s="378"/>
      <c r="H61" s="396"/>
      <c r="I61" s="161">
        <f>Florianópolis!I61</f>
        <v>0.2</v>
      </c>
      <c r="J61" s="152">
        <f t="shared" ref="J61:J68" si="0">I61*$J$32</f>
        <v>317.45280000000002</v>
      </c>
    </row>
    <row r="62" spans="2:14" ht="15.75" customHeight="1" x14ac:dyDescent="0.2">
      <c r="B62" s="245" t="s">
        <v>6</v>
      </c>
      <c r="C62" s="395" t="s">
        <v>238</v>
      </c>
      <c r="D62" s="378"/>
      <c r="E62" s="378"/>
      <c r="F62" s="378"/>
      <c r="G62" s="378"/>
      <c r="H62" s="396"/>
      <c r="I62" s="161">
        <f>Florianópolis!I62</f>
        <v>1.4999999999999999E-2</v>
      </c>
      <c r="J62" s="152">
        <f t="shared" si="0"/>
        <v>23.808960000000003</v>
      </c>
    </row>
    <row r="63" spans="2:14" ht="15.75" customHeight="1" x14ac:dyDescent="0.2">
      <c r="B63" s="245" t="s">
        <v>8</v>
      </c>
      <c r="C63" s="395" t="s">
        <v>239</v>
      </c>
      <c r="D63" s="378"/>
      <c r="E63" s="378"/>
      <c r="F63" s="378"/>
      <c r="G63" s="378"/>
      <c r="H63" s="396"/>
      <c r="I63" s="161">
        <f>Florianópolis!I63</f>
        <v>0.01</v>
      </c>
      <c r="J63" s="152">
        <f t="shared" si="0"/>
        <v>15.872640000000002</v>
      </c>
    </row>
    <row r="64" spans="2:14" ht="15.75" customHeight="1" x14ac:dyDescent="0.2">
      <c r="B64" s="245" t="s">
        <v>9</v>
      </c>
      <c r="C64" s="395" t="s">
        <v>240</v>
      </c>
      <c r="D64" s="378"/>
      <c r="E64" s="378"/>
      <c r="F64" s="378"/>
      <c r="G64" s="378"/>
      <c r="H64" s="396"/>
      <c r="I64" s="161">
        <f>Florianópolis!I64</f>
        <v>2E-3</v>
      </c>
      <c r="J64" s="152">
        <f t="shared" si="0"/>
        <v>3.1745280000000005</v>
      </c>
    </row>
    <row r="65" spans="2:10" ht="15.75" customHeight="1" x14ac:dyDescent="0.2">
      <c r="B65" s="245" t="s">
        <v>16</v>
      </c>
      <c r="C65" s="395" t="s">
        <v>241</v>
      </c>
      <c r="D65" s="378"/>
      <c r="E65" s="378"/>
      <c r="F65" s="378"/>
      <c r="G65" s="378"/>
      <c r="H65" s="396"/>
      <c r="I65" s="161">
        <f>Florianópolis!I65</f>
        <v>2.5000000000000001E-2</v>
      </c>
      <c r="J65" s="152">
        <f t="shared" si="0"/>
        <v>39.681600000000003</v>
      </c>
    </row>
    <row r="66" spans="2:10" ht="15.75" customHeight="1" x14ac:dyDescent="0.2">
      <c r="B66" s="245" t="s">
        <v>17</v>
      </c>
      <c r="C66" s="395" t="s">
        <v>242</v>
      </c>
      <c r="D66" s="378"/>
      <c r="E66" s="378"/>
      <c r="F66" s="378"/>
      <c r="G66" s="378"/>
      <c r="H66" s="396"/>
      <c r="I66" s="161">
        <f>Florianópolis!I66</f>
        <v>0.08</v>
      </c>
      <c r="J66" s="152">
        <f>I66*$J$32</f>
        <v>126.98112000000002</v>
      </c>
    </row>
    <row r="67" spans="2:10" ht="12.75" x14ac:dyDescent="0.2">
      <c r="B67" s="245" t="s">
        <v>18</v>
      </c>
      <c r="C67" s="427" t="s">
        <v>416</v>
      </c>
      <c r="D67" s="589"/>
      <c r="E67" s="162" t="s">
        <v>14</v>
      </c>
      <c r="F67" s="163">
        <v>0.01</v>
      </c>
      <c r="G67" s="162" t="s">
        <v>15</v>
      </c>
      <c r="H67" s="164">
        <v>2</v>
      </c>
      <c r="I67" s="165">
        <f>Florianópolis!I67</f>
        <v>0.02</v>
      </c>
      <c r="J67" s="152">
        <f t="shared" si="0"/>
        <v>31.745280000000005</v>
      </c>
    </row>
    <row r="68" spans="2:10" ht="12.75" x14ac:dyDescent="0.2">
      <c r="B68" s="245" t="s">
        <v>19</v>
      </c>
      <c r="C68" s="395" t="s">
        <v>244</v>
      </c>
      <c r="D68" s="378"/>
      <c r="E68" s="378"/>
      <c r="F68" s="378"/>
      <c r="G68" s="378"/>
      <c r="H68" s="396"/>
      <c r="I68" s="161">
        <f>Florianópolis!I68</f>
        <v>6.0000000000000001E-3</v>
      </c>
      <c r="J68" s="152">
        <f t="shared" si="0"/>
        <v>9.5235840000000014</v>
      </c>
    </row>
    <row r="69" spans="2:10" ht="12.75" x14ac:dyDescent="0.2">
      <c r="B69" s="397" t="s">
        <v>42</v>
      </c>
      <c r="C69" s="398"/>
      <c r="D69" s="398"/>
      <c r="E69" s="398"/>
      <c r="F69" s="398"/>
      <c r="G69" s="398"/>
      <c r="H69" s="399"/>
      <c r="I69" s="166">
        <f>SUM(I61:I68)</f>
        <v>0.3580000000000001</v>
      </c>
      <c r="J69" s="167">
        <f>SUM(J61:J68)</f>
        <v>568.24051200000008</v>
      </c>
    </row>
    <row r="70" spans="2:10" ht="12.75" x14ac:dyDescent="0.2">
      <c r="B70" s="248"/>
      <c r="C70" s="265"/>
      <c r="D70" s="265"/>
      <c r="E70" s="265"/>
      <c r="F70" s="265"/>
      <c r="G70" s="265"/>
      <c r="H70" s="265"/>
      <c r="I70" s="170"/>
      <c r="J70" s="171"/>
    </row>
    <row r="71" spans="2:10" ht="12.75" x14ac:dyDescent="0.2">
      <c r="B71" s="377" t="s">
        <v>245</v>
      </c>
      <c r="C71" s="378"/>
      <c r="D71" s="378"/>
      <c r="E71" s="378"/>
      <c r="F71" s="378"/>
      <c r="G71" s="378"/>
      <c r="H71" s="378"/>
      <c r="I71" s="378"/>
      <c r="J71" s="379"/>
    </row>
    <row r="72" spans="2:10" ht="12.75" x14ac:dyDescent="0.2">
      <c r="B72" s="449"/>
      <c r="C72" s="475"/>
      <c r="D72" s="475"/>
      <c r="E72" s="475"/>
      <c r="F72" s="475"/>
      <c r="G72" s="475"/>
      <c r="H72" s="475"/>
      <c r="I72" s="475"/>
      <c r="J72" s="476"/>
    </row>
    <row r="73" spans="2:10" ht="14.25" x14ac:dyDescent="0.2">
      <c r="B73" s="451" t="s">
        <v>246</v>
      </c>
      <c r="C73" s="452"/>
      <c r="D73" s="452"/>
      <c r="E73" s="452"/>
      <c r="F73" s="452"/>
      <c r="G73" s="452"/>
      <c r="H73" s="452"/>
      <c r="I73" s="452"/>
      <c r="J73" s="453"/>
    </row>
    <row r="74" spans="2:10" ht="15" x14ac:dyDescent="0.2">
      <c r="B74" s="143" t="s">
        <v>24</v>
      </c>
      <c r="C74" s="437" t="s">
        <v>247</v>
      </c>
      <c r="D74" s="438"/>
      <c r="E74" s="438"/>
      <c r="F74" s="438"/>
      <c r="G74" s="438"/>
      <c r="H74" s="438"/>
      <c r="I74" s="477"/>
      <c r="J74" s="151" t="s">
        <v>13</v>
      </c>
    </row>
    <row r="75" spans="2:10" ht="12.75" x14ac:dyDescent="0.2">
      <c r="B75" s="249" t="s">
        <v>4</v>
      </c>
      <c r="C75" s="395" t="s">
        <v>417</v>
      </c>
      <c r="D75" s="378"/>
      <c r="E75" s="378"/>
      <c r="F75" s="378"/>
      <c r="G75" s="378"/>
      <c r="H75" s="378"/>
      <c r="I75" s="172">
        <v>8.3299999999999999E-2</v>
      </c>
      <c r="J75" s="152">
        <f>I75*$J$32</f>
        <v>132.21909120000001</v>
      </c>
    </row>
    <row r="76" spans="2:10" ht="12.75" x14ac:dyDescent="0.2">
      <c r="B76" s="249" t="s">
        <v>6</v>
      </c>
      <c r="C76" s="395" t="s">
        <v>248</v>
      </c>
      <c r="D76" s="378"/>
      <c r="E76" s="378"/>
      <c r="F76" s="378"/>
      <c r="G76" s="378"/>
      <c r="H76" s="378"/>
      <c r="I76" s="172">
        <v>2.7799999999999998E-2</v>
      </c>
      <c r="J76" s="152">
        <f>I76*$J$32</f>
        <v>44.125939199999998</v>
      </c>
    </row>
    <row r="77" spans="2:10" s="188" customFormat="1" ht="12.75" x14ac:dyDescent="0.2">
      <c r="B77" s="314" t="s">
        <v>8</v>
      </c>
      <c r="C77" s="312" t="s">
        <v>393</v>
      </c>
      <c r="D77" s="312"/>
      <c r="E77" s="312"/>
      <c r="F77" s="312"/>
      <c r="G77" s="312"/>
      <c r="H77" s="312"/>
      <c r="I77" s="315">
        <v>0</v>
      </c>
      <c r="J77" s="316">
        <f>I77*$J$32</f>
        <v>0</v>
      </c>
    </row>
    <row r="78" spans="2:10" ht="12.75" x14ac:dyDescent="0.2">
      <c r="B78" s="397" t="s">
        <v>249</v>
      </c>
      <c r="C78" s="468"/>
      <c r="D78" s="468"/>
      <c r="E78" s="468"/>
      <c r="F78" s="468"/>
      <c r="G78" s="468"/>
      <c r="H78" s="468"/>
      <c r="I78" s="469"/>
      <c r="J78" s="152">
        <f>SUM(J75:J77)</f>
        <v>176.34503040000001</v>
      </c>
    </row>
    <row r="79" spans="2:10" ht="12.75" x14ac:dyDescent="0.2">
      <c r="B79" s="249" t="s">
        <v>9</v>
      </c>
      <c r="C79" s="395" t="s">
        <v>250</v>
      </c>
      <c r="D79" s="378"/>
      <c r="E79" s="378"/>
      <c r="F79" s="378"/>
      <c r="G79" s="378"/>
      <c r="H79" s="378"/>
      <c r="I79" s="173">
        <f>I69*(I75+I76)</f>
        <v>3.9773800000000012E-2</v>
      </c>
      <c r="J79" s="136">
        <f>I79*J32</f>
        <v>63.131520883200025</v>
      </c>
    </row>
    <row r="80" spans="2:10" ht="12.75" x14ac:dyDescent="0.2">
      <c r="B80" s="432" t="s">
        <v>42</v>
      </c>
      <c r="C80" s="470"/>
      <c r="D80" s="470"/>
      <c r="E80" s="470"/>
      <c r="F80" s="470"/>
      <c r="G80" s="470"/>
      <c r="H80" s="470"/>
      <c r="I80" s="471"/>
      <c r="J80" s="167">
        <f>SUM(J78:J79)</f>
        <v>239.47655128320002</v>
      </c>
    </row>
    <row r="81" spans="2:10" ht="12.75" x14ac:dyDescent="0.2">
      <c r="B81" s="472"/>
      <c r="C81" s="473"/>
      <c r="D81" s="473"/>
      <c r="E81" s="473"/>
      <c r="F81" s="473"/>
      <c r="G81" s="473"/>
      <c r="H81" s="473"/>
      <c r="I81" s="473"/>
      <c r="J81" s="474"/>
    </row>
    <row r="82" spans="2:10" ht="14.25" x14ac:dyDescent="0.2">
      <c r="B82" s="451" t="s">
        <v>251</v>
      </c>
      <c r="C82" s="452"/>
      <c r="D82" s="452"/>
      <c r="E82" s="452"/>
      <c r="F82" s="452"/>
      <c r="G82" s="452"/>
      <c r="H82" s="452"/>
      <c r="I82" s="452"/>
      <c r="J82" s="453"/>
    </row>
    <row r="83" spans="2:10" ht="15" x14ac:dyDescent="0.2">
      <c r="B83" s="143" t="s">
        <v>252</v>
      </c>
      <c r="C83" s="456" t="s">
        <v>253</v>
      </c>
      <c r="D83" s="457"/>
      <c r="E83" s="457"/>
      <c r="F83" s="457"/>
      <c r="G83" s="457"/>
      <c r="H83" s="457"/>
      <c r="I83" s="458"/>
      <c r="J83" s="151" t="s">
        <v>13</v>
      </c>
    </row>
    <row r="84" spans="2:10" ht="12.75" x14ac:dyDescent="0.2">
      <c r="B84" s="249" t="s">
        <v>4</v>
      </c>
      <c r="C84" s="505" t="s">
        <v>418</v>
      </c>
      <c r="D84" s="384"/>
      <c r="E84" s="384"/>
      <c r="F84" s="384"/>
      <c r="G84" s="384"/>
      <c r="H84" s="384"/>
      <c r="I84" s="174">
        <v>2.9999999999999997E-4</v>
      </c>
      <c r="J84" s="152">
        <f>I84*J32</f>
        <v>0.47617919999999997</v>
      </c>
    </row>
    <row r="85" spans="2:10" ht="12.75" x14ac:dyDescent="0.2">
      <c r="B85" s="249" t="s">
        <v>6</v>
      </c>
      <c r="C85" s="395" t="s">
        <v>254</v>
      </c>
      <c r="D85" s="378"/>
      <c r="E85" s="378"/>
      <c r="F85" s="378"/>
      <c r="G85" s="378"/>
      <c r="H85" s="378"/>
      <c r="I85" s="396"/>
      <c r="J85" s="152">
        <f>ROUND(I69*J84,2)</f>
        <v>0.17</v>
      </c>
    </row>
    <row r="86" spans="2:10" ht="12.75" x14ac:dyDescent="0.2">
      <c r="B86" s="397" t="s">
        <v>42</v>
      </c>
      <c r="C86" s="464"/>
      <c r="D86" s="464"/>
      <c r="E86" s="464"/>
      <c r="F86" s="464"/>
      <c r="G86" s="464"/>
      <c r="H86" s="464"/>
      <c r="I86" s="465"/>
      <c r="J86" s="167">
        <f>SUM(J84:J85)</f>
        <v>0.64617919999999995</v>
      </c>
    </row>
    <row r="87" spans="2:10" ht="15" x14ac:dyDescent="0.2">
      <c r="B87" s="434" t="s">
        <v>255</v>
      </c>
      <c r="C87" s="435"/>
      <c r="D87" s="435"/>
      <c r="E87" s="435"/>
      <c r="F87" s="435"/>
      <c r="G87" s="435"/>
      <c r="H87" s="435"/>
      <c r="I87" s="435"/>
      <c r="J87" s="436"/>
    </row>
    <row r="88" spans="2:10" ht="15" x14ac:dyDescent="0.2">
      <c r="B88" s="143" t="s">
        <v>256</v>
      </c>
      <c r="C88" s="456" t="s">
        <v>22</v>
      </c>
      <c r="D88" s="457"/>
      <c r="E88" s="457"/>
      <c r="F88" s="457"/>
      <c r="G88" s="457"/>
      <c r="H88" s="457"/>
      <c r="I88" s="458"/>
      <c r="J88" s="151" t="s">
        <v>13</v>
      </c>
    </row>
    <row r="89" spans="2:10" s="188" customFormat="1" ht="12.75" x14ac:dyDescent="0.2">
      <c r="B89" s="318" t="s">
        <v>4</v>
      </c>
      <c r="C89" s="282" t="s">
        <v>257</v>
      </c>
      <c r="D89" s="313"/>
      <c r="E89" s="313"/>
      <c r="F89" s="313"/>
      <c r="G89" s="313"/>
      <c r="H89" s="313"/>
      <c r="I89" s="295">
        <f>J89/J32</f>
        <v>0</v>
      </c>
      <c r="J89" s="316">
        <v>0</v>
      </c>
    </row>
    <row r="90" spans="2:10" s="188" customFormat="1" ht="12.75" x14ac:dyDescent="0.2">
      <c r="B90" s="318" t="s">
        <v>6</v>
      </c>
      <c r="C90" s="294" t="s">
        <v>258</v>
      </c>
      <c r="D90" s="313"/>
      <c r="E90" s="313"/>
      <c r="F90" s="313"/>
      <c r="G90" s="313"/>
      <c r="H90" s="313"/>
      <c r="I90" s="295">
        <f>J90/J32</f>
        <v>0</v>
      </c>
      <c r="J90" s="316">
        <f>J89*8%</f>
        <v>0</v>
      </c>
    </row>
    <row r="91" spans="2:10" s="188" customFormat="1" ht="12.75" x14ac:dyDescent="0.2">
      <c r="B91" s="318" t="s">
        <v>8</v>
      </c>
      <c r="C91" s="466" t="s">
        <v>259</v>
      </c>
      <c r="D91" s="467"/>
      <c r="E91" s="467"/>
      <c r="F91" s="467"/>
      <c r="G91" s="467"/>
      <c r="H91" s="467"/>
      <c r="I91" s="295">
        <v>0.04</v>
      </c>
      <c r="J91" s="316">
        <f>3.8%*J32</f>
        <v>60.316032</v>
      </c>
    </row>
    <row r="92" spans="2:10" s="188" customFormat="1" ht="12.75" x14ac:dyDescent="0.2">
      <c r="B92" s="318" t="s">
        <v>9</v>
      </c>
      <c r="C92" s="282" t="s">
        <v>260</v>
      </c>
      <c r="D92" s="313"/>
      <c r="E92" s="313"/>
      <c r="F92" s="313"/>
      <c r="G92" s="313"/>
      <c r="H92" s="313"/>
      <c r="I92" s="295">
        <v>6.9999999999999999E-4</v>
      </c>
      <c r="J92" s="316">
        <v>0</v>
      </c>
    </row>
    <row r="93" spans="2:10" ht="12.75" x14ac:dyDescent="0.2">
      <c r="B93" s="249" t="s">
        <v>16</v>
      </c>
      <c r="C93" s="146" t="s">
        <v>261</v>
      </c>
      <c r="D93" s="246"/>
      <c r="E93" s="246"/>
      <c r="F93" s="246"/>
      <c r="G93" s="246"/>
      <c r="H93" s="246"/>
      <c r="I93" s="266">
        <f>J93/J32</f>
        <v>0</v>
      </c>
      <c r="J93" s="152">
        <f>ROUND($H$69*J92,2)</f>
        <v>0</v>
      </c>
    </row>
    <row r="94" spans="2:10" ht="12.75" x14ac:dyDescent="0.2">
      <c r="B94" s="249" t="s">
        <v>17</v>
      </c>
      <c r="C94" s="146" t="s">
        <v>262</v>
      </c>
      <c r="D94" s="246"/>
      <c r="E94" s="246"/>
      <c r="F94" s="246"/>
      <c r="G94" s="246"/>
      <c r="H94" s="246"/>
      <c r="I94" s="266">
        <f>J94/J32</f>
        <v>0</v>
      </c>
      <c r="J94" s="152">
        <f>8%*(50%*J92)</f>
        <v>0</v>
      </c>
    </row>
    <row r="95" spans="2:10" ht="12.75" x14ac:dyDescent="0.2">
      <c r="B95" s="449" t="s">
        <v>42</v>
      </c>
      <c r="C95" s="450"/>
      <c r="D95" s="450"/>
      <c r="E95" s="450"/>
      <c r="F95" s="450"/>
      <c r="G95" s="450"/>
      <c r="H95" s="450"/>
      <c r="I95" s="267">
        <f>SUM(I89:I94)</f>
        <v>4.07E-2</v>
      </c>
      <c r="J95" s="167">
        <f>SUM(J89:J94)</f>
        <v>60.316032</v>
      </c>
    </row>
    <row r="96" spans="2:10" ht="14.25" x14ac:dyDescent="0.2">
      <c r="B96" s="451" t="s">
        <v>263</v>
      </c>
      <c r="C96" s="452"/>
      <c r="D96" s="452"/>
      <c r="E96" s="452"/>
      <c r="F96" s="452"/>
      <c r="G96" s="452"/>
      <c r="H96" s="452"/>
      <c r="I96" s="452"/>
      <c r="J96" s="453"/>
    </row>
    <row r="97" spans="2:10" ht="15" x14ac:dyDescent="0.2">
      <c r="B97" s="451" t="s">
        <v>264</v>
      </c>
      <c r="C97" s="454"/>
      <c r="D97" s="454"/>
      <c r="E97" s="454"/>
      <c r="F97" s="454"/>
      <c r="G97" s="454"/>
      <c r="H97" s="454"/>
      <c r="I97" s="454"/>
      <c r="J97" s="455"/>
    </row>
    <row r="98" spans="2:10" ht="15" x14ac:dyDescent="0.2">
      <c r="B98" s="143" t="s">
        <v>265</v>
      </c>
      <c r="C98" s="456" t="s">
        <v>266</v>
      </c>
      <c r="D98" s="457"/>
      <c r="E98" s="457"/>
      <c r="F98" s="457"/>
      <c r="G98" s="457"/>
      <c r="H98" s="457"/>
      <c r="I98" s="458"/>
      <c r="J98" s="151" t="s">
        <v>13</v>
      </c>
    </row>
    <row r="99" spans="2:10" ht="12.75" x14ac:dyDescent="0.2">
      <c r="B99" s="249" t="s">
        <v>4</v>
      </c>
      <c r="C99" s="590" t="s">
        <v>394</v>
      </c>
      <c r="D99" s="591"/>
      <c r="E99" s="591"/>
      <c r="F99" s="591"/>
      <c r="G99" s="591"/>
      <c r="H99" s="592"/>
      <c r="I99" s="175">
        <f>8.33%</f>
        <v>8.3299999999999999E-2</v>
      </c>
      <c r="J99" s="152">
        <f>I99*J32</f>
        <v>132.21909120000001</v>
      </c>
    </row>
    <row r="100" spans="2:10" ht="12.75" x14ac:dyDescent="0.2">
      <c r="B100" s="249" t="s">
        <v>6</v>
      </c>
      <c r="C100" s="590" t="s">
        <v>267</v>
      </c>
      <c r="D100" s="591"/>
      <c r="E100" s="591"/>
      <c r="F100" s="591"/>
      <c r="G100" s="591"/>
      <c r="H100" s="592"/>
      <c r="I100" s="175">
        <v>1.0500000000000001E-2</v>
      </c>
      <c r="J100" s="152">
        <f>I100*J32</f>
        <v>16.666272000000003</v>
      </c>
    </row>
    <row r="101" spans="2:10" ht="12.75" x14ac:dyDescent="0.2">
      <c r="B101" s="249" t="s">
        <v>8</v>
      </c>
      <c r="C101" s="590" t="s">
        <v>268</v>
      </c>
      <c r="D101" s="591"/>
      <c r="E101" s="591"/>
      <c r="F101" s="591"/>
      <c r="G101" s="591"/>
      <c r="H101" s="592"/>
      <c r="I101" s="176"/>
      <c r="J101" s="152">
        <v>0</v>
      </c>
    </row>
    <row r="102" spans="2:10" ht="12.75" x14ac:dyDescent="0.2">
      <c r="B102" s="249" t="s">
        <v>9</v>
      </c>
      <c r="C102" s="590" t="s">
        <v>269</v>
      </c>
      <c r="D102" s="591"/>
      <c r="E102" s="591"/>
      <c r="F102" s="591"/>
      <c r="G102" s="591"/>
      <c r="H102" s="592"/>
      <c r="I102" s="175">
        <v>1E-3</v>
      </c>
      <c r="J102" s="152">
        <f>I102*J32</f>
        <v>1.5872640000000002</v>
      </c>
    </row>
    <row r="103" spans="2:10" ht="12.75" x14ac:dyDescent="0.2">
      <c r="B103" s="249"/>
      <c r="C103" s="590"/>
      <c r="D103" s="591"/>
      <c r="E103" s="591"/>
      <c r="F103" s="591"/>
      <c r="G103" s="591"/>
      <c r="H103" s="592"/>
      <c r="I103" s="177"/>
      <c r="J103" s="152"/>
    </row>
    <row r="104" spans="2:10" ht="12.75" x14ac:dyDescent="0.2">
      <c r="B104" s="249" t="s">
        <v>16</v>
      </c>
      <c r="C104" s="593" t="s">
        <v>154</v>
      </c>
      <c r="D104" s="594"/>
      <c r="E104" s="594"/>
      <c r="F104" s="594"/>
      <c r="G104" s="594"/>
      <c r="H104" s="595"/>
      <c r="I104" s="177"/>
      <c r="J104" s="152"/>
    </row>
    <row r="105" spans="2:10" ht="12.75" x14ac:dyDescent="0.2">
      <c r="B105" s="249" t="s">
        <v>17</v>
      </c>
      <c r="C105" s="446" t="s">
        <v>270</v>
      </c>
      <c r="D105" s="447"/>
      <c r="E105" s="447"/>
      <c r="F105" s="447"/>
      <c r="G105" s="447"/>
      <c r="H105" s="448"/>
      <c r="I105" s="175"/>
      <c r="J105" s="152">
        <v>0</v>
      </c>
    </row>
    <row r="106" spans="2:10" ht="12.75" x14ac:dyDescent="0.2">
      <c r="B106" s="432" t="s">
        <v>249</v>
      </c>
      <c r="C106" s="433"/>
      <c r="D106" s="433"/>
      <c r="E106" s="433"/>
      <c r="F106" s="433"/>
      <c r="G106" s="433"/>
      <c r="H106" s="433"/>
      <c r="I106" s="433"/>
      <c r="J106" s="167">
        <f>SUM(J99:J105)</f>
        <v>150.47262720000001</v>
      </c>
    </row>
    <row r="107" spans="2:10" ht="12.75" x14ac:dyDescent="0.2">
      <c r="B107" s="249"/>
      <c r="C107" s="416"/>
      <c r="D107" s="416"/>
      <c r="E107" s="416"/>
      <c r="F107" s="416"/>
      <c r="G107" s="416"/>
      <c r="H107" s="416"/>
      <c r="I107" s="416"/>
      <c r="J107" s="152"/>
    </row>
    <row r="108" spans="2:10" ht="12.75" x14ac:dyDescent="0.2">
      <c r="B108" s="432" t="s">
        <v>42</v>
      </c>
      <c r="C108" s="433"/>
      <c r="D108" s="433"/>
      <c r="E108" s="433"/>
      <c r="F108" s="433"/>
      <c r="G108" s="433"/>
      <c r="H108" s="433"/>
      <c r="I108" s="433"/>
      <c r="J108" s="167">
        <f>SUM(J106:J107)</f>
        <v>150.47262720000001</v>
      </c>
    </row>
    <row r="109" spans="2:10" ht="15" x14ac:dyDescent="0.2">
      <c r="B109" s="434" t="s">
        <v>271</v>
      </c>
      <c r="C109" s="435"/>
      <c r="D109" s="435"/>
      <c r="E109" s="435"/>
      <c r="F109" s="435"/>
      <c r="G109" s="435"/>
      <c r="H109" s="435"/>
      <c r="I109" s="435"/>
      <c r="J109" s="436"/>
    </row>
    <row r="110" spans="2:10" ht="15" x14ac:dyDescent="0.2">
      <c r="B110" s="143">
        <v>4</v>
      </c>
      <c r="C110" s="437" t="s">
        <v>272</v>
      </c>
      <c r="D110" s="438"/>
      <c r="E110" s="438"/>
      <c r="F110" s="438"/>
      <c r="G110" s="438"/>
      <c r="H110" s="438"/>
      <c r="I110" s="439"/>
      <c r="J110" s="151" t="s">
        <v>13</v>
      </c>
    </row>
    <row r="111" spans="2:10" ht="12.75" x14ac:dyDescent="0.2">
      <c r="B111" s="249" t="s">
        <v>23</v>
      </c>
      <c r="C111" s="427" t="s">
        <v>273</v>
      </c>
      <c r="D111" s="427"/>
      <c r="E111" s="427"/>
      <c r="F111" s="427"/>
      <c r="G111" s="427"/>
      <c r="H111" s="427"/>
      <c r="I111" s="427"/>
      <c r="J111" s="152">
        <f>J69</f>
        <v>568.24051200000008</v>
      </c>
    </row>
    <row r="112" spans="2:10" ht="12.75" x14ac:dyDescent="0.2">
      <c r="B112" s="249" t="s">
        <v>24</v>
      </c>
      <c r="C112" s="427" t="s">
        <v>274</v>
      </c>
      <c r="D112" s="427"/>
      <c r="E112" s="427"/>
      <c r="F112" s="427"/>
      <c r="G112" s="427"/>
      <c r="H112" s="427"/>
      <c r="I112" s="427"/>
      <c r="J112" s="152">
        <f>J80</f>
        <v>239.47655128320002</v>
      </c>
    </row>
    <row r="113" spans="2:10" ht="12.75" x14ac:dyDescent="0.2">
      <c r="B113" s="249" t="s">
        <v>252</v>
      </c>
      <c r="C113" s="427" t="s">
        <v>275</v>
      </c>
      <c r="D113" s="427"/>
      <c r="E113" s="427"/>
      <c r="F113" s="427"/>
      <c r="G113" s="427"/>
      <c r="H113" s="427"/>
      <c r="I113" s="427"/>
      <c r="J113" s="152">
        <f>J86</f>
        <v>0.64617919999999995</v>
      </c>
    </row>
    <row r="114" spans="2:10" ht="12.75" x14ac:dyDescent="0.2">
      <c r="B114" s="249" t="s">
        <v>256</v>
      </c>
      <c r="C114" s="427" t="s">
        <v>276</v>
      </c>
      <c r="D114" s="427"/>
      <c r="E114" s="427"/>
      <c r="F114" s="427"/>
      <c r="G114" s="427"/>
      <c r="H114" s="427"/>
      <c r="I114" s="427"/>
      <c r="J114" s="152">
        <f>J95</f>
        <v>60.316032</v>
      </c>
    </row>
    <row r="115" spans="2:10" ht="12.75" x14ac:dyDescent="0.2">
      <c r="B115" s="249" t="s">
        <v>265</v>
      </c>
      <c r="C115" s="427" t="s">
        <v>277</v>
      </c>
      <c r="D115" s="427"/>
      <c r="E115" s="427"/>
      <c r="F115" s="427"/>
      <c r="G115" s="427"/>
      <c r="H115" s="427"/>
      <c r="I115" s="427"/>
      <c r="J115" s="152">
        <f>J108</f>
        <v>150.47262720000001</v>
      </c>
    </row>
    <row r="116" spans="2:10" ht="12.75" x14ac:dyDescent="0.2">
      <c r="B116" s="249" t="s">
        <v>278</v>
      </c>
      <c r="C116" s="427" t="s">
        <v>154</v>
      </c>
      <c r="D116" s="427"/>
      <c r="E116" s="427"/>
      <c r="F116" s="427"/>
      <c r="G116" s="427"/>
      <c r="H116" s="427"/>
      <c r="I116" s="427"/>
      <c r="J116" s="152">
        <v>0</v>
      </c>
    </row>
    <row r="117" spans="2:10" ht="12.75" x14ac:dyDescent="0.2">
      <c r="B117" s="397" t="s">
        <v>42</v>
      </c>
      <c r="C117" s="398"/>
      <c r="D117" s="398"/>
      <c r="E117" s="398"/>
      <c r="F117" s="398"/>
      <c r="G117" s="398"/>
      <c r="H117" s="398"/>
      <c r="I117" s="399"/>
      <c r="J117" s="167">
        <f>SUM(J111:J116)</f>
        <v>1019.1519016832001</v>
      </c>
    </row>
    <row r="118" spans="2:10" ht="12.75" x14ac:dyDescent="0.2">
      <c r="B118" s="429" t="s">
        <v>279</v>
      </c>
      <c r="C118" s="596"/>
      <c r="D118" s="596"/>
      <c r="E118" s="596"/>
      <c r="F118" s="596"/>
      <c r="G118" s="596"/>
      <c r="H118" s="596"/>
      <c r="I118" s="596"/>
      <c r="J118" s="597"/>
    </row>
    <row r="119" spans="2:10" ht="15" x14ac:dyDescent="0.2">
      <c r="B119" s="143">
        <v>5</v>
      </c>
      <c r="C119" s="423" t="s">
        <v>26</v>
      </c>
      <c r="D119" s="423"/>
      <c r="E119" s="423"/>
      <c r="F119" s="423"/>
      <c r="G119" s="423"/>
      <c r="H119" s="423"/>
      <c r="I119" s="250" t="s">
        <v>215</v>
      </c>
      <c r="J119" s="179" t="s">
        <v>13</v>
      </c>
    </row>
    <row r="120" spans="2:10" ht="12.75" x14ac:dyDescent="0.2">
      <c r="B120" s="424" t="s">
        <v>280</v>
      </c>
      <c r="C120" s="425"/>
      <c r="D120" s="425"/>
      <c r="E120" s="425"/>
      <c r="F120" s="425"/>
      <c r="G120" s="425"/>
      <c r="H120" s="426"/>
      <c r="I120" s="253" t="s">
        <v>21</v>
      </c>
      <c r="J120" s="152">
        <f>SUM(J32+J46+J117+J55)</f>
        <v>3453.2835816832003</v>
      </c>
    </row>
    <row r="121" spans="2:10" ht="12.75" x14ac:dyDescent="0.2">
      <c r="B121" s="249" t="s">
        <v>4</v>
      </c>
      <c r="C121" s="416" t="s">
        <v>27</v>
      </c>
      <c r="D121" s="416"/>
      <c r="E121" s="416"/>
      <c r="F121" s="416"/>
      <c r="G121" s="416"/>
      <c r="H121" s="416"/>
      <c r="I121" s="161">
        <f>Florianópolis!I121</f>
        <v>0.03</v>
      </c>
      <c r="J121" s="152">
        <f>I121*J120</f>
        <v>103.598507450496</v>
      </c>
    </row>
    <row r="122" spans="2:10" ht="12.75" x14ac:dyDescent="0.2">
      <c r="B122" s="424" t="s">
        <v>281</v>
      </c>
      <c r="C122" s="425"/>
      <c r="D122" s="425"/>
      <c r="E122" s="425"/>
      <c r="F122" s="425"/>
      <c r="G122" s="425"/>
      <c r="H122" s="426"/>
      <c r="I122" s="180"/>
      <c r="J122" s="152">
        <f>J121+J120</f>
        <v>3556.8820891336964</v>
      </c>
    </row>
    <row r="123" spans="2:10" ht="12.75" x14ac:dyDescent="0.2">
      <c r="B123" s="249" t="s">
        <v>6</v>
      </c>
      <c r="C123" s="416" t="s">
        <v>28</v>
      </c>
      <c r="D123" s="416"/>
      <c r="E123" s="416"/>
      <c r="F123" s="416"/>
      <c r="G123" s="416"/>
      <c r="H123" s="416"/>
      <c r="I123" s="161">
        <f>Florianópolis!I123</f>
        <v>0.16749</v>
      </c>
      <c r="J123" s="152">
        <f>I123*J122</f>
        <v>595.74218110900279</v>
      </c>
    </row>
    <row r="124" spans="2:10" ht="12.75" x14ac:dyDescent="0.2">
      <c r="B124" s="424" t="s">
        <v>282</v>
      </c>
      <c r="C124" s="425"/>
      <c r="D124" s="425"/>
      <c r="E124" s="425"/>
      <c r="F124" s="425"/>
      <c r="G124" s="425"/>
      <c r="H124" s="426"/>
      <c r="I124" s="180" t="s">
        <v>21</v>
      </c>
      <c r="J124" s="152">
        <f>J123+J122</f>
        <v>4152.6242702426989</v>
      </c>
    </row>
    <row r="125" spans="2:10" ht="12.75" x14ac:dyDescent="0.2">
      <c r="B125" s="249" t="s">
        <v>8</v>
      </c>
      <c r="C125" s="416" t="s">
        <v>29</v>
      </c>
      <c r="D125" s="416"/>
      <c r="E125" s="416"/>
      <c r="F125" s="416"/>
      <c r="G125" s="416"/>
      <c r="H125" s="416"/>
      <c r="I125" s="180" t="s">
        <v>21</v>
      </c>
      <c r="J125" s="181" t="s">
        <v>21</v>
      </c>
    </row>
    <row r="126" spans="2:10" ht="12.75" x14ac:dyDescent="0.2">
      <c r="B126" s="249"/>
      <c r="C126" s="416" t="s">
        <v>30</v>
      </c>
      <c r="D126" s="416"/>
      <c r="E126" s="416"/>
      <c r="F126" s="416"/>
      <c r="G126" s="416"/>
      <c r="H126" s="416"/>
      <c r="I126" s="180" t="s">
        <v>21</v>
      </c>
      <c r="J126" s="181" t="s">
        <v>21</v>
      </c>
    </row>
    <row r="127" spans="2:10" ht="12.75" x14ac:dyDescent="0.2">
      <c r="B127" s="249"/>
      <c r="C127" s="417" t="s">
        <v>400</v>
      </c>
      <c r="D127" s="418"/>
      <c r="E127" s="418"/>
      <c r="F127" s="418"/>
      <c r="G127" s="418"/>
      <c r="H127" s="419"/>
      <c r="I127" s="182">
        <f>Florianópolis!I127</f>
        <v>0.03</v>
      </c>
      <c r="J127" s="183">
        <f>I127*J135</f>
        <v>132.03892751169155</v>
      </c>
    </row>
    <row r="128" spans="2:10" ht="12.75" x14ac:dyDescent="0.2">
      <c r="B128" s="249"/>
      <c r="C128" s="417" t="s">
        <v>401</v>
      </c>
      <c r="D128" s="418"/>
      <c r="E128" s="418"/>
      <c r="F128" s="418"/>
      <c r="G128" s="418"/>
      <c r="H128" s="419"/>
      <c r="I128" s="182">
        <f>Florianópolis!I128</f>
        <v>6.4999999999999997E-3</v>
      </c>
      <c r="J128" s="183">
        <f>I128*J135</f>
        <v>28.608434294199835</v>
      </c>
    </row>
    <row r="129" spans="2:10" ht="12.75" x14ac:dyDescent="0.2">
      <c r="B129" s="249"/>
      <c r="C129" s="420" t="s">
        <v>283</v>
      </c>
      <c r="D129" s="421"/>
      <c r="E129" s="421"/>
      <c r="F129" s="421"/>
      <c r="G129" s="421"/>
      <c r="H129" s="422"/>
      <c r="I129" s="184" t="s">
        <v>21</v>
      </c>
      <c r="J129" s="181" t="s">
        <v>21</v>
      </c>
    </row>
    <row r="130" spans="2:10" ht="12.75" x14ac:dyDescent="0.2">
      <c r="B130" s="249"/>
      <c r="C130" s="395" t="s">
        <v>31</v>
      </c>
      <c r="D130" s="418"/>
      <c r="E130" s="418"/>
      <c r="F130" s="418"/>
      <c r="G130" s="418"/>
      <c r="H130" s="418"/>
      <c r="I130" s="184" t="s">
        <v>21</v>
      </c>
      <c r="J130" s="181" t="s">
        <v>21</v>
      </c>
    </row>
    <row r="131" spans="2:10" ht="12.75" x14ac:dyDescent="0.2">
      <c r="B131" s="249"/>
      <c r="C131" s="395" t="s">
        <v>32</v>
      </c>
      <c r="D131" s="378"/>
      <c r="E131" s="378"/>
      <c r="F131" s="378"/>
      <c r="G131" s="378"/>
      <c r="H131" s="378"/>
      <c r="I131" s="184" t="s">
        <v>21</v>
      </c>
      <c r="J131" s="181" t="s">
        <v>21</v>
      </c>
    </row>
    <row r="132" spans="2:10" ht="12.75" x14ac:dyDescent="0.2">
      <c r="B132" s="249"/>
      <c r="C132" s="395" t="s">
        <v>284</v>
      </c>
      <c r="D132" s="378"/>
      <c r="E132" s="378"/>
      <c r="F132" s="378"/>
      <c r="G132" s="378"/>
      <c r="H132" s="396"/>
      <c r="I132" s="182">
        <v>0.02</v>
      </c>
      <c r="J132" s="183">
        <f>I132*J135</f>
        <v>88.025951674461027</v>
      </c>
    </row>
    <row r="133" spans="2:10" ht="12.75" x14ac:dyDescent="0.2">
      <c r="B133" s="397" t="s">
        <v>42</v>
      </c>
      <c r="C133" s="398"/>
      <c r="D133" s="398"/>
      <c r="E133" s="398"/>
      <c r="F133" s="398"/>
      <c r="G133" s="398"/>
      <c r="H133" s="398"/>
      <c r="I133" s="399"/>
      <c r="J133" s="167">
        <f>SUM(J121+J123+J127+J128+J132)</f>
        <v>948.01400203985111</v>
      </c>
    </row>
    <row r="134" spans="2:10" ht="12.75" x14ac:dyDescent="0.2">
      <c r="B134" s="397"/>
      <c r="C134" s="398"/>
      <c r="D134" s="398"/>
      <c r="E134" s="398"/>
      <c r="F134" s="398"/>
      <c r="G134" s="398"/>
      <c r="H134" s="398"/>
      <c r="I134" s="398"/>
      <c r="J134" s="598"/>
    </row>
    <row r="135" spans="2:10" ht="12.75" x14ac:dyDescent="0.2">
      <c r="B135" s="402" t="s">
        <v>33</v>
      </c>
      <c r="C135" s="403"/>
      <c r="D135" s="403"/>
      <c r="E135" s="259"/>
      <c r="F135" s="259"/>
      <c r="G135" s="259"/>
      <c r="H135" s="260">
        <f>100%-I135</f>
        <v>0.94350000000000001</v>
      </c>
      <c r="I135" s="261">
        <f>SUM(I127:I132)</f>
        <v>5.6499999999999995E-2</v>
      </c>
      <c r="J135" s="262">
        <f>J124/H135</f>
        <v>4401.2975837230515</v>
      </c>
    </row>
    <row r="136" spans="2:10" x14ac:dyDescent="0.2">
      <c r="B136" s="404" t="s">
        <v>34</v>
      </c>
      <c r="C136" s="405"/>
      <c r="D136" s="410" t="s">
        <v>285</v>
      </c>
      <c r="E136" s="410"/>
      <c r="F136" s="410"/>
      <c r="G136" s="410"/>
      <c r="H136" s="410"/>
      <c r="I136" s="410"/>
      <c r="J136" s="411"/>
    </row>
    <row r="137" spans="2:10" x14ac:dyDescent="0.2">
      <c r="B137" s="406"/>
      <c r="C137" s="407"/>
      <c r="D137" s="412" t="s">
        <v>286</v>
      </c>
      <c r="E137" s="412"/>
      <c r="F137" s="412"/>
      <c r="G137" s="412"/>
      <c r="H137" s="412"/>
      <c r="I137" s="412"/>
      <c r="J137" s="413"/>
    </row>
    <row r="138" spans="2:10" x14ac:dyDescent="0.2">
      <c r="B138" s="408"/>
      <c r="C138" s="409"/>
      <c r="D138" s="414" t="s">
        <v>287</v>
      </c>
      <c r="E138" s="414"/>
      <c r="F138" s="414"/>
      <c r="G138" s="414"/>
      <c r="H138" s="414"/>
      <c r="I138" s="414"/>
      <c r="J138" s="415"/>
    </row>
    <row r="139" spans="2:10" ht="12.75" x14ac:dyDescent="0.2">
      <c r="B139" s="374"/>
      <c r="C139" s="375"/>
      <c r="D139" s="375"/>
      <c r="E139" s="375"/>
      <c r="F139" s="375"/>
      <c r="G139" s="375"/>
      <c r="H139" s="375"/>
      <c r="I139" s="375"/>
      <c r="J139" s="376"/>
    </row>
    <row r="140" spans="2:10" ht="12.75" x14ac:dyDescent="0.2">
      <c r="B140" s="377" t="s">
        <v>288</v>
      </c>
      <c r="C140" s="378"/>
      <c r="D140" s="378"/>
      <c r="E140" s="378"/>
      <c r="F140" s="378"/>
      <c r="G140" s="378"/>
      <c r="H140" s="378"/>
      <c r="I140" s="378"/>
      <c r="J140" s="379"/>
    </row>
    <row r="141" spans="2:10" ht="12.75" x14ac:dyDescent="0.2">
      <c r="B141" s="380"/>
      <c r="C141" s="381"/>
      <c r="D141" s="381"/>
      <c r="E141" s="381"/>
      <c r="F141" s="381"/>
      <c r="G141" s="381"/>
      <c r="H141" s="381"/>
      <c r="I141" s="381"/>
      <c r="J141" s="382"/>
    </row>
    <row r="142" spans="2:10" ht="12.75" x14ac:dyDescent="0.2">
      <c r="B142" s="383" t="s">
        <v>289</v>
      </c>
      <c r="C142" s="384"/>
      <c r="D142" s="384"/>
      <c r="E142" s="384"/>
      <c r="F142" s="384"/>
      <c r="G142" s="384"/>
      <c r="H142" s="384"/>
      <c r="I142" s="384"/>
      <c r="J142" s="385"/>
    </row>
    <row r="143" spans="2:10" ht="14.25" x14ac:dyDescent="0.2">
      <c r="B143" s="386" t="s">
        <v>290</v>
      </c>
      <c r="C143" s="387"/>
      <c r="D143" s="387"/>
      <c r="E143" s="387"/>
      <c r="F143" s="387"/>
      <c r="G143" s="387"/>
      <c r="H143" s="387"/>
      <c r="I143" s="387"/>
      <c r="J143" s="191" t="s">
        <v>13</v>
      </c>
    </row>
    <row r="144" spans="2:10" ht="12.75" x14ac:dyDescent="0.2">
      <c r="B144" s="186" t="s">
        <v>4</v>
      </c>
      <c r="C144" s="378" t="s">
        <v>35</v>
      </c>
      <c r="D144" s="378"/>
      <c r="E144" s="378"/>
      <c r="F144" s="378"/>
      <c r="G144" s="378"/>
      <c r="H144" s="378"/>
      <c r="I144" s="378"/>
      <c r="J144" s="153">
        <f>J32</f>
        <v>1587.2640000000001</v>
      </c>
    </row>
    <row r="145" spans="2:15" ht="12.75" x14ac:dyDescent="0.2">
      <c r="B145" s="186" t="s">
        <v>6</v>
      </c>
      <c r="C145" s="378" t="s">
        <v>291</v>
      </c>
      <c r="D145" s="378"/>
      <c r="E145" s="378"/>
      <c r="F145" s="378"/>
      <c r="G145" s="378"/>
      <c r="H145" s="378"/>
      <c r="I145" s="378"/>
      <c r="J145" s="153">
        <f>J46</f>
        <v>614.86767999999995</v>
      </c>
    </row>
    <row r="146" spans="2:15" ht="12.75" x14ac:dyDescent="0.2">
      <c r="B146" s="186" t="s">
        <v>8</v>
      </c>
      <c r="C146" s="378" t="s">
        <v>292</v>
      </c>
      <c r="D146" s="378"/>
      <c r="E146" s="378"/>
      <c r="F146" s="378"/>
      <c r="G146" s="378"/>
      <c r="H146" s="378"/>
      <c r="I146" s="378"/>
      <c r="J146" s="153">
        <f>J55</f>
        <v>232</v>
      </c>
    </row>
    <row r="147" spans="2:15" ht="12.75" x14ac:dyDescent="0.2">
      <c r="B147" s="186" t="s">
        <v>9</v>
      </c>
      <c r="C147" s="378" t="s">
        <v>272</v>
      </c>
      <c r="D147" s="378"/>
      <c r="E147" s="378"/>
      <c r="F147" s="378"/>
      <c r="G147" s="378"/>
      <c r="H147" s="378"/>
      <c r="I147" s="378"/>
      <c r="J147" s="153">
        <f>J117</f>
        <v>1019.1519016832001</v>
      </c>
    </row>
    <row r="148" spans="2:15" ht="12.75" x14ac:dyDescent="0.2">
      <c r="B148" s="391" t="s">
        <v>293</v>
      </c>
      <c r="C148" s="392"/>
      <c r="D148" s="392"/>
      <c r="E148" s="392"/>
      <c r="F148" s="392"/>
      <c r="G148" s="392"/>
      <c r="H148" s="392"/>
      <c r="I148" s="392"/>
      <c r="J148" s="154">
        <f>SUM(J144:J147)</f>
        <v>3453.2835816832003</v>
      </c>
    </row>
    <row r="149" spans="2:15" ht="12.75" x14ac:dyDescent="0.2">
      <c r="B149" s="187" t="s">
        <v>16</v>
      </c>
      <c r="C149" s="378" t="s">
        <v>294</v>
      </c>
      <c r="D149" s="378"/>
      <c r="E149" s="378"/>
      <c r="F149" s="378"/>
      <c r="G149" s="378"/>
      <c r="H149" s="378"/>
      <c r="I149" s="378"/>
      <c r="J149" s="153">
        <f>J133</f>
        <v>948.01400203985111</v>
      </c>
    </row>
    <row r="150" spans="2:15" ht="12.75" x14ac:dyDescent="0.2">
      <c r="B150" s="391" t="s">
        <v>295</v>
      </c>
      <c r="C150" s="392"/>
      <c r="D150" s="392"/>
      <c r="E150" s="392"/>
      <c r="F150" s="392"/>
      <c r="G150" s="392"/>
      <c r="H150" s="392"/>
      <c r="I150" s="392"/>
      <c r="J150" s="154">
        <f>SUM(J148:J149)</f>
        <v>4401.2975837230515</v>
      </c>
    </row>
    <row r="151" spans="2:15" ht="12.75" x14ac:dyDescent="0.2">
      <c r="B151" s="388"/>
      <c r="C151" s="389"/>
      <c r="D151" s="389"/>
      <c r="E151" s="389"/>
      <c r="F151" s="389"/>
      <c r="G151" s="389"/>
      <c r="H151" s="389"/>
      <c r="I151" s="389"/>
      <c r="J151" s="390"/>
    </row>
    <row r="152" spans="2:15" ht="12.75" x14ac:dyDescent="0.2">
      <c r="B152" s="393"/>
      <c r="C152" s="393"/>
      <c r="D152" s="189"/>
      <c r="E152" s="190"/>
      <c r="F152" s="190"/>
      <c r="G152" s="188"/>
      <c r="H152" s="188"/>
      <c r="I152" s="188"/>
      <c r="J152" s="188"/>
    </row>
    <row r="153" spans="2:15" customFormat="1" ht="17.100000000000001" customHeight="1" x14ac:dyDescent="0.2">
      <c r="B153" s="394" t="s">
        <v>36</v>
      </c>
      <c r="C153" s="394"/>
      <c r="D153" s="394"/>
      <c r="E153" s="394"/>
      <c r="F153" s="394"/>
      <c r="G153" s="394"/>
      <c r="H153" s="394"/>
      <c r="I153" s="394"/>
      <c r="J153" s="394"/>
      <c r="K153" s="394"/>
    </row>
    <row r="154" spans="2:15" customFormat="1" ht="14.65" customHeight="1" x14ac:dyDescent="0.2">
      <c r="B154" s="372" t="s">
        <v>37</v>
      </c>
      <c r="C154" s="372"/>
      <c r="D154" s="372"/>
      <c r="E154" s="372"/>
      <c r="F154" s="372"/>
      <c r="G154" s="372"/>
      <c r="H154" s="372"/>
      <c r="I154" s="372"/>
      <c r="J154" s="372"/>
      <c r="K154" s="372"/>
    </row>
    <row r="155" spans="2:15" customFormat="1" ht="39" customHeight="1" x14ac:dyDescent="0.2">
      <c r="B155" s="364" t="s">
        <v>38</v>
      </c>
      <c r="C155" s="364"/>
      <c r="D155" s="364"/>
      <c r="E155" s="364" t="s">
        <v>39</v>
      </c>
      <c r="F155" s="364"/>
      <c r="G155" s="364"/>
      <c r="H155" s="373" t="s">
        <v>40</v>
      </c>
      <c r="I155" s="373"/>
      <c r="J155" s="373" t="s">
        <v>41</v>
      </c>
      <c r="K155" s="373"/>
    </row>
    <row r="156" spans="2:15" customFormat="1" ht="14.65" customHeight="1" x14ac:dyDescent="0.2">
      <c r="B156" s="368" t="s">
        <v>175</v>
      </c>
      <c r="C156" s="368"/>
      <c r="D156" s="368"/>
      <c r="E156" s="1">
        <v>1</v>
      </c>
      <c r="F156" s="363">
        <v>1200</v>
      </c>
      <c r="G156" s="363"/>
      <c r="H156" s="369">
        <f>J150</f>
        <v>4401.2975837230515</v>
      </c>
      <c r="I156" s="369"/>
      <c r="J156" s="370">
        <f>(E156/F156)*H156</f>
        <v>3.6677479864358764</v>
      </c>
      <c r="K156" s="370"/>
      <c r="N156" s="97"/>
      <c r="O156" s="97"/>
    </row>
    <row r="157" spans="2:15" customFormat="1" ht="14.65" customHeight="1" x14ac:dyDescent="0.2">
      <c r="B157" s="360" t="s">
        <v>42</v>
      </c>
      <c r="C157" s="360"/>
      <c r="D157" s="360"/>
      <c r="E157" s="360"/>
      <c r="F157" s="360"/>
      <c r="G157" s="360"/>
      <c r="H157" s="360"/>
      <c r="I157" s="360"/>
      <c r="J157" s="370">
        <f>SUM(J156)</f>
        <v>3.6677479864358764</v>
      </c>
      <c r="K157" s="370"/>
    </row>
    <row r="158" spans="2:15" customFormat="1" ht="14.65" customHeight="1" x14ac:dyDescent="0.2">
      <c r="B158" s="371"/>
      <c r="C158" s="371"/>
      <c r="D158" s="371"/>
      <c r="E158" s="371"/>
      <c r="F158" s="371"/>
      <c r="G158" s="371"/>
      <c r="H158" s="371"/>
      <c r="I158" s="371"/>
      <c r="J158" s="371"/>
      <c r="K158" s="371"/>
    </row>
    <row r="159" spans="2:15" customFormat="1" ht="26.25" customHeight="1" x14ac:dyDescent="0.2">
      <c r="B159" s="368" t="s">
        <v>160</v>
      </c>
      <c r="C159" s="368"/>
      <c r="D159" s="368"/>
      <c r="E159" s="2">
        <v>1</v>
      </c>
      <c r="F159" s="363">
        <v>2700</v>
      </c>
      <c r="G159" s="363"/>
      <c r="H159" s="369">
        <f>J150</f>
        <v>4401.2975837230515</v>
      </c>
      <c r="I159" s="369"/>
      <c r="J159" s="361">
        <f>(E159/F159)*H159</f>
        <v>1.6301102161937226</v>
      </c>
      <c r="K159" s="361"/>
      <c r="N159" s="97"/>
      <c r="O159" s="97"/>
    </row>
    <row r="160" spans="2:15" customFormat="1" ht="14.65" customHeight="1" x14ac:dyDescent="0.2">
      <c r="B160" s="360" t="s">
        <v>42</v>
      </c>
      <c r="C160" s="360"/>
      <c r="D160" s="360"/>
      <c r="E160" s="360"/>
      <c r="F160" s="360"/>
      <c r="G160" s="360"/>
      <c r="H160" s="360"/>
      <c r="I160" s="360"/>
      <c r="J160" s="361">
        <f>SUM(J159)</f>
        <v>1.6301102161937226</v>
      </c>
      <c r="K160" s="361"/>
    </row>
    <row r="161" spans="2:11" customFormat="1" ht="14.65" customHeight="1" x14ac:dyDescent="0.2">
      <c r="B161" s="362"/>
      <c r="C161" s="362"/>
      <c r="D161" s="362"/>
      <c r="E161" s="362"/>
      <c r="F161" s="362"/>
      <c r="G161" s="362"/>
      <c r="H161" s="362"/>
      <c r="I161" s="362"/>
      <c r="J161" s="362"/>
      <c r="K161" s="362"/>
    </row>
    <row r="162" spans="2:11" customFormat="1" ht="54.75" customHeight="1" x14ac:dyDescent="0.2">
      <c r="B162" s="192" t="s">
        <v>43</v>
      </c>
      <c r="C162" s="364" t="s">
        <v>44</v>
      </c>
      <c r="D162" s="364"/>
      <c r="E162" s="364"/>
      <c r="F162" s="194" t="s">
        <v>45</v>
      </c>
      <c r="G162" s="365" t="s">
        <v>46</v>
      </c>
      <c r="H162" s="365"/>
      <c r="I162" s="194" t="s">
        <v>47</v>
      </c>
      <c r="J162" s="194" t="s">
        <v>48</v>
      </c>
      <c r="K162" s="194" t="s">
        <v>49</v>
      </c>
    </row>
    <row r="163" spans="2:11" customFormat="1" ht="14.65" customHeight="1" x14ac:dyDescent="0.2">
      <c r="B163" s="366"/>
      <c r="C163" s="366"/>
      <c r="D163" s="366"/>
      <c r="E163" s="366"/>
      <c r="F163" s="366"/>
      <c r="G163" s="366"/>
      <c r="H163" s="366"/>
      <c r="I163" s="366"/>
      <c r="J163" s="366"/>
      <c r="K163" s="366"/>
    </row>
    <row r="164" spans="2:11" customFormat="1" ht="25.5" x14ac:dyDescent="0.2">
      <c r="B164" s="3" t="s">
        <v>161</v>
      </c>
      <c r="C164" s="4">
        <v>1</v>
      </c>
      <c r="D164" s="4">
        <v>30</v>
      </c>
      <c r="E164" s="195">
        <f>D165</f>
        <v>130</v>
      </c>
      <c r="F164" s="5">
        <v>8</v>
      </c>
      <c r="G164" s="6" t="s">
        <v>50</v>
      </c>
      <c r="H164" s="6" t="s">
        <v>162</v>
      </c>
      <c r="I164" s="7">
        <v>1.16E-4</v>
      </c>
      <c r="J164" s="193">
        <v>0</v>
      </c>
      <c r="K164" s="193">
        <f>ROUND(I164*J164,2)</f>
        <v>0</v>
      </c>
    </row>
    <row r="165" spans="2:11" customFormat="1" ht="25.5" x14ac:dyDescent="0.2">
      <c r="B165" s="3" t="str">
        <f>B164</f>
        <v>Fachada</v>
      </c>
      <c r="C165" s="4">
        <v>1</v>
      </c>
      <c r="D165" s="367">
        <v>130</v>
      </c>
      <c r="E165" s="367"/>
      <c r="F165" s="5">
        <v>8</v>
      </c>
      <c r="G165" s="6" t="s">
        <v>50</v>
      </c>
      <c r="H165" s="6" t="s">
        <v>162</v>
      </c>
      <c r="I165" s="7">
        <v>4.6400000000000003E-5</v>
      </c>
      <c r="J165" s="193">
        <f>J150</f>
        <v>4401.2975837230515</v>
      </c>
      <c r="K165" s="193">
        <f>I165*J165</f>
        <v>0.20422020788474959</v>
      </c>
    </row>
    <row r="166" spans="2:11" customFormat="1" ht="32.25" customHeight="1" x14ac:dyDescent="0.2">
      <c r="B166" s="360" t="s">
        <v>42</v>
      </c>
      <c r="C166" s="360"/>
      <c r="D166" s="360"/>
      <c r="E166" s="360"/>
      <c r="F166" s="360"/>
      <c r="G166" s="360"/>
      <c r="H166" s="360"/>
      <c r="I166" s="360"/>
      <c r="J166" s="360"/>
      <c r="K166" s="193">
        <f>SUM(K164:K165)</f>
        <v>0.20422020788474959</v>
      </c>
    </row>
    <row r="167" spans="2:11" customFormat="1" ht="12.75" x14ac:dyDescent="0.2">
      <c r="B167" s="3" t="s">
        <v>163</v>
      </c>
      <c r="C167" s="4">
        <v>1</v>
      </c>
      <c r="D167" s="367">
        <v>380</v>
      </c>
      <c r="E167" s="367"/>
      <c r="F167" s="5">
        <v>16</v>
      </c>
      <c r="G167" s="6" t="s">
        <v>50</v>
      </c>
      <c r="H167" s="6" t="s">
        <v>51</v>
      </c>
      <c r="I167" s="7">
        <f>ROUND((C167/D167)*F167*(G167/H167),7)</f>
        <v>2.231E-4</v>
      </c>
      <c r="J167" s="193">
        <f>J150</f>
        <v>4401.2975837230515</v>
      </c>
      <c r="K167" s="193">
        <f>I167*J167</f>
        <v>0.98192949092861281</v>
      </c>
    </row>
    <row r="168" spans="2:11" customFormat="1" ht="32.25" customHeight="1" x14ac:dyDescent="0.2">
      <c r="B168" s="360" t="s">
        <v>42</v>
      </c>
      <c r="C168" s="360"/>
      <c r="D168" s="360"/>
      <c r="E168" s="360"/>
      <c r="F168" s="360"/>
      <c r="G168" s="360"/>
      <c r="H168" s="360"/>
      <c r="I168" s="360"/>
      <c r="J168" s="360"/>
      <c r="K168" s="193">
        <f>SUM(K167)</f>
        <v>0.98192949092861281</v>
      </c>
    </row>
    <row r="169" spans="2:11" customFormat="1" ht="14.65" customHeight="1" x14ac:dyDescent="0.2">
      <c r="B169" s="359"/>
      <c r="C169" s="359"/>
      <c r="D169" s="359"/>
      <c r="E169" s="359"/>
      <c r="F169" s="359"/>
      <c r="G169" s="359"/>
      <c r="H169" s="359"/>
      <c r="I169" s="359"/>
      <c r="J169" s="359"/>
      <c r="K169" s="359"/>
    </row>
  </sheetData>
  <mergeCells count="215">
    <mergeCell ref="D167:E167"/>
    <mergeCell ref="B168:J168"/>
    <mergeCell ref="B169:K169"/>
    <mergeCell ref="B161:K161"/>
    <mergeCell ref="C162:E162"/>
    <mergeCell ref="G162:H162"/>
    <mergeCell ref="B163:K163"/>
    <mergeCell ref="D165:E165"/>
    <mergeCell ref="B166:J166"/>
    <mergeCell ref="B158:K158"/>
    <mergeCell ref="B159:D159"/>
    <mergeCell ref="F159:G159"/>
    <mergeCell ref="H159:I159"/>
    <mergeCell ref="J159:K159"/>
    <mergeCell ref="B160:I160"/>
    <mergeCell ref="J160:K160"/>
    <mergeCell ref="B156:D156"/>
    <mergeCell ref="F156:G156"/>
    <mergeCell ref="H156:I156"/>
    <mergeCell ref="J156:K156"/>
    <mergeCell ref="B157:I157"/>
    <mergeCell ref="J157:K157"/>
    <mergeCell ref="B151:J151"/>
    <mergeCell ref="B152:C152"/>
    <mergeCell ref="B153:K153"/>
    <mergeCell ref="B154:K154"/>
    <mergeCell ref="B155:D155"/>
    <mergeCell ref="E155:G155"/>
    <mergeCell ref="H155:I155"/>
    <mergeCell ref="J155:K155"/>
    <mergeCell ref="C145:I145"/>
    <mergeCell ref="C146:I146"/>
    <mergeCell ref="C147:I147"/>
    <mergeCell ref="B148:I148"/>
    <mergeCell ref="C149:I149"/>
    <mergeCell ref="B150:I150"/>
    <mergeCell ref="B139:J139"/>
    <mergeCell ref="B140:J140"/>
    <mergeCell ref="B141:J141"/>
    <mergeCell ref="B142:J142"/>
    <mergeCell ref="B143:I143"/>
    <mergeCell ref="C144:I144"/>
    <mergeCell ref="C131:H131"/>
    <mergeCell ref="C132:H132"/>
    <mergeCell ref="B133:I133"/>
    <mergeCell ref="B134:J134"/>
    <mergeCell ref="B135:D135"/>
    <mergeCell ref="B136:C138"/>
    <mergeCell ref="D136:J136"/>
    <mergeCell ref="D137:J137"/>
    <mergeCell ref="D138:J138"/>
    <mergeCell ref="C125:H125"/>
    <mergeCell ref="C126:H126"/>
    <mergeCell ref="C127:H127"/>
    <mergeCell ref="C128:H128"/>
    <mergeCell ref="C129:H129"/>
    <mergeCell ref="C130:H130"/>
    <mergeCell ref="C119:H119"/>
    <mergeCell ref="B120:H120"/>
    <mergeCell ref="C121:H121"/>
    <mergeCell ref="B122:H122"/>
    <mergeCell ref="C123:H123"/>
    <mergeCell ref="B124:H124"/>
    <mergeCell ref="C113:I113"/>
    <mergeCell ref="C114:I114"/>
    <mergeCell ref="C115:I115"/>
    <mergeCell ref="C116:I116"/>
    <mergeCell ref="B117:I117"/>
    <mergeCell ref="B118:J118"/>
    <mergeCell ref="C107:I107"/>
    <mergeCell ref="B108:I108"/>
    <mergeCell ref="B109:J109"/>
    <mergeCell ref="C110:I110"/>
    <mergeCell ref="C111:I111"/>
    <mergeCell ref="C112:I112"/>
    <mergeCell ref="C101:H101"/>
    <mergeCell ref="C102:H102"/>
    <mergeCell ref="C103:H103"/>
    <mergeCell ref="C104:H104"/>
    <mergeCell ref="C105:H105"/>
    <mergeCell ref="B106:I106"/>
    <mergeCell ref="B95:H95"/>
    <mergeCell ref="B96:J96"/>
    <mergeCell ref="B97:J97"/>
    <mergeCell ref="C98:I98"/>
    <mergeCell ref="C99:H99"/>
    <mergeCell ref="C100:H100"/>
    <mergeCell ref="C84:H84"/>
    <mergeCell ref="C85:I85"/>
    <mergeCell ref="B86:I86"/>
    <mergeCell ref="B87:J87"/>
    <mergeCell ref="C88:I88"/>
    <mergeCell ref="C91:H91"/>
    <mergeCell ref="B78:I78"/>
    <mergeCell ref="C79:H79"/>
    <mergeCell ref="B80:I80"/>
    <mergeCell ref="B81:J81"/>
    <mergeCell ref="B82:J82"/>
    <mergeCell ref="C83:I83"/>
    <mergeCell ref="B71:J71"/>
    <mergeCell ref="B72:J72"/>
    <mergeCell ref="B73:J73"/>
    <mergeCell ref="C74:I74"/>
    <mergeCell ref="C75:H75"/>
    <mergeCell ref="C76:H76"/>
    <mergeCell ref="C64:H64"/>
    <mergeCell ref="C65:H65"/>
    <mergeCell ref="C66:H66"/>
    <mergeCell ref="C67:D67"/>
    <mergeCell ref="C68:H68"/>
    <mergeCell ref="B69:H69"/>
    <mergeCell ref="B57:J57"/>
    <mergeCell ref="B59:J59"/>
    <mergeCell ref="C60:H60"/>
    <mergeCell ref="C61:H61"/>
    <mergeCell ref="C62:H62"/>
    <mergeCell ref="C63:H63"/>
    <mergeCell ref="C51:I51"/>
    <mergeCell ref="C52:I52"/>
    <mergeCell ref="C53:I53"/>
    <mergeCell ref="C54:I54"/>
    <mergeCell ref="B55:I55"/>
    <mergeCell ref="B56:J56"/>
    <mergeCell ref="C46:I46"/>
    <mergeCell ref="B47:J47"/>
    <mergeCell ref="B48:J48"/>
    <mergeCell ref="B49:J49"/>
    <mergeCell ref="B50:J50"/>
    <mergeCell ref="C39:F39"/>
    <mergeCell ref="C40:H40"/>
    <mergeCell ref="C41:I41"/>
    <mergeCell ref="C42:I42"/>
    <mergeCell ref="C43:I43"/>
    <mergeCell ref="C44:I44"/>
    <mergeCell ref="C45:H45"/>
    <mergeCell ref="B33:J33"/>
    <mergeCell ref="C34:I34"/>
    <mergeCell ref="C35:G35"/>
    <mergeCell ref="C36:H36"/>
    <mergeCell ref="C37:H37"/>
    <mergeCell ref="C38:I38"/>
    <mergeCell ref="B26:J26"/>
    <mergeCell ref="B27:J27"/>
    <mergeCell ref="C28:H28"/>
    <mergeCell ref="C29:I29"/>
    <mergeCell ref="C30:H30"/>
    <mergeCell ref="B32:I32"/>
    <mergeCell ref="C22:H22"/>
    <mergeCell ref="I22:J22"/>
    <mergeCell ref="C23:H23"/>
    <mergeCell ref="I23:J23"/>
    <mergeCell ref="B24:J24"/>
    <mergeCell ref="B25:J25"/>
    <mergeCell ref="HR19:HY19"/>
    <mergeCell ref="HZ19:IG19"/>
    <mergeCell ref="IH19:IJ19"/>
    <mergeCell ref="C20:H20"/>
    <mergeCell ref="I20:J20"/>
    <mergeCell ref="C21:H21"/>
    <mergeCell ref="I21:J21"/>
    <mergeCell ref="FV19:GC19"/>
    <mergeCell ref="GD19:GK19"/>
    <mergeCell ref="GL19:GS19"/>
    <mergeCell ref="GT19:HA19"/>
    <mergeCell ref="HB19:HI19"/>
    <mergeCell ref="HJ19:HQ19"/>
    <mergeCell ref="DZ19:EG19"/>
    <mergeCell ref="EH19:EO19"/>
    <mergeCell ref="EP19:EW19"/>
    <mergeCell ref="EX19:FE19"/>
    <mergeCell ref="FF19:FM19"/>
    <mergeCell ref="FN19:FU19"/>
    <mergeCell ref="CD19:CK19"/>
    <mergeCell ref="CL19:CS19"/>
    <mergeCell ref="CT19:DA19"/>
    <mergeCell ref="DB19:DI19"/>
    <mergeCell ref="DJ19:DQ19"/>
    <mergeCell ref="DR19:DY19"/>
    <mergeCell ref="AH19:AO19"/>
    <mergeCell ref="AP19:AW19"/>
    <mergeCell ref="AX19:BE19"/>
    <mergeCell ref="BF19:BM19"/>
    <mergeCell ref="BN19:BU19"/>
    <mergeCell ref="BV19:CC19"/>
    <mergeCell ref="B16:J16"/>
    <mergeCell ref="B17:J17"/>
    <mergeCell ref="B18:J18"/>
    <mergeCell ref="B19:J19"/>
    <mergeCell ref="R19:Y19"/>
    <mergeCell ref="Z19:AG19"/>
    <mergeCell ref="C13:F13"/>
    <mergeCell ref="G13:H13"/>
    <mergeCell ref="I13:J13"/>
    <mergeCell ref="B14:H14"/>
    <mergeCell ref="I14:J14"/>
    <mergeCell ref="B15:J15"/>
    <mergeCell ref="C12:F12"/>
    <mergeCell ref="G12:H12"/>
    <mergeCell ref="I12:J12"/>
    <mergeCell ref="B6:J6"/>
    <mergeCell ref="C7:H7"/>
    <mergeCell ref="I7:J7"/>
    <mergeCell ref="C8:H8"/>
    <mergeCell ref="I8:J8"/>
    <mergeCell ref="C9:H9"/>
    <mergeCell ref="I9:J9"/>
    <mergeCell ref="B2:J2"/>
    <mergeCell ref="B3:F3"/>
    <mergeCell ref="G3:J3"/>
    <mergeCell ref="B4:F4"/>
    <mergeCell ref="G4:J4"/>
    <mergeCell ref="B5:J5"/>
    <mergeCell ref="C10:H10"/>
    <mergeCell ref="I10:J10"/>
    <mergeCell ref="B11:J11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IJ169"/>
  <sheetViews>
    <sheetView workbookViewId="0">
      <selection activeCell="B133" sqref="B133:I133"/>
    </sheetView>
  </sheetViews>
  <sheetFormatPr defaultColWidth="9.140625" defaultRowHeight="12" x14ac:dyDescent="0.2"/>
  <cols>
    <col min="1" max="1" width="0.85546875" style="85" customWidth="1"/>
    <col min="2" max="2" width="13.140625" style="85" bestFit="1" customWidth="1"/>
    <col min="3" max="3" width="26.85546875" style="85" customWidth="1"/>
    <col min="4" max="4" width="14.28515625" style="85" customWidth="1"/>
    <col min="5" max="5" width="11.85546875" style="85" customWidth="1"/>
    <col min="6" max="6" width="12.85546875" style="85" customWidth="1"/>
    <col min="7" max="7" width="8.140625" style="85" customWidth="1"/>
    <col min="8" max="8" width="8.28515625" style="85" customWidth="1"/>
    <col min="9" max="9" width="11.28515625" style="85" customWidth="1"/>
    <col min="10" max="10" width="13.85546875" style="123" bestFit="1" customWidth="1"/>
    <col min="11" max="11" width="11.28515625" style="85" bestFit="1" customWidth="1"/>
    <col min="12" max="12" width="11.7109375" style="91" bestFit="1" customWidth="1"/>
    <col min="13" max="13" width="7.42578125" style="91" customWidth="1"/>
    <col min="14" max="14" width="7" style="91" bestFit="1" customWidth="1"/>
    <col min="15" max="16" width="9.28515625" style="91" bestFit="1" customWidth="1"/>
    <col min="17" max="17" width="9.140625" style="91"/>
    <col min="18" max="256" width="9.140625" style="85"/>
    <col min="257" max="257" width="0.85546875" style="85" customWidth="1"/>
    <col min="258" max="258" width="13.140625" style="85" bestFit="1" customWidth="1"/>
    <col min="259" max="259" width="26.85546875" style="85" customWidth="1"/>
    <col min="260" max="260" width="14.28515625" style="85" customWidth="1"/>
    <col min="261" max="261" width="11.85546875" style="85" customWidth="1"/>
    <col min="262" max="262" width="12.85546875" style="85" customWidth="1"/>
    <col min="263" max="263" width="8.140625" style="85" customWidth="1"/>
    <col min="264" max="264" width="8.28515625" style="85" customWidth="1"/>
    <col min="265" max="265" width="11.28515625" style="85" customWidth="1"/>
    <col min="266" max="266" width="13.85546875" style="85" bestFit="1" customWidth="1"/>
    <col min="267" max="267" width="1.28515625" style="85" customWidth="1"/>
    <col min="268" max="268" width="11.7109375" style="85" bestFit="1" customWidth="1"/>
    <col min="269" max="269" width="7.42578125" style="85" customWidth="1"/>
    <col min="270" max="270" width="6.5703125" style="85" customWidth="1"/>
    <col min="271" max="272" width="9.28515625" style="85" bestFit="1" customWidth="1"/>
    <col min="273" max="512" width="9.140625" style="85"/>
    <col min="513" max="513" width="0.85546875" style="85" customWidth="1"/>
    <col min="514" max="514" width="13.140625" style="85" bestFit="1" customWidth="1"/>
    <col min="515" max="515" width="26.85546875" style="85" customWidth="1"/>
    <col min="516" max="516" width="14.28515625" style="85" customWidth="1"/>
    <col min="517" max="517" width="11.85546875" style="85" customWidth="1"/>
    <col min="518" max="518" width="12.85546875" style="85" customWidth="1"/>
    <col min="519" max="519" width="8.140625" style="85" customWidth="1"/>
    <col min="520" max="520" width="8.28515625" style="85" customWidth="1"/>
    <col min="521" max="521" width="11.28515625" style="85" customWidth="1"/>
    <col min="522" max="522" width="13.85546875" style="85" bestFit="1" customWidth="1"/>
    <col min="523" max="523" width="1.28515625" style="85" customWidth="1"/>
    <col min="524" max="524" width="11.7109375" style="85" bestFit="1" customWidth="1"/>
    <col min="525" max="525" width="7.42578125" style="85" customWidth="1"/>
    <col min="526" max="526" width="6.5703125" style="85" customWidth="1"/>
    <col min="527" max="528" width="9.28515625" style="85" bestFit="1" customWidth="1"/>
    <col min="529" max="768" width="9.140625" style="85"/>
    <col min="769" max="769" width="0.85546875" style="85" customWidth="1"/>
    <col min="770" max="770" width="13.140625" style="85" bestFit="1" customWidth="1"/>
    <col min="771" max="771" width="26.85546875" style="85" customWidth="1"/>
    <col min="772" max="772" width="14.28515625" style="85" customWidth="1"/>
    <col min="773" max="773" width="11.85546875" style="85" customWidth="1"/>
    <col min="774" max="774" width="12.85546875" style="85" customWidth="1"/>
    <col min="775" max="775" width="8.140625" style="85" customWidth="1"/>
    <col min="776" max="776" width="8.28515625" style="85" customWidth="1"/>
    <col min="777" max="777" width="11.28515625" style="85" customWidth="1"/>
    <col min="778" max="778" width="13.85546875" style="85" bestFit="1" customWidth="1"/>
    <col min="779" max="779" width="1.28515625" style="85" customWidth="1"/>
    <col min="780" max="780" width="11.7109375" style="85" bestFit="1" customWidth="1"/>
    <col min="781" max="781" width="7.42578125" style="85" customWidth="1"/>
    <col min="782" max="782" width="6.5703125" style="85" customWidth="1"/>
    <col min="783" max="784" width="9.28515625" style="85" bestFit="1" customWidth="1"/>
    <col min="785" max="1024" width="9.140625" style="85"/>
    <col min="1025" max="1025" width="0.85546875" style="85" customWidth="1"/>
    <col min="1026" max="1026" width="13.140625" style="85" bestFit="1" customWidth="1"/>
    <col min="1027" max="1027" width="26.85546875" style="85" customWidth="1"/>
    <col min="1028" max="1028" width="14.28515625" style="85" customWidth="1"/>
    <col min="1029" max="1029" width="11.85546875" style="85" customWidth="1"/>
    <col min="1030" max="1030" width="12.85546875" style="85" customWidth="1"/>
    <col min="1031" max="1031" width="8.140625" style="85" customWidth="1"/>
    <col min="1032" max="1032" width="8.28515625" style="85" customWidth="1"/>
    <col min="1033" max="1033" width="11.28515625" style="85" customWidth="1"/>
    <col min="1034" max="1034" width="13.85546875" style="85" bestFit="1" customWidth="1"/>
    <col min="1035" max="1035" width="1.28515625" style="85" customWidth="1"/>
    <col min="1036" max="1036" width="11.7109375" style="85" bestFit="1" customWidth="1"/>
    <col min="1037" max="1037" width="7.42578125" style="85" customWidth="1"/>
    <col min="1038" max="1038" width="6.5703125" style="85" customWidth="1"/>
    <col min="1039" max="1040" width="9.28515625" style="85" bestFit="1" customWidth="1"/>
    <col min="1041" max="1280" width="9.140625" style="85"/>
    <col min="1281" max="1281" width="0.85546875" style="85" customWidth="1"/>
    <col min="1282" max="1282" width="13.140625" style="85" bestFit="1" customWidth="1"/>
    <col min="1283" max="1283" width="26.85546875" style="85" customWidth="1"/>
    <col min="1284" max="1284" width="14.28515625" style="85" customWidth="1"/>
    <col min="1285" max="1285" width="11.85546875" style="85" customWidth="1"/>
    <col min="1286" max="1286" width="12.85546875" style="85" customWidth="1"/>
    <col min="1287" max="1287" width="8.140625" style="85" customWidth="1"/>
    <col min="1288" max="1288" width="8.28515625" style="85" customWidth="1"/>
    <col min="1289" max="1289" width="11.28515625" style="85" customWidth="1"/>
    <col min="1290" max="1290" width="13.85546875" style="85" bestFit="1" customWidth="1"/>
    <col min="1291" max="1291" width="1.28515625" style="85" customWidth="1"/>
    <col min="1292" max="1292" width="11.7109375" style="85" bestFit="1" customWidth="1"/>
    <col min="1293" max="1293" width="7.42578125" style="85" customWidth="1"/>
    <col min="1294" max="1294" width="6.5703125" style="85" customWidth="1"/>
    <col min="1295" max="1296" width="9.28515625" style="85" bestFit="1" customWidth="1"/>
    <col min="1297" max="1536" width="9.140625" style="85"/>
    <col min="1537" max="1537" width="0.85546875" style="85" customWidth="1"/>
    <col min="1538" max="1538" width="13.140625" style="85" bestFit="1" customWidth="1"/>
    <col min="1539" max="1539" width="26.85546875" style="85" customWidth="1"/>
    <col min="1540" max="1540" width="14.28515625" style="85" customWidth="1"/>
    <col min="1541" max="1541" width="11.85546875" style="85" customWidth="1"/>
    <col min="1542" max="1542" width="12.85546875" style="85" customWidth="1"/>
    <col min="1543" max="1543" width="8.140625" style="85" customWidth="1"/>
    <col min="1544" max="1544" width="8.28515625" style="85" customWidth="1"/>
    <col min="1545" max="1545" width="11.28515625" style="85" customWidth="1"/>
    <col min="1546" max="1546" width="13.85546875" style="85" bestFit="1" customWidth="1"/>
    <col min="1547" max="1547" width="1.28515625" style="85" customWidth="1"/>
    <col min="1548" max="1548" width="11.7109375" style="85" bestFit="1" customWidth="1"/>
    <col min="1549" max="1549" width="7.42578125" style="85" customWidth="1"/>
    <col min="1550" max="1550" width="6.5703125" style="85" customWidth="1"/>
    <col min="1551" max="1552" width="9.28515625" style="85" bestFit="1" customWidth="1"/>
    <col min="1553" max="1792" width="9.140625" style="85"/>
    <col min="1793" max="1793" width="0.85546875" style="85" customWidth="1"/>
    <col min="1794" max="1794" width="13.140625" style="85" bestFit="1" customWidth="1"/>
    <col min="1795" max="1795" width="26.85546875" style="85" customWidth="1"/>
    <col min="1796" max="1796" width="14.28515625" style="85" customWidth="1"/>
    <col min="1797" max="1797" width="11.85546875" style="85" customWidth="1"/>
    <col min="1798" max="1798" width="12.85546875" style="85" customWidth="1"/>
    <col min="1799" max="1799" width="8.140625" style="85" customWidth="1"/>
    <col min="1800" max="1800" width="8.28515625" style="85" customWidth="1"/>
    <col min="1801" max="1801" width="11.28515625" style="85" customWidth="1"/>
    <col min="1802" max="1802" width="13.85546875" style="85" bestFit="1" customWidth="1"/>
    <col min="1803" max="1803" width="1.28515625" style="85" customWidth="1"/>
    <col min="1804" max="1804" width="11.7109375" style="85" bestFit="1" customWidth="1"/>
    <col min="1805" max="1805" width="7.42578125" style="85" customWidth="1"/>
    <col min="1806" max="1806" width="6.5703125" style="85" customWidth="1"/>
    <col min="1807" max="1808" width="9.28515625" style="85" bestFit="1" customWidth="1"/>
    <col min="1809" max="2048" width="9.140625" style="85"/>
    <col min="2049" max="2049" width="0.85546875" style="85" customWidth="1"/>
    <col min="2050" max="2050" width="13.140625" style="85" bestFit="1" customWidth="1"/>
    <col min="2051" max="2051" width="26.85546875" style="85" customWidth="1"/>
    <col min="2052" max="2052" width="14.28515625" style="85" customWidth="1"/>
    <col min="2053" max="2053" width="11.85546875" style="85" customWidth="1"/>
    <col min="2054" max="2054" width="12.85546875" style="85" customWidth="1"/>
    <col min="2055" max="2055" width="8.140625" style="85" customWidth="1"/>
    <col min="2056" max="2056" width="8.28515625" style="85" customWidth="1"/>
    <col min="2057" max="2057" width="11.28515625" style="85" customWidth="1"/>
    <col min="2058" max="2058" width="13.85546875" style="85" bestFit="1" customWidth="1"/>
    <col min="2059" max="2059" width="1.28515625" style="85" customWidth="1"/>
    <col min="2060" max="2060" width="11.7109375" style="85" bestFit="1" customWidth="1"/>
    <col min="2061" max="2061" width="7.42578125" style="85" customWidth="1"/>
    <col min="2062" max="2062" width="6.5703125" style="85" customWidth="1"/>
    <col min="2063" max="2064" width="9.28515625" style="85" bestFit="1" customWidth="1"/>
    <col min="2065" max="2304" width="9.140625" style="85"/>
    <col min="2305" max="2305" width="0.85546875" style="85" customWidth="1"/>
    <col min="2306" max="2306" width="13.140625" style="85" bestFit="1" customWidth="1"/>
    <col min="2307" max="2307" width="26.85546875" style="85" customWidth="1"/>
    <col min="2308" max="2308" width="14.28515625" style="85" customWidth="1"/>
    <col min="2309" max="2309" width="11.85546875" style="85" customWidth="1"/>
    <col min="2310" max="2310" width="12.85546875" style="85" customWidth="1"/>
    <col min="2311" max="2311" width="8.140625" style="85" customWidth="1"/>
    <col min="2312" max="2312" width="8.28515625" style="85" customWidth="1"/>
    <col min="2313" max="2313" width="11.28515625" style="85" customWidth="1"/>
    <col min="2314" max="2314" width="13.85546875" style="85" bestFit="1" customWidth="1"/>
    <col min="2315" max="2315" width="1.28515625" style="85" customWidth="1"/>
    <col min="2316" max="2316" width="11.7109375" style="85" bestFit="1" customWidth="1"/>
    <col min="2317" max="2317" width="7.42578125" style="85" customWidth="1"/>
    <col min="2318" max="2318" width="6.5703125" style="85" customWidth="1"/>
    <col min="2319" max="2320" width="9.28515625" style="85" bestFit="1" customWidth="1"/>
    <col min="2321" max="2560" width="9.140625" style="85"/>
    <col min="2561" max="2561" width="0.85546875" style="85" customWidth="1"/>
    <col min="2562" max="2562" width="13.140625" style="85" bestFit="1" customWidth="1"/>
    <col min="2563" max="2563" width="26.85546875" style="85" customWidth="1"/>
    <col min="2564" max="2564" width="14.28515625" style="85" customWidth="1"/>
    <col min="2565" max="2565" width="11.85546875" style="85" customWidth="1"/>
    <col min="2566" max="2566" width="12.85546875" style="85" customWidth="1"/>
    <col min="2567" max="2567" width="8.140625" style="85" customWidth="1"/>
    <col min="2568" max="2568" width="8.28515625" style="85" customWidth="1"/>
    <col min="2569" max="2569" width="11.28515625" style="85" customWidth="1"/>
    <col min="2570" max="2570" width="13.85546875" style="85" bestFit="1" customWidth="1"/>
    <col min="2571" max="2571" width="1.28515625" style="85" customWidth="1"/>
    <col min="2572" max="2572" width="11.7109375" style="85" bestFit="1" customWidth="1"/>
    <col min="2573" max="2573" width="7.42578125" style="85" customWidth="1"/>
    <col min="2574" max="2574" width="6.5703125" style="85" customWidth="1"/>
    <col min="2575" max="2576" width="9.28515625" style="85" bestFit="1" customWidth="1"/>
    <col min="2577" max="2816" width="9.140625" style="85"/>
    <col min="2817" max="2817" width="0.85546875" style="85" customWidth="1"/>
    <col min="2818" max="2818" width="13.140625" style="85" bestFit="1" customWidth="1"/>
    <col min="2819" max="2819" width="26.85546875" style="85" customWidth="1"/>
    <col min="2820" max="2820" width="14.28515625" style="85" customWidth="1"/>
    <col min="2821" max="2821" width="11.85546875" style="85" customWidth="1"/>
    <col min="2822" max="2822" width="12.85546875" style="85" customWidth="1"/>
    <col min="2823" max="2823" width="8.140625" style="85" customWidth="1"/>
    <col min="2824" max="2824" width="8.28515625" style="85" customWidth="1"/>
    <col min="2825" max="2825" width="11.28515625" style="85" customWidth="1"/>
    <col min="2826" max="2826" width="13.85546875" style="85" bestFit="1" customWidth="1"/>
    <col min="2827" max="2827" width="1.28515625" style="85" customWidth="1"/>
    <col min="2828" max="2828" width="11.7109375" style="85" bestFit="1" customWidth="1"/>
    <col min="2829" max="2829" width="7.42578125" style="85" customWidth="1"/>
    <col min="2830" max="2830" width="6.5703125" style="85" customWidth="1"/>
    <col min="2831" max="2832" width="9.28515625" style="85" bestFit="1" customWidth="1"/>
    <col min="2833" max="3072" width="9.140625" style="85"/>
    <col min="3073" max="3073" width="0.85546875" style="85" customWidth="1"/>
    <col min="3074" max="3074" width="13.140625" style="85" bestFit="1" customWidth="1"/>
    <col min="3075" max="3075" width="26.85546875" style="85" customWidth="1"/>
    <col min="3076" max="3076" width="14.28515625" style="85" customWidth="1"/>
    <col min="3077" max="3077" width="11.85546875" style="85" customWidth="1"/>
    <col min="3078" max="3078" width="12.85546875" style="85" customWidth="1"/>
    <col min="3079" max="3079" width="8.140625" style="85" customWidth="1"/>
    <col min="3080" max="3080" width="8.28515625" style="85" customWidth="1"/>
    <col min="3081" max="3081" width="11.28515625" style="85" customWidth="1"/>
    <col min="3082" max="3082" width="13.85546875" style="85" bestFit="1" customWidth="1"/>
    <col min="3083" max="3083" width="1.28515625" style="85" customWidth="1"/>
    <col min="3084" max="3084" width="11.7109375" style="85" bestFit="1" customWidth="1"/>
    <col min="3085" max="3085" width="7.42578125" style="85" customWidth="1"/>
    <col min="3086" max="3086" width="6.5703125" style="85" customWidth="1"/>
    <col min="3087" max="3088" width="9.28515625" style="85" bestFit="1" customWidth="1"/>
    <col min="3089" max="3328" width="9.140625" style="85"/>
    <col min="3329" max="3329" width="0.85546875" style="85" customWidth="1"/>
    <col min="3330" max="3330" width="13.140625" style="85" bestFit="1" customWidth="1"/>
    <col min="3331" max="3331" width="26.85546875" style="85" customWidth="1"/>
    <col min="3332" max="3332" width="14.28515625" style="85" customWidth="1"/>
    <col min="3333" max="3333" width="11.85546875" style="85" customWidth="1"/>
    <col min="3334" max="3334" width="12.85546875" style="85" customWidth="1"/>
    <col min="3335" max="3335" width="8.140625" style="85" customWidth="1"/>
    <col min="3336" max="3336" width="8.28515625" style="85" customWidth="1"/>
    <col min="3337" max="3337" width="11.28515625" style="85" customWidth="1"/>
    <col min="3338" max="3338" width="13.85546875" style="85" bestFit="1" customWidth="1"/>
    <col min="3339" max="3339" width="1.28515625" style="85" customWidth="1"/>
    <col min="3340" max="3340" width="11.7109375" style="85" bestFit="1" customWidth="1"/>
    <col min="3341" max="3341" width="7.42578125" style="85" customWidth="1"/>
    <col min="3342" max="3342" width="6.5703125" style="85" customWidth="1"/>
    <col min="3343" max="3344" width="9.28515625" style="85" bestFit="1" customWidth="1"/>
    <col min="3345" max="3584" width="9.140625" style="85"/>
    <col min="3585" max="3585" width="0.85546875" style="85" customWidth="1"/>
    <col min="3586" max="3586" width="13.140625" style="85" bestFit="1" customWidth="1"/>
    <col min="3587" max="3587" width="26.85546875" style="85" customWidth="1"/>
    <col min="3588" max="3588" width="14.28515625" style="85" customWidth="1"/>
    <col min="3589" max="3589" width="11.85546875" style="85" customWidth="1"/>
    <col min="3590" max="3590" width="12.85546875" style="85" customWidth="1"/>
    <col min="3591" max="3591" width="8.140625" style="85" customWidth="1"/>
    <col min="3592" max="3592" width="8.28515625" style="85" customWidth="1"/>
    <col min="3593" max="3593" width="11.28515625" style="85" customWidth="1"/>
    <col min="3594" max="3594" width="13.85546875" style="85" bestFit="1" customWidth="1"/>
    <col min="3595" max="3595" width="1.28515625" style="85" customWidth="1"/>
    <col min="3596" max="3596" width="11.7109375" style="85" bestFit="1" customWidth="1"/>
    <col min="3597" max="3597" width="7.42578125" style="85" customWidth="1"/>
    <col min="3598" max="3598" width="6.5703125" style="85" customWidth="1"/>
    <col min="3599" max="3600" width="9.28515625" style="85" bestFit="1" customWidth="1"/>
    <col min="3601" max="3840" width="9.140625" style="85"/>
    <col min="3841" max="3841" width="0.85546875" style="85" customWidth="1"/>
    <col min="3842" max="3842" width="13.140625" style="85" bestFit="1" customWidth="1"/>
    <col min="3843" max="3843" width="26.85546875" style="85" customWidth="1"/>
    <col min="3844" max="3844" width="14.28515625" style="85" customWidth="1"/>
    <col min="3845" max="3845" width="11.85546875" style="85" customWidth="1"/>
    <col min="3846" max="3846" width="12.85546875" style="85" customWidth="1"/>
    <col min="3847" max="3847" width="8.140625" style="85" customWidth="1"/>
    <col min="3848" max="3848" width="8.28515625" style="85" customWidth="1"/>
    <col min="3849" max="3849" width="11.28515625" style="85" customWidth="1"/>
    <col min="3850" max="3850" width="13.85546875" style="85" bestFit="1" customWidth="1"/>
    <col min="3851" max="3851" width="1.28515625" style="85" customWidth="1"/>
    <col min="3852" max="3852" width="11.7109375" style="85" bestFit="1" customWidth="1"/>
    <col min="3853" max="3853" width="7.42578125" style="85" customWidth="1"/>
    <col min="3854" max="3854" width="6.5703125" style="85" customWidth="1"/>
    <col min="3855" max="3856" width="9.28515625" style="85" bestFit="1" customWidth="1"/>
    <col min="3857" max="4096" width="9.140625" style="85"/>
    <col min="4097" max="4097" width="0.85546875" style="85" customWidth="1"/>
    <col min="4098" max="4098" width="13.140625" style="85" bestFit="1" customWidth="1"/>
    <col min="4099" max="4099" width="26.85546875" style="85" customWidth="1"/>
    <col min="4100" max="4100" width="14.28515625" style="85" customWidth="1"/>
    <col min="4101" max="4101" width="11.85546875" style="85" customWidth="1"/>
    <col min="4102" max="4102" width="12.85546875" style="85" customWidth="1"/>
    <col min="4103" max="4103" width="8.140625" style="85" customWidth="1"/>
    <col min="4104" max="4104" width="8.28515625" style="85" customWidth="1"/>
    <col min="4105" max="4105" width="11.28515625" style="85" customWidth="1"/>
    <col min="4106" max="4106" width="13.85546875" style="85" bestFit="1" customWidth="1"/>
    <col min="4107" max="4107" width="1.28515625" style="85" customWidth="1"/>
    <col min="4108" max="4108" width="11.7109375" style="85" bestFit="1" customWidth="1"/>
    <col min="4109" max="4109" width="7.42578125" style="85" customWidth="1"/>
    <col min="4110" max="4110" width="6.5703125" style="85" customWidth="1"/>
    <col min="4111" max="4112" width="9.28515625" style="85" bestFit="1" customWidth="1"/>
    <col min="4113" max="4352" width="9.140625" style="85"/>
    <col min="4353" max="4353" width="0.85546875" style="85" customWidth="1"/>
    <col min="4354" max="4354" width="13.140625" style="85" bestFit="1" customWidth="1"/>
    <col min="4355" max="4355" width="26.85546875" style="85" customWidth="1"/>
    <col min="4356" max="4356" width="14.28515625" style="85" customWidth="1"/>
    <col min="4357" max="4357" width="11.85546875" style="85" customWidth="1"/>
    <col min="4358" max="4358" width="12.85546875" style="85" customWidth="1"/>
    <col min="4359" max="4359" width="8.140625" style="85" customWidth="1"/>
    <col min="4360" max="4360" width="8.28515625" style="85" customWidth="1"/>
    <col min="4361" max="4361" width="11.28515625" style="85" customWidth="1"/>
    <col min="4362" max="4362" width="13.85546875" style="85" bestFit="1" customWidth="1"/>
    <col min="4363" max="4363" width="1.28515625" style="85" customWidth="1"/>
    <col min="4364" max="4364" width="11.7109375" style="85" bestFit="1" customWidth="1"/>
    <col min="4365" max="4365" width="7.42578125" style="85" customWidth="1"/>
    <col min="4366" max="4366" width="6.5703125" style="85" customWidth="1"/>
    <col min="4367" max="4368" width="9.28515625" style="85" bestFit="1" customWidth="1"/>
    <col min="4369" max="4608" width="9.140625" style="85"/>
    <col min="4609" max="4609" width="0.85546875" style="85" customWidth="1"/>
    <col min="4610" max="4610" width="13.140625" style="85" bestFit="1" customWidth="1"/>
    <col min="4611" max="4611" width="26.85546875" style="85" customWidth="1"/>
    <col min="4612" max="4612" width="14.28515625" style="85" customWidth="1"/>
    <col min="4613" max="4613" width="11.85546875" style="85" customWidth="1"/>
    <col min="4614" max="4614" width="12.85546875" style="85" customWidth="1"/>
    <col min="4615" max="4615" width="8.140625" style="85" customWidth="1"/>
    <col min="4616" max="4616" width="8.28515625" style="85" customWidth="1"/>
    <col min="4617" max="4617" width="11.28515625" style="85" customWidth="1"/>
    <col min="4618" max="4618" width="13.85546875" style="85" bestFit="1" customWidth="1"/>
    <col min="4619" max="4619" width="1.28515625" style="85" customWidth="1"/>
    <col min="4620" max="4620" width="11.7109375" style="85" bestFit="1" customWidth="1"/>
    <col min="4621" max="4621" width="7.42578125" style="85" customWidth="1"/>
    <col min="4622" max="4622" width="6.5703125" style="85" customWidth="1"/>
    <col min="4623" max="4624" width="9.28515625" style="85" bestFit="1" customWidth="1"/>
    <col min="4625" max="4864" width="9.140625" style="85"/>
    <col min="4865" max="4865" width="0.85546875" style="85" customWidth="1"/>
    <col min="4866" max="4866" width="13.140625" style="85" bestFit="1" customWidth="1"/>
    <col min="4867" max="4867" width="26.85546875" style="85" customWidth="1"/>
    <col min="4868" max="4868" width="14.28515625" style="85" customWidth="1"/>
    <col min="4869" max="4869" width="11.85546875" style="85" customWidth="1"/>
    <col min="4870" max="4870" width="12.85546875" style="85" customWidth="1"/>
    <col min="4871" max="4871" width="8.140625" style="85" customWidth="1"/>
    <col min="4872" max="4872" width="8.28515625" style="85" customWidth="1"/>
    <col min="4873" max="4873" width="11.28515625" style="85" customWidth="1"/>
    <col min="4874" max="4874" width="13.85546875" style="85" bestFit="1" customWidth="1"/>
    <col min="4875" max="4875" width="1.28515625" style="85" customWidth="1"/>
    <col min="4876" max="4876" width="11.7109375" style="85" bestFit="1" customWidth="1"/>
    <col min="4877" max="4877" width="7.42578125" style="85" customWidth="1"/>
    <col min="4878" max="4878" width="6.5703125" style="85" customWidth="1"/>
    <col min="4879" max="4880" width="9.28515625" style="85" bestFit="1" customWidth="1"/>
    <col min="4881" max="5120" width="9.140625" style="85"/>
    <col min="5121" max="5121" width="0.85546875" style="85" customWidth="1"/>
    <col min="5122" max="5122" width="13.140625" style="85" bestFit="1" customWidth="1"/>
    <col min="5123" max="5123" width="26.85546875" style="85" customWidth="1"/>
    <col min="5124" max="5124" width="14.28515625" style="85" customWidth="1"/>
    <col min="5125" max="5125" width="11.85546875" style="85" customWidth="1"/>
    <col min="5126" max="5126" width="12.85546875" style="85" customWidth="1"/>
    <col min="5127" max="5127" width="8.140625" style="85" customWidth="1"/>
    <col min="5128" max="5128" width="8.28515625" style="85" customWidth="1"/>
    <col min="5129" max="5129" width="11.28515625" style="85" customWidth="1"/>
    <col min="5130" max="5130" width="13.85546875" style="85" bestFit="1" customWidth="1"/>
    <col min="5131" max="5131" width="1.28515625" style="85" customWidth="1"/>
    <col min="5132" max="5132" width="11.7109375" style="85" bestFit="1" customWidth="1"/>
    <col min="5133" max="5133" width="7.42578125" style="85" customWidth="1"/>
    <col min="5134" max="5134" width="6.5703125" style="85" customWidth="1"/>
    <col min="5135" max="5136" width="9.28515625" style="85" bestFit="1" customWidth="1"/>
    <col min="5137" max="5376" width="9.140625" style="85"/>
    <col min="5377" max="5377" width="0.85546875" style="85" customWidth="1"/>
    <col min="5378" max="5378" width="13.140625" style="85" bestFit="1" customWidth="1"/>
    <col min="5379" max="5379" width="26.85546875" style="85" customWidth="1"/>
    <col min="5380" max="5380" width="14.28515625" style="85" customWidth="1"/>
    <col min="5381" max="5381" width="11.85546875" style="85" customWidth="1"/>
    <col min="5382" max="5382" width="12.85546875" style="85" customWidth="1"/>
    <col min="5383" max="5383" width="8.140625" style="85" customWidth="1"/>
    <col min="5384" max="5384" width="8.28515625" style="85" customWidth="1"/>
    <col min="5385" max="5385" width="11.28515625" style="85" customWidth="1"/>
    <col min="5386" max="5386" width="13.85546875" style="85" bestFit="1" customWidth="1"/>
    <col min="5387" max="5387" width="1.28515625" style="85" customWidth="1"/>
    <col min="5388" max="5388" width="11.7109375" style="85" bestFit="1" customWidth="1"/>
    <col min="5389" max="5389" width="7.42578125" style="85" customWidth="1"/>
    <col min="5390" max="5390" width="6.5703125" style="85" customWidth="1"/>
    <col min="5391" max="5392" width="9.28515625" style="85" bestFit="1" customWidth="1"/>
    <col min="5393" max="5632" width="9.140625" style="85"/>
    <col min="5633" max="5633" width="0.85546875" style="85" customWidth="1"/>
    <col min="5634" max="5634" width="13.140625" style="85" bestFit="1" customWidth="1"/>
    <col min="5635" max="5635" width="26.85546875" style="85" customWidth="1"/>
    <col min="5636" max="5636" width="14.28515625" style="85" customWidth="1"/>
    <col min="5637" max="5637" width="11.85546875" style="85" customWidth="1"/>
    <col min="5638" max="5638" width="12.85546875" style="85" customWidth="1"/>
    <col min="5639" max="5639" width="8.140625" style="85" customWidth="1"/>
    <col min="5640" max="5640" width="8.28515625" style="85" customWidth="1"/>
    <col min="5641" max="5641" width="11.28515625" style="85" customWidth="1"/>
    <col min="5642" max="5642" width="13.85546875" style="85" bestFit="1" customWidth="1"/>
    <col min="5643" max="5643" width="1.28515625" style="85" customWidth="1"/>
    <col min="5644" max="5644" width="11.7109375" style="85" bestFit="1" customWidth="1"/>
    <col min="5645" max="5645" width="7.42578125" style="85" customWidth="1"/>
    <col min="5646" max="5646" width="6.5703125" style="85" customWidth="1"/>
    <col min="5647" max="5648" width="9.28515625" style="85" bestFit="1" customWidth="1"/>
    <col min="5649" max="5888" width="9.140625" style="85"/>
    <col min="5889" max="5889" width="0.85546875" style="85" customWidth="1"/>
    <col min="5890" max="5890" width="13.140625" style="85" bestFit="1" customWidth="1"/>
    <col min="5891" max="5891" width="26.85546875" style="85" customWidth="1"/>
    <col min="5892" max="5892" width="14.28515625" style="85" customWidth="1"/>
    <col min="5893" max="5893" width="11.85546875" style="85" customWidth="1"/>
    <col min="5894" max="5894" width="12.85546875" style="85" customWidth="1"/>
    <col min="5895" max="5895" width="8.140625" style="85" customWidth="1"/>
    <col min="5896" max="5896" width="8.28515625" style="85" customWidth="1"/>
    <col min="5897" max="5897" width="11.28515625" style="85" customWidth="1"/>
    <col min="5898" max="5898" width="13.85546875" style="85" bestFit="1" customWidth="1"/>
    <col min="5899" max="5899" width="1.28515625" style="85" customWidth="1"/>
    <col min="5900" max="5900" width="11.7109375" style="85" bestFit="1" customWidth="1"/>
    <col min="5901" max="5901" width="7.42578125" style="85" customWidth="1"/>
    <col min="5902" max="5902" width="6.5703125" style="85" customWidth="1"/>
    <col min="5903" max="5904" width="9.28515625" style="85" bestFit="1" customWidth="1"/>
    <col min="5905" max="6144" width="9.140625" style="85"/>
    <col min="6145" max="6145" width="0.85546875" style="85" customWidth="1"/>
    <col min="6146" max="6146" width="13.140625" style="85" bestFit="1" customWidth="1"/>
    <col min="6147" max="6147" width="26.85546875" style="85" customWidth="1"/>
    <col min="6148" max="6148" width="14.28515625" style="85" customWidth="1"/>
    <col min="6149" max="6149" width="11.85546875" style="85" customWidth="1"/>
    <col min="6150" max="6150" width="12.85546875" style="85" customWidth="1"/>
    <col min="6151" max="6151" width="8.140625" style="85" customWidth="1"/>
    <col min="6152" max="6152" width="8.28515625" style="85" customWidth="1"/>
    <col min="6153" max="6153" width="11.28515625" style="85" customWidth="1"/>
    <col min="6154" max="6154" width="13.85546875" style="85" bestFit="1" customWidth="1"/>
    <col min="6155" max="6155" width="1.28515625" style="85" customWidth="1"/>
    <col min="6156" max="6156" width="11.7109375" style="85" bestFit="1" customWidth="1"/>
    <col min="6157" max="6157" width="7.42578125" style="85" customWidth="1"/>
    <col min="6158" max="6158" width="6.5703125" style="85" customWidth="1"/>
    <col min="6159" max="6160" width="9.28515625" style="85" bestFit="1" customWidth="1"/>
    <col min="6161" max="6400" width="9.140625" style="85"/>
    <col min="6401" max="6401" width="0.85546875" style="85" customWidth="1"/>
    <col min="6402" max="6402" width="13.140625" style="85" bestFit="1" customWidth="1"/>
    <col min="6403" max="6403" width="26.85546875" style="85" customWidth="1"/>
    <col min="6404" max="6404" width="14.28515625" style="85" customWidth="1"/>
    <col min="6405" max="6405" width="11.85546875" style="85" customWidth="1"/>
    <col min="6406" max="6406" width="12.85546875" style="85" customWidth="1"/>
    <col min="6407" max="6407" width="8.140625" style="85" customWidth="1"/>
    <col min="6408" max="6408" width="8.28515625" style="85" customWidth="1"/>
    <col min="6409" max="6409" width="11.28515625" style="85" customWidth="1"/>
    <col min="6410" max="6410" width="13.85546875" style="85" bestFit="1" customWidth="1"/>
    <col min="6411" max="6411" width="1.28515625" style="85" customWidth="1"/>
    <col min="6412" max="6412" width="11.7109375" style="85" bestFit="1" customWidth="1"/>
    <col min="6413" max="6413" width="7.42578125" style="85" customWidth="1"/>
    <col min="6414" max="6414" width="6.5703125" style="85" customWidth="1"/>
    <col min="6415" max="6416" width="9.28515625" style="85" bestFit="1" customWidth="1"/>
    <col min="6417" max="6656" width="9.140625" style="85"/>
    <col min="6657" max="6657" width="0.85546875" style="85" customWidth="1"/>
    <col min="6658" max="6658" width="13.140625" style="85" bestFit="1" customWidth="1"/>
    <col min="6659" max="6659" width="26.85546875" style="85" customWidth="1"/>
    <col min="6660" max="6660" width="14.28515625" style="85" customWidth="1"/>
    <col min="6661" max="6661" width="11.85546875" style="85" customWidth="1"/>
    <col min="6662" max="6662" width="12.85546875" style="85" customWidth="1"/>
    <col min="6663" max="6663" width="8.140625" style="85" customWidth="1"/>
    <col min="6664" max="6664" width="8.28515625" style="85" customWidth="1"/>
    <col min="6665" max="6665" width="11.28515625" style="85" customWidth="1"/>
    <col min="6666" max="6666" width="13.85546875" style="85" bestFit="1" customWidth="1"/>
    <col min="6667" max="6667" width="1.28515625" style="85" customWidth="1"/>
    <col min="6668" max="6668" width="11.7109375" style="85" bestFit="1" customWidth="1"/>
    <col min="6669" max="6669" width="7.42578125" style="85" customWidth="1"/>
    <col min="6670" max="6670" width="6.5703125" style="85" customWidth="1"/>
    <col min="6671" max="6672" width="9.28515625" style="85" bestFit="1" customWidth="1"/>
    <col min="6673" max="6912" width="9.140625" style="85"/>
    <col min="6913" max="6913" width="0.85546875" style="85" customWidth="1"/>
    <col min="6914" max="6914" width="13.140625" style="85" bestFit="1" customWidth="1"/>
    <col min="6915" max="6915" width="26.85546875" style="85" customWidth="1"/>
    <col min="6916" max="6916" width="14.28515625" style="85" customWidth="1"/>
    <col min="6917" max="6917" width="11.85546875" style="85" customWidth="1"/>
    <col min="6918" max="6918" width="12.85546875" style="85" customWidth="1"/>
    <col min="6919" max="6919" width="8.140625" style="85" customWidth="1"/>
    <col min="6920" max="6920" width="8.28515625" style="85" customWidth="1"/>
    <col min="6921" max="6921" width="11.28515625" style="85" customWidth="1"/>
    <col min="6922" max="6922" width="13.85546875" style="85" bestFit="1" customWidth="1"/>
    <col min="6923" max="6923" width="1.28515625" style="85" customWidth="1"/>
    <col min="6924" max="6924" width="11.7109375" style="85" bestFit="1" customWidth="1"/>
    <col min="6925" max="6925" width="7.42578125" style="85" customWidth="1"/>
    <col min="6926" max="6926" width="6.5703125" style="85" customWidth="1"/>
    <col min="6927" max="6928" width="9.28515625" style="85" bestFit="1" customWidth="1"/>
    <col min="6929" max="7168" width="9.140625" style="85"/>
    <col min="7169" max="7169" width="0.85546875" style="85" customWidth="1"/>
    <col min="7170" max="7170" width="13.140625" style="85" bestFit="1" customWidth="1"/>
    <col min="7171" max="7171" width="26.85546875" style="85" customWidth="1"/>
    <col min="7172" max="7172" width="14.28515625" style="85" customWidth="1"/>
    <col min="7173" max="7173" width="11.85546875" style="85" customWidth="1"/>
    <col min="7174" max="7174" width="12.85546875" style="85" customWidth="1"/>
    <col min="7175" max="7175" width="8.140625" style="85" customWidth="1"/>
    <col min="7176" max="7176" width="8.28515625" style="85" customWidth="1"/>
    <col min="7177" max="7177" width="11.28515625" style="85" customWidth="1"/>
    <col min="7178" max="7178" width="13.85546875" style="85" bestFit="1" customWidth="1"/>
    <col min="7179" max="7179" width="1.28515625" style="85" customWidth="1"/>
    <col min="7180" max="7180" width="11.7109375" style="85" bestFit="1" customWidth="1"/>
    <col min="7181" max="7181" width="7.42578125" style="85" customWidth="1"/>
    <col min="7182" max="7182" width="6.5703125" style="85" customWidth="1"/>
    <col min="7183" max="7184" width="9.28515625" style="85" bestFit="1" customWidth="1"/>
    <col min="7185" max="7424" width="9.140625" style="85"/>
    <col min="7425" max="7425" width="0.85546875" style="85" customWidth="1"/>
    <col min="7426" max="7426" width="13.140625" style="85" bestFit="1" customWidth="1"/>
    <col min="7427" max="7427" width="26.85546875" style="85" customWidth="1"/>
    <col min="7428" max="7428" width="14.28515625" style="85" customWidth="1"/>
    <col min="7429" max="7429" width="11.85546875" style="85" customWidth="1"/>
    <col min="7430" max="7430" width="12.85546875" style="85" customWidth="1"/>
    <col min="7431" max="7431" width="8.140625" style="85" customWidth="1"/>
    <col min="7432" max="7432" width="8.28515625" style="85" customWidth="1"/>
    <col min="7433" max="7433" width="11.28515625" style="85" customWidth="1"/>
    <col min="7434" max="7434" width="13.85546875" style="85" bestFit="1" customWidth="1"/>
    <col min="7435" max="7435" width="1.28515625" style="85" customWidth="1"/>
    <col min="7436" max="7436" width="11.7109375" style="85" bestFit="1" customWidth="1"/>
    <col min="7437" max="7437" width="7.42578125" style="85" customWidth="1"/>
    <col min="7438" max="7438" width="6.5703125" style="85" customWidth="1"/>
    <col min="7439" max="7440" width="9.28515625" style="85" bestFit="1" customWidth="1"/>
    <col min="7441" max="7680" width="9.140625" style="85"/>
    <col min="7681" max="7681" width="0.85546875" style="85" customWidth="1"/>
    <col min="7682" max="7682" width="13.140625" style="85" bestFit="1" customWidth="1"/>
    <col min="7683" max="7683" width="26.85546875" style="85" customWidth="1"/>
    <col min="7684" max="7684" width="14.28515625" style="85" customWidth="1"/>
    <col min="7685" max="7685" width="11.85546875" style="85" customWidth="1"/>
    <col min="7686" max="7686" width="12.85546875" style="85" customWidth="1"/>
    <col min="7687" max="7687" width="8.140625" style="85" customWidth="1"/>
    <col min="7688" max="7688" width="8.28515625" style="85" customWidth="1"/>
    <col min="7689" max="7689" width="11.28515625" style="85" customWidth="1"/>
    <col min="7690" max="7690" width="13.85546875" style="85" bestFit="1" customWidth="1"/>
    <col min="7691" max="7691" width="1.28515625" style="85" customWidth="1"/>
    <col min="7692" max="7692" width="11.7109375" style="85" bestFit="1" customWidth="1"/>
    <col min="7693" max="7693" width="7.42578125" style="85" customWidth="1"/>
    <col min="7694" max="7694" width="6.5703125" style="85" customWidth="1"/>
    <col min="7695" max="7696" width="9.28515625" style="85" bestFit="1" customWidth="1"/>
    <col min="7697" max="7936" width="9.140625" style="85"/>
    <col min="7937" max="7937" width="0.85546875" style="85" customWidth="1"/>
    <col min="7938" max="7938" width="13.140625" style="85" bestFit="1" customWidth="1"/>
    <col min="7939" max="7939" width="26.85546875" style="85" customWidth="1"/>
    <col min="7940" max="7940" width="14.28515625" style="85" customWidth="1"/>
    <col min="7941" max="7941" width="11.85546875" style="85" customWidth="1"/>
    <col min="7942" max="7942" width="12.85546875" style="85" customWidth="1"/>
    <col min="7943" max="7943" width="8.140625" style="85" customWidth="1"/>
    <col min="7944" max="7944" width="8.28515625" style="85" customWidth="1"/>
    <col min="7945" max="7945" width="11.28515625" style="85" customWidth="1"/>
    <col min="7946" max="7946" width="13.85546875" style="85" bestFit="1" customWidth="1"/>
    <col min="7947" max="7947" width="1.28515625" style="85" customWidth="1"/>
    <col min="7948" max="7948" width="11.7109375" style="85" bestFit="1" customWidth="1"/>
    <col min="7949" max="7949" width="7.42578125" style="85" customWidth="1"/>
    <col min="7950" max="7950" width="6.5703125" style="85" customWidth="1"/>
    <col min="7951" max="7952" width="9.28515625" style="85" bestFit="1" customWidth="1"/>
    <col min="7953" max="8192" width="9.140625" style="85"/>
    <col min="8193" max="8193" width="0.85546875" style="85" customWidth="1"/>
    <col min="8194" max="8194" width="13.140625" style="85" bestFit="1" customWidth="1"/>
    <col min="8195" max="8195" width="26.85546875" style="85" customWidth="1"/>
    <col min="8196" max="8196" width="14.28515625" style="85" customWidth="1"/>
    <col min="8197" max="8197" width="11.85546875" style="85" customWidth="1"/>
    <col min="8198" max="8198" width="12.85546875" style="85" customWidth="1"/>
    <col min="8199" max="8199" width="8.140625" style="85" customWidth="1"/>
    <col min="8200" max="8200" width="8.28515625" style="85" customWidth="1"/>
    <col min="8201" max="8201" width="11.28515625" style="85" customWidth="1"/>
    <col min="8202" max="8202" width="13.85546875" style="85" bestFit="1" customWidth="1"/>
    <col min="8203" max="8203" width="1.28515625" style="85" customWidth="1"/>
    <col min="8204" max="8204" width="11.7109375" style="85" bestFit="1" customWidth="1"/>
    <col min="8205" max="8205" width="7.42578125" style="85" customWidth="1"/>
    <col min="8206" max="8206" width="6.5703125" style="85" customWidth="1"/>
    <col min="8207" max="8208" width="9.28515625" style="85" bestFit="1" customWidth="1"/>
    <col min="8209" max="8448" width="9.140625" style="85"/>
    <col min="8449" max="8449" width="0.85546875" style="85" customWidth="1"/>
    <col min="8450" max="8450" width="13.140625" style="85" bestFit="1" customWidth="1"/>
    <col min="8451" max="8451" width="26.85546875" style="85" customWidth="1"/>
    <col min="8452" max="8452" width="14.28515625" style="85" customWidth="1"/>
    <col min="8453" max="8453" width="11.85546875" style="85" customWidth="1"/>
    <col min="8454" max="8454" width="12.85546875" style="85" customWidth="1"/>
    <col min="8455" max="8455" width="8.140625" style="85" customWidth="1"/>
    <col min="8456" max="8456" width="8.28515625" style="85" customWidth="1"/>
    <col min="8457" max="8457" width="11.28515625" style="85" customWidth="1"/>
    <col min="8458" max="8458" width="13.85546875" style="85" bestFit="1" customWidth="1"/>
    <col min="8459" max="8459" width="1.28515625" style="85" customWidth="1"/>
    <col min="8460" max="8460" width="11.7109375" style="85" bestFit="1" customWidth="1"/>
    <col min="8461" max="8461" width="7.42578125" style="85" customWidth="1"/>
    <col min="8462" max="8462" width="6.5703125" style="85" customWidth="1"/>
    <col min="8463" max="8464" width="9.28515625" style="85" bestFit="1" customWidth="1"/>
    <col min="8465" max="8704" width="9.140625" style="85"/>
    <col min="8705" max="8705" width="0.85546875" style="85" customWidth="1"/>
    <col min="8706" max="8706" width="13.140625" style="85" bestFit="1" customWidth="1"/>
    <col min="8707" max="8707" width="26.85546875" style="85" customWidth="1"/>
    <col min="8708" max="8708" width="14.28515625" style="85" customWidth="1"/>
    <col min="8709" max="8709" width="11.85546875" style="85" customWidth="1"/>
    <col min="8710" max="8710" width="12.85546875" style="85" customWidth="1"/>
    <col min="8711" max="8711" width="8.140625" style="85" customWidth="1"/>
    <col min="8712" max="8712" width="8.28515625" style="85" customWidth="1"/>
    <col min="8713" max="8713" width="11.28515625" style="85" customWidth="1"/>
    <col min="8714" max="8714" width="13.85546875" style="85" bestFit="1" customWidth="1"/>
    <col min="8715" max="8715" width="1.28515625" style="85" customWidth="1"/>
    <col min="8716" max="8716" width="11.7109375" style="85" bestFit="1" customWidth="1"/>
    <col min="8717" max="8717" width="7.42578125" style="85" customWidth="1"/>
    <col min="8718" max="8718" width="6.5703125" style="85" customWidth="1"/>
    <col min="8719" max="8720" width="9.28515625" style="85" bestFit="1" customWidth="1"/>
    <col min="8721" max="8960" width="9.140625" style="85"/>
    <col min="8961" max="8961" width="0.85546875" style="85" customWidth="1"/>
    <col min="8962" max="8962" width="13.140625" style="85" bestFit="1" customWidth="1"/>
    <col min="8963" max="8963" width="26.85546875" style="85" customWidth="1"/>
    <col min="8964" max="8964" width="14.28515625" style="85" customWidth="1"/>
    <col min="8965" max="8965" width="11.85546875" style="85" customWidth="1"/>
    <col min="8966" max="8966" width="12.85546875" style="85" customWidth="1"/>
    <col min="8967" max="8967" width="8.140625" style="85" customWidth="1"/>
    <col min="8968" max="8968" width="8.28515625" style="85" customWidth="1"/>
    <col min="8969" max="8969" width="11.28515625" style="85" customWidth="1"/>
    <col min="8970" max="8970" width="13.85546875" style="85" bestFit="1" customWidth="1"/>
    <col min="8971" max="8971" width="1.28515625" style="85" customWidth="1"/>
    <col min="8972" max="8972" width="11.7109375" style="85" bestFit="1" customWidth="1"/>
    <col min="8973" max="8973" width="7.42578125" style="85" customWidth="1"/>
    <col min="8974" max="8974" width="6.5703125" style="85" customWidth="1"/>
    <col min="8975" max="8976" width="9.28515625" style="85" bestFit="1" customWidth="1"/>
    <col min="8977" max="9216" width="9.140625" style="85"/>
    <col min="9217" max="9217" width="0.85546875" style="85" customWidth="1"/>
    <col min="9218" max="9218" width="13.140625" style="85" bestFit="1" customWidth="1"/>
    <col min="9219" max="9219" width="26.85546875" style="85" customWidth="1"/>
    <col min="9220" max="9220" width="14.28515625" style="85" customWidth="1"/>
    <col min="9221" max="9221" width="11.85546875" style="85" customWidth="1"/>
    <col min="9222" max="9222" width="12.85546875" style="85" customWidth="1"/>
    <col min="9223" max="9223" width="8.140625" style="85" customWidth="1"/>
    <col min="9224" max="9224" width="8.28515625" style="85" customWidth="1"/>
    <col min="9225" max="9225" width="11.28515625" style="85" customWidth="1"/>
    <col min="9226" max="9226" width="13.85546875" style="85" bestFit="1" customWidth="1"/>
    <col min="9227" max="9227" width="1.28515625" style="85" customWidth="1"/>
    <col min="9228" max="9228" width="11.7109375" style="85" bestFit="1" customWidth="1"/>
    <col min="9229" max="9229" width="7.42578125" style="85" customWidth="1"/>
    <col min="9230" max="9230" width="6.5703125" style="85" customWidth="1"/>
    <col min="9231" max="9232" width="9.28515625" style="85" bestFit="1" customWidth="1"/>
    <col min="9233" max="9472" width="9.140625" style="85"/>
    <col min="9473" max="9473" width="0.85546875" style="85" customWidth="1"/>
    <col min="9474" max="9474" width="13.140625" style="85" bestFit="1" customWidth="1"/>
    <col min="9475" max="9475" width="26.85546875" style="85" customWidth="1"/>
    <col min="9476" max="9476" width="14.28515625" style="85" customWidth="1"/>
    <col min="9477" max="9477" width="11.85546875" style="85" customWidth="1"/>
    <col min="9478" max="9478" width="12.85546875" style="85" customWidth="1"/>
    <col min="9479" max="9479" width="8.140625" style="85" customWidth="1"/>
    <col min="9480" max="9480" width="8.28515625" style="85" customWidth="1"/>
    <col min="9481" max="9481" width="11.28515625" style="85" customWidth="1"/>
    <col min="9482" max="9482" width="13.85546875" style="85" bestFit="1" customWidth="1"/>
    <col min="9483" max="9483" width="1.28515625" style="85" customWidth="1"/>
    <col min="9484" max="9484" width="11.7109375" style="85" bestFit="1" customWidth="1"/>
    <col min="9485" max="9485" width="7.42578125" style="85" customWidth="1"/>
    <col min="9486" max="9486" width="6.5703125" style="85" customWidth="1"/>
    <col min="9487" max="9488" width="9.28515625" style="85" bestFit="1" customWidth="1"/>
    <col min="9489" max="9728" width="9.140625" style="85"/>
    <col min="9729" max="9729" width="0.85546875" style="85" customWidth="1"/>
    <col min="9730" max="9730" width="13.140625" style="85" bestFit="1" customWidth="1"/>
    <col min="9731" max="9731" width="26.85546875" style="85" customWidth="1"/>
    <col min="9732" max="9732" width="14.28515625" style="85" customWidth="1"/>
    <col min="9733" max="9733" width="11.85546875" style="85" customWidth="1"/>
    <col min="9734" max="9734" width="12.85546875" style="85" customWidth="1"/>
    <col min="9735" max="9735" width="8.140625" style="85" customWidth="1"/>
    <col min="9736" max="9736" width="8.28515625" style="85" customWidth="1"/>
    <col min="9737" max="9737" width="11.28515625" style="85" customWidth="1"/>
    <col min="9738" max="9738" width="13.85546875" style="85" bestFit="1" customWidth="1"/>
    <col min="9739" max="9739" width="1.28515625" style="85" customWidth="1"/>
    <col min="9740" max="9740" width="11.7109375" style="85" bestFit="1" customWidth="1"/>
    <col min="9741" max="9741" width="7.42578125" style="85" customWidth="1"/>
    <col min="9742" max="9742" width="6.5703125" style="85" customWidth="1"/>
    <col min="9743" max="9744" width="9.28515625" style="85" bestFit="1" customWidth="1"/>
    <col min="9745" max="9984" width="9.140625" style="85"/>
    <col min="9985" max="9985" width="0.85546875" style="85" customWidth="1"/>
    <col min="9986" max="9986" width="13.140625" style="85" bestFit="1" customWidth="1"/>
    <col min="9987" max="9987" width="26.85546875" style="85" customWidth="1"/>
    <col min="9988" max="9988" width="14.28515625" style="85" customWidth="1"/>
    <col min="9989" max="9989" width="11.85546875" style="85" customWidth="1"/>
    <col min="9990" max="9990" width="12.85546875" style="85" customWidth="1"/>
    <col min="9991" max="9991" width="8.140625" style="85" customWidth="1"/>
    <col min="9992" max="9992" width="8.28515625" style="85" customWidth="1"/>
    <col min="9993" max="9993" width="11.28515625" style="85" customWidth="1"/>
    <col min="9994" max="9994" width="13.85546875" style="85" bestFit="1" customWidth="1"/>
    <col min="9995" max="9995" width="1.28515625" style="85" customWidth="1"/>
    <col min="9996" max="9996" width="11.7109375" style="85" bestFit="1" customWidth="1"/>
    <col min="9997" max="9997" width="7.42578125" style="85" customWidth="1"/>
    <col min="9998" max="9998" width="6.5703125" style="85" customWidth="1"/>
    <col min="9999" max="10000" width="9.28515625" style="85" bestFit="1" customWidth="1"/>
    <col min="10001" max="10240" width="9.140625" style="85"/>
    <col min="10241" max="10241" width="0.85546875" style="85" customWidth="1"/>
    <col min="10242" max="10242" width="13.140625" style="85" bestFit="1" customWidth="1"/>
    <col min="10243" max="10243" width="26.85546875" style="85" customWidth="1"/>
    <col min="10244" max="10244" width="14.28515625" style="85" customWidth="1"/>
    <col min="10245" max="10245" width="11.85546875" style="85" customWidth="1"/>
    <col min="10246" max="10246" width="12.85546875" style="85" customWidth="1"/>
    <col min="10247" max="10247" width="8.140625" style="85" customWidth="1"/>
    <col min="10248" max="10248" width="8.28515625" style="85" customWidth="1"/>
    <col min="10249" max="10249" width="11.28515625" style="85" customWidth="1"/>
    <col min="10250" max="10250" width="13.85546875" style="85" bestFit="1" customWidth="1"/>
    <col min="10251" max="10251" width="1.28515625" style="85" customWidth="1"/>
    <col min="10252" max="10252" width="11.7109375" style="85" bestFit="1" customWidth="1"/>
    <col min="10253" max="10253" width="7.42578125" style="85" customWidth="1"/>
    <col min="10254" max="10254" width="6.5703125" style="85" customWidth="1"/>
    <col min="10255" max="10256" width="9.28515625" style="85" bestFit="1" customWidth="1"/>
    <col min="10257" max="10496" width="9.140625" style="85"/>
    <col min="10497" max="10497" width="0.85546875" style="85" customWidth="1"/>
    <col min="10498" max="10498" width="13.140625" style="85" bestFit="1" customWidth="1"/>
    <col min="10499" max="10499" width="26.85546875" style="85" customWidth="1"/>
    <col min="10500" max="10500" width="14.28515625" style="85" customWidth="1"/>
    <col min="10501" max="10501" width="11.85546875" style="85" customWidth="1"/>
    <col min="10502" max="10502" width="12.85546875" style="85" customWidth="1"/>
    <col min="10503" max="10503" width="8.140625" style="85" customWidth="1"/>
    <col min="10504" max="10504" width="8.28515625" style="85" customWidth="1"/>
    <col min="10505" max="10505" width="11.28515625" style="85" customWidth="1"/>
    <col min="10506" max="10506" width="13.85546875" style="85" bestFit="1" customWidth="1"/>
    <col min="10507" max="10507" width="1.28515625" style="85" customWidth="1"/>
    <col min="10508" max="10508" width="11.7109375" style="85" bestFit="1" customWidth="1"/>
    <col min="10509" max="10509" width="7.42578125" style="85" customWidth="1"/>
    <col min="10510" max="10510" width="6.5703125" style="85" customWidth="1"/>
    <col min="10511" max="10512" width="9.28515625" style="85" bestFit="1" customWidth="1"/>
    <col min="10513" max="10752" width="9.140625" style="85"/>
    <col min="10753" max="10753" width="0.85546875" style="85" customWidth="1"/>
    <col min="10754" max="10754" width="13.140625" style="85" bestFit="1" customWidth="1"/>
    <col min="10755" max="10755" width="26.85546875" style="85" customWidth="1"/>
    <col min="10756" max="10756" width="14.28515625" style="85" customWidth="1"/>
    <col min="10757" max="10757" width="11.85546875" style="85" customWidth="1"/>
    <col min="10758" max="10758" width="12.85546875" style="85" customWidth="1"/>
    <col min="10759" max="10759" width="8.140625" style="85" customWidth="1"/>
    <col min="10760" max="10760" width="8.28515625" style="85" customWidth="1"/>
    <col min="10761" max="10761" width="11.28515625" style="85" customWidth="1"/>
    <col min="10762" max="10762" width="13.85546875" style="85" bestFit="1" customWidth="1"/>
    <col min="10763" max="10763" width="1.28515625" style="85" customWidth="1"/>
    <col min="10764" max="10764" width="11.7109375" style="85" bestFit="1" customWidth="1"/>
    <col min="10765" max="10765" width="7.42578125" style="85" customWidth="1"/>
    <col min="10766" max="10766" width="6.5703125" style="85" customWidth="1"/>
    <col min="10767" max="10768" width="9.28515625" style="85" bestFit="1" customWidth="1"/>
    <col min="10769" max="11008" width="9.140625" style="85"/>
    <col min="11009" max="11009" width="0.85546875" style="85" customWidth="1"/>
    <col min="11010" max="11010" width="13.140625" style="85" bestFit="1" customWidth="1"/>
    <col min="11011" max="11011" width="26.85546875" style="85" customWidth="1"/>
    <col min="11012" max="11012" width="14.28515625" style="85" customWidth="1"/>
    <col min="11013" max="11013" width="11.85546875" style="85" customWidth="1"/>
    <col min="11014" max="11014" width="12.85546875" style="85" customWidth="1"/>
    <col min="11015" max="11015" width="8.140625" style="85" customWidth="1"/>
    <col min="11016" max="11016" width="8.28515625" style="85" customWidth="1"/>
    <col min="11017" max="11017" width="11.28515625" style="85" customWidth="1"/>
    <col min="11018" max="11018" width="13.85546875" style="85" bestFit="1" customWidth="1"/>
    <col min="11019" max="11019" width="1.28515625" style="85" customWidth="1"/>
    <col min="11020" max="11020" width="11.7109375" style="85" bestFit="1" customWidth="1"/>
    <col min="11021" max="11021" width="7.42578125" style="85" customWidth="1"/>
    <col min="11022" max="11022" width="6.5703125" style="85" customWidth="1"/>
    <col min="11023" max="11024" width="9.28515625" style="85" bestFit="1" customWidth="1"/>
    <col min="11025" max="11264" width="9.140625" style="85"/>
    <col min="11265" max="11265" width="0.85546875" style="85" customWidth="1"/>
    <col min="11266" max="11266" width="13.140625" style="85" bestFit="1" customWidth="1"/>
    <col min="11267" max="11267" width="26.85546875" style="85" customWidth="1"/>
    <col min="11268" max="11268" width="14.28515625" style="85" customWidth="1"/>
    <col min="11269" max="11269" width="11.85546875" style="85" customWidth="1"/>
    <col min="11270" max="11270" width="12.85546875" style="85" customWidth="1"/>
    <col min="11271" max="11271" width="8.140625" style="85" customWidth="1"/>
    <col min="11272" max="11272" width="8.28515625" style="85" customWidth="1"/>
    <col min="11273" max="11273" width="11.28515625" style="85" customWidth="1"/>
    <col min="11274" max="11274" width="13.85546875" style="85" bestFit="1" customWidth="1"/>
    <col min="11275" max="11275" width="1.28515625" style="85" customWidth="1"/>
    <col min="11276" max="11276" width="11.7109375" style="85" bestFit="1" customWidth="1"/>
    <col min="11277" max="11277" width="7.42578125" style="85" customWidth="1"/>
    <col min="11278" max="11278" width="6.5703125" style="85" customWidth="1"/>
    <col min="11279" max="11280" width="9.28515625" style="85" bestFit="1" customWidth="1"/>
    <col min="11281" max="11520" width="9.140625" style="85"/>
    <col min="11521" max="11521" width="0.85546875" style="85" customWidth="1"/>
    <col min="11522" max="11522" width="13.140625" style="85" bestFit="1" customWidth="1"/>
    <col min="11523" max="11523" width="26.85546875" style="85" customWidth="1"/>
    <col min="11524" max="11524" width="14.28515625" style="85" customWidth="1"/>
    <col min="11525" max="11525" width="11.85546875" style="85" customWidth="1"/>
    <col min="11526" max="11526" width="12.85546875" style="85" customWidth="1"/>
    <col min="11527" max="11527" width="8.140625" style="85" customWidth="1"/>
    <col min="11528" max="11528" width="8.28515625" style="85" customWidth="1"/>
    <col min="11529" max="11529" width="11.28515625" style="85" customWidth="1"/>
    <col min="11530" max="11530" width="13.85546875" style="85" bestFit="1" customWidth="1"/>
    <col min="11531" max="11531" width="1.28515625" style="85" customWidth="1"/>
    <col min="11532" max="11532" width="11.7109375" style="85" bestFit="1" customWidth="1"/>
    <col min="11533" max="11533" width="7.42578125" style="85" customWidth="1"/>
    <col min="11534" max="11534" width="6.5703125" style="85" customWidth="1"/>
    <col min="11535" max="11536" width="9.28515625" style="85" bestFit="1" customWidth="1"/>
    <col min="11537" max="11776" width="9.140625" style="85"/>
    <col min="11777" max="11777" width="0.85546875" style="85" customWidth="1"/>
    <col min="11778" max="11778" width="13.140625" style="85" bestFit="1" customWidth="1"/>
    <col min="11779" max="11779" width="26.85546875" style="85" customWidth="1"/>
    <col min="11780" max="11780" width="14.28515625" style="85" customWidth="1"/>
    <col min="11781" max="11781" width="11.85546875" style="85" customWidth="1"/>
    <col min="11782" max="11782" width="12.85546875" style="85" customWidth="1"/>
    <col min="11783" max="11783" width="8.140625" style="85" customWidth="1"/>
    <col min="11784" max="11784" width="8.28515625" style="85" customWidth="1"/>
    <col min="11785" max="11785" width="11.28515625" style="85" customWidth="1"/>
    <col min="11786" max="11786" width="13.85546875" style="85" bestFit="1" customWidth="1"/>
    <col min="11787" max="11787" width="1.28515625" style="85" customWidth="1"/>
    <col min="11788" max="11788" width="11.7109375" style="85" bestFit="1" customWidth="1"/>
    <col min="11789" max="11789" width="7.42578125" style="85" customWidth="1"/>
    <col min="11790" max="11790" width="6.5703125" style="85" customWidth="1"/>
    <col min="11791" max="11792" width="9.28515625" style="85" bestFit="1" customWidth="1"/>
    <col min="11793" max="12032" width="9.140625" style="85"/>
    <col min="12033" max="12033" width="0.85546875" style="85" customWidth="1"/>
    <col min="12034" max="12034" width="13.140625" style="85" bestFit="1" customWidth="1"/>
    <col min="12035" max="12035" width="26.85546875" style="85" customWidth="1"/>
    <col min="12036" max="12036" width="14.28515625" style="85" customWidth="1"/>
    <col min="12037" max="12037" width="11.85546875" style="85" customWidth="1"/>
    <col min="12038" max="12038" width="12.85546875" style="85" customWidth="1"/>
    <col min="12039" max="12039" width="8.140625" style="85" customWidth="1"/>
    <col min="12040" max="12040" width="8.28515625" style="85" customWidth="1"/>
    <col min="12041" max="12041" width="11.28515625" style="85" customWidth="1"/>
    <col min="12042" max="12042" width="13.85546875" style="85" bestFit="1" customWidth="1"/>
    <col min="12043" max="12043" width="1.28515625" style="85" customWidth="1"/>
    <col min="12044" max="12044" width="11.7109375" style="85" bestFit="1" customWidth="1"/>
    <col min="12045" max="12045" width="7.42578125" style="85" customWidth="1"/>
    <col min="12046" max="12046" width="6.5703125" style="85" customWidth="1"/>
    <col min="12047" max="12048" width="9.28515625" style="85" bestFit="1" customWidth="1"/>
    <col min="12049" max="12288" width="9.140625" style="85"/>
    <col min="12289" max="12289" width="0.85546875" style="85" customWidth="1"/>
    <col min="12290" max="12290" width="13.140625" style="85" bestFit="1" customWidth="1"/>
    <col min="12291" max="12291" width="26.85546875" style="85" customWidth="1"/>
    <col min="12292" max="12292" width="14.28515625" style="85" customWidth="1"/>
    <col min="12293" max="12293" width="11.85546875" style="85" customWidth="1"/>
    <col min="12294" max="12294" width="12.85546875" style="85" customWidth="1"/>
    <col min="12295" max="12295" width="8.140625" style="85" customWidth="1"/>
    <col min="12296" max="12296" width="8.28515625" style="85" customWidth="1"/>
    <col min="12297" max="12297" width="11.28515625" style="85" customWidth="1"/>
    <col min="12298" max="12298" width="13.85546875" style="85" bestFit="1" customWidth="1"/>
    <col min="12299" max="12299" width="1.28515625" style="85" customWidth="1"/>
    <col min="12300" max="12300" width="11.7109375" style="85" bestFit="1" customWidth="1"/>
    <col min="12301" max="12301" width="7.42578125" style="85" customWidth="1"/>
    <col min="12302" max="12302" width="6.5703125" style="85" customWidth="1"/>
    <col min="12303" max="12304" width="9.28515625" style="85" bestFit="1" customWidth="1"/>
    <col min="12305" max="12544" width="9.140625" style="85"/>
    <col min="12545" max="12545" width="0.85546875" style="85" customWidth="1"/>
    <col min="12546" max="12546" width="13.140625" style="85" bestFit="1" customWidth="1"/>
    <col min="12547" max="12547" width="26.85546875" style="85" customWidth="1"/>
    <col min="12548" max="12548" width="14.28515625" style="85" customWidth="1"/>
    <col min="12549" max="12549" width="11.85546875" style="85" customWidth="1"/>
    <col min="12550" max="12550" width="12.85546875" style="85" customWidth="1"/>
    <col min="12551" max="12551" width="8.140625" style="85" customWidth="1"/>
    <col min="12552" max="12552" width="8.28515625" style="85" customWidth="1"/>
    <col min="12553" max="12553" width="11.28515625" style="85" customWidth="1"/>
    <col min="12554" max="12554" width="13.85546875" style="85" bestFit="1" customWidth="1"/>
    <col min="12555" max="12555" width="1.28515625" style="85" customWidth="1"/>
    <col min="12556" max="12556" width="11.7109375" style="85" bestFit="1" customWidth="1"/>
    <col min="12557" max="12557" width="7.42578125" style="85" customWidth="1"/>
    <col min="12558" max="12558" width="6.5703125" style="85" customWidth="1"/>
    <col min="12559" max="12560" width="9.28515625" style="85" bestFit="1" customWidth="1"/>
    <col min="12561" max="12800" width="9.140625" style="85"/>
    <col min="12801" max="12801" width="0.85546875" style="85" customWidth="1"/>
    <col min="12802" max="12802" width="13.140625" style="85" bestFit="1" customWidth="1"/>
    <col min="12803" max="12803" width="26.85546875" style="85" customWidth="1"/>
    <col min="12804" max="12804" width="14.28515625" style="85" customWidth="1"/>
    <col min="12805" max="12805" width="11.85546875" style="85" customWidth="1"/>
    <col min="12806" max="12806" width="12.85546875" style="85" customWidth="1"/>
    <col min="12807" max="12807" width="8.140625" style="85" customWidth="1"/>
    <col min="12808" max="12808" width="8.28515625" style="85" customWidth="1"/>
    <col min="12809" max="12809" width="11.28515625" style="85" customWidth="1"/>
    <col min="12810" max="12810" width="13.85546875" style="85" bestFit="1" customWidth="1"/>
    <col min="12811" max="12811" width="1.28515625" style="85" customWidth="1"/>
    <col min="12812" max="12812" width="11.7109375" style="85" bestFit="1" customWidth="1"/>
    <col min="12813" max="12813" width="7.42578125" style="85" customWidth="1"/>
    <col min="12814" max="12814" width="6.5703125" style="85" customWidth="1"/>
    <col min="12815" max="12816" width="9.28515625" style="85" bestFit="1" customWidth="1"/>
    <col min="12817" max="13056" width="9.140625" style="85"/>
    <col min="13057" max="13057" width="0.85546875" style="85" customWidth="1"/>
    <col min="13058" max="13058" width="13.140625" style="85" bestFit="1" customWidth="1"/>
    <col min="13059" max="13059" width="26.85546875" style="85" customWidth="1"/>
    <col min="13060" max="13060" width="14.28515625" style="85" customWidth="1"/>
    <col min="13061" max="13061" width="11.85546875" style="85" customWidth="1"/>
    <col min="13062" max="13062" width="12.85546875" style="85" customWidth="1"/>
    <col min="13063" max="13063" width="8.140625" style="85" customWidth="1"/>
    <col min="13064" max="13064" width="8.28515625" style="85" customWidth="1"/>
    <col min="13065" max="13065" width="11.28515625" style="85" customWidth="1"/>
    <col min="13066" max="13066" width="13.85546875" style="85" bestFit="1" customWidth="1"/>
    <col min="13067" max="13067" width="1.28515625" style="85" customWidth="1"/>
    <col min="13068" max="13068" width="11.7109375" style="85" bestFit="1" customWidth="1"/>
    <col min="13069" max="13069" width="7.42578125" style="85" customWidth="1"/>
    <col min="13070" max="13070" width="6.5703125" style="85" customWidth="1"/>
    <col min="13071" max="13072" width="9.28515625" style="85" bestFit="1" customWidth="1"/>
    <col min="13073" max="13312" width="9.140625" style="85"/>
    <col min="13313" max="13313" width="0.85546875" style="85" customWidth="1"/>
    <col min="13314" max="13314" width="13.140625" style="85" bestFit="1" customWidth="1"/>
    <col min="13315" max="13315" width="26.85546875" style="85" customWidth="1"/>
    <col min="13316" max="13316" width="14.28515625" style="85" customWidth="1"/>
    <col min="13317" max="13317" width="11.85546875" style="85" customWidth="1"/>
    <col min="13318" max="13318" width="12.85546875" style="85" customWidth="1"/>
    <col min="13319" max="13319" width="8.140625" style="85" customWidth="1"/>
    <col min="13320" max="13320" width="8.28515625" style="85" customWidth="1"/>
    <col min="13321" max="13321" width="11.28515625" style="85" customWidth="1"/>
    <col min="13322" max="13322" width="13.85546875" style="85" bestFit="1" customWidth="1"/>
    <col min="13323" max="13323" width="1.28515625" style="85" customWidth="1"/>
    <col min="13324" max="13324" width="11.7109375" style="85" bestFit="1" customWidth="1"/>
    <col min="13325" max="13325" width="7.42578125" style="85" customWidth="1"/>
    <col min="13326" max="13326" width="6.5703125" style="85" customWidth="1"/>
    <col min="13327" max="13328" width="9.28515625" style="85" bestFit="1" customWidth="1"/>
    <col min="13329" max="13568" width="9.140625" style="85"/>
    <col min="13569" max="13569" width="0.85546875" style="85" customWidth="1"/>
    <col min="13570" max="13570" width="13.140625" style="85" bestFit="1" customWidth="1"/>
    <col min="13571" max="13571" width="26.85546875" style="85" customWidth="1"/>
    <col min="13572" max="13572" width="14.28515625" style="85" customWidth="1"/>
    <col min="13573" max="13573" width="11.85546875" style="85" customWidth="1"/>
    <col min="13574" max="13574" width="12.85546875" style="85" customWidth="1"/>
    <col min="13575" max="13575" width="8.140625" style="85" customWidth="1"/>
    <col min="13576" max="13576" width="8.28515625" style="85" customWidth="1"/>
    <col min="13577" max="13577" width="11.28515625" style="85" customWidth="1"/>
    <col min="13578" max="13578" width="13.85546875" style="85" bestFit="1" customWidth="1"/>
    <col min="13579" max="13579" width="1.28515625" style="85" customWidth="1"/>
    <col min="13580" max="13580" width="11.7109375" style="85" bestFit="1" customWidth="1"/>
    <col min="13581" max="13581" width="7.42578125" style="85" customWidth="1"/>
    <col min="13582" max="13582" width="6.5703125" style="85" customWidth="1"/>
    <col min="13583" max="13584" width="9.28515625" style="85" bestFit="1" customWidth="1"/>
    <col min="13585" max="13824" width="9.140625" style="85"/>
    <col min="13825" max="13825" width="0.85546875" style="85" customWidth="1"/>
    <col min="13826" max="13826" width="13.140625" style="85" bestFit="1" customWidth="1"/>
    <col min="13827" max="13827" width="26.85546875" style="85" customWidth="1"/>
    <col min="13828" max="13828" width="14.28515625" style="85" customWidth="1"/>
    <col min="13829" max="13829" width="11.85546875" style="85" customWidth="1"/>
    <col min="13830" max="13830" width="12.85546875" style="85" customWidth="1"/>
    <col min="13831" max="13831" width="8.140625" style="85" customWidth="1"/>
    <col min="13832" max="13832" width="8.28515625" style="85" customWidth="1"/>
    <col min="13833" max="13833" width="11.28515625" style="85" customWidth="1"/>
    <col min="13834" max="13834" width="13.85546875" style="85" bestFit="1" customWidth="1"/>
    <col min="13835" max="13835" width="1.28515625" style="85" customWidth="1"/>
    <col min="13836" max="13836" width="11.7109375" style="85" bestFit="1" customWidth="1"/>
    <col min="13837" max="13837" width="7.42578125" style="85" customWidth="1"/>
    <col min="13838" max="13838" width="6.5703125" style="85" customWidth="1"/>
    <col min="13839" max="13840" width="9.28515625" style="85" bestFit="1" customWidth="1"/>
    <col min="13841" max="14080" width="9.140625" style="85"/>
    <col min="14081" max="14081" width="0.85546875" style="85" customWidth="1"/>
    <col min="14082" max="14082" width="13.140625" style="85" bestFit="1" customWidth="1"/>
    <col min="14083" max="14083" width="26.85546875" style="85" customWidth="1"/>
    <col min="14084" max="14084" width="14.28515625" style="85" customWidth="1"/>
    <col min="14085" max="14085" width="11.85546875" style="85" customWidth="1"/>
    <col min="14086" max="14086" width="12.85546875" style="85" customWidth="1"/>
    <col min="14087" max="14087" width="8.140625" style="85" customWidth="1"/>
    <col min="14088" max="14088" width="8.28515625" style="85" customWidth="1"/>
    <col min="14089" max="14089" width="11.28515625" style="85" customWidth="1"/>
    <col min="14090" max="14090" width="13.85546875" style="85" bestFit="1" customWidth="1"/>
    <col min="14091" max="14091" width="1.28515625" style="85" customWidth="1"/>
    <col min="14092" max="14092" width="11.7109375" style="85" bestFit="1" customWidth="1"/>
    <col min="14093" max="14093" width="7.42578125" style="85" customWidth="1"/>
    <col min="14094" max="14094" width="6.5703125" style="85" customWidth="1"/>
    <col min="14095" max="14096" width="9.28515625" style="85" bestFit="1" customWidth="1"/>
    <col min="14097" max="14336" width="9.140625" style="85"/>
    <col min="14337" max="14337" width="0.85546875" style="85" customWidth="1"/>
    <col min="14338" max="14338" width="13.140625" style="85" bestFit="1" customWidth="1"/>
    <col min="14339" max="14339" width="26.85546875" style="85" customWidth="1"/>
    <col min="14340" max="14340" width="14.28515625" style="85" customWidth="1"/>
    <col min="14341" max="14341" width="11.85546875" style="85" customWidth="1"/>
    <col min="14342" max="14342" width="12.85546875" style="85" customWidth="1"/>
    <col min="14343" max="14343" width="8.140625" style="85" customWidth="1"/>
    <col min="14344" max="14344" width="8.28515625" style="85" customWidth="1"/>
    <col min="14345" max="14345" width="11.28515625" style="85" customWidth="1"/>
    <col min="14346" max="14346" width="13.85546875" style="85" bestFit="1" customWidth="1"/>
    <col min="14347" max="14347" width="1.28515625" style="85" customWidth="1"/>
    <col min="14348" max="14348" width="11.7109375" style="85" bestFit="1" customWidth="1"/>
    <col min="14349" max="14349" width="7.42578125" style="85" customWidth="1"/>
    <col min="14350" max="14350" width="6.5703125" style="85" customWidth="1"/>
    <col min="14351" max="14352" width="9.28515625" style="85" bestFit="1" customWidth="1"/>
    <col min="14353" max="14592" width="9.140625" style="85"/>
    <col min="14593" max="14593" width="0.85546875" style="85" customWidth="1"/>
    <col min="14594" max="14594" width="13.140625" style="85" bestFit="1" customWidth="1"/>
    <col min="14595" max="14595" width="26.85546875" style="85" customWidth="1"/>
    <col min="14596" max="14596" width="14.28515625" style="85" customWidth="1"/>
    <col min="14597" max="14597" width="11.85546875" style="85" customWidth="1"/>
    <col min="14598" max="14598" width="12.85546875" style="85" customWidth="1"/>
    <col min="14599" max="14599" width="8.140625" style="85" customWidth="1"/>
    <col min="14600" max="14600" width="8.28515625" style="85" customWidth="1"/>
    <col min="14601" max="14601" width="11.28515625" style="85" customWidth="1"/>
    <col min="14602" max="14602" width="13.85546875" style="85" bestFit="1" customWidth="1"/>
    <col min="14603" max="14603" width="1.28515625" style="85" customWidth="1"/>
    <col min="14604" max="14604" width="11.7109375" style="85" bestFit="1" customWidth="1"/>
    <col min="14605" max="14605" width="7.42578125" style="85" customWidth="1"/>
    <col min="14606" max="14606" width="6.5703125" style="85" customWidth="1"/>
    <col min="14607" max="14608" width="9.28515625" style="85" bestFit="1" customWidth="1"/>
    <col min="14609" max="14848" width="9.140625" style="85"/>
    <col min="14849" max="14849" width="0.85546875" style="85" customWidth="1"/>
    <col min="14850" max="14850" width="13.140625" style="85" bestFit="1" customWidth="1"/>
    <col min="14851" max="14851" width="26.85546875" style="85" customWidth="1"/>
    <col min="14852" max="14852" width="14.28515625" style="85" customWidth="1"/>
    <col min="14853" max="14853" width="11.85546875" style="85" customWidth="1"/>
    <col min="14854" max="14854" width="12.85546875" style="85" customWidth="1"/>
    <col min="14855" max="14855" width="8.140625" style="85" customWidth="1"/>
    <col min="14856" max="14856" width="8.28515625" style="85" customWidth="1"/>
    <col min="14857" max="14857" width="11.28515625" style="85" customWidth="1"/>
    <col min="14858" max="14858" width="13.85546875" style="85" bestFit="1" customWidth="1"/>
    <col min="14859" max="14859" width="1.28515625" style="85" customWidth="1"/>
    <col min="14860" max="14860" width="11.7109375" style="85" bestFit="1" customWidth="1"/>
    <col min="14861" max="14861" width="7.42578125" style="85" customWidth="1"/>
    <col min="14862" max="14862" width="6.5703125" style="85" customWidth="1"/>
    <col min="14863" max="14864" width="9.28515625" style="85" bestFit="1" customWidth="1"/>
    <col min="14865" max="15104" width="9.140625" style="85"/>
    <col min="15105" max="15105" width="0.85546875" style="85" customWidth="1"/>
    <col min="15106" max="15106" width="13.140625" style="85" bestFit="1" customWidth="1"/>
    <col min="15107" max="15107" width="26.85546875" style="85" customWidth="1"/>
    <col min="15108" max="15108" width="14.28515625" style="85" customWidth="1"/>
    <col min="15109" max="15109" width="11.85546875" style="85" customWidth="1"/>
    <col min="15110" max="15110" width="12.85546875" style="85" customWidth="1"/>
    <col min="15111" max="15111" width="8.140625" style="85" customWidth="1"/>
    <col min="15112" max="15112" width="8.28515625" style="85" customWidth="1"/>
    <col min="15113" max="15113" width="11.28515625" style="85" customWidth="1"/>
    <col min="15114" max="15114" width="13.85546875" style="85" bestFit="1" customWidth="1"/>
    <col min="15115" max="15115" width="1.28515625" style="85" customWidth="1"/>
    <col min="15116" max="15116" width="11.7109375" style="85" bestFit="1" customWidth="1"/>
    <col min="15117" max="15117" width="7.42578125" style="85" customWidth="1"/>
    <col min="15118" max="15118" width="6.5703125" style="85" customWidth="1"/>
    <col min="15119" max="15120" width="9.28515625" style="85" bestFit="1" customWidth="1"/>
    <col min="15121" max="15360" width="9.140625" style="85"/>
    <col min="15361" max="15361" width="0.85546875" style="85" customWidth="1"/>
    <col min="15362" max="15362" width="13.140625" style="85" bestFit="1" customWidth="1"/>
    <col min="15363" max="15363" width="26.85546875" style="85" customWidth="1"/>
    <col min="15364" max="15364" width="14.28515625" style="85" customWidth="1"/>
    <col min="15365" max="15365" width="11.85546875" style="85" customWidth="1"/>
    <col min="15366" max="15366" width="12.85546875" style="85" customWidth="1"/>
    <col min="15367" max="15367" width="8.140625" style="85" customWidth="1"/>
    <col min="15368" max="15368" width="8.28515625" style="85" customWidth="1"/>
    <col min="15369" max="15369" width="11.28515625" style="85" customWidth="1"/>
    <col min="15370" max="15370" width="13.85546875" style="85" bestFit="1" customWidth="1"/>
    <col min="15371" max="15371" width="1.28515625" style="85" customWidth="1"/>
    <col min="15372" max="15372" width="11.7109375" style="85" bestFit="1" customWidth="1"/>
    <col min="15373" max="15373" width="7.42578125" style="85" customWidth="1"/>
    <col min="15374" max="15374" width="6.5703125" style="85" customWidth="1"/>
    <col min="15375" max="15376" width="9.28515625" style="85" bestFit="1" customWidth="1"/>
    <col min="15377" max="15616" width="9.140625" style="85"/>
    <col min="15617" max="15617" width="0.85546875" style="85" customWidth="1"/>
    <col min="15618" max="15618" width="13.140625" style="85" bestFit="1" customWidth="1"/>
    <col min="15619" max="15619" width="26.85546875" style="85" customWidth="1"/>
    <col min="15620" max="15620" width="14.28515625" style="85" customWidth="1"/>
    <col min="15621" max="15621" width="11.85546875" style="85" customWidth="1"/>
    <col min="15622" max="15622" width="12.85546875" style="85" customWidth="1"/>
    <col min="15623" max="15623" width="8.140625" style="85" customWidth="1"/>
    <col min="15624" max="15624" width="8.28515625" style="85" customWidth="1"/>
    <col min="15625" max="15625" width="11.28515625" style="85" customWidth="1"/>
    <col min="15626" max="15626" width="13.85546875" style="85" bestFit="1" customWidth="1"/>
    <col min="15627" max="15627" width="1.28515625" style="85" customWidth="1"/>
    <col min="15628" max="15628" width="11.7109375" style="85" bestFit="1" customWidth="1"/>
    <col min="15629" max="15629" width="7.42578125" style="85" customWidth="1"/>
    <col min="15630" max="15630" width="6.5703125" style="85" customWidth="1"/>
    <col min="15631" max="15632" width="9.28515625" style="85" bestFit="1" customWidth="1"/>
    <col min="15633" max="15872" width="9.140625" style="85"/>
    <col min="15873" max="15873" width="0.85546875" style="85" customWidth="1"/>
    <col min="15874" max="15874" width="13.140625" style="85" bestFit="1" customWidth="1"/>
    <col min="15875" max="15875" width="26.85546875" style="85" customWidth="1"/>
    <col min="15876" max="15876" width="14.28515625" style="85" customWidth="1"/>
    <col min="15877" max="15877" width="11.85546875" style="85" customWidth="1"/>
    <col min="15878" max="15878" width="12.85546875" style="85" customWidth="1"/>
    <col min="15879" max="15879" width="8.140625" style="85" customWidth="1"/>
    <col min="15880" max="15880" width="8.28515625" style="85" customWidth="1"/>
    <col min="15881" max="15881" width="11.28515625" style="85" customWidth="1"/>
    <col min="15882" max="15882" width="13.85546875" style="85" bestFit="1" customWidth="1"/>
    <col min="15883" max="15883" width="1.28515625" style="85" customWidth="1"/>
    <col min="15884" max="15884" width="11.7109375" style="85" bestFit="1" customWidth="1"/>
    <col min="15885" max="15885" width="7.42578125" style="85" customWidth="1"/>
    <col min="15886" max="15886" width="6.5703125" style="85" customWidth="1"/>
    <col min="15887" max="15888" width="9.28515625" style="85" bestFit="1" customWidth="1"/>
    <col min="15889" max="16128" width="9.140625" style="85"/>
    <col min="16129" max="16129" width="0.85546875" style="85" customWidth="1"/>
    <col min="16130" max="16130" width="13.140625" style="85" bestFit="1" customWidth="1"/>
    <col min="16131" max="16131" width="26.85546875" style="85" customWidth="1"/>
    <col min="16132" max="16132" width="14.28515625" style="85" customWidth="1"/>
    <col min="16133" max="16133" width="11.85546875" style="85" customWidth="1"/>
    <col min="16134" max="16134" width="12.85546875" style="85" customWidth="1"/>
    <col min="16135" max="16135" width="8.140625" style="85" customWidth="1"/>
    <col min="16136" max="16136" width="8.28515625" style="85" customWidth="1"/>
    <col min="16137" max="16137" width="11.28515625" style="85" customWidth="1"/>
    <col min="16138" max="16138" width="13.85546875" style="85" bestFit="1" customWidth="1"/>
    <col min="16139" max="16139" width="1.28515625" style="85" customWidth="1"/>
    <col min="16140" max="16140" width="11.7109375" style="85" bestFit="1" customWidth="1"/>
    <col min="16141" max="16141" width="7.42578125" style="85" customWidth="1"/>
    <col min="16142" max="16142" width="6.5703125" style="85" customWidth="1"/>
    <col min="16143" max="16144" width="9.28515625" style="85" bestFit="1" customWidth="1"/>
    <col min="16145" max="16384" width="9.140625" style="85"/>
  </cols>
  <sheetData>
    <row r="1" spans="2:13" ht="9.75" customHeight="1" thickBot="1" x14ac:dyDescent="0.25"/>
    <row r="2" spans="2:13" ht="15" customHeight="1" x14ac:dyDescent="0.2">
      <c r="B2" s="555" t="s">
        <v>420</v>
      </c>
      <c r="C2" s="556"/>
      <c r="D2" s="556"/>
      <c r="E2" s="556"/>
      <c r="F2" s="556"/>
      <c r="G2" s="556"/>
      <c r="H2" s="556"/>
      <c r="I2" s="556"/>
      <c r="J2" s="557"/>
    </row>
    <row r="3" spans="2:13" ht="15.75" customHeight="1" x14ac:dyDescent="0.2">
      <c r="B3" s="377" t="s">
        <v>1</v>
      </c>
      <c r="C3" s="378"/>
      <c r="D3" s="378"/>
      <c r="E3" s="378"/>
      <c r="F3" s="396"/>
      <c r="G3" s="505"/>
      <c r="H3" s="384"/>
      <c r="I3" s="384"/>
      <c r="J3" s="385"/>
    </row>
    <row r="4" spans="2:13" ht="15.75" customHeight="1" x14ac:dyDescent="0.2">
      <c r="B4" s="377" t="s">
        <v>296</v>
      </c>
      <c r="C4" s="378"/>
      <c r="D4" s="378"/>
      <c r="E4" s="378"/>
      <c r="F4" s="396"/>
      <c r="G4" s="602"/>
      <c r="H4" s="603"/>
      <c r="I4" s="603"/>
      <c r="J4" s="604"/>
    </row>
    <row r="5" spans="2:13" ht="12.75" x14ac:dyDescent="0.2">
      <c r="B5" s="564"/>
      <c r="C5" s="565"/>
      <c r="D5" s="565"/>
      <c r="E5" s="565"/>
      <c r="F5" s="565"/>
      <c r="G5" s="565"/>
      <c r="H5" s="565"/>
      <c r="I5" s="565"/>
      <c r="J5" s="566"/>
    </row>
    <row r="6" spans="2:13" ht="15" x14ac:dyDescent="0.2">
      <c r="B6" s="545"/>
      <c r="C6" s="546"/>
      <c r="D6" s="546"/>
      <c r="E6" s="546"/>
      <c r="F6" s="546"/>
      <c r="G6" s="546"/>
      <c r="H6" s="546"/>
      <c r="I6" s="546"/>
      <c r="J6" s="547"/>
    </row>
    <row r="7" spans="2:13" ht="15.75" customHeight="1" x14ac:dyDescent="0.2">
      <c r="B7" s="124" t="s">
        <v>4</v>
      </c>
      <c r="C7" s="427" t="s">
        <v>5</v>
      </c>
      <c r="D7" s="548"/>
      <c r="E7" s="548"/>
      <c r="F7" s="548"/>
      <c r="G7" s="548"/>
      <c r="H7" s="548"/>
      <c r="I7" s="549">
        <v>44308</v>
      </c>
      <c r="J7" s="385"/>
    </row>
    <row r="8" spans="2:13" ht="15.75" customHeight="1" x14ac:dyDescent="0.2">
      <c r="B8" s="124" t="s">
        <v>6</v>
      </c>
      <c r="C8" s="427" t="s">
        <v>7</v>
      </c>
      <c r="D8" s="548"/>
      <c r="E8" s="548"/>
      <c r="F8" s="548"/>
      <c r="G8" s="548"/>
      <c r="H8" s="548"/>
      <c r="I8" s="550" t="s">
        <v>176</v>
      </c>
      <c r="J8" s="551"/>
    </row>
    <row r="9" spans="2:13" ht="12.75" x14ac:dyDescent="0.2">
      <c r="B9" s="124" t="s">
        <v>8</v>
      </c>
      <c r="C9" s="395" t="s">
        <v>199</v>
      </c>
      <c r="D9" s="552"/>
      <c r="E9" s="552"/>
      <c r="F9" s="552"/>
      <c r="G9" s="552"/>
      <c r="H9" s="553"/>
      <c r="I9" s="554" t="s">
        <v>297</v>
      </c>
      <c r="J9" s="385"/>
    </row>
    <row r="10" spans="2:13" ht="15.75" customHeight="1" x14ac:dyDescent="0.2">
      <c r="B10" s="124" t="s">
        <v>9</v>
      </c>
      <c r="C10" s="395" t="s">
        <v>10</v>
      </c>
      <c r="D10" s="552"/>
      <c r="E10" s="552"/>
      <c r="F10" s="552"/>
      <c r="G10" s="552"/>
      <c r="H10" s="553"/>
      <c r="I10" s="567">
        <v>12</v>
      </c>
      <c r="J10" s="568"/>
    </row>
    <row r="11" spans="2:13" ht="14.25" customHeight="1" x14ac:dyDescent="0.2">
      <c r="B11" s="569" t="s">
        <v>200</v>
      </c>
      <c r="C11" s="570"/>
      <c r="D11" s="570"/>
      <c r="E11" s="570"/>
      <c r="F11" s="570"/>
      <c r="G11" s="570"/>
      <c r="H11" s="570"/>
      <c r="I11" s="570"/>
      <c r="J11" s="571"/>
    </row>
    <row r="12" spans="2:13" ht="49.5" customHeight="1" x14ac:dyDescent="0.2">
      <c r="B12" s="125" t="s">
        <v>201</v>
      </c>
      <c r="C12" s="539" t="s">
        <v>202</v>
      </c>
      <c r="D12" s="539"/>
      <c r="E12" s="539"/>
      <c r="F12" s="540"/>
      <c r="G12" s="543" t="s">
        <v>11</v>
      </c>
      <c r="H12" s="540"/>
      <c r="I12" s="536" t="s">
        <v>203</v>
      </c>
      <c r="J12" s="544"/>
    </row>
    <row r="13" spans="2:13" ht="12.75" x14ac:dyDescent="0.2">
      <c r="B13" s="126"/>
      <c r="C13" s="536" t="s">
        <v>204</v>
      </c>
      <c r="D13" s="536"/>
      <c r="E13" s="536"/>
      <c r="F13" s="536"/>
      <c r="G13" s="536" t="s">
        <v>205</v>
      </c>
      <c r="H13" s="536"/>
      <c r="I13" s="537">
        <v>1</v>
      </c>
      <c r="J13" s="538"/>
    </row>
    <row r="14" spans="2:13" ht="12.75" customHeight="1" x14ac:dyDescent="0.2">
      <c r="B14" s="472" t="s">
        <v>206</v>
      </c>
      <c r="C14" s="539"/>
      <c r="D14" s="539"/>
      <c r="E14" s="539"/>
      <c r="F14" s="539"/>
      <c r="G14" s="539"/>
      <c r="H14" s="540"/>
      <c r="I14" s="537">
        <f>SUM(I13:I13)</f>
        <v>1</v>
      </c>
      <c r="J14" s="538"/>
    </row>
    <row r="15" spans="2:13" ht="8.25" customHeight="1" x14ac:dyDescent="0.2">
      <c r="B15" s="472"/>
      <c r="C15" s="541"/>
      <c r="D15" s="541"/>
      <c r="E15" s="541"/>
      <c r="F15" s="541"/>
      <c r="G15" s="541"/>
      <c r="H15" s="541"/>
      <c r="I15" s="541"/>
      <c r="J15" s="542"/>
    </row>
    <row r="16" spans="2:13" ht="12.75" x14ac:dyDescent="0.2">
      <c r="B16" s="424"/>
      <c r="C16" s="425"/>
      <c r="D16" s="425"/>
      <c r="E16" s="425"/>
      <c r="F16" s="425"/>
      <c r="G16" s="425"/>
      <c r="H16" s="425"/>
      <c r="I16" s="425"/>
      <c r="J16" s="572"/>
      <c r="L16" s="127"/>
      <c r="M16" s="128"/>
    </row>
    <row r="17" spans="2:244" ht="7.5" customHeight="1" x14ac:dyDescent="0.2">
      <c r="B17" s="520"/>
      <c r="C17" s="471"/>
      <c r="D17" s="471"/>
      <c r="E17" s="471"/>
      <c r="F17" s="471"/>
      <c r="G17" s="471"/>
      <c r="H17" s="471"/>
      <c r="I17" s="471"/>
      <c r="J17" s="573"/>
      <c r="L17" s="127"/>
      <c r="M17" s="128"/>
    </row>
    <row r="18" spans="2:244" ht="12.75" customHeight="1" x14ac:dyDescent="0.2">
      <c r="B18" s="451" t="s">
        <v>207</v>
      </c>
      <c r="C18" s="574"/>
      <c r="D18" s="574"/>
      <c r="E18" s="574"/>
      <c r="F18" s="574"/>
      <c r="G18" s="574"/>
      <c r="H18" s="574"/>
      <c r="I18" s="574"/>
      <c r="J18" s="575"/>
      <c r="L18" s="127"/>
      <c r="M18" s="128"/>
    </row>
    <row r="19" spans="2:244" ht="21.75" customHeight="1" x14ac:dyDescent="0.2">
      <c r="B19" s="534" t="s">
        <v>208</v>
      </c>
      <c r="C19" s="503"/>
      <c r="D19" s="503"/>
      <c r="E19" s="503"/>
      <c r="F19" s="503"/>
      <c r="G19" s="503"/>
      <c r="H19" s="503"/>
      <c r="I19" s="503"/>
      <c r="J19" s="535"/>
      <c r="K19" s="129"/>
      <c r="L19" s="130"/>
      <c r="M19" s="130"/>
      <c r="N19" s="130"/>
      <c r="O19" s="130"/>
      <c r="P19" s="130"/>
      <c r="Q19" s="130"/>
      <c r="R19" s="525"/>
      <c r="S19" s="525"/>
      <c r="T19" s="525"/>
      <c r="U19" s="525"/>
      <c r="V19" s="525"/>
      <c r="W19" s="525"/>
      <c r="X19" s="525"/>
      <c r="Y19" s="525"/>
      <c r="Z19" s="525"/>
      <c r="AA19" s="525"/>
      <c r="AB19" s="525"/>
      <c r="AC19" s="525"/>
      <c r="AD19" s="525"/>
      <c r="AE19" s="525"/>
      <c r="AF19" s="525"/>
      <c r="AG19" s="525"/>
      <c r="AH19" s="525"/>
      <c r="AI19" s="525"/>
      <c r="AJ19" s="525"/>
      <c r="AK19" s="525"/>
      <c r="AL19" s="525"/>
      <c r="AM19" s="525"/>
      <c r="AN19" s="525"/>
      <c r="AO19" s="525"/>
      <c r="AP19" s="525"/>
      <c r="AQ19" s="525"/>
      <c r="AR19" s="525"/>
      <c r="AS19" s="525"/>
      <c r="AT19" s="525"/>
      <c r="AU19" s="525"/>
      <c r="AV19" s="525"/>
      <c r="AW19" s="525"/>
      <c r="AX19" s="525"/>
      <c r="AY19" s="525"/>
      <c r="AZ19" s="525"/>
      <c r="BA19" s="525"/>
      <c r="BB19" s="525"/>
      <c r="BC19" s="525"/>
      <c r="BD19" s="525"/>
      <c r="BE19" s="525"/>
      <c r="BF19" s="525"/>
      <c r="BG19" s="525"/>
      <c r="BH19" s="525"/>
      <c r="BI19" s="525"/>
      <c r="BJ19" s="525"/>
      <c r="BK19" s="525"/>
      <c r="BL19" s="525"/>
      <c r="BM19" s="525"/>
      <c r="BN19" s="525"/>
      <c r="BO19" s="525"/>
      <c r="BP19" s="525"/>
      <c r="BQ19" s="525"/>
      <c r="BR19" s="525"/>
      <c r="BS19" s="525"/>
      <c r="BT19" s="525"/>
      <c r="BU19" s="525"/>
      <c r="BV19" s="525"/>
      <c r="BW19" s="525"/>
      <c r="BX19" s="525"/>
      <c r="BY19" s="525"/>
      <c r="BZ19" s="525"/>
      <c r="CA19" s="525"/>
      <c r="CB19" s="525"/>
      <c r="CC19" s="525"/>
      <c r="CD19" s="525"/>
      <c r="CE19" s="525"/>
      <c r="CF19" s="525"/>
      <c r="CG19" s="525"/>
      <c r="CH19" s="525"/>
      <c r="CI19" s="525"/>
      <c r="CJ19" s="525"/>
      <c r="CK19" s="525"/>
      <c r="CL19" s="525"/>
      <c r="CM19" s="525"/>
      <c r="CN19" s="525"/>
      <c r="CO19" s="525"/>
      <c r="CP19" s="525"/>
      <c r="CQ19" s="525"/>
      <c r="CR19" s="525"/>
      <c r="CS19" s="525"/>
      <c r="CT19" s="525"/>
      <c r="CU19" s="525"/>
      <c r="CV19" s="525"/>
      <c r="CW19" s="525"/>
      <c r="CX19" s="525"/>
      <c r="CY19" s="525"/>
      <c r="CZ19" s="525"/>
      <c r="DA19" s="525"/>
      <c r="DB19" s="525"/>
      <c r="DC19" s="525"/>
      <c r="DD19" s="525"/>
      <c r="DE19" s="525"/>
      <c r="DF19" s="525"/>
      <c r="DG19" s="525"/>
      <c r="DH19" s="525"/>
      <c r="DI19" s="525"/>
      <c r="DJ19" s="525"/>
      <c r="DK19" s="525"/>
      <c r="DL19" s="525"/>
      <c r="DM19" s="525"/>
      <c r="DN19" s="525"/>
      <c r="DO19" s="525"/>
      <c r="DP19" s="525"/>
      <c r="DQ19" s="525"/>
      <c r="DR19" s="525"/>
      <c r="DS19" s="525"/>
      <c r="DT19" s="525"/>
      <c r="DU19" s="525"/>
      <c r="DV19" s="525"/>
      <c r="DW19" s="525"/>
      <c r="DX19" s="525"/>
      <c r="DY19" s="525"/>
      <c r="DZ19" s="525"/>
      <c r="EA19" s="525"/>
      <c r="EB19" s="525"/>
      <c r="EC19" s="525"/>
      <c r="ED19" s="525"/>
      <c r="EE19" s="525"/>
      <c r="EF19" s="525"/>
      <c r="EG19" s="525"/>
      <c r="EH19" s="525"/>
      <c r="EI19" s="525"/>
      <c r="EJ19" s="525"/>
      <c r="EK19" s="525"/>
      <c r="EL19" s="525"/>
      <c r="EM19" s="525"/>
      <c r="EN19" s="525"/>
      <c r="EO19" s="525"/>
      <c r="EP19" s="525"/>
      <c r="EQ19" s="525"/>
      <c r="ER19" s="525"/>
      <c r="ES19" s="525"/>
      <c r="ET19" s="525"/>
      <c r="EU19" s="525"/>
      <c r="EV19" s="525"/>
      <c r="EW19" s="525"/>
      <c r="EX19" s="525"/>
      <c r="EY19" s="525"/>
      <c r="EZ19" s="525"/>
      <c r="FA19" s="525"/>
      <c r="FB19" s="525"/>
      <c r="FC19" s="525"/>
      <c r="FD19" s="525"/>
      <c r="FE19" s="525"/>
      <c r="FF19" s="525"/>
      <c r="FG19" s="525"/>
      <c r="FH19" s="525"/>
      <c r="FI19" s="525"/>
      <c r="FJ19" s="525"/>
      <c r="FK19" s="525"/>
      <c r="FL19" s="525"/>
      <c r="FM19" s="525"/>
      <c r="FN19" s="525"/>
      <c r="FO19" s="525"/>
      <c r="FP19" s="525"/>
      <c r="FQ19" s="525"/>
      <c r="FR19" s="525"/>
      <c r="FS19" s="525"/>
      <c r="FT19" s="525"/>
      <c r="FU19" s="525"/>
      <c r="FV19" s="525"/>
      <c r="FW19" s="525"/>
      <c r="FX19" s="525"/>
      <c r="FY19" s="525"/>
      <c r="FZ19" s="525"/>
      <c r="GA19" s="525"/>
      <c r="GB19" s="525"/>
      <c r="GC19" s="525"/>
      <c r="GD19" s="525"/>
      <c r="GE19" s="525"/>
      <c r="GF19" s="525"/>
      <c r="GG19" s="525"/>
      <c r="GH19" s="525"/>
      <c r="GI19" s="525"/>
      <c r="GJ19" s="525"/>
      <c r="GK19" s="525"/>
      <c r="GL19" s="525"/>
      <c r="GM19" s="525"/>
      <c r="GN19" s="525"/>
      <c r="GO19" s="525"/>
      <c r="GP19" s="525"/>
      <c r="GQ19" s="525"/>
      <c r="GR19" s="525"/>
      <c r="GS19" s="525"/>
      <c r="GT19" s="525"/>
      <c r="GU19" s="525"/>
      <c r="GV19" s="525"/>
      <c r="GW19" s="525"/>
      <c r="GX19" s="525"/>
      <c r="GY19" s="525"/>
      <c r="GZ19" s="525"/>
      <c r="HA19" s="525"/>
      <c r="HB19" s="525"/>
      <c r="HC19" s="525"/>
      <c r="HD19" s="525"/>
      <c r="HE19" s="525"/>
      <c r="HF19" s="525"/>
      <c r="HG19" s="525"/>
      <c r="HH19" s="525"/>
      <c r="HI19" s="525"/>
      <c r="HJ19" s="525"/>
      <c r="HK19" s="525"/>
      <c r="HL19" s="525"/>
      <c r="HM19" s="525"/>
      <c r="HN19" s="525"/>
      <c r="HO19" s="525"/>
      <c r="HP19" s="525"/>
      <c r="HQ19" s="525"/>
      <c r="HR19" s="525"/>
      <c r="HS19" s="525"/>
      <c r="HT19" s="525"/>
      <c r="HU19" s="525"/>
      <c r="HV19" s="525"/>
      <c r="HW19" s="525"/>
      <c r="HX19" s="525"/>
      <c r="HY19" s="525"/>
      <c r="HZ19" s="525"/>
      <c r="IA19" s="525"/>
      <c r="IB19" s="525"/>
      <c r="IC19" s="525"/>
      <c r="ID19" s="525"/>
      <c r="IE19" s="525"/>
      <c r="IF19" s="525"/>
      <c r="IG19" s="525"/>
      <c r="IH19" s="525"/>
      <c r="II19" s="525"/>
      <c r="IJ19" s="525"/>
    </row>
    <row r="20" spans="2:244" ht="12.75" customHeight="1" x14ac:dyDescent="0.2">
      <c r="B20" s="124">
        <v>1</v>
      </c>
      <c r="C20" s="427" t="s">
        <v>209</v>
      </c>
      <c r="D20" s="427"/>
      <c r="E20" s="427"/>
      <c r="F20" s="427"/>
      <c r="G20" s="427"/>
      <c r="H20" s="427"/>
      <c r="I20" s="526" t="s">
        <v>298</v>
      </c>
      <c r="J20" s="385"/>
    </row>
    <row r="21" spans="2:244" ht="15.75" customHeight="1" x14ac:dyDescent="0.2">
      <c r="B21" s="124">
        <v>2</v>
      </c>
      <c r="C21" s="427" t="s">
        <v>210</v>
      </c>
      <c r="D21" s="427"/>
      <c r="E21" s="427"/>
      <c r="F21" s="427"/>
      <c r="G21" s="427"/>
      <c r="H21" s="427"/>
      <c r="I21" s="576">
        <v>1322.72</v>
      </c>
      <c r="J21" s="577"/>
    </row>
    <row r="22" spans="2:244" ht="15.75" customHeight="1" x14ac:dyDescent="0.2">
      <c r="B22" s="124">
        <v>3</v>
      </c>
      <c r="C22" s="427" t="s">
        <v>211</v>
      </c>
      <c r="D22" s="427"/>
      <c r="E22" s="427"/>
      <c r="F22" s="427"/>
      <c r="G22" s="427"/>
      <c r="H22" s="427"/>
      <c r="I22" s="516" t="str">
        <f>I20</f>
        <v>Servente de Limpeza</v>
      </c>
      <c r="J22" s="517"/>
    </row>
    <row r="23" spans="2:244" ht="12.75" customHeight="1" x14ac:dyDescent="0.2">
      <c r="B23" s="124">
        <v>4</v>
      </c>
      <c r="C23" s="427" t="s">
        <v>212</v>
      </c>
      <c r="D23" s="427"/>
      <c r="E23" s="427"/>
      <c r="F23" s="427"/>
      <c r="G23" s="427"/>
      <c r="H23" s="427"/>
      <c r="I23" s="518">
        <v>44197</v>
      </c>
      <c r="J23" s="519"/>
    </row>
    <row r="24" spans="2:244" ht="9" customHeight="1" x14ac:dyDescent="0.2">
      <c r="B24" s="520"/>
      <c r="C24" s="471"/>
      <c r="D24" s="471"/>
      <c r="E24" s="471"/>
      <c r="F24" s="471"/>
      <c r="G24" s="471"/>
      <c r="H24" s="471"/>
      <c r="I24" s="471"/>
      <c r="J24" s="573"/>
    </row>
    <row r="25" spans="2:244" ht="14.25" customHeight="1" x14ac:dyDescent="0.2">
      <c r="B25" s="500" t="s">
        <v>213</v>
      </c>
      <c r="C25" s="523"/>
      <c r="D25" s="523"/>
      <c r="E25" s="523"/>
      <c r="F25" s="523"/>
      <c r="G25" s="523"/>
      <c r="H25" s="523"/>
      <c r="I25" s="523"/>
      <c r="J25" s="524"/>
    </row>
    <row r="26" spans="2:244" ht="9" customHeight="1" x14ac:dyDescent="0.2">
      <c r="B26" s="507"/>
      <c r="C26" s="580"/>
      <c r="D26" s="580"/>
      <c r="E26" s="580"/>
      <c r="F26" s="580"/>
      <c r="G26" s="580"/>
      <c r="H26" s="580"/>
      <c r="I26" s="580"/>
      <c r="J26" s="581"/>
    </row>
    <row r="27" spans="2:244" ht="12.75" customHeight="1" x14ac:dyDescent="0.2">
      <c r="B27" s="510" t="s">
        <v>214</v>
      </c>
      <c r="C27" s="582"/>
      <c r="D27" s="582"/>
      <c r="E27" s="582"/>
      <c r="F27" s="582"/>
      <c r="G27" s="582"/>
      <c r="H27" s="582"/>
      <c r="I27" s="582"/>
      <c r="J27" s="583"/>
    </row>
    <row r="28" spans="2:244" s="131" customFormat="1" ht="15" customHeight="1" x14ac:dyDescent="0.2">
      <c r="B28" s="132">
        <v>1</v>
      </c>
      <c r="C28" s="512" t="s">
        <v>12</v>
      </c>
      <c r="D28" s="512"/>
      <c r="E28" s="512"/>
      <c r="F28" s="512"/>
      <c r="G28" s="512"/>
      <c r="H28" s="513"/>
      <c r="I28" s="133" t="s">
        <v>215</v>
      </c>
      <c r="J28" s="134" t="s">
        <v>216</v>
      </c>
      <c r="L28" s="135"/>
      <c r="M28" s="135"/>
      <c r="N28" s="135"/>
      <c r="O28" s="135"/>
      <c r="P28" s="135"/>
      <c r="Q28" s="135"/>
    </row>
    <row r="29" spans="2:244" ht="12.75" customHeight="1" x14ac:dyDescent="0.2">
      <c r="B29" s="124" t="s">
        <v>4</v>
      </c>
      <c r="C29" s="461" t="s">
        <v>217</v>
      </c>
      <c r="D29" s="462"/>
      <c r="E29" s="462"/>
      <c r="F29" s="462"/>
      <c r="G29" s="462"/>
      <c r="H29" s="462"/>
      <c r="I29" s="486"/>
      <c r="J29" s="273">
        <v>1322.72</v>
      </c>
    </row>
    <row r="30" spans="2:244" ht="12.75" x14ac:dyDescent="0.2">
      <c r="B30" s="124" t="s">
        <v>6</v>
      </c>
      <c r="C30" s="461" t="s">
        <v>218</v>
      </c>
      <c r="D30" s="467"/>
      <c r="E30" s="467"/>
      <c r="F30" s="467"/>
      <c r="G30" s="467"/>
      <c r="H30" s="467"/>
      <c r="I30" s="274">
        <v>0.2</v>
      </c>
      <c r="J30" s="275">
        <f>I30*I21</f>
        <v>264.54400000000004</v>
      </c>
    </row>
    <row r="31" spans="2:244" ht="12.75" x14ac:dyDescent="0.2">
      <c r="B31" s="124" t="s">
        <v>219</v>
      </c>
      <c r="C31" s="282" t="s">
        <v>220</v>
      </c>
      <c r="D31" s="283"/>
      <c r="E31" s="283"/>
      <c r="F31" s="283"/>
      <c r="G31" s="283"/>
      <c r="H31" s="283"/>
      <c r="I31" s="284"/>
      <c r="J31" s="285">
        <v>0</v>
      </c>
    </row>
    <row r="32" spans="2:244" ht="15" customHeight="1" x14ac:dyDescent="0.2">
      <c r="B32" s="514" t="s">
        <v>221</v>
      </c>
      <c r="C32" s="464"/>
      <c r="D32" s="464"/>
      <c r="E32" s="464"/>
      <c r="F32" s="464"/>
      <c r="G32" s="464"/>
      <c r="H32" s="464"/>
      <c r="I32" s="465"/>
      <c r="J32" s="141">
        <f>SUM(J29:J31)</f>
        <v>1587.2640000000001</v>
      </c>
      <c r="K32" s="142"/>
    </row>
    <row r="33" spans="2:10" ht="12.75" x14ac:dyDescent="0.2">
      <c r="B33" s="500" t="s">
        <v>222</v>
      </c>
      <c r="C33" s="578"/>
      <c r="D33" s="578"/>
      <c r="E33" s="578"/>
      <c r="F33" s="578"/>
      <c r="G33" s="578"/>
      <c r="H33" s="578"/>
      <c r="I33" s="578"/>
      <c r="J33" s="579"/>
    </row>
    <row r="34" spans="2:10" ht="15" customHeight="1" x14ac:dyDescent="0.2">
      <c r="B34" s="143">
        <v>2</v>
      </c>
      <c r="C34" s="503" t="s">
        <v>20</v>
      </c>
      <c r="D34" s="503"/>
      <c r="E34" s="503"/>
      <c r="F34" s="503"/>
      <c r="G34" s="503"/>
      <c r="H34" s="503"/>
      <c r="I34" s="504"/>
      <c r="J34" s="144" t="s">
        <v>13</v>
      </c>
    </row>
    <row r="35" spans="2:10" ht="12.75" customHeight="1" x14ac:dyDescent="0.2">
      <c r="B35" s="249" t="s">
        <v>4</v>
      </c>
      <c r="C35" s="505" t="s">
        <v>396</v>
      </c>
      <c r="D35" s="384"/>
      <c r="E35" s="384"/>
      <c r="F35" s="384"/>
      <c r="G35" s="506"/>
      <c r="H35" s="100">
        <v>22</v>
      </c>
      <c r="I35" s="146"/>
      <c r="J35" s="147">
        <f>(I36*I37*H35)-(J29*6%)</f>
        <v>96.636800000000008</v>
      </c>
    </row>
    <row r="36" spans="2:10" ht="12.75" customHeight="1" x14ac:dyDescent="0.2">
      <c r="B36" s="249"/>
      <c r="C36" s="395" t="s">
        <v>397</v>
      </c>
      <c r="D36" s="378"/>
      <c r="E36" s="378"/>
      <c r="F36" s="378"/>
      <c r="G36" s="378"/>
      <c r="H36" s="378"/>
      <c r="I36" s="251">
        <v>4</v>
      </c>
      <c r="J36" s="147" t="s">
        <v>21</v>
      </c>
    </row>
    <row r="37" spans="2:10" ht="12.75" customHeight="1" x14ac:dyDescent="0.2">
      <c r="B37" s="249"/>
      <c r="C37" s="427" t="s">
        <v>398</v>
      </c>
      <c r="D37" s="427"/>
      <c r="E37" s="427"/>
      <c r="F37" s="427"/>
      <c r="G37" s="427"/>
      <c r="H37" s="427"/>
      <c r="I37" s="252">
        <v>2</v>
      </c>
      <c r="J37" s="147" t="s">
        <v>21</v>
      </c>
    </row>
    <row r="38" spans="2:10" ht="12.75" customHeight="1" x14ac:dyDescent="0.2">
      <c r="B38" s="249" t="s">
        <v>6</v>
      </c>
      <c r="C38" s="395" t="s">
        <v>223</v>
      </c>
      <c r="D38" s="378"/>
      <c r="E38" s="378"/>
      <c r="F38" s="378"/>
      <c r="G38" s="378"/>
      <c r="H38" s="378"/>
      <c r="I38" s="496"/>
      <c r="J38" s="147"/>
    </row>
    <row r="39" spans="2:10" ht="12.75" customHeight="1" x14ac:dyDescent="0.2">
      <c r="B39" s="249"/>
      <c r="C39" s="461" t="s">
        <v>399</v>
      </c>
      <c r="D39" s="462"/>
      <c r="E39" s="462"/>
      <c r="F39" s="462"/>
      <c r="G39" s="276"/>
      <c r="H39" s="277">
        <v>22</v>
      </c>
      <c r="I39" s="278">
        <v>20.079999999999998</v>
      </c>
      <c r="J39" s="273">
        <f>I39*H39</f>
        <v>441.76</v>
      </c>
    </row>
    <row r="40" spans="2:10" ht="12.75" x14ac:dyDescent="0.2">
      <c r="B40" s="249"/>
      <c r="C40" s="461" t="s">
        <v>224</v>
      </c>
      <c r="D40" s="462"/>
      <c r="E40" s="462"/>
      <c r="F40" s="462"/>
      <c r="G40" s="462"/>
      <c r="H40" s="462"/>
      <c r="I40" s="281">
        <v>0.01</v>
      </c>
      <c r="J40" s="273">
        <f>-J39*I40</f>
        <v>-4.4176000000000002</v>
      </c>
    </row>
    <row r="41" spans="2:10" ht="12.75" customHeight="1" x14ac:dyDescent="0.2">
      <c r="B41" s="249" t="s">
        <v>8</v>
      </c>
      <c r="C41" s="461" t="s">
        <v>225</v>
      </c>
      <c r="D41" s="462"/>
      <c r="E41" s="462"/>
      <c r="F41" s="462"/>
      <c r="G41" s="462"/>
      <c r="H41" s="462"/>
      <c r="I41" s="599"/>
      <c r="J41" s="273">
        <v>11.58</v>
      </c>
    </row>
    <row r="42" spans="2:10" ht="12.75" x14ac:dyDescent="0.2">
      <c r="B42" s="249" t="s">
        <v>9</v>
      </c>
      <c r="C42" s="466"/>
      <c r="D42" s="467"/>
      <c r="E42" s="467"/>
      <c r="F42" s="467"/>
      <c r="G42" s="467"/>
      <c r="H42" s="467"/>
      <c r="I42" s="599"/>
      <c r="J42" s="280">
        <v>0</v>
      </c>
    </row>
    <row r="43" spans="2:10" ht="12.75" x14ac:dyDescent="0.2">
      <c r="B43" s="249" t="s">
        <v>16</v>
      </c>
      <c r="C43" s="466" t="s">
        <v>226</v>
      </c>
      <c r="D43" s="599"/>
      <c r="E43" s="599"/>
      <c r="F43" s="599"/>
      <c r="G43" s="599"/>
      <c r="H43" s="599"/>
      <c r="I43" s="599"/>
      <c r="J43" s="273">
        <v>0</v>
      </c>
    </row>
    <row r="44" spans="2:10" ht="12.75" x14ac:dyDescent="0.2">
      <c r="B44" s="249" t="s">
        <v>17</v>
      </c>
      <c r="C44" s="461"/>
      <c r="D44" s="600"/>
      <c r="E44" s="600"/>
      <c r="F44" s="600"/>
      <c r="G44" s="600"/>
      <c r="H44" s="600"/>
      <c r="I44" s="601"/>
      <c r="J44" s="273">
        <v>0</v>
      </c>
    </row>
    <row r="45" spans="2:10" ht="12.75" x14ac:dyDescent="0.2">
      <c r="B45" s="249" t="s">
        <v>18</v>
      </c>
      <c r="C45" s="466" t="s">
        <v>395</v>
      </c>
      <c r="D45" s="467"/>
      <c r="E45" s="467"/>
      <c r="F45" s="467"/>
      <c r="G45" s="467"/>
      <c r="H45" s="467"/>
      <c r="I45" s="279">
        <v>7.0000000000000007E-2</v>
      </c>
      <c r="J45" s="280">
        <f>J32*I45</f>
        <v>111.10848000000001</v>
      </c>
    </row>
    <row r="46" spans="2:10" ht="12.75" x14ac:dyDescent="0.2">
      <c r="B46" s="243"/>
      <c r="C46" s="491" t="s">
        <v>227</v>
      </c>
      <c r="D46" s="450"/>
      <c r="E46" s="450"/>
      <c r="F46" s="450"/>
      <c r="G46" s="450"/>
      <c r="H46" s="450"/>
      <c r="I46" s="584"/>
      <c r="J46" s="150">
        <f>SUM(J35:J45)</f>
        <v>656.66768000000002</v>
      </c>
    </row>
    <row r="47" spans="2:10" ht="6" customHeight="1" x14ac:dyDescent="0.2">
      <c r="B47" s="449"/>
      <c r="C47" s="464"/>
      <c r="D47" s="464"/>
      <c r="E47" s="464"/>
      <c r="F47" s="464"/>
      <c r="G47" s="464"/>
      <c r="H47" s="464"/>
      <c r="I47" s="464"/>
      <c r="J47" s="585"/>
    </row>
    <row r="48" spans="2:10" ht="12.75" customHeight="1" x14ac:dyDescent="0.2">
      <c r="B48" s="377" t="s">
        <v>228</v>
      </c>
      <c r="C48" s="378"/>
      <c r="D48" s="378"/>
      <c r="E48" s="378"/>
      <c r="F48" s="378"/>
      <c r="G48" s="378"/>
      <c r="H48" s="378"/>
      <c r="I48" s="378"/>
      <c r="J48" s="379"/>
    </row>
    <row r="49" spans="2:14" ht="4.5" customHeight="1" x14ac:dyDescent="0.2">
      <c r="B49" s="472"/>
      <c r="C49" s="586"/>
      <c r="D49" s="586"/>
      <c r="E49" s="586"/>
      <c r="F49" s="586"/>
      <c r="G49" s="586"/>
      <c r="H49" s="586"/>
      <c r="I49" s="586"/>
      <c r="J49" s="587"/>
    </row>
    <row r="50" spans="2:14" ht="12.75" customHeight="1" x14ac:dyDescent="0.2">
      <c r="B50" s="482" t="s">
        <v>229</v>
      </c>
      <c r="C50" s="494"/>
      <c r="D50" s="494"/>
      <c r="E50" s="494"/>
      <c r="F50" s="494"/>
      <c r="G50" s="494"/>
      <c r="H50" s="494"/>
      <c r="I50" s="494"/>
      <c r="J50" s="495"/>
    </row>
    <row r="51" spans="2:14" ht="15.75" customHeight="1" x14ac:dyDescent="0.2">
      <c r="B51" s="143" t="s">
        <v>230</v>
      </c>
      <c r="C51" s="437" t="s">
        <v>231</v>
      </c>
      <c r="D51" s="438"/>
      <c r="E51" s="438"/>
      <c r="F51" s="438"/>
      <c r="G51" s="438"/>
      <c r="H51" s="438"/>
      <c r="I51" s="485"/>
      <c r="J51" s="151" t="s">
        <v>13</v>
      </c>
    </row>
    <row r="52" spans="2:14" s="188" customFormat="1" ht="15.75" customHeight="1" x14ac:dyDescent="0.2">
      <c r="B52" s="318" t="s">
        <v>4</v>
      </c>
      <c r="C52" s="461" t="s">
        <v>232</v>
      </c>
      <c r="D52" s="462"/>
      <c r="E52" s="462"/>
      <c r="F52" s="462"/>
      <c r="G52" s="462"/>
      <c r="H52" s="462"/>
      <c r="I52" s="486"/>
      <c r="J52" s="316">
        <f>Uniformes!F11</f>
        <v>32.276999999999994</v>
      </c>
      <c r="K52" s="317" t="s">
        <v>426</v>
      </c>
      <c r="L52" s="322">
        <v>44287</v>
      </c>
      <c r="M52" s="322">
        <v>44621</v>
      </c>
      <c r="N52" s="323">
        <v>0.1129932</v>
      </c>
    </row>
    <row r="53" spans="2:14" s="188" customFormat="1" ht="15.75" customHeight="1" x14ac:dyDescent="0.2">
      <c r="B53" s="318" t="s">
        <v>6</v>
      </c>
      <c r="C53" s="461" t="s">
        <v>25</v>
      </c>
      <c r="D53" s="462"/>
      <c r="E53" s="462"/>
      <c r="F53" s="462"/>
      <c r="G53" s="462"/>
      <c r="H53" s="462"/>
      <c r="I53" s="463"/>
      <c r="J53" s="324">
        <f>'Material de Limpeza'!AA54</f>
        <v>200.18985630000003</v>
      </c>
      <c r="K53" s="317" t="s">
        <v>426</v>
      </c>
      <c r="L53" s="322">
        <v>44287</v>
      </c>
      <c r="M53" s="322">
        <v>44621</v>
      </c>
      <c r="N53" s="323">
        <v>0.1129932</v>
      </c>
    </row>
    <row r="54" spans="2:14" ht="15.75" customHeight="1" x14ac:dyDescent="0.2">
      <c r="B54" s="249" t="s">
        <v>8</v>
      </c>
      <c r="C54" s="395" t="s">
        <v>299</v>
      </c>
      <c r="D54" s="378"/>
      <c r="E54" s="378"/>
      <c r="F54" s="378"/>
      <c r="G54" s="378"/>
      <c r="H54" s="378"/>
      <c r="I54" s="396"/>
      <c r="J54" s="153">
        <f>Equipamentos!I152</f>
        <v>9.7333333333333343</v>
      </c>
    </row>
    <row r="55" spans="2:14" ht="15.75" customHeight="1" x14ac:dyDescent="0.2">
      <c r="B55" s="449" t="s">
        <v>233</v>
      </c>
      <c r="C55" s="475"/>
      <c r="D55" s="475"/>
      <c r="E55" s="475"/>
      <c r="F55" s="475"/>
      <c r="G55" s="475"/>
      <c r="H55" s="475"/>
      <c r="I55" s="584"/>
      <c r="J55" s="154">
        <f>ROUND(SUM(J52:J54),2)</f>
        <v>242.2</v>
      </c>
    </row>
    <row r="56" spans="2:14" ht="8.25" customHeight="1" x14ac:dyDescent="0.2">
      <c r="B56" s="489"/>
      <c r="C56" s="475"/>
      <c r="D56" s="475"/>
      <c r="E56" s="475"/>
      <c r="F56" s="475"/>
      <c r="G56" s="475"/>
      <c r="H56" s="475"/>
      <c r="I56" s="475"/>
      <c r="J56" s="476"/>
    </row>
    <row r="57" spans="2:14" ht="15.75" customHeight="1" x14ac:dyDescent="0.2">
      <c r="B57" s="479" t="s">
        <v>234</v>
      </c>
      <c r="C57" s="480"/>
      <c r="D57" s="480"/>
      <c r="E57" s="480"/>
      <c r="F57" s="480"/>
      <c r="G57" s="480"/>
      <c r="H57" s="480"/>
      <c r="I57" s="480"/>
      <c r="J57" s="481"/>
    </row>
    <row r="58" spans="2:14" ht="8.25" customHeight="1" x14ac:dyDescent="0.2">
      <c r="B58" s="247"/>
      <c r="C58" s="263"/>
      <c r="D58" s="263"/>
      <c r="E58" s="263"/>
      <c r="F58" s="263"/>
      <c r="G58" s="263"/>
      <c r="H58" s="263"/>
      <c r="I58" s="263"/>
      <c r="J58" s="264"/>
    </row>
    <row r="59" spans="2:14" ht="12.75" customHeight="1" x14ac:dyDescent="0.2">
      <c r="B59" s="482" t="s">
        <v>235</v>
      </c>
      <c r="C59" s="494"/>
      <c r="D59" s="494"/>
      <c r="E59" s="494"/>
      <c r="F59" s="494"/>
      <c r="G59" s="494"/>
      <c r="H59" s="494"/>
      <c r="I59" s="494"/>
      <c r="J59" s="495"/>
    </row>
    <row r="60" spans="2:14" ht="15.75" customHeight="1" x14ac:dyDescent="0.2">
      <c r="B60" s="158" t="s">
        <v>23</v>
      </c>
      <c r="C60" s="437" t="s">
        <v>236</v>
      </c>
      <c r="D60" s="438"/>
      <c r="E60" s="438"/>
      <c r="F60" s="438"/>
      <c r="G60" s="438"/>
      <c r="H60" s="439"/>
      <c r="I60" s="244" t="s">
        <v>215</v>
      </c>
      <c r="J60" s="144" t="s">
        <v>13</v>
      </c>
    </row>
    <row r="61" spans="2:14" ht="15.75" customHeight="1" x14ac:dyDescent="0.2">
      <c r="B61" s="245" t="s">
        <v>4</v>
      </c>
      <c r="C61" s="395" t="s">
        <v>237</v>
      </c>
      <c r="D61" s="378"/>
      <c r="E61" s="378"/>
      <c r="F61" s="378"/>
      <c r="G61" s="378"/>
      <c r="H61" s="396"/>
      <c r="I61" s="161">
        <f>Florianópolis!I61</f>
        <v>0.2</v>
      </c>
      <c r="J61" s="152">
        <f t="shared" ref="J61:J68" si="0">I61*$J$32</f>
        <v>317.45280000000002</v>
      </c>
    </row>
    <row r="62" spans="2:14" ht="15.75" customHeight="1" x14ac:dyDescent="0.2">
      <c r="B62" s="245" t="s">
        <v>6</v>
      </c>
      <c r="C62" s="395" t="s">
        <v>238</v>
      </c>
      <c r="D62" s="378"/>
      <c r="E62" s="378"/>
      <c r="F62" s="378"/>
      <c r="G62" s="378"/>
      <c r="H62" s="396"/>
      <c r="I62" s="161">
        <f>Florianópolis!I62</f>
        <v>1.4999999999999999E-2</v>
      </c>
      <c r="J62" s="152">
        <f t="shared" si="0"/>
        <v>23.808960000000003</v>
      </c>
    </row>
    <row r="63" spans="2:14" ht="15.75" customHeight="1" x14ac:dyDescent="0.2">
      <c r="B63" s="245" t="s">
        <v>8</v>
      </c>
      <c r="C63" s="395" t="s">
        <v>239</v>
      </c>
      <c r="D63" s="378"/>
      <c r="E63" s="378"/>
      <c r="F63" s="378"/>
      <c r="G63" s="378"/>
      <c r="H63" s="396"/>
      <c r="I63" s="161">
        <f>Florianópolis!I63</f>
        <v>0.01</v>
      </c>
      <c r="J63" s="152">
        <f t="shared" si="0"/>
        <v>15.872640000000002</v>
      </c>
    </row>
    <row r="64" spans="2:14" ht="15.75" customHeight="1" x14ac:dyDescent="0.2">
      <c r="B64" s="245" t="s">
        <v>9</v>
      </c>
      <c r="C64" s="395" t="s">
        <v>240</v>
      </c>
      <c r="D64" s="378"/>
      <c r="E64" s="378"/>
      <c r="F64" s="378"/>
      <c r="G64" s="378"/>
      <c r="H64" s="396"/>
      <c r="I64" s="161">
        <f>Florianópolis!I64</f>
        <v>2E-3</v>
      </c>
      <c r="J64" s="152">
        <f t="shared" si="0"/>
        <v>3.1745280000000005</v>
      </c>
    </row>
    <row r="65" spans="2:10" ht="15.75" customHeight="1" x14ac:dyDescent="0.2">
      <c r="B65" s="245" t="s">
        <v>16</v>
      </c>
      <c r="C65" s="395" t="s">
        <v>241</v>
      </c>
      <c r="D65" s="378"/>
      <c r="E65" s="378"/>
      <c r="F65" s="378"/>
      <c r="G65" s="378"/>
      <c r="H65" s="396"/>
      <c r="I65" s="161">
        <f>Florianópolis!I65</f>
        <v>2.5000000000000001E-2</v>
      </c>
      <c r="J65" s="152">
        <f t="shared" si="0"/>
        <v>39.681600000000003</v>
      </c>
    </row>
    <row r="66" spans="2:10" ht="15.75" customHeight="1" x14ac:dyDescent="0.2">
      <c r="B66" s="245" t="s">
        <v>17</v>
      </c>
      <c r="C66" s="395" t="s">
        <v>242</v>
      </c>
      <c r="D66" s="378"/>
      <c r="E66" s="378"/>
      <c r="F66" s="378"/>
      <c r="G66" s="378"/>
      <c r="H66" s="396"/>
      <c r="I66" s="161">
        <f>Florianópolis!I66</f>
        <v>0.08</v>
      </c>
      <c r="J66" s="152">
        <f>I66*$J$32</f>
        <v>126.98112000000002</v>
      </c>
    </row>
    <row r="67" spans="2:10" ht="12.75" x14ac:dyDescent="0.2">
      <c r="B67" s="245" t="s">
        <v>18</v>
      </c>
      <c r="C67" s="427" t="s">
        <v>416</v>
      </c>
      <c r="D67" s="589"/>
      <c r="E67" s="162" t="s">
        <v>14</v>
      </c>
      <c r="F67" s="163">
        <v>0.01</v>
      </c>
      <c r="G67" s="162" t="s">
        <v>15</v>
      </c>
      <c r="H67" s="164">
        <v>2</v>
      </c>
      <c r="I67" s="165">
        <f>Florianópolis!I67</f>
        <v>0.02</v>
      </c>
      <c r="J67" s="152">
        <f t="shared" si="0"/>
        <v>31.745280000000005</v>
      </c>
    </row>
    <row r="68" spans="2:10" ht="12.75" x14ac:dyDescent="0.2">
      <c r="B68" s="245" t="s">
        <v>19</v>
      </c>
      <c r="C68" s="395" t="s">
        <v>244</v>
      </c>
      <c r="D68" s="378"/>
      <c r="E68" s="378"/>
      <c r="F68" s="378"/>
      <c r="G68" s="378"/>
      <c r="H68" s="396"/>
      <c r="I68" s="161">
        <f>Florianópolis!I68</f>
        <v>6.0000000000000001E-3</v>
      </c>
      <c r="J68" s="152">
        <f t="shared" si="0"/>
        <v>9.5235840000000014</v>
      </c>
    </row>
    <row r="69" spans="2:10" ht="12.75" x14ac:dyDescent="0.2">
      <c r="B69" s="397" t="s">
        <v>42</v>
      </c>
      <c r="C69" s="398"/>
      <c r="D69" s="398"/>
      <c r="E69" s="398"/>
      <c r="F69" s="398"/>
      <c r="G69" s="398"/>
      <c r="H69" s="399"/>
      <c r="I69" s="166">
        <f>SUM(I61:I68)</f>
        <v>0.3580000000000001</v>
      </c>
      <c r="J69" s="167">
        <f>SUM(J61:J68)</f>
        <v>568.24051200000008</v>
      </c>
    </row>
    <row r="70" spans="2:10" ht="12.75" x14ac:dyDescent="0.2">
      <c r="B70" s="248"/>
      <c r="C70" s="265"/>
      <c r="D70" s="265"/>
      <c r="E70" s="265"/>
      <c r="F70" s="265"/>
      <c r="G70" s="265"/>
      <c r="H70" s="265"/>
      <c r="I70" s="170"/>
      <c r="J70" s="171"/>
    </row>
    <row r="71" spans="2:10" ht="12.75" x14ac:dyDescent="0.2">
      <c r="B71" s="377" t="s">
        <v>245</v>
      </c>
      <c r="C71" s="378"/>
      <c r="D71" s="378"/>
      <c r="E71" s="378"/>
      <c r="F71" s="378"/>
      <c r="G71" s="378"/>
      <c r="H71" s="378"/>
      <c r="I71" s="378"/>
      <c r="J71" s="379"/>
    </row>
    <row r="72" spans="2:10" ht="12.75" x14ac:dyDescent="0.2">
      <c r="B72" s="449"/>
      <c r="C72" s="475"/>
      <c r="D72" s="475"/>
      <c r="E72" s="475"/>
      <c r="F72" s="475"/>
      <c r="G72" s="475"/>
      <c r="H72" s="475"/>
      <c r="I72" s="475"/>
      <c r="J72" s="476"/>
    </row>
    <row r="73" spans="2:10" ht="14.25" x14ac:dyDescent="0.2">
      <c r="B73" s="451" t="s">
        <v>246</v>
      </c>
      <c r="C73" s="452"/>
      <c r="D73" s="452"/>
      <c r="E73" s="452"/>
      <c r="F73" s="452"/>
      <c r="G73" s="452"/>
      <c r="H73" s="452"/>
      <c r="I73" s="452"/>
      <c r="J73" s="453"/>
    </row>
    <row r="74" spans="2:10" ht="15" x14ac:dyDescent="0.2">
      <c r="B74" s="143" t="s">
        <v>24</v>
      </c>
      <c r="C74" s="437" t="s">
        <v>247</v>
      </c>
      <c r="D74" s="438"/>
      <c r="E74" s="438"/>
      <c r="F74" s="438"/>
      <c r="G74" s="438"/>
      <c r="H74" s="438"/>
      <c r="I74" s="477"/>
      <c r="J74" s="151" t="s">
        <v>13</v>
      </c>
    </row>
    <row r="75" spans="2:10" ht="12.75" x14ac:dyDescent="0.2">
      <c r="B75" s="249" t="s">
        <v>4</v>
      </c>
      <c r="C75" s="395" t="s">
        <v>417</v>
      </c>
      <c r="D75" s="378"/>
      <c r="E75" s="378"/>
      <c r="F75" s="378"/>
      <c r="G75" s="378"/>
      <c r="H75" s="378"/>
      <c r="I75" s="172">
        <v>8.3299999999999999E-2</v>
      </c>
      <c r="J75" s="152">
        <f>I75*$J$32</f>
        <v>132.21909120000001</v>
      </c>
    </row>
    <row r="76" spans="2:10" ht="12.75" x14ac:dyDescent="0.2">
      <c r="B76" s="249" t="s">
        <v>6</v>
      </c>
      <c r="C76" s="395" t="s">
        <v>248</v>
      </c>
      <c r="D76" s="378"/>
      <c r="E76" s="378"/>
      <c r="F76" s="378"/>
      <c r="G76" s="378"/>
      <c r="H76" s="378"/>
      <c r="I76" s="172">
        <v>2.7799999999999998E-2</v>
      </c>
      <c r="J76" s="152">
        <f>I76*$J$32</f>
        <v>44.125939199999998</v>
      </c>
    </row>
    <row r="77" spans="2:10" s="188" customFormat="1" ht="12.75" x14ac:dyDescent="0.2">
      <c r="B77" s="314" t="s">
        <v>8</v>
      </c>
      <c r="C77" s="312" t="s">
        <v>393</v>
      </c>
      <c r="D77" s="312"/>
      <c r="E77" s="312"/>
      <c r="F77" s="312"/>
      <c r="G77" s="312"/>
      <c r="H77" s="312"/>
      <c r="I77" s="315">
        <v>0</v>
      </c>
      <c r="J77" s="316">
        <f>I77*$J$32</f>
        <v>0</v>
      </c>
    </row>
    <row r="78" spans="2:10" ht="12.75" x14ac:dyDescent="0.2">
      <c r="B78" s="397" t="s">
        <v>249</v>
      </c>
      <c r="C78" s="468"/>
      <c r="D78" s="468"/>
      <c r="E78" s="468"/>
      <c r="F78" s="468"/>
      <c r="G78" s="468"/>
      <c r="H78" s="468"/>
      <c r="I78" s="469"/>
      <c r="J78" s="152">
        <f>SUM(J75:J77)</f>
        <v>176.34503040000001</v>
      </c>
    </row>
    <row r="79" spans="2:10" ht="12.75" x14ac:dyDescent="0.2">
      <c r="B79" s="249" t="s">
        <v>9</v>
      </c>
      <c r="C79" s="395" t="s">
        <v>250</v>
      </c>
      <c r="D79" s="378"/>
      <c r="E79" s="378"/>
      <c r="F79" s="378"/>
      <c r="G79" s="378"/>
      <c r="H79" s="378"/>
      <c r="I79" s="173">
        <f>I69*(I75+I76)</f>
        <v>3.9773800000000012E-2</v>
      </c>
      <c r="J79" s="136">
        <f>I79*J32</f>
        <v>63.131520883200025</v>
      </c>
    </row>
    <row r="80" spans="2:10" ht="12.75" x14ac:dyDescent="0.2">
      <c r="B80" s="432" t="s">
        <v>42</v>
      </c>
      <c r="C80" s="470"/>
      <c r="D80" s="470"/>
      <c r="E80" s="470"/>
      <c r="F80" s="470"/>
      <c r="G80" s="470"/>
      <c r="H80" s="470"/>
      <c r="I80" s="471"/>
      <c r="J80" s="167">
        <f>SUM(J78:J79)</f>
        <v>239.47655128320002</v>
      </c>
    </row>
    <row r="81" spans="2:10" ht="12.75" x14ac:dyDescent="0.2">
      <c r="B81" s="472"/>
      <c r="C81" s="473"/>
      <c r="D81" s="473"/>
      <c r="E81" s="473"/>
      <c r="F81" s="473"/>
      <c r="G81" s="473"/>
      <c r="H81" s="473"/>
      <c r="I81" s="473"/>
      <c r="J81" s="474"/>
    </row>
    <row r="82" spans="2:10" ht="14.25" x14ac:dyDescent="0.2">
      <c r="B82" s="451" t="s">
        <v>251</v>
      </c>
      <c r="C82" s="452"/>
      <c r="D82" s="452"/>
      <c r="E82" s="452"/>
      <c r="F82" s="452"/>
      <c r="G82" s="452"/>
      <c r="H82" s="452"/>
      <c r="I82" s="452"/>
      <c r="J82" s="453"/>
    </row>
    <row r="83" spans="2:10" ht="15" x14ac:dyDescent="0.2">
      <c r="B83" s="143" t="s">
        <v>252</v>
      </c>
      <c r="C83" s="456" t="s">
        <v>253</v>
      </c>
      <c r="D83" s="457"/>
      <c r="E83" s="457"/>
      <c r="F83" s="457"/>
      <c r="G83" s="457"/>
      <c r="H83" s="457"/>
      <c r="I83" s="458"/>
      <c r="J83" s="151" t="s">
        <v>13</v>
      </c>
    </row>
    <row r="84" spans="2:10" ht="12.75" x14ac:dyDescent="0.2">
      <c r="B84" s="249" t="s">
        <v>4</v>
      </c>
      <c r="C84" s="505" t="s">
        <v>418</v>
      </c>
      <c r="D84" s="384"/>
      <c r="E84" s="384"/>
      <c r="F84" s="384"/>
      <c r="G84" s="384"/>
      <c r="H84" s="384"/>
      <c r="I84" s="174">
        <v>2.9999999999999997E-4</v>
      </c>
      <c r="J84" s="152">
        <f>I84*J32</f>
        <v>0.47617919999999997</v>
      </c>
    </row>
    <row r="85" spans="2:10" ht="12.75" x14ac:dyDescent="0.2">
      <c r="B85" s="249" t="s">
        <v>6</v>
      </c>
      <c r="C85" s="395" t="s">
        <v>254</v>
      </c>
      <c r="D85" s="378"/>
      <c r="E85" s="378"/>
      <c r="F85" s="378"/>
      <c r="G85" s="378"/>
      <c r="H85" s="378"/>
      <c r="I85" s="396"/>
      <c r="J85" s="152">
        <f>ROUND(I69*J84,2)</f>
        <v>0.17</v>
      </c>
    </row>
    <row r="86" spans="2:10" ht="12.75" x14ac:dyDescent="0.2">
      <c r="B86" s="397" t="s">
        <v>42</v>
      </c>
      <c r="C86" s="464"/>
      <c r="D86" s="464"/>
      <c r="E86" s="464"/>
      <c r="F86" s="464"/>
      <c r="G86" s="464"/>
      <c r="H86" s="464"/>
      <c r="I86" s="465"/>
      <c r="J86" s="167">
        <f>SUM(J84:J85)</f>
        <v>0.64617919999999995</v>
      </c>
    </row>
    <row r="87" spans="2:10" ht="15" x14ac:dyDescent="0.2">
      <c r="B87" s="434" t="s">
        <v>255</v>
      </c>
      <c r="C87" s="435"/>
      <c r="D87" s="435"/>
      <c r="E87" s="435"/>
      <c r="F87" s="435"/>
      <c r="G87" s="435"/>
      <c r="H87" s="435"/>
      <c r="I87" s="435"/>
      <c r="J87" s="436"/>
    </row>
    <row r="88" spans="2:10" ht="15" x14ac:dyDescent="0.2">
      <c r="B88" s="143" t="s">
        <v>256</v>
      </c>
      <c r="C88" s="456" t="s">
        <v>22</v>
      </c>
      <c r="D88" s="457"/>
      <c r="E88" s="457"/>
      <c r="F88" s="457"/>
      <c r="G88" s="457"/>
      <c r="H88" s="457"/>
      <c r="I88" s="458"/>
      <c r="J88" s="151" t="s">
        <v>13</v>
      </c>
    </row>
    <row r="89" spans="2:10" s="188" customFormat="1" ht="12.75" x14ac:dyDescent="0.2">
      <c r="B89" s="318" t="s">
        <v>4</v>
      </c>
      <c r="C89" s="282" t="s">
        <v>257</v>
      </c>
      <c r="D89" s="313"/>
      <c r="E89" s="313"/>
      <c r="F89" s="313"/>
      <c r="G89" s="313"/>
      <c r="H89" s="313"/>
      <c r="I89" s="295">
        <f>J89/J32</f>
        <v>0</v>
      </c>
      <c r="J89" s="316">
        <v>0</v>
      </c>
    </row>
    <row r="90" spans="2:10" s="188" customFormat="1" ht="12.75" x14ac:dyDescent="0.2">
      <c r="B90" s="318" t="s">
        <v>6</v>
      </c>
      <c r="C90" s="294" t="s">
        <v>258</v>
      </c>
      <c r="D90" s="313"/>
      <c r="E90" s="313"/>
      <c r="F90" s="313"/>
      <c r="G90" s="313"/>
      <c r="H90" s="313"/>
      <c r="I90" s="295">
        <f>J90/J32</f>
        <v>0</v>
      </c>
      <c r="J90" s="316">
        <f>J89*8%</f>
        <v>0</v>
      </c>
    </row>
    <row r="91" spans="2:10" s="188" customFormat="1" ht="12.75" x14ac:dyDescent="0.2">
      <c r="B91" s="318" t="s">
        <v>8</v>
      </c>
      <c r="C91" s="466" t="s">
        <v>259</v>
      </c>
      <c r="D91" s="467"/>
      <c r="E91" s="467"/>
      <c r="F91" s="467"/>
      <c r="G91" s="467"/>
      <c r="H91" s="467"/>
      <c r="I91" s="295">
        <v>0.04</v>
      </c>
      <c r="J91" s="316">
        <f>3.8%*J32</f>
        <v>60.316032</v>
      </c>
    </row>
    <row r="92" spans="2:10" s="188" customFormat="1" ht="12.75" x14ac:dyDescent="0.2">
      <c r="B92" s="318" t="s">
        <v>9</v>
      </c>
      <c r="C92" s="282" t="s">
        <v>260</v>
      </c>
      <c r="D92" s="313"/>
      <c r="E92" s="313"/>
      <c r="F92" s="313"/>
      <c r="G92" s="313"/>
      <c r="H92" s="313"/>
      <c r="I92" s="295">
        <v>6.9999999999999999E-4</v>
      </c>
      <c r="J92" s="316">
        <v>0</v>
      </c>
    </row>
    <row r="93" spans="2:10" ht="12.75" x14ac:dyDescent="0.2">
      <c r="B93" s="249" t="s">
        <v>16</v>
      </c>
      <c r="C93" s="146" t="s">
        <v>261</v>
      </c>
      <c r="D93" s="246"/>
      <c r="E93" s="246"/>
      <c r="F93" s="246"/>
      <c r="G93" s="246"/>
      <c r="H93" s="246"/>
      <c r="I93" s="266">
        <f>J93/J32</f>
        <v>0</v>
      </c>
      <c r="J93" s="152">
        <f>ROUND($H$69*J92,2)</f>
        <v>0</v>
      </c>
    </row>
    <row r="94" spans="2:10" ht="12.75" x14ac:dyDescent="0.2">
      <c r="B94" s="249" t="s">
        <v>17</v>
      </c>
      <c r="C94" s="146" t="s">
        <v>262</v>
      </c>
      <c r="D94" s="246"/>
      <c r="E94" s="246"/>
      <c r="F94" s="246"/>
      <c r="G94" s="246"/>
      <c r="H94" s="246"/>
      <c r="I94" s="266">
        <f>J94/J32</f>
        <v>0</v>
      </c>
      <c r="J94" s="152">
        <f>8%*(50%*J92)</f>
        <v>0</v>
      </c>
    </row>
    <row r="95" spans="2:10" ht="12.75" x14ac:dyDescent="0.2">
      <c r="B95" s="449" t="s">
        <v>42</v>
      </c>
      <c r="C95" s="450"/>
      <c r="D95" s="450"/>
      <c r="E95" s="450"/>
      <c r="F95" s="450"/>
      <c r="G95" s="450"/>
      <c r="H95" s="450"/>
      <c r="I95" s="267">
        <f>SUM(I89:I94)</f>
        <v>4.07E-2</v>
      </c>
      <c r="J95" s="167">
        <f>SUM(J89:J94)</f>
        <v>60.316032</v>
      </c>
    </row>
    <row r="96" spans="2:10" ht="14.25" x14ac:dyDescent="0.2">
      <c r="B96" s="451" t="s">
        <v>263</v>
      </c>
      <c r="C96" s="452"/>
      <c r="D96" s="452"/>
      <c r="E96" s="452"/>
      <c r="F96" s="452"/>
      <c r="G96" s="452"/>
      <c r="H96" s="452"/>
      <c r="I96" s="452"/>
      <c r="J96" s="453"/>
    </row>
    <row r="97" spans="2:10" ht="15" x14ac:dyDescent="0.2">
      <c r="B97" s="451" t="s">
        <v>264</v>
      </c>
      <c r="C97" s="454"/>
      <c r="D97" s="454"/>
      <c r="E97" s="454"/>
      <c r="F97" s="454"/>
      <c r="G97" s="454"/>
      <c r="H97" s="454"/>
      <c r="I97" s="454"/>
      <c r="J97" s="455"/>
    </row>
    <row r="98" spans="2:10" ht="15" x14ac:dyDescent="0.2">
      <c r="B98" s="143" t="s">
        <v>265</v>
      </c>
      <c r="C98" s="456" t="s">
        <v>266</v>
      </c>
      <c r="D98" s="457"/>
      <c r="E98" s="457"/>
      <c r="F98" s="457"/>
      <c r="G98" s="457"/>
      <c r="H98" s="457"/>
      <c r="I98" s="458"/>
      <c r="J98" s="151" t="s">
        <v>13</v>
      </c>
    </row>
    <row r="99" spans="2:10" ht="12.75" x14ac:dyDescent="0.2">
      <c r="B99" s="249" t="s">
        <v>4</v>
      </c>
      <c r="C99" s="590" t="s">
        <v>394</v>
      </c>
      <c r="D99" s="591"/>
      <c r="E99" s="591"/>
      <c r="F99" s="591"/>
      <c r="G99" s="591"/>
      <c r="H99" s="592"/>
      <c r="I99" s="175">
        <f>8.33%</f>
        <v>8.3299999999999999E-2</v>
      </c>
      <c r="J99" s="152">
        <f>I99*J32</f>
        <v>132.21909120000001</v>
      </c>
    </row>
    <row r="100" spans="2:10" ht="12.75" x14ac:dyDescent="0.2">
      <c r="B100" s="249" t="s">
        <v>6</v>
      </c>
      <c r="C100" s="590" t="s">
        <v>267</v>
      </c>
      <c r="D100" s="591"/>
      <c r="E100" s="591"/>
      <c r="F100" s="591"/>
      <c r="G100" s="591"/>
      <c r="H100" s="592"/>
      <c r="I100" s="175">
        <v>1.0500000000000001E-2</v>
      </c>
      <c r="J100" s="152">
        <f>I100*J32</f>
        <v>16.666272000000003</v>
      </c>
    </row>
    <row r="101" spans="2:10" ht="12.75" x14ac:dyDescent="0.2">
      <c r="B101" s="249" t="s">
        <v>8</v>
      </c>
      <c r="C101" s="590" t="s">
        <v>268</v>
      </c>
      <c r="D101" s="591"/>
      <c r="E101" s="591"/>
      <c r="F101" s="591"/>
      <c r="G101" s="591"/>
      <c r="H101" s="592"/>
      <c r="I101" s="176"/>
      <c r="J101" s="152">
        <v>0</v>
      </c>
    </row>
    <row r="102" spans="2:10" ht="12.75" x14ac:dyDescent="0.2">
      <c r="B102" s="249" t="s">
        <v>9</v>
      </c>
      <c r="C102" s="590" t="s">
        <v>269</v>
      </c>
      <c r="D102" s="591"/>
      <c r="E102" s="591"/>
      <c r="F102" s="591"/>
      <c r="G102" s="591"/>
      <c r="H102" s="592"/>
      <c r="I102" s="175">
        <v>1E-3</v>
      </c>
      <c r="J102" s="152">
        <f>I102*J32</f>
        <v>1.5872640000000002</v>
      </c>
    </row>
    <row r="103" spans="2:10" ht="12.75" x14ac:dyDescent="0.2">
      <c r="B103" s="249"/>
      <c r="C103" s="590"/>
      <c r="D103" s="591"/>
      <c r="E103" s="591"/>
      <c r="F103" s="591"/>
      <c r="G103" s="591"/>
      <c r="H103" s="592"/>
      <c r="I103" s="177"/>
      <c r="J103" s="152"/>
    </row>
    <row r="104" spans="2:10" ht="12.75" x14ac:dyDescent="0.2">
      <c r="B104" s="249" t="s">
        <v>16</v>
      </c>
      <c r="C104" s="593" t="s">
        <v>154</v>
      </c>
      <c r="D104" s="594"/>
      <c r="E104" s="594"/>
      <c r="F104" s="594"/>
      <c r="G104" s="594"/>
      <c r="H104" s="595"/>
      <c r="I104" s="177"/>
      <c r="J104" s="152"/>
    </row>
    <row r="105" spans="2:10" ht="12.75" x14ac:dyDescent="0.2">
      <c r="B105" s="249" t="s">
        <v>17</v>
      </c>
      <c r="C105" s="446" t="s">
        <v>270</v>
      </c>
      <c r="D105" s="447"/>
      <c r="E105" s="447"/>
      <c r="F105" s="447"/>
      <c r="G105" s="447"/>
      <c r="H105" s="448"/>
      <c r="I105" s="175"/>
      <c r="J105" s="152">
        <v>0</v>
      </c>
    </row>
    <row r="106" spans="2:10" ht="12.75" x14ac:dyDescent="0.2">
      <c r="B106" s="432" t="s">
        <v>249</v>
      </c>
      <c r="C106" s="433"/>
      <c r="D106" s="433"/>
      <c r="E106" s="433"/>
      <c r="F106" s="433"/>
      <c r="G106" s="433"/>
      <c r="H106" s="433"/>
      <c r="I106" s="433"/>
      <c r="J106" s="167">
        <f>SUM(J99:J105)</f>
        <v>150.47262720000001</v>
      </c>
    </row>
    <row r="107" spans="2:10" ht="12.75" x14ac:dyDescent="0.2">
      <c r="B107" s="249"/>
      <c r="C107" s="416"/>
      <c r="D107" s="416"/>
      <c r="E107" s="416"/>
      <c r="F107" s="416"/>
      <c r="G107" s="416"/>
      <c r="H107" s="416"/>
      <c r="I107" s="416"/>
      <c r="J107" s="152"/>
    </row>
    <row r="108" spans="2:10" ht="12.75" x14ac:dyDescent="0.2">
      <c r="B108" s="432" t="s">
        <v>42</v>
      </c>
      <c r="C108" s="433"/>
      <c r="D108" s="433"/>
      <c r="E108" s="433"/>
      <c r="F108" s="433"/>
      <c r="G108" s="433"/>
      <c r="H108" s="433"/>
      <c r="I108" s="433"/>
      <c r="J108" s="167">
        <f>SUM(J106:J107)</f>
        <v>150.47262720000001</v>
      </c>
    </row>
    <row r="109" spans="2:10" ht="15" x14ac:dyDescent="0.2">
      <c r="B109" s="434" t="s">
        <v>271</v>
      </c>
      <c r="C109" s="435"/>
      <c r="D109" s="435"/>
      <c r="E109" s="435"/>
      <c r="F109" s="435"/>
      <c r="G109" s="435"/>
      <c r="H109" s="435"/>
      <c r="I109" s="435"/>
      <c r="J109" s="436"/>
    </row>
    <row r="110" spans="2:10" ht="15" x14ac:dyDescent="0.2">
      <c r="B110" s="143">
        <v>4</v>
      </c>
      <c r="C110" s="437" t="s">
        <v>272</v>
      </c>
      <c r="D110" s="438"/>
      <c r="E110" s="438"/>
      <c r="F110" s="438"/>
      <c r="G110" s="438"/>
      <c r="H110" s="438"/>
      <c r="I110" s="439"/>
      <c r="J110" s="151" t="s">
        <v>13</v>
      </c>
    </row>
    <row r="111" spans="2:10" ht="12.75" x14ac:dyDescent="0.2">
      <c r="B111" s="249" t="s">
        <v>23</v>
      </c>
      <c r="C111" s="427" t="s">
        <v>273</v>
      </c>
      <c r="D111" s="427"/>
      <c r="E111" s="427"/>
      <c r="F111" s="427"/>
      <c r="G111" s="427"/>
      <c r="H111" s="427"/>
      <c r="I111" s="427"/>
      <c r="J111" s="152">
        <f>J69</f>
        <v>568.24051200000008</v>
      </c>
    </row>
    <row r="112" spans="2:10" ht="12.75" x14ac:dyDescent="0.2">
      <c r="B112" s="249" t="s">
        <v>24</v>
      </c>
      <c r="C112" s="427" t="s">
        <v>274</v>
      </c>
      <c r="D112" s="427"/>
      <c r="E112" s="427"/>
      <c r="F112" s="427"/>
      <c r="G112" s="427"/>
      <c r="H112" s="427"/>
      <c r="I112" s="427"/>
      <c r="J112" s="152">
        <f>J80</f>
        <v>239.47655128320002</v>
      </c>
    </row>
    <row r="113" spans="2:10" ht="12.75" x14ac:dyDescent="0.2">
      <c r="B113" s="249" t="s">
        <v>252</v>
      </c>
      <c r="C113" s="427" t="s">
        <v>275</v>
      </c>
      <c r="D113" s="427"/>
      <c r="E113" s="427"/>
      <c r="F113" s="427"/>
      <c r="G113" s="427"/>
      <c r="H113" s="427"/>
      <c r="I113" s="427"/>
      <c r="J113" s="152">
        <f>J86</f>
        <v>0.64617919999999995</v>
      </c>
    </row>
    <row r="114" spans="2:10" ht="12.75" x14ac:dyDescent="0.2">
      <c r="B114" s="249" t="s">
        <v>256</v>
      </c>
      <c r="C114" s="427" t="s">
        <v>276</v>
      </c>
      <c r="D114" s="427"/>
      <c r="E114" s="427"/>
      <c r="F114" s="427"/>
      <c r="G114" s="427"/>
      <c r="H114" s="427"/>
      <c r="I114" s="427"/>
      <c r="J114" s="152">
        <f>J95</f>
        <v>60.316032</v>
      </c>
    </row>
    <row r="115" spans="2:10" ht="12.75" x14ac:dyDescent="0.2">
      <c r="B115" s="249" t="s">
        <v>265</v>
      </c>
      <c r="C115" s="427" t="s">
        <v>277</v>
      </c>
      <c r="D115" s="427"/>
      <c r="E115" s="427"/>
      <c r="F115" s="427"/>
      <c r="G115" s="427"/>
      <c r="H115" s="427"/>
      <c r="I115" s="427"/>
      <c r="J115" s="152">
        <f>J108</f>
        <v>150.47262720000001</v>
      </c>
    </row>
    <row r="116" spans="2:10" ht="12.75" x14ac:dyDescent="0.2">
      <c r="B116" s="249" t="s">
        <v>278</v>
      </c>
      <c r="C116" s="427" t="s">
        <v>154</v>
      </c>
      <c r="D116" s="427"/>
      <c r="E116" s="427"/>
      <c r="F116" s="427"/>
      <c r="G116" s="427"/>
      <c r="H116" s="427"/>
      <c r="I116" s="427"/>
      <c r="J116" s="152">
        <v>0</v>
      </c>
    </row>
    <row r="117" spans="2:10" ht="12.75" x14ac:dyDescent="0.2">
      <c r="B117" s="397" t="s">
        <v>42</v>
      </c>
      <c r="C117" s="398"/>
      <c r="D117" s="398"/>
      <c r="E117" s="398"/>
      <c r="F117" s="398"/>
      <c r="G117" s="398"/>
      <c r="H117" s="398"/>
      <c r="I117" s="399"/>
      <c r="J117" s="167">
        <f>SUM(J111:J116)</f>
        <v>1019.1519016832001</v>
      </c>
    </row>
    <row r="118" spans="2:10" ht="12.75" x14ac:dyDescent="0.2">
      <c r="B118" s="429" t="s">
        <v>279</v>
      </c>
      <c r="C118" s="596"/>
      <c r="D118" s="596"/>
      <c r="E118" s="596"/>
      <c r="F118" s="596"/>
      <c r="G118" s="596"/>
      <c r="H118" s="596"/>
      <c r="I118" s="596"/>
      <c r="J118" s="597"/>
    </row>
    <row r="119" spans="2:10" ht="15" x14ac:dyDescent="0.2">
      <c r="B119" s="143">
        <v>5</v>
      </c>
      <c r="C119" s="423" t="s">
        <v>26</v>
      </c>
      <c r="D119" s="423"/>
      <c r="E119" s="423"/>
      <c r="F119" s="423"/>
      <c r="G119" s="423"/>
      <c r="H119" s="423"/>
      <c r="I119" s="250" t="s">
        <v>215</v>
      </c>
      <c r="J119" s="179" t="s">
        <v>13</v>
      </c>
    </row>
    <row r="120" spans="2:10" ht="12.75" x14ac:dyDescent="0.2">
      <c r="B120" s="424" t="s">
        <v>280</v>
      </c>
      <c r="C120" s="425"/>
      <c r="D120" s="425"/>
      <c r="E120" s="425"/>
      <c r="F120" s="425"/>
      <c r="G120" s="425"/>
      <c r="H120" s="426"/>
      <c r="I120" s="253" t="s">
        <v>21</v>
      </c>
      <c r="J120" s="152">
        <f>SUM(J32+J46+J117+J55)</f>
        <v>3505.2835816832003</v>
      </c>
    </row>
    <row r="121" spans="2:10" ht="12.75" x14ac:dyDescent="0.2">
      <c r="B121" s="249" t="s">
        <v>4</v>
      </c>
      <c r="C121" s="416" t="s">
        <v>27</v>
      </c>
      <c r="D121" s="416"/>
      <c r="E121" s="416"/>
      <c r="F121" s="416"/>
      <c r="G121" s="416"/>
      <c r="H121" s="416"/>
      <c r="I121" s="161">
        <f>Florianópolis!I121</f>
        <v>0.03</v>
      </c>
      <c r="J121" s="152">
        <f>I121*J120</f>
        <v>105.158507450496</v>
      </c>
    </row>
    <row r="122" spans="2:10" ht="12.75" x14ac:dyDescent="0.2">
      <c r="B122" s="424" t="s">
        <v>281</v>
      </c>
      <c r="C122" s="425"/>
      <c r="D122" s="425"/>
      <c r="E122" s="425"/>
      <c r="F122" s="425"/>
      <c r="G122" s="425"/>
      <c r="H122" s="426"/>
      <c r="I122" s="180"/>
      <c r="J122" s="152">
        <f>J121+J120</f>
        <v>3610.4420891336963</v>
      </c>
    </row>
    <row r="123" spans="2:10" ht="12.75" x14ac:dyDescent="0.2">
      <c r="B123" s="249" t="s">
        <v>6</v>
      </c>
      <c r="C123" s="416" t="s">
        <v>28</v>
      </c>
      <c r="D123" s="416"/>
      <c r="E123" s="416"/>
      <c r="F123" s="416"/>
      <c r="G123" s="416"/>
      <c r="H123" s="416"/>
      <c r="I123" s="161">
        <f>Florianópolis!I123</f>
        <v>0.16749</v>
      </c>
      <c r="J123" s="152">
        <f>I123*J122</f>
        <v>604.71294550900279</v>
      </c>
    </row>
    <row r="124" spans="2:10" ht="12.75" x14ac:dyDescent="0.2">
      <c r="B124" s="424" t="s">
        <v>282</v>
      </c>
      <c r="C124" s="425"/>
      <c r="D124" s="425"/>
      <c r="E124" s="425"/>
      <c r="F124" s="425"/>
      <c r="G124" s="425"/>
      <c r="H124" s="426"/>
      <c r="I124" s="180" t="s">
        <v>21</v>
      </c>
      <c r="J124" s="152">
        <f>J123+J122</f>
        <v>4215.1550346426993</v>
      </c>
    </row>
    <row r="125" spans="2:10" ht="12.75" x14ac:dyDescent="0.2">
      <c r="B125" s="249" t="s">
        <v>8</v>
      </c>
      <c r="C125" s="416" t="s">
        <v>29</v>
      </c>
      <c r="D125" s="416"/>
      <c r="E125" s="416"/>
      <c r="F125" s="416"/>
      <c r="G125" s="416"/>
      <c r="H125" s="416"/>
      <c r="I125" s="180" t="s">
        <v>21</v>
      </c>
      <c r="J125" s="181" t="s">
        <v>21</v>
      </c>
    </row>
    <row r="126" spans="2:10" ht="12.75" x14ac:dyDescent="0.2">
      <c r="B126" s="249"/>
      <c r="C126" s="416" t="s">
        <v>30</v>
      </c>
      <c r="D126" s="416"/>
      <c r="E126" s="416"/>
      <c r="F126" s="416"/>
      <c r="G126" s="416"/>
      <c r="H126" s="416"/>
      <c r="I126" s="180" t="s">
        <v>21</v>
      </c>
      <c r="J126" s="181" t="s">
        <v>21</v>
      </c>
    </row>
    <row r="127" spans="2:10" ht="12.75" x14ac:dyDescent="0.2">
      <c r="B127" s="249"/>
      <c r="C127" s="417" t="s">
        <v>400</v>
      </c>
      <c r="D127" s="418"/>
      <c r="E127" s="418"/>
      <c r="F127" s="418"/>
      <c r="G127" s="418"/>
      <c r="H127" s="419"/>
      <c r="I127" s="182">
        <f>Florianópolis!I127</f>
        <v>0.03</v>
      </c>
      <c r="J127" s="183">
        <f>I127*J135</f>
        <v>136.92977914378017</v>
      </c>
    </row>
    <row r="128" spans="2:10" ht="12.75" x14ac:dyDescent="0.2">
      <c r="B128" s="249"/>
      <c r="C128" s="417" t="s">
        <v>401</v>
      </c>
      <c r="D128" s="418"/>
      <c r="E128" s="418"/>
      <c r="F128" s="418"/>
      <c r="G128" s="418"/>
      <c r="H128" s="419"/>
      <c r="I128" s="182">
        <f>Florianópolis!I128</f>
        <v>6.4999999999999997E-3</v>
      </c>
      <c r="J128" s="183">
        <f>I128*J135</f>
        <v>29.668118814485702</v>
      </c>
    </row>
    <row r="129" spans="2:10" ht="12.75" x14ac:dyDescent="0.2">
      <c r="B129" s="249"/>
      <c r="C129" s="420" t="s">
        <v>283</v>
      </c>
      <c r="D129" s="421"/>
      <c r="E129" s="421"/>
      <c r="F129" s="421"/>
      <c r="G129" s="421"/>
      <c r="H129" s="422"/>
      <c r="I129" s="184" t="s">
        <v>21</v>
      </c>
      <c r="J129" s="181" t="s">
        <v>21</v>
      </c>
    </row>
    <row r="130" spans="2:10" ht="12.75" x14ac:dyDescent="0.2">
      <c r="B130" s="249"/>
      <c r="C130" s="395" t="s">
        <v>31</v>
      </c>
      <c r="D130" s="418"/>
      <c r="E130" s="418"/>
      <c r="F130" s="418"/>
      <c r="G130" s="418"/>
      <c r="H130" s="418"/>
      <c r="I130" s="184" t="s">
        <v>21</v>
      </c>
      <c r="J130" s="181" t="s">
        <v>21</v>
      </c>
    </row>
    <row r="131" spans="2:10" ht="12.75" x14ac:dyDescent="0.2">
      <c r="B131" s="249"/>
      <c r="C131" s="395" t="s">
        <v>32</v>
      </c>
      <c r="D131" s="378"/>
      <c r="E131" s="378"/>
      <c r="F131" s="378"/>
      <c r="G131" s="378"/>
      <c r="H131" s="378"/>
      <c r="I131" s="184" t="s">
        <v>21</v>
      </c>
      <c r="J131" s="181" t="s">
        <v>21</v>
      </c>
    </row>
    <row r="132" spans="2:10" ht="12.75" x14ac:dyDescent="0.2">
      <c r="B132" s="249"/>
      <c r="C132" s="395" t="s">
        <v>284</v>
      </c>
      <c r="D132" s="378"/>
      <c r="E132" s="378"/>
      <c r="F132" s="378"/>
      <c r="G132" s="378"/>
      <c r="H132" s="396"/>
      <c r="I132" s="182">
        <v>0.04</v>
      </c>
      <c r="J132" s="183">
        <f>I132*J135</f>
        <v>182.57303885837356</v>
      </c>
    </row>
    <row r="133" spans="2:10" ht="12.75" x14ac:dyDescent="0.2">
      <c r="B133" s="397" t="s">
        <v>42</v>
      </c>
      <c r="C133" s="398"/>
      <c r="D133" s="398"/>
      <c r="E133" s="398"/>
      <c r="F133" s="398"/>
      <c r="G133" s="398"/>
      <c r="H133" s="398"/>
      <c r="I133" s="399"/>
      <c r="J133" s="167">
        <f>SUM(J121+J123+J127+J128+J132)</f>
        <v>1059.0423897761382</v>
      </c>
    </row>
    <row r="134" spans="2:10" ht="12.75" x14ac:dyDescent="0.2">
      <c r="B134" s="397"/>
      <c r="C134" s="398"/>
      <c r="D134" s="398"/>
      <c r="E134" s="398"/>
      <c r="F134" s="398"/>
      <c r="G134" s="398"/>
      <c r="H134" s="398"/>
      <c r="I134" s="398"/>
      <c r="J134" s="598"/>
    </row>
    <row r="135" spans="2:10" ht="12.75" x14ac:dyDescent="0.2">
      <c r="B135" s="402" t="s">
        <v>33</v>
      </c>
      <c r="C135" s="403"/>
      <c r="D135" s="403"/>
      <c r="E135" s="259"/>
      <c r="F135" s="259"/>
      <c r="G135" s="259"/>
      <c r="H135" s="260">
        <f>100%-I135</f>
        <v>0.92349999999999999</v>
      </c>
      <c r="I135" s="261">
        <f>SUM(I127:I132)</f>
        <v>7.6499999999999999E-2</v>
      </c>
      <c r="J135" s="262">
        <f>J124/H135</f>
        <v>4564.3259714593387</v>
      </c>
    </row>
    <row r="136" spans="2:10" x14ac:dyDescent="0.2">
      <c r="B136" s="404" t="s">
        <v>34</v>
      </c>
      <c r="C136" s="405"/>
      <c r="D136" s="410" t="s">
        <v>285</v>
      </c>
      <c r="E136" s="410"/>
      <c r="F136" s="410"/>
      <c r="G136" s="410"/>
      <c r="H136" s="410"/>
      <c r="I136" s="410"/>
      <c r="J136" s="411"/>
    </row>
    <row r="137" spans="2:10" x14ac:dyDescent="0.2">
      <c r="B137" s="406"/>
      <c r="C137" s="407"/>
      <c r="D137" s="412" t="s">
        <v>286</v>
      </c>
      <c r="E137" s="412"/>
      <c r="F137" s="412"/>
      <c r="G137" s="412"/>
      <c r="H137" s="412"/>
      <c r="I137" s="412"/>
      <c r="J137" s="413"/>
    </row>
    <row r="138" spans="2:10" x14ac:dyDescent="0.2">
      <c r="B138" s="408"/>
      <c r="C138" s="409"/>
      <c r="D138" s="414" t="s">
        <v>287</v>
      </c>
      <c r="E138" s="414"/>
      <c r="F138" s="414"/>
      <c r="G138" s="414"/>
      <c r="H138" s="414"/>
      <c r="I138" s="414"/>
      <c r="J138" s="415"/>
    </row>
    <row r="139" spans="2:10" ht="12.75" x14ac:dyDescent="0.2">
      <c r="B139" s="374"/>
      <c r="C139" s="375"/>
      <c r="D139" s="375"/>
      <c r="E139" s="375"/>
      <c r="F139" s="375"/>
      <c r="G139" s="375"/>
      <c r="H139" s="375"/>
      <c r="I139" s="375"/>
      <c r="J139" s="376"/>
    </row>
    <row r="140" spans="2:10" ht="12.75" x14ac:dyDescent="0.2">
      <c r="B140" s="377" t="s">
        <v>288</v>
      </c>
      <c r="C140" s="378"/>
      <c r="D140" s="378"/>
      <c r="E140" s="378"/>
      <c r="F140" s="378"/>
      <c r="G140" s="378"/>
      <c r="H140" s="378"/>
      <c r="I140" s="378"/>
      <c r="J140" s="379"/>
    </row>
    <row r="141" spans="2:10" ht="12.75" x14ac:dyDescent="0.2">
      <c r="B141" s="380"/>
      <c r="C141" s="381"/>
      <c r="D141" s="381"/>
      <c r="E141" s="381"/>
      <c r="F141" s="381"/>
      <c r="G141" s="381"/>
      <c r="H141" s="381"/>
      <c r="I141" s="381"/>
      <c r="J141" s="382"/>
    </row>
    <row r="142" spans="2:10" ht="12.75" x14ac:dyDescent="0.2">
      <c r="B142" s="383" t="s">
        <v>289</v>
      </c>
      <c r="C142" s="384"/>
      <c r="D142" s="384"/>
      <c r="E142" s="384"/>
      <c r="F142" s="384"/>
      <c r="G142" s="384"/>
      <c r="H142" s="384"/>
      <c r="I142" s="384"/>
      <c r="J142" s="385"/>
    </row>
    <row r="143" spans="2:10" ht="14.25" x14ac:dyDescent="0.2">
      <c r="B143" s="386" t="s">
        <v>290</v>
      </c>
      <c r="C143" s="387"/>
      <c r="D143" s="387"/>
      <c r="E143" s="387"/>
      <c r="F143" s="387"/>
      <c r="G143" s="387"/>
      <c r="H143" s="387"/>
      <c r="I143" s="387"/>
      <c r="J143" s="191" t="s">
        <v>13</v>
      </c>
    </row>
    <row r="144" spans="2:10" ht="12.75" x14ac:dyDescent="0.2">
      <c r="B144" s="186" t="s">
        <v>4</v>
      </c>
      <c r="C144" s="378" t="s">
        <v>35</v>
      </c>
      <c r="D144" s="378"/>
      <c r="E144" s="378"/>
      <c r="F144" s="378"/>
      <c r="G144" s="378"/>
      <c r="H144" s="378"/>
      <c r="I144" s="378"/>
      <c r="J144" s="153">
        <f>J32</f>
        <v>1587.2640000000001</v>
      </c>
    </row>
    <row r="145" spans="2:15" ht="12.75" x14ac:dyDescent="0.2">
      <c r="B145" s="186" t="s">
        <v>6</v>
      </c>
      <c r="C145" s="378" t="s">
        <v>291</v>
      </c>
      <c r="D145" s="378"/>
      <c r="E145" s="378"/>
      <c r="F145" s="378"/>
      <c r="G145" s="378"/>
      <c r="H145" s="378"/>
      <c r="I145" s="378"/>
      <c r="J145" s="153">
        <f>J46</f>
        <v>656.66768000000002</v>
      </c>
    </row>
    <row r="146" spans="2:15" ht="12.75" x14ac:dyDescent="0.2">
      <c r="B146" s="186" t="s">
        <v>8</v>
      </c>
      <c r="C146" s="378" t="s">
        <v>292</v>
      </c>
      <c r="D146" s="378"/>
      <c r="E146" s="378"/>
      <c r="F146" s="378"/>
      <c r="G146" s="378"/>
      <c r="H146" s="378"/>
      <c r="I146" s="378"/>
      <c r="J146" s="153">
        <f>J55</f>
        <v>242.2</v>
      </c>
    </row>
    <row r="147" spans="2:15" ht="12.75" x14ac:dyDescent="0.2">
      <c r="B147" s="186" t="s">
        <v>9</v>
      </c>
      <c r="C147" s="378" t="s">
        <v>272</v>
      </c>
      <c r="D147" s="378"/>
      <c r="E147" s="378"/>
      <c r="F147" s="378"/>
      <c r="G147" s="378"/>
      <c r="H147" s="378"/>
      <c r="I147" s="378"/>
      <c r="J147" s="153">
        <f>J117</f>
        <v>1019.1519016832001</v>
      </c>
    </row>
    <row r="148" spans="2:15" ht="12.75" x14ac:dyDescent="0.2">
      <c r="B148" s="391" t="s">
        <v>293</v>
      </c>
      <c r="C148" s="392"/>
      <c r="D148" s="392"/>
      <c r="E148" s="392"/>
      <c r="F148" s="392"/>
      <c r="G148" s="392"/>
      <c r="H148" s="392"/>
      <c r="I148" s="392"/>
      <c r="J148" s="154">
        <f>SUM(J144:J147)</f>
        <v>3505.2835816832003</v>
      </c>
    </row>
    <row r="149" spans="2:15" ht="12.75" x14ac:dyDescent="0.2">
      <c r="B149" s="187" t="s">
        <v>16</v>
      </c>
      <c r="C149" s="378" t="s">
        <v>294</v>
      </c>
      <c r="D149" s="378"/>
      <c r="E149" s="378"/>
      <c r="F149" s="378"/>
      <c r="G149" s="378"/>
      <c r="H149" s="378"/>
      <c r="I149" s="378"/>
      <c r="J149" s="153">
        <f>J133</f>
        <v>1059.0423897761382</v>
      </c>
    </row>
    <row r="150" spans="2:15" ht="12.75" x14ac:dyDescent="0.2">
      <c r="B150" s="391" t="s">
        <v>295</v>
      </c>
      <c r="C150" s="392"/>
      <c r="D150" s="392"/>
      <c r="E150" s="392"/>
      <c r="F150" s="392"/>
      <c r="G150" s="392"/>
      <c r="H150" s="392"/>
      <c r="I150" s="392"/>
      <c r="J150" s="154">
        <f>SUM(J148:J149)</f>
        <v>4564.3259714593387</v>
      </c>
    </row>
    <row r="151" spans="2:15" ht="12.75" x14ac:dyDescent="0.2">
      <c r="B151" s="388"/>
      <c r="C151" s="389"/>
      <c r="D151" s="389"/>
      <c r="E151" s="389"/>
      <c r="F151" s="389"/>
      <c r="G151" s="389"/>
      <c r="H151" s="389"/>
      <c r="I151" s="389"/>
      <c r="J151" s="390"/>
    </row>
    <row r="152" spans="2:15" ht="12.75" x14ac:dyDescent="0.2">
      <c r="B152" s="393"/>
      <c r="C152" s="393"/>
      <c r="D152" s="189"/>
      <c r="E152" s="190"/>
      <c r="F152" s="190"/>
      <c r="G152" s="188"/>
      <c r="H152" s="188"/>
      <c r="I152" s="188"/>
      <c r="J152" s="188"/>
    </row>
    <row r="153" spans="2:15" customFormat="1" ht="17.100000000000001" customHeight="1" x14ac:dyDescent="0.2">
      <c r="B153" s="394" t="s">
        <v>36</v>
      </c>
      <c r="C153" s="394"/>
      <c r="D153" s="394"/>
      <c r="E153" s="394"/>
      <c r="F153" s="394"/>
      <c r="G153" s="394"/>
      <c r="H153" s="394"/>
      <c r="I153" s="394"/>
      <c r="J153" s="394"/>
      <c r="K153" s="394"/>
    </row>
    <row r="154" spans="2:15" customFormat="1" ht="14.65" customHeight="1" x14ac:dyDescent="0.2">
      <c r="B154" s="372" t="s">
        <v>37</v>
      </c>
      <c r="C154" s="372"/>
      <c r="D154" s="372"/>
      <c r="E154" s="372"/>
      <c r="F154" s="372"/>
      <c r="G154" s="372"/>
      <c r="H154" s="372"/>
      <c r="I154" s="372"/>
      <c r="J154" s="372"/>
      <c r="K154" s="372"/>
    </row>
    <row r="155" spans="2:15" customFormat="1" ht="39" customHeight="1" x14ac:dyDescent="0.2">
      <c r="B155" s="364" t="s">
        <v>38</v>
      </c>
      <c r="C155" s="364"/>
      <c r="D155" s="364"/>
      <c r="E155" s="364" t="s">
        <v>39</v>
      </c>
      <c r="F155" s="364"/>
      <c r="G155" s="364"/>
      <c r="H155" s="373" t="s">
        <v>40</v>
      </c>
      <c r="I155" s="373"/>
      <c r="J155" s="373" t="s">
        <v>41</v>
      </c>
      <c r="K155" s="373"/>
    </row>
    <row r="156" spans="2:15" customFormat="1" ht="14.65" customHeight="1" x14ac:dyDescent="0.2">
      <c r="B156" s="368" t="s">
        <v>175</v>
      </c>
      <c r="C156" s="368"/>
      <c r="D156" s="368"/>
      <c r="E156" s="1">
        <v>1</v>
      </c>
      <c r="F156" s="363">
        <v>1200</v>
      </c>
      <c r="G156" s="363"/>
      <c r="H156" s="369">
        <f>J150</f>
        <v>4564.3259714593387</v>
      </c>
      <c r="I156" s="369"/>
      <c r="J156" s="370">
        <f>(E156/F156)*H156</f>
        <v>3.8036049762161159</v>
      </c>
      <c r="K156" s="370"/>
      <c r="N156" s="97"/>
      <c r="O156" s="97"/>
    </row>
    <row r="157" spans="2:15" customFormat="1" ht="14.65" customHeight="1" x14ac:dyDescent="0.2">
      <c r="B157" s="360" t="s">
        <v>42</v>
      </c>
      <c r="C157" s="360"/>
      <c r="D157" s="360"/>
      <c r="E157" s="360"/>
      <c r="F157" s="360"/>
      <c r="G157" s="360"/>
      <c r="H157" s="360"/>
      <c r="I157" s="360"/>
      <c r="J157" s="370">
        <f>SUM(J156)</f>
        <v>3.8036049762161159</v>
      </c>
      <c r="K157" s="370"/>
    </row>
    <row r="158" spans="2:15" customFormat="1" ht="14.65" customHeight="1" x14ac:dyDescent="0.2">
      <c r="B158" s="371"/>
      <c r="C158" s="371"/>
      <c r="D158" s="371"/>
      <c r="E158" s="371"/>
      <c r="F158" s="371"/>
      <c r="G158" s="371"/>
      <c r="H158" s="371"/>
      <c r="I158" s="371"/>
      <c r="J158" s="371"/>
      <c r="K158" s="371"/>
    </row>
    <row r="159" spans="2:15" customFormat="1" ht="26.25" customHeight="1" x14ac:dyDescent="0.2">
      <c r="B159" s="368" t="s">
        <v>160</v>
      </c>
      <c r="C159" s="368"/>
      <c r="D159" s="368"/>
      <c r="E159" s="2">
        <v>1</v>
      </c>
      <c r="F159" s="363">
        <v>2700</v>
      </c>
      <c r="G159" s="363"/>
      <c r="H159" s="369">
        <f>J150</f>
        <v>4564.3259714593387</v>
      </c>
      <c r="I159" s="369"/>
      <c r="J159" s="361">
        <f>(E159/F159)*H159</f>
        <v>1.6904911005404957</v>
      </c>
      <c r="K159" s="361"/>
      <c r="N159" s="97"/>
      <c r="O159" s="97"/>
    </row>
    <row r="160" spans="2:15" customFormat="1" ht="14.65" customHeight="1" x14ac:dyDescent="0.2">
      <c r="B160" s="360" t="s">
        <v>42</v>
      </c>
      <c r="C160" s="360"/>
      <c r="D160" s="360"/>
      <c r="E160" s="360"/>
      <c r="F160" s="360"/>
      <c r="G160" s="360"/>
      <c r="H160" s="360"/>
      <c r="I160" s="360"/>
      <c r="J160" s="361">
        <f>SUM(J159)</f>
        <v>1.6904911005404957</v>
      </c>
      <c r="K160" s="361"/>
    </row>
    <row r="161" spans="2:11" customFormat="1" ht="14.65" customHeight="1" x14ac:dyDescent="0.2">
      <c r="B161" s="362"/>
      <c r="C161" s="362"/>
      <c r="D161" s="362"/>
      <c r="E161" s="362"/>
      <c r="F161" s="362"/>
      <c r="G161" s="362"/>
      <c r="H161" s="362"/>
      <c r="I161" s="362"/>
      <c r="J161" s="362"/>
      <c r="K161" s="362"/>
    </row>
    <row r="162" spans="2:11" customFormat="1" ht="54.75" customHeight="1" x14ac:dyDescent="0.2">
      <c r="B162" s="192" t="s">
        <v>43</v>
      </c>
      <c r="C162" s="364" t="s">
        <v>44</v>
      </c>
      <c r="D162" s="364"/>
      <c r="E162" s="364"/>
      <c r="F162" s="194" t="s">
        <v>45</v>
      </c>
      <c r="G162" s="365" t="s">
        <v>46</v>
      </c>
      <c r="H162" s="365"/>
      <c r="I162" s="194" t="s">
        <v>47</v>
      </c>
      <c r="J162" s="194" t="s">
        <v>48</v>
      </c>
      <c r="K162" s="194" t="s">
        <v>49</v>
      </c>
    </row>
    <row r="163" spans="2:11" customFormat="1" ht="14.65" customHeight="1" x14ac:dyDescent="0.2">
      <c r="B163" s="366"/>
      <c r="C163" s="366"/>
      <c r="D163" s="366"/>
      <c r="E163" s="366"/>
      <c r="F163" s="366"/>
      <c r="G163" s="366"/>
      <c r="H163" s="366"/>
      <c r="I163" s="366"/>
      <c r="J163" s="366"/>
      <c r="K163" s="366"/>
    </row>
    <row r="164" spans="2:11" customFormat="1" ht="25.5" x14ac:dyDescent="0.2">
      <c r="B164" s="3" t="s">
        <v>161</v>
      </c>
      <c r="C164" s="4">
        <v>1</v>
      </c>
      <c r="D164" s="4">
        <v>30</v>
      </c>
      <c r="E164" s="195">
        <f>D165</f>
        <v>130</v>
      </c>
      <c r="F164" s="5">
        <v>8</v>
      </c>
      <c r="G164" s="6" t="s">
        <v>50</v>
      </c>
      <c r="H164" s="6" t="s">
        <v>162</v>
      </c>
      <c r="I164" s="7">
        <v>1.16E-4</v>
      </c>
      <c r="J164" s="193">
        <v>0</v>
      </c>
      <c r="K164" s="193">
        <f>ROUND(I164*J164,2)</f>
        <v>0</v>
      </c>
    </row>
    <row r="165" spans="2:11" customFormat="1" ht="25.5" x14ac:dyDescent="0.2">
      <c r="B165" s="3" t="str">
        <f>B164</f>
        <v>Fachada</v>
      </c>
      <c r="C165" s="4">
        <v>1</v>
      </c>
      <c r="D165" s="367">
        <v>130</v>
      </c>
      <c r="E165" s="367"/>
      <c r="F165" s="5">
        <v>8</v>
      </c>
      <c r="G165" s="6" t="s">
        <v>50</v>
      </c>
      <c r="H165" s="6" t="s">
        <v>162</v>
      </c>
      <c r="I165" s="7">
        <v>4.6400000000000003E-5</v>
      </c>
      <c r="J165" s="193">
        <f>J150</f>
        <v>4564.3259714593387</v>
      </c>
      <c r="K165" s="193">
        <f>I165*J165</f>
        <v>0.21178472507571333</v>
      </c>
    </row>
    <row r="166" spans="2:11" customFormat="1" ht="32.25" customHeight="1" x14ac:dyDescent="0.2">
      <c r="B166" s="360" t="s">
        <v>42</v>
      </c>
      <c r="C166" s="360"/>
      <c r="D166" s="360"/>
      <c r="E166" s="360"/>
      <c r="F166" s="360"/>
      <c r="G166" s="360"/>
      <c r="H166" s="360"/>
      <c r="I166" s="360"/>
      <c r="J166" s="360"/>
      <c r="K166" s="193">
        <f>SUM(K164:K165)</f>
        <v>0.21178472507571333</v>
      </c>
    </row>
    <row r="167" spans="2:11" customFormat="1" ht="12.75" x14ac:dyDescent="0.2">
      <c r="B167" s="3" t="s">
        <v>163</v>
      </c>
      <c r="C167" s="4">
        <v>1</v>
      </c>
      <c r="D167" s="367">
        <v>380</v>
      </c>
      <c r="E167" s="367"/>
      <c r="F167" s="5">
        <v>16</v>
      </c>
      <c r="G167" s="6" t="s">
        <v>50</v>
      </c>
      <c r="H167" s="6" t="s">
        <v>51</v>
      </c>
      <c r="I167" s="7">
        <f>ROUND((C167/D167)*F167*(G167/H167),7)</f>
        <v>2.231E-4</v>
      </c>
      <c r="J167" s="193">
        <f>J150</f>
        <v>4564.3259714593387</v>
      </c>
      <c r="K167" s="193">
        <f>I167*J167</f>
        <v>1.0183011242325786</v>
      </c>
    </row>
    <row r="168" spans="2:11" customFormat="1" ht="32.25" customHeight="1" x14ac:dyDescent="0.2">
      <c r="B168" s="360" t="s">
        <v>42</v>
      </c>
      <c r="C168" s="360"/>
      <c r="D168" s="360"/>
      <c r="E168" s="360"/>
      <c r="F168" s="360"/>
      <c r="G168" s="360"/>
      <c r="H168" s="360"/>
      <c r="I168" s="360"/>
      <c r="J168" s="360"/>
      <c r="K168" s="193">
        <f>SUM(K167)</f>
        <v>1.0183011242325786</v>
      </c>
    </row>
    <row r="169" spans="2:11" customFormat="1" ht="14.65" customHeight="1" x14ac:dyDescent="0.2">
      <c r="B169" s="359"/>
      <c r="C169" s="359"/>
      <c r="D169" s="359"/>
      <c r="E169" s="359"/>
      <c r="F169" s="359"/>
      <c r="G169" s="359"/>
      <c r="H169" s="359"/>
      <c r="I169" s="359"/>
      <c r="J169" s="359"/>
      <c r="K169" s="359"/>
    </row>
  </sheetData>
  <mergeCells count="215">
    <mergeCell ref="D167:E167"/>
    <mergeCell ref="B168:J168"/>
    <mergeCell ref="B169:K169"/>
    <mergeCell ref="B161:K161"/>
    <mergeCell ref="C162:E162"/>
    <mergeCell ref="G162:H162"/>
    <mergeCell ref="B163:K163"/>
    <mergeCell ref="D165:E165"/>
    <mergeCell ref="B166:J166"/>
    <mergeCell ref="B158:K158"/>
    <mergeCell ref="B159:D159"/>
    <mergeCell ref="F159:G159"/>
    <mergeCell ref="H159:I159"/>
    <mergeCell ref="J159:K159"/>
    <mergeCell ref="B160:I160"/>
    <mergeCell ref="J160:K160"/>
    <mergeCell ref="B156:D156"/>
    <mergeCell ref="F156:G156"/>
    <mergeCell ref="H156:I156"/>
    <mergeCell ref="J156:K156"/>
    <mergeCell ref="B157:I157"/>
    <mergeCell ref="J157:K157"/>
    <mergeCell ref="B151:J151"/>
    <mergeCell ref="B152:C152"/>
    <mergeCell ref="B153:K153"/>
    <mergeCell ref="B154:K154"/>
    <mergeCell ref="B155:D155"/>
    <mergeCell ref="E155:G155"/>
    <mergeCell ref="H155:I155"/>
    <mergeCell ref="J155:K155"/>
    <mergeCell ref="C145:I145"/>
    <mergeCell ref="C146:I146"/>
    <mergeCell ref="C147:I147"/>
    <mergeCell ref="B148:I148"/>
    <mergeCell ref="C149:I149"/>
    <mergeCell ref="B150:I150"/>
    <mergeCell ref="B139:J139"/>
    <mergeCell ref="B140:J140"/>
    <mergeCell ref="B141:J141"/>
    <mergeCell ref="B142:J142"/>
    <mergeCell ref="B143:I143"/>
    <mergeCell ref="C144:I144"/>
    <mergeCell ref="C131:H131"/>
    <mergeCell ref="C132:H132"/>
    <mergeCell ref="B133:I133"/>
    <mergeCell ref="B134:J134"/>
    <mergeCell ref="B135:D135"/>
    <mergeCell ref="B136:C138"/>
    <mergeCell ref="D136:J136"/>
    <mergeCell ref="D137:J137"/>
    <mergeCell ref="D138:J138"/>
    <mergeCell ref="C125:H125"/>
    <mergeCell ref="C126:H126"/>
    <mergeCell ref="C127:H127"/>
    <mergeCell ref="C128:H128"/>
    <mergeCell ref="C129:H129"/>
    <mergeCell ref="C130:H130"/>
    <mergeCell ref="C119:H119"/>
    <mergeCell ref="B120:H120"/>
    <mergeCell ref="C121:H121"/>
    <mergeCell ref="B122:H122"/>
    <mergeCell ref="C123:H123"/>
    <mergeCell ref="B124:H124"/>
    <mergeCell ref="C113:I113"/>
    <mergeCell ref="C114:I114"/>
    <mergeCell ref="C115:I115"/>
    <mergeCell ref="C116:I116"/>
    <mergeCell ref="B117:I117"/>
    <mergeCell ref="B118:J118"/>
    <mergeCell ref="C107:I107"/>
    <mergeCell ref="B108:I108"/>
    <mergeCell ref="B109:J109"/>
    <mergeCell ref="C110:I110"/>
    <mergeCell ref="C111:I111"/>
    <mergeCell ref="C112:I112"/>
    <mergeCell ref="C101:H101"/>
    <mergeCell ref="C102:H102"/>
    <mergeCell ref="C103:H103"/>
    <mergeCell ref="C104:H104"/>
    <mergeCell ref="C105:H105"/>
    <mergeCell ref="B106:I106"/>
    <mergeCell ref="B95:H95"/>
    <mergeCell ref="B96:J96"/>
    <mergeCell ref="B97:J97"/>
    <mergeCell ref="C98:I98"/>
    <mergeCell ref="C99:H99"/>
    <mergeCell ref="C100:H100"/>
    <mergeCell ref="C84:H84"/>
    <mergeCell ref="C85:I85"/>
    <mergeCell ref="B86:I86"/>
    <mergeCell ref="B87:J87"/>
    <mergeCell ref="C88:I88"/>
    <mergeCell ref="C91:H91"/>
    <mergeCell ref="B78:I78"/>
    <mergeCell ref="C79:H79"/>
    <mergeCell ref="B80:I80"/>
    <mergeCell ref="B81:J81"/>
    <mergeCell ref="B82:J82"/>
    <mergeCell ref="C83:I83"/>
    <mergeCell ref="B71:J71"/>
    <mergeCell ref="B72:J72"/>
    <mergeCell ref="B73:J73"/>
    <mergeCell ref="C74:I74"/>
    <mergeCell ref="C75:H75"/>
    <mergeCell ref="C76:H76"/>
    <mergeCell ref="C64:H64"/>
    <mergeCell ref="C65:H65"/>
    <mergeCell ref="C66:H66"/>
    <mergeCell ref="C67:D67"/>
    <mergeCell ref="C68:H68"/>
    <mergeCell ref="B69:H69"/>
    <mergeCell ref="B57:J57"/>
    <mergeCell ref="B59:J59"/>
    <mergeCell ref="C60:H60"/>
    <mergeCell ref="C61:H61"/>
    <mergeCell ref="C62:H62"/>
    <mergeCell ref="C63:H63"/>
    <mergeCell ref="C51:I51"/>
    <mergeCell ref="C52:I52"/>
    <mergeCell ref="C53:I53"/>
    <mergeCell ref="C54:I54"/>
    <mergeCell ref="B55:I55"/>
    <mergeCell ref="B56:J56"/>
    <mergeCell ref="C46:I46"/>
    <mergeCell ref="B47:J47"/>
    <mergeCell ref="B48:J48"/>
    <mergeCell ref="B49:J49"/>
    <mergeCell ref="B50:J50"/>
    <mergeCell ref="C39:F39"/>
    <mergeCell ref="C40:H40"/>
    <mergeCell ref="C41:I41"/>
    <mergeCell ref="C42:I42"/>
    <mergeCell ref="C43:I43"/>
    <mergeCell ref="C44:I44"/>
    <mergeCell ref="C45:H45"/>
    <mergeCell ref="B33:J33"/>
    <mergeCell ref="C34:I34"/>
    <mergeCell ref="C35:G35"/>
    <mergeCell ref="C36:H36"/>
    <mergeCell ref="C37:H37"/>
    <mergeCell ref="C38:I38"/>
    <mergeCell ref="B26:J26"/>
    <mergeCell ref="B27:J27"/>
    <mergeCell ref="C28:H28"/>
    <mergeCell ref="C29:I29"/>
    <mergeCell ref="C30:H30"/>
    <mergeCell ref="B32:I32"/>
    <mergeCell ref="C22:H22"/>
    <mergeCell ref="I22:J22"/>
    <mergeCell ref="C23:H23"/>
    <mergeCell ref="I23:J23"/>
    <mergeCell ref="B24:J24"/>
    <mergeCell ref="B25:J25"/>
    <mergeCell ref="HR19:HY19"/>
    <mergeCell ref="HZ19:IG19"/>
    <mergeCell ref="IH19:IJ19"/>
    <mergeCell ref="C20:H20"/>
    <mergeCell ref="I20:J20"/>
    <mergeCell ref="C21:H21"/>
    <mergeCell ref="I21:J21"/>
    <mergeCell ref="FV19:GC19"/>
    <mergeCell ref="GD19:GK19"/>
    <mergeCell ref="GL19:GS19"/>
    <mergeCell ref="GT19:HA19"/>
    <mergeCell ref="HB19:HI19"/>
    <mergeCell ref="HJ19:HQ19"/>
    <mergeCell ref="DZ19:EG19"/>
    <mergeCell ref="EH19:EO19"/>
    <mergeCell ref="EP19:EW19"/>
    <mergeCell ref="EX19:FE19"/>
    <mergeCell ref="FF19:FM19"/>
    <mergeCell ref="FN19:FU19"/>
    <mergeCell ref="CD19:CK19"/>
    <mergeCell ref="CL19:CS19"/>
    <mergeCell ref="CT19:DA19"/>
    <mergeCell ref="DB19:DI19"/>
    <mergeCell ref="DJ19:DQ19"/>
    <mergeCell ref="DR19:DY19"/>
    <mergeCell ref="AH19:AO19"/>
    <mergeCell ref="AP19:AW19"/>
    <mergeCell ref="AX19:BE19"/>
    <mergeCell ref="BF19:BM19"/>
    <mergeCell ref="BN19:BU19"/>
    <mergeCell ref="BV19:CC19"/>
    <mergeCell ref="B16:J16"/>
    <mergeCell ref="B17:J17"/>
    <mergeCell ref="B18:J18"/>
    <mergeCell ref="B19:J19"/>
    <mergeCell ref="R19:Y19"/>
    <mergeCell ref="Z19:AG19"/>
    <mergeCell ref="C13:F13"/>
    <mergeCell ref="G13:H13"/>
    <mergeCell ref="I13:J13"/>
    <mergeCell ref="B14:H14"/>
    <mergeCell ref="I14:J14"/>
    <mergeCell ref="B15:J15"/>
    <mergeCell ref="C12:F12"/>
    <mergeCell ref="G12:H12"/>
    <mergeCell ref="I12:J12"/>
    <mergeCell ref="B6:J6"/>
    <mergeCell ref="C7:H7"/>
    <mergeCell ref="I7:J7"/>
    <mergeCell ref="C8:H8"/>
    <mergeCell ref="I8:J8"/>
    <mergeCell ref="C9:H9"/>
    <mergeCell ref="I9:J9"/>
    <mergeCell ref="B2:J2"/>
    <mergeCell ref="B3:F3"/>
    <mergeCell ref="G3:J3"/>
    <mergeCell ref="B4:F4"/>
    <mergeCell ref="G4:J4"/>
    <mergeCell ref="B5:J5"/>
    <mergeCell ref="C10:H10"/>
    <mergeCell ref="I10:J10"/>
    <mergeCell ref="B11:J11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3:G11"/>
  <sheetViews>
    <sheetView workbookViewId="0">
      <selection activeCell="B38" sqref="B38"/>
    </sheetView>
  </sheetViews>
  <sheetFormatPr defaultRowHeight="12.75" x14ac:dyDescent="0.2"/>
  <cols>
    <col min="1" max="1" width="2.5703125" customWidth="1"/>
    <col min="2" max="2" width="96.85546875" customWidth="1"/>
    <col min="4" max="4" width="12.7109375" customWidth="1"/>
    <col min="6" max="6" width="12.28515625" customWidth="1"/>
  </cols>
  <sheetData>
    <row r="3" spans="2:7" s="8" customFormat="1" ht="25.5" x14ac:dyDescent="0.2">
      <c r="B3" s="41" t="s">
        <v>118</v>
      </c>
      <c r="C3" s="11" t="s">
        <v>56</v>
      </c>
      <c r="D3" s="11" t="s">
        <v>58</v>
      </c>
      <c r="E3" s="12" t="s">
        <v>59</v>
      </c>
      <c r="F3" s="12" t="s">
        <v>60</v>
      </c>
    </row>
    <row r="4" spans="2:7" s="8" customFormat="1" x14ac:dyDescent="0.2">
      <c r="B4" s="296" t="s">
        <v>155</v>
      </c>
      <c r="C4" s="19" t="s">
        <v>69</v>
      </c>
      <c r="D4" s="42">
        <v>4</v>
      </c>
      <c r="E4" s="304">
        <v>38.954999999999998</v>
      </c>
      <c r="F4" s="305">
        <v>155.82</v>
      </c>
    </row>
    <row r="5" spans="2:7" s="8" customFormat="1" x14ac:dyDescent="0.2">
      <c r="B5" s="296" t="s">
        <v>156</v>
      </c>
      <c r="C5" s="19" t="s">
        <v>69</v>
      </c>
      <c r="D5" s="42">
        <v>4</v>
      </c>
      <c r="E5" s="304">
        <v>13.356</v>
      </c>
      <c r="F5" s="305">
        <v>53.423999999999999</v>
      </c>
    </row>
    <row r="6" spans="2:7" s="8" customFormat="1" x14ac:dyDescent="0.2">
      <c r="B6" s="296" t="s">
        <v>157</v>
      </c>
      <c r="C6" s="19" t="s">
        <v>69</v>
      </c>
      <c r="D6" s="42">
        <v>2</v>
      </c>
      <c r="E6" s="304">
        <v>50.085000000000001</v>
      </c>
      <c r="F6" s="305">
        <v>100.17</v>
      </c>
    </row>
    <row r="7" spans="2:7" s="8" customFormat="1" x14ac:dyDescent="0.2">
      <c r="B7" s="296" t="s">
        <v>158</v>
      </c>
      <c r="C7" s="19" t="s">
        <v>69</v>
      </c>
      <c r="D7" s="42">
        <v>4</v>
      </c>
      <c r="E7" s="304">
        <v>3.339</v>
      </c>
      <c r="F7" s="305">
        <v>13.356</v>
      </c>
    </row>
    <row r="8" spans="2:7" s="8" customFormat="1" ht="25.5" x14ac:dyDescent="0.2">
      <c r="B8" s="296" t="s">
        <v>159</v>
      </c>
      <c r="C8" s="19" t="s">
        <v>124</v>
      </c>
      <c r="D8" s="42">
        <v>2</v>
      </c>
      <c r="E8" s="304">
        <v>32.277000000000001</v>
      </c>
      <c r="F8" s="305">
        <v>64.554000000000002</v>
      </c>
    </row>
    <row r="9" spans="2:7" s="8" customFormat="1" x14ac:dyDescent="0.2">
      <c r="B9" s="297"/>
      <c r="C9" s="18"/>
      <c r="D9" s="44">
        <v>0</v>
      </c>
      <c r="E9" s="306"/>
      <c r="F9" s="307">
        <v>0</v>
      </c>
    </row>
    <row r="10" spans="2:7" s="8" customFormat="1" x14ac:dyDescent="0.2">
      <c r="B10" s="605" t="s">
        <v>126</v>
      </c>
      <c r="C10" s="605"/>
      <c r="D10" s="605"/>
      <c r="E10" s="605"/>
      <c r="F10" s="47">
        <f>SUM(F4:F9)</f>
        <v>387.32399999999996</v>
      </c>
    </row>
    <row r="11" spans="2:7" s="8" customFormat="1" x14ac:dyDescent="0.2">
      <c r="B11" s="606" t="s">
        <v>127</v>
      </c>
      <c r="C11" s="606"/>
      <c r="D11" s="606"/>
      <c r="E11" s="606"/>
      <c r="F11" s="38">
        <f>F10/12</f>
        <v>32.276999999999994</v>
      </c>
      <c r="G11" s="10"/>
    </row>
  </sheetData>
  <mergeCells count="2">
    <mergeCell ref="B10:E10"/>
    <mergeCell ref="B11:E11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AD54"/>
  <sheetViews>
    <sheetView workbookViewId="0">
      <pane ySplit="4" topLeftCell="A32" activePane="bottomLeft" state="frozen"/>
      <selection pane="bottomLeft" activeCell="S54" sqref="S54"/>
    </sheetView>
  </sheetViews>
  <sheetFormatPr defaultColWidth="8.85546875" defaultRowHeight="12.75" x14ac:dyDescent="0.2"/>
  <cols>
    <col min="1" max="1" width="1" style="58" customWidth="1"/>
    <col min="2" max="2" width="8.85546875" style="291"/>
    <col min="3" max="3" width="58.42578125" style="101" customWidth="1"/>
    <col min="4" max="4" width="12.28515625" style="58" bestFit="1" customWidth="1"/>
    <col min="5" max="5" width="12.7109375" style="222" bestFit="1" customWidth="1"/>
    <col min="6" max="6" width="4" style="291" bestFit="1" customWidth="1"/>
    <col min="7" max="7" width="12" style="198" customWidth="1"/>
    <col min="8" max="8" width="5" style="291" bestFit="1" customWidth="1"/>
    <col min="9" max="9" width="10.7109375" style="198" bestFit="1" customWidth="1"/>
    <col min="10" max="10" width="3" style="291" bestFit="1" customWidth="1"/>
    <col min="11" max="11" width="10.7109375" style="198" bestFit="1" customWidth="1"/>
    <col min="12" max="12" width="5" style="291" bestFit="1" customWidth="1"/>
    <col min="13" max="13" width="10.7109375" style="198" bestFit="1" customWidth="1"/>
    <col min="14" max="14" width="5" style="291" bestFit="1" customWidth="1"/>
    <col min="15" max="15" width="10.7109375" style="198" bestFit="1" customWidth="1"/>
    <col min="16" max="16" width="4" style="291" bestFit="1" customWidth="1"/>
    <col min="17" max="17" width="10.7109375" style="198" bestFit="1" customWidth="1"/>
    <col min="18" max="18" width="4" style="291" bestFit="1" customWidth="1"/>
    <col min="19" max="19" width="10.7109375" style="198" bestFit="1" customWidth="1"/>
    <col min="20" max="20" width="5" style="291" bestFit="1" customWidth="1"/>
    <col min="21" max="21" width="10.7109375" style="198" bestFit="1" customWidth="1"/>
    <col min="22" max="22" width="5" style="291" bestFit="1" customWidth="1"/>
    <col min="23" max="23" width="10.7109375" style="198" bestFit="1" customWidth="1"/>
    <col min="24" max="24" width="4" style="291" bestFit="1" customWidth="1"/>
    <col min="25" max="25" width="10.7109375" style="198" bestFit="1" customWidth="1"/>
    <col min="26" max="26" width="4" style="291" bestFit="1" customWidth="1"/>
    <col min="27" max="27" width="10.7109375" style="198" bestFit="1" customWidth="1"/>
    <col min="28" max="28" width="1.42578125" style="58" customWidth="1"/>
    <col min="29" max="29" width="9.7109375" style="222" hidden="1" customWidth="1"/>
    <col min="30" max="30" width="9.7109375" style="58" hidden="1" customWidth="1"/>
    <col min="31" max="16384" width="8.85546875" style="58"/>
  </cols>
  <sheetData>
    <row r="1" spans="2:30" ht="5.45" customHeight="1" x14ac:dyDescent="0.2"/>
    <row r="2" spans="2:30" x14ac:dyDescent="0.2">
      <c r="B2" s="291" t="s">
        <v>326</v>
      </c>
    </row>
    <row r="3" spans="2:30" ht="26.45" customHeight="1" x14ac:dyDescent="0.2">
      <c r="F3" s="607" t="s">
        <v>380</v>
      </c>
      <c r="G3" s="607"/>
      <c r="H3" s="607" t="s">
        <v>381</v>
      </c>
      <c r="I3" s="607"/>
      <c r="J3" s="607" t="s">
        <v>382</v>
      </c>
      <c r="K3" s="607"/>
      <c r="L3" s="607" t="s">
        <v>383</v>
      </c>
      <c r="M3" s="607"/>
      <c r="N3" s="607" t="s">
        <v>384</v>
      </c>
      <c r="O3" s="607"/>
      <c r="P3" s="607" t="s">
        <v>385</v>
      </c>
      <c r="Q3" s="607"/>
      <c r="R3" s="607" t="s">
        <v>386</v>
      </c>
      <c r="S3" s="607"/>
      <c r="T3" s="607" t="s">
        <v>387</v>
      </c>
      <c r="U3" s="607"/>
      <c r="V3" s="607" t="s">
        <v>388</v>
      </c>
      <c r="W3" s="607"/>
      <c r="X3" s="607" t="s">
        <v>389</v>
      </c>
      <c r="Y3" s="607"/>
      <c r="Z3" s="607" t="s">
        <v>391</v>
      </c>
      <c r="AA3" s="607"/>
    </row>
    <row r="4" spans="2:30" s="291" customFormat="1" ht="30" customHeight="1" x14ac:dyDescent="0.2">
      <c r="B4" s="291" t="s">
        <v>303</v>
      </c>
      <c r="C4" s="292" t="s">
        <v>305</v>
      </c>
      <c r="D4" s="292" t="s">
        <v>306</v>
      </c>
      <c r="E4" s="198" t="s">
        <v>392</v>
      </c>
      <c r="F4" s="608" t="s">
        <v>307</v>
      </c>
      <c r="G4" s="608"/>
      <c r="H4" s="608"/>
      <c r="I4" s="608"/>
      <c r="J4" s="608"/>
      <c r="K4" s="608"/>
      <c r="L4" s="608"/>
      <c r="M4" s="608"/>
      <c r="N4" s="608"/>
      <c r="O4" s="608"/>
      <c r="P4" s="608"/>
      <c r="Q4" s="608"/>
      <c r="R4" s="608"/>
      <c r="S4" s="608"/>
      <c r="T4" s="608"/>
      <c r="U4" s="608"/>
      <c r="V4" s="608"/>
      <c r="W4" s="608"/>
      <c r="X4" s="608"/>
      <c r="Y4" s="608"/>
      <c r="Z4" s="608"/>
      <c r="AC4" s="223">
        <v>0.62</v>
      </c>
      <c r="AD4" s="308">
        <v>0.113</v>
      </c>
    </row>
    <row r="5" spans="2:30" x14ac:dyDescent="0.2">
      <c r="B5" s="291">
        <v>1</v>
      </c>
      <c r="C5" s="101" t="s">
        <v>327</v>
      </c>
      <c r="D5" s="58" t="s">
        <v>373</v>
      </c>
      <c r="E5" s="309">
        <f>AC5*$AC$4</f>
        <v>3.1190712</v>
      </c>
      <c r="F5" s="310">
        <v>10</v>
      </c>
      <c r="G5" s="311">
        <f>F5*$E$5</f>
        <v>31.190712000000001</v>
      </c>
      <c r="H5" s="310">
        <v>8</v>
      </c>
      <c r="I5" s="311">
        <f t="shared" ref="I5:I52" si="0">H5*E5</f>
        <v>24.9525696</v>
      </c>
      <c r="J5" s="310">
        <v>10</v>
      </c>
      <c r="K5" s="311">
        <f t="shared" ref="K5:K52" si="1">J5*E5</f>
        <v>31.190712000000001</v>
      </c>
      <c r="L5" s="310">
        <v>8</v>
      </c>
      <c r="M5" s="311">
        <f t="shared" ref="M5:M52" si="2">L5*E5</f>
        <v>24.9525696</v>
      </c>
      <c r="N5" s="310">
        <v>5</v>
      </c>
      <c r="O5" s="311">
        <f t="shared" ref="O5:O52" si="3">N5*E5</f>
        <v>15.595356000000001</v>
      </c>
      <c r="P5" s="310">
        <v>8</v>
      </c>
      <c r="Q5" s="311">
        <f t="shared" ref="Q5:Q52" si="4">P5*E5</f>
        <v>24.9525696</v>
      </c>
      <c r="R5" s="310">
        <v>9</v>
      </c>
      <c r="S5" s="311">
        <f t="shared" ref="S5:S52" si="5">R5*E5</f>
        <v>28.071640800000001</v>
      </c>
      <c r="T5" s="310">
        <v>8</v>
      </c>
      <c r="U5" s="311">
        <f t="shared" ref="U5:U52" si="6">T5*E5</f>
        <v>24.9525696</v>
      </c>
      <c r="V5" s="310">
        <v>10</v>
      </c>
      <c r="W5" s="311">
        <f t="shared" ref="W5:W52" si="7">V5*E5</f>
        <v>31.190712000000001</v>
      </c>
      <c r="X5" s="310">
        <v>6</v>
      </c>
      <c r="Y5" s="311">
        <f t="shared" ref="Y5:Y52" si="8">X5*E5</f>
        <v>18.714427199999999</v>
      </c>
      <c r="Z5" s="310">
        <v>6</v>
      </c>
      <c r="AA5" s="311">
        <f t="shared" ref="AA5:AA52" si="9">Z5*E5</f>
        <v>18.714427199999999</v>
      </c>
      <c r="AC5" s="222">
        <f>(AD5*$AD$4)+AD5</f>
        <v>5.0307599999999999</v>
      </c>
      <c r="AD5" s="222">
        <v>4.5199999999999996</v>
      </c>
    </row>
    <row r="6" spans="2:30" x14ac:dyDescent="0.2">
      <c r="B6" s="291">
        <v>2</v>
      </c>
      <c r="C6" s="101" t="s">
        <v>328</v>
      </c>
      <c r="D6" s="58" t="s">
        <v>373</v>
      </c>
      <c r="E6" s="309">
        <f t="shared" ref="E6:E52" si="10">AC6*$AC$4</f>
        <v>3.8781372000000003</v>
      </c>
      <c r="F6" s="310">
        <v>10</v>
      </c>
      <c r="G6" s="311">
        <f t="shared" ref="G6:G52" si="11">F6*E6</f>
        <v>38.781372000000005</v>
      </c>
      <c r="H6" s="310">
        <v>4</v>
      </c>
      <c r="I6" s="311">
        <f t="shared" si="0"/>
        <v>15.512548800000001</v>
      </c>
      <c r="J6" s="310">
        <v>4</v>
      </c>
      <c r="K6" s="311">
        <f t="shared" si="1"/>
        <v>15.512548800000001</v>
      </c>
      <c r="L6" s="310">
        <v>3</v>
      </c>
      <c r="M6" s="311">
        <f t="shared" si="2"/>
        <v>11.6344116</v>
      </c>
      <c r="N6" s="310">
        <v>2</v>
      </c>
      <c r="O6" s="311">
        <f t="shared" si="3"/>
        <v>7.7562744000000006</v>
      </c>
      <c r="P6" s="310">
        <v>4</v>
      </c>
      <c r="Q6" s="311">
        <f t="shared" si="4"/>
        <v>15.512548800000001</v>
      </c>
      <c r="R6" s="310">
        <v>4</v>
      </c>
      <c r="S6" s="311">
        <f t="shared" si="5"/>
        <v>15.512548800000001</v>
      </c>
      <c r="T6" s="310">
        <v>3</v>
      </c>
      <c r="U6" s="311">
        <f t="shared" si="6"/>
        <v>11.6344116</v>
      </c>
      <c r="V6" s="310">
        <v>4</v>
      </c>
      <c r="W6" s="311">
        <f t="shared" si="7"/>
        <v>15.512548800000001</v>
      </c>
      <c r="X6" s="310">
        <v>7</v>
      </c>
      <c r="Y6" s="311">
        <f t="shared" si="8"/>
        <v>27.146960400000001</v>
      </c>
      <c r="Z6" s="310">
        <v>2</v>
      </c>
      <c r="AA6" s="311">
        <f t="shared" si="9"/>
        <v>7.7562744000000006</v>
      </c>
      <c r="AC6" s="222">
        <f>(AD6*$AD$4)+AD6</f>
        <v>6.2550600000000003</v>
      </c>
      <c r="AD6" s="222">
        <v>5.62</v>
      </c>
    </row>
    <row r="7" spans="2:30" x14ac:dyDescent="0.2">
      <c r="B7" s="291">
        <v>3</v>
      </c>
      <c r="C7" s="101" t="s">
        <v>329</v>
      </c>
      <c r="D7" s="58" t="s">
        <v>56</v>
      </c>
      <c r="E7" s="309">
        <f t="shared" si="10"/>
        <v>4.4991912000000003</v>
      </c>
      <c r="F7" s="310">
        <v>10</v>
      </c>
      <c r="G7" s="311">
        <f t="shared" si="11"/>
        <v>44.991911999999999</v>
      </c>
      <c r="H7" s="310">
        <v>2</v>
      </c>
      <c r="I7" s="311">
        <f t="shared" si="0"/>
        <v>8.9983824000000006</v>
      </c>
      <c r="J7" s="310">
        <v>4</v>
      </c>
      <c r="K7" s="311">
        <f t="shared" si="1"/>
        <v>17.996764800000001</v>
      </c>
      <c r="L7" s="310"/>
      <c r="M7" s="311">
        <f t="shared" si="2"/>
        <v>0</v>
      </c>
      <c r="N7" s="310"/>
      <c r="O7" s="311">
        <f t="shared" si="3"/>
        <v>0</v>
      </c>
      <c r="P7" s="310">
        <v>1</v>
      </c>
      <c r="Q7" s="311">
        <f t="shared" si="4"/>
        <v>4.4991912000000003</v>
      </c>
      <c r="R7" s="310">
        <v>3</v>
      </c>
      <c r="S7" s="311">
        <f t="shared" si="5"/>
        <v>13.497573600000001</v>
      </c>
      <c r="T7" s="310"/>
      <c r="U7" s="311">
        <f t="shared" si="6"/>
        <v>0</v>
      </c>
      <c r="V7" s="310">
        <v>1</v>
      </c>
      <c r="W7" s="311">
        <f t="shared" si="7"/>
        <v>4.4991912000000003</v>
      </c>
      <c r="X7" s="310">
        <v>6</v>
      </c>
      <c r="Y7" s="311">
        <f t="shared" si="8"/>
        <v>26.995147200000002</v>
      </c>
      <c r="Z7" s="310">
        <v>1</v>
      </c>
      <c r="AA7" s="311">
        <f t="shared" si="9"/>
        <v>4.4991912000000003</v>
      </c>
      <c r="AC7" s="222">
        <f t="shared" ref="AC7:AC52" si="12">(AD7*$AD$4)+AD7</f>
        <v>7.2567599999999999</v>
      </c>
      <c r="AD7" s="222">
        <v>6.52</v>
      </c>
    </row>
    <row r="8" spans="2:30" ht="25.5" x14ac:dyDescent="0.2">
      <c r="B8" s="291">
        <v>4</v>
      </c>
      <c r="C8" s="101" t="s">
        <v>330</v>
      </c>
      <c r="D8" s="58" t="s">
        <v>373</v>
      </c>
      <c r="E8" s="309">
        <f t="shared" si="10"/>
        <v>3.8781372000000003</v>
      </c>
      <c r="F8" s="310">
        <v>10</v>
      </c>
      <c r="G8" s="311">
        <f t="shared" si="11"/>
        <v>38.781372000000005</v>
      </c>
      <c r="H8" s="310">
        <v>1</v>
      </c>
      <c r="I8" s="311">
        <f t="shared" si="0"/>
        <v>3.8781372000000003</v>
      </c>
      <c r="J8" s="310">
        <v>3</v>
      </c>
      <c r="K8" s="311">
        <f t="shared" si="1"/>
        <v>11.6344116</v>
      </c>
      <c r="L8" s="310">
        <v>0.5</v>
      </c>
      <c r="M8" s="311">
        <f t="shared" si="2"/>
        <v>1.9390686000000001</v>
      </c>
      <c r="N8" s="310">
        <v>5</v>
      </c>
      <c r="O8" s="311">
        <f t="shared" si="3"/>
        <v>19.390686000000002</v>
      </c>
      <c r="P8" s="310">
        <v>5</v>
      </c>
      <c r="Q8" s="311">
        <f t="shared" si="4"/>
        <v>19.390686000000002</v>
      </c>
      <c r="R8" s="310"/>
      <c r="S8" s="311">
        <f t="shared" si="5"/>
        <v>0</v>
      </c>
      <c r="T8" s="310">
        <v>0.5</v>
      </c>
      <c r="U8" s="311">
        <f t="shared" si="6"/>
        <v>1.9390686000000001</v>
      </c>
      <c r="V8" s="310">
        <v>5</v>
      </c>
      <c r="W8" s="311">
        <f t="shared" si="7"/>
        <v>19.390686000000002</v>
      </c>
      <c r="X8" s="310"/>
      <c r="Y8" s="311">
        <f t="shared" si="8"/>
        <v>0</v>
      </c>
      <c r="Z8" s="310">
        <v>1</v>
      </c>
      <c r="AA8" s="311">
        <f t="shared" si="9"/>
        <v>3.8781372000000003</v>
      </c>
      <c r="AC8" s="222">
        <f t="shared" si="12"/>
        <v>6.2550600000000003</v>
      </c>
      <c r="AD8" s="222">
        <v>5.62</v>
      </c>
    </row>
    <row r="9" spans="2:30" ht="25.5" x14ac:dyDescent="0.2">
      <c r="B9" s="291">
        <v>5</v>
      </c>
      <c r="C9" s="101" t="s">
        <v>331</v>
      </c>
      <c r="D9" s="58" t="s">
        <v>56</v>
      </c>
      <c r="E9" s="309">
        <f t="shared" si="10"/>
        <v>3.7401252</v>
      </c>
      <c r="F9" s="310">
        <v>7</v>
      </c>
      <c r="G9" s="311">
        <f t="shared" si="11"/>
        <v>26.180876399999999</v>
      </c>
      <c r="H9" s="310">
        <v>4</v>
      </c>
      <c r="I9" s="311">
        <f t="shared" si="0"/>
        <v>14.9605008</v>
      </c>
      <c r="J9" s="310">
        <v>5</v>
      </c>
      <c r="K9" s="311">
        <f t="shared" si="1"/>
        <v>18.700626</v>
      </c>
      <c r="L9" s="310">
        <v>1</v>
      </c>
      <c r="M9" s="311">
        <f t="shared" si="2"/>
        <v>3.7401252</v>
      </c>
      <c r="N9" s="310">
        <v>2</v>
      </c>
      <c r="O9" s="311">
        <f t="shared" si="3"/>
        <v>7.4802504000000001</v>
      </c>
      <c r="P9" s="310">
        <v>2</v>
      </c>
      <c r="Q9" s="311">
        <f t="shared" si="4"/>
        <v>7.4802504000000001</v>
      </c>
      <c r="R9" s="310">
        <v>5</v>
      </c>
      <c r="S9" s="311">
        <f t="shared" si="5"/>
        <v>18.700626</v>
      </c>
      <c r="T9" s="310">
        <v>1</v>
      </c>
      <c r="U9" s="311">
        <f t="shared" si="6"/>
        <v>3.7401252</v>
      </c>
      <c r="V9" s="310">
        <v>5</v>
      </c>
      <c r="W9" s="311">
        <f t="shared" si="7"/>
        <v>18.700626</v>
      </c>
      <c r="X9" s="310">
        <v>5</v>
      </c>
      <c r="Y9" s="311">
        <f t="shared" si="8"/>
        <v>18.700626</v>
      </c>
      <c r="Z9" s="310">
        <v>2</v>
      </c>
      <c r="AA9" s="311">
        <f t="shared" si="9"/>
        <v>7.4802504000000001</v>
      </c>
      <c r="AC9" s="222">
        <f t="shared" si="12"/>
        <v>6.0324600000000004</v>
      </c>
      <c r="AD9" s="222">
        <v>5.42</v>
      </c>
    </row>
    <row r="10" spans="2:30" x14ac:dyDescent="0.2">
      <c r="B10" s="291">
        <v>6</v>
      </c>
      <c r="C10" s="101" t="s">
        <v>332</v>
      </c>
      <c r="D10" s="58" t="s">
        <v>56</v>
      </c>
      <c r="E10" s="309">
        <f t="shared" si="10"/>
        <v>4.4991912000000003</v>
      </c>
      <c r="F10" s="310">
        <v>6</v>
      </c>
      <c r="G10" s="311">
        <f t="shared" si="11"/>
        <v>26.995147200000002</v>
      </c>
      <c r="H10" s="310">
        <v>3</v>
      </c>
      <c r="I10" s="311">
        <f t="shared" si="0"/>
        <v>13.497573600000001</v>
      </c>
      <c r="J10" s="310">
        <v>4</v>
      </c>
      <c r="K10" s="311">
        <f t="shared" si="1"/>
        <v>17.996764800000001</v>
      </c>
      <c r="L10" s="310">
        <v>0.5</v>
      </c>
      <c r="M10" s="311">
        <f t="shared" si="2"/>
        <v>2.2495956000000001</v>
      </c>
      <c r="N10" s="310">
        <v>1</v>
      </c>
      <c r="O10" s="311">
        <f t="shared" si="3"/>
        <v>4.4991912000000003</v>
      </c>
      <c r="P10" s="310">
        <v>1</v>
      </c>
      <c r="Q10" s="311">
        <f t="shared" si="4"/>
        <v>4.4991912000000003</v>
      </c>
      <c r="R10" s="310">
        <v>2</v>
      </c>
      <c r="S10" s="311">
        <f t="shared" si="5"/>
        <v>8.9983824000000006</v>
      </c>
      <c r="T10" s="310">
        <v>0.5</v>
      </c>
      <c r="U10" s="311">
        <f t="shared" si="6"/>
        <v>2.2495956000000001</v>
      </c>
      <c r="V10" s="310">
        <v>1</v>
      </c>
      <c r="W10" s="311">
        <f t="shared" si="7"/>
        <v>4.4991912000000003</v>
      </c>
      <c r="X10" s="310">
        <v>2</v>
      </c>
      <c r="Y10" s="311">
        <f t="shared" si="8"/>
        <v>8.9983824000000006</v>
      </c>
      <c r="Z10" s="310">
        <v>1</v>
      </c>
      <c r="AA10" s="311">
        <f t="shared" si="9"/>
        <v>4.4991912000000003</v>
      </c>
      <c r="AC10" s="222">
        <f t="shared" si="12"/>
        <v>7.2567599999999999</v>
      </c>
      <c r="AD10" s="222">
        <v>6.52</v>
      </c>
    </row>
    <row r="11" spans="2:30" x14ac:dyDescent="0.2">
      <c r="B11" s="291">
        <v>7</v>
      </c>
      <c r="C11" s="101" t="s">
        <v>333</v>
      </c>
      <c r="D11" s="58" t="s">
        <v>373</v>
      </c>
      <c r="E11" s="309">
        <f t="shared" si="10"/>
        <v>2.4290112000000001</v>
      </c>
      <c r="F11" s="310">
        <v>7.5</v>
      </c>
      <c r="G11" s="311">
        <f t="shared" si="11"/>
        <v>18.217584000000002</v>
      </c>
      <c r="H11" s="310">
        <v>1</v>
      </c>
      <c r="I11" s="311">
        <f t="shared" si="0"/>
        <v>2.4290112000000001</v>
      </c>
      <c r="J11" s="310">
        <v>7</v>
      </c>
      <c r="K11" s="311">
        <f t="shared" si="1"/>
        <v>17.0030784</v>
      </c>
      <c r="L11" s="310">
        <v>4</v>
      </c>
      <c r="M11" s="311">
        <f t="shared" si="2"/>
        <v>9.7160448000000006</v>
      </c>
      <c r="N11" s="310"/>
      <c r="O11" s="311">
        <f t="shared" si="3"/>
        <v>0</v>
      </c>
      <c r="P11" s="310">
        <v>1</v>
      </c>
      <c r="Q11" s="311">
        <f t="shared" si="4"/>
        <v>2.4290112000000001</v>
      </c>
      <c r="R11" s="310"/>
      <c r="S11" s="311">
        <f t="shared" si="5"/>
        <v>0</v>
      </c>
      <c r="T11" s="310">
        <v>4</v>
      </c>
      <c r="U11" s="311">
        <f t="shared" si="6"/>
        <v>9.7160448000000006</v>
      </c>
      <c r="V11" s="310">
        <v>5</v>
      </c>
      <c r="W11" s="311">
        <f t="shared" si="7"/>
        <v>12.145056</v>
      </c>
      <c r="X11" s="310">
        <v>10</v>
      </c>
      <c r="Y11" s="311">
        <f t="shared" si="8"/>
        <v>24.290112000000001</v>
      </c>
      <c r="Z11" s="310">
        <v>4</v>
      </c>
      <c r="AA11" s="311">
        <f t="shared" si="9"/>
        <v>9.7160448000000006</v>
      </c>
      <c r="AC11" s="222">
        <f t="shared" si="12"/>
        <v>3.9177599999999999</v>
      </c>
      <c r="AD11" s="222">
        <v>3.52</v>
      </c>
    </row>
    <row r="12" spans="2:30" x14ac:dyDescent="0.2">
      <c r="B12" s="291">
        <v>8</v>
      </c>
      <c r="C12" s="101" t="s">
        <v>334</v>
      </c>
      <c r="D12" s="58" t="s">
        <v>373</v>
      </c>
      <c r="E12" s="309">
        <f t="shared" si="10"/>
        <v>2.4290112000000001</v>
      </c>
      <c r="F12" s="310">
        <v>20</v>
      </c>
      <c r="G12" s="311">
        <f t="shared" si="11"/>
        <v>48.580224000000001</v>
      </c>
      <c r="H12" s="310">
        <v>0</v>
      </c>
      <c r="I12" s="311">
        <f t="shared" si="0"/>
        <v>0</v>
      </c>
      <c r="J12" s="310">
        <v>0</v>
      </c>
      <c r="K12" s="311">
        <f t="shared" si="1"/>
        <v>0</v>
      </c>
      <c r="L12" s="310"/>
      <c r="M12" s="311">
        <f t="shared" si="2"/>
        <v>0</v>
      </c>
      <c r="N12" s="310"/>
      <c r="O12" s="311">
        <f t="shared" si="3"/>
        <v>0</v>
      </c>
      <c r="P12" s="310"/>
      <c r="Q12" s="311">
        <f t="shared" si="4"/>
        <v>0</v>
      </c>
      <c r="R12" s="310">
        <v>5</v>
      </c>
      <c r="S12" s="311">
        <f t="shared" si="5"/>
        <v>12.145056</v>
      </c>
      <c r="T12" s="310"/>
      <c r="U12" s="311">
        <f t="shared" si="6"/>
        <v>0</v>
      </c>
      <c r="V12" s="310"/>
      <c r="W12" s="311">
        <f t="shared" si="7"/>
        <v>0</v>
      </c>
      <c r="X12" s="310">
        <v>5</v>
      </c>
      <c r="Y12" s="311">
        <f t="shared" si="8"/>
        <v>12.145056</v>
      </c>
      <c r="Z12" s="310"/>
      <c r="AA12" s="311">
        <f t="shared" si="9"/>
        <v>0</v>
      </c>
      <c r="AC12" s="222">
        <f t="shared" si="12"/>
        <v>3.9177599999999999</v>
      </c>
      <c r="AD12" s="222">
        <v>3.52</v>
      </c>
    </row>
    <row r="13" spans="2:30" x14ac:dyDescent="0.2">
      <c r="B13" s="291">
        <v>9</v>
      </c>
      <c r="C13" s="101" t="s">
        <v>335</v>
      </c>
      <c r="D13" s="58" t="s">
        <v>373</v>
      </c>
      <c r="E13" s="309">
        <f t="shared" si="10"/>
        <v>1.0005869999999999</v>
      </c>
      <c r="F13" s="310">
        <v>25</v>
      </c>
      <c r="G13" s="311">
        <f t="shared" si="11"/>
        <v>25.014674999999997</v>
      </c>
      <c r="H13" s="310">
        <v>3</v>
      </c>
      <c r="I13" s="311">
        <f t="shared" si="0"/>
        <v>3.0017609999999997</v>
      </c>
      <c r="J13" s="310">
        <v>10</v>
      </c>
      <c r="K13" s="311">
        <f t="shared" si="1"/>
        <v>10.005869999999998</v>
      </c>
      <c r="L13" s="310">
        <v>2</v>
      </c>
      <c r="M13" s="311">
        <f t="shared" si="2"/>
        <v>2.0011739999999998</v>
      </c>
      <c r="N13" s="310">
        <v>5</v>
      </c>
      <c r="O13" s="311">
        <f t="shared" si="3"/>
        <v>5.002934999999999</v>
      </c>
      <c r="P13" s="310">
        <v>2</v>
      </c>
      <c r="Q13" s="311">
        <f t="shared" si="4"/>
        <v>2.0011739999999998</v>
      </c>
      <c r="R13" s="310">
        <v>5</v>
      </c>
      <c r="S13" s="311">
        <f t="shared" si="5"/>
        <v>5.002934999999999</v>
      </c>
      <c r="T13" s="310">
        <v>2</v>
      </c>
      <c r="U13" s="311">
        <f t="shared" si="6"/>
        <v>2.0011739999999998</v>
      </c>
      <c r="V13" s="310">
        <v>2</v>
      </c>
      <c r="W13" s="311">
        <f t="shared" si="7"/>
        <v>2.0011739999999998</v>
      </c>
      <c r="X13" s="310">
        <v>5</v>
      </c>
      <c r="Y13" s="311">
        <f t="shared" si="8"/>
        <v>5.002934999999999</v>
      </c>
      <c r="Z13" s="310">
        <v>3</v>
      </c>
      <c r="AA13" s="311">
        <f t="shared" si="9"/>
        <v>3.0017609999999997</v>
      </c>
      <c r="AC13" s="222">
        <f t="shared" si="12"/>
        <v>1.61385</v>
      </c>
      <c r="AD13" s="222">
        <v>1.45</v>
      </c>
    </row>
    <row r="14" spans="2:30" x14ac:dyDescent="0.2">
      <c r="B14" s="291">
        <v>10</v>
      </c>
      <c r="C14" s="101" t="s">
        <v>336</v>
      </c>
      <c r="D14" s="58" t="s">
        <v>373</v>
      </c>
      <c r="E14" s="309">
        <f t="shared" si="10"/>
        <v>0.79356899999999997</v>
      </c>
      <c r="F14" s="310">
        <v>25</v>
      </c>
      <c r="G14" s="311">
        <f t="shared" si="11"/>
        <v>19.839224999999999</v>
      </c>
      <c r="H14" s="310">
        <v>3</v>
      </c>
      <c r="I14" s="311">
        <f t="shared" si="0"/>
        <v>2.3807070000000001</v>
      </c>
      <c r="J14" s="310">
        <v>5</v>
      </c>
      <c r="K14" s="311">
        <f t="shared" si="1"/>
        <v>3.9678449999999996</v>
      </c>
      <c r="L14" s="310">
        <v>3</v>
      </c>
      <c r="M14" s="311">
        <f t="shared" si="2"/>
        <v>2.3807070000000001</v>
      </c>
      <c r="N14" s="310"/>
      <c r="O14" s="311">
        <f t="shared" si="3"/>
        <v>0</v>
      </c>
      <c r="P14" s="310">
        <v>1</v>
      </c>
      <c r="Q14" s="311">
        <f t="shared" si="4"/>
        <v>0.79356899999999997</v>
      </c>
      <c r="R14" s="310">
        <v>5</v>
      </c>
      <c r="S14" s="311">
        <f t="shared" si="5"/>
        <v>3.9678449999999996</v>
      </c>
      <c r="T14" s="310">
        <v>3</v>
      </c>
      <c r="U14" s="311">
        <f t="shared" si="6"/>
        <v>2.3807070000000001</v>
      </c>
      <c r="V14" s="310">
        <v>5</v>
      </c>
      <c r="W14" s="311">
        <f t="shared" si="7"/>
        <v>3.9678449999999996</v>
      </c>
      <c r="X14" s="310">
        <v>6</v>
      </c>
      <c r="Y14" s="311">
        <f t="shared" si="8"/>
        <v>4.7614140000000003</v>
      </c>
      <c r="Z14" s="310">
        <v>3</v>
      </c>
      <c r="AA14" s="311">
        <f t="shared" si="9"/>
        <v>2.3807070000000001</v>
      </c>
      <c r="AC14" s="222">
        <f t="shared" si="12"/>
        <v>1.2799499999999999</v>
      </c>
      <c r="AD14" s="222">
        <v>1.1499999999999999</v>
      </c>
    </row>
    <row r="15" spans="2:30" x14ac:dyDescent="0.2">
      <c r="B15" s="291">
        <v>11</v>
      </c>
      <c r="C15" s="101" t="s">
        <v>337</v>
      </c>
      <c r="D15" s="58" t="s">
        <v>56</v>
      </c>
      <c r="E15" s="309">
        <f t="shared" si="10"/>
        <v>0.35883120000000002</v>
      </c>
      <c r="F15" s="310">
        <v>60</v>
      </c>
      <c r="G15" s="311">
        <f t="shared" si="11"/>
        <v>21.529872000000001</v>
      </c>
      <c r="H15" s="310">
        <v>30</v>
      </c>
      <c r="I15" s="311">
        <f t="shared" si="0"/>
        <v>10.764936000000001</v>
      </c>
      <c r="J15" s="310">
        <v>30</v>
      </c>
      <c r="K15" s="311">
        <f t="shared" si="1"/>
        <v>10.764936000000001</v>
      </c>
      <c r="L15" s="310">
        <v>10</v>
      </c>
      <c r="M15" s="311">
        <f t="shared" si="2"/>
        <v>3.5883120000000002</v>
      </c>
      <c r="N15" s="310">
        <v>10</v>
      </c>
      <c r="O15" s="311">
        <f t="shared" si="3"/>
        <v>3.5883120000000002</v>
      </c>
      <c r="P15" s="310">
        <v>30</v>
      </c>
      <c r="Q15" s="311">
        <f t="shared" si="4"/>
        <v>10.764936000000001</v>
      </c>
      <c r="R15" s="310">
        <v>10</v>
      </c>
      <c r="S15" s="311">
        <f t="shared" si="5"/>
        <v>3.5883120000000002</v>
      </c>
      <c r="T15" s="310">
        <v>10</v>
      </c>
      <c r="U15" s="311">
        <f t="shared" si="6"/>
        <v>3.5883120000000002</v>
      </c>
      <c r="V15" s="310">
        <v>25</v>
      </c>
      <c r="W15" s="311">
        <f t="shared" si="7"/>
        <v>8.9707800000000013</v>
      </c>
      <c r="X15" s="310">
        <v>50</v>
      </c>
      <c r="Y15" s="311">
        <f t="shared" si="8"/>
        <v>17.941560000000003</v>
      </c>
      <c r="Z15" s="310">
        <v>10</v>
      </c>
      <c r="AA15" s="311">
        <f t="shared" si="9"/>
        <v>3.5883120000000002</v>
      </c>
      <c r="AC15" s="222">
        <f t="shared" si="12"/>
        <v>0.57876000000000005</v>
      </c>
      <c r="AD15" s="222">
        <v>0.52</v>
      </c>
    </row>
    <row r="16" spans="2:30" x14ac:dyDescent="0.2">
      <c r="B16" s="291">
        <v>12</v>
      </c>
      <c r="C16" s="101" t="s">
        <v>338</v>
      </c>
      <c r="D16" s="58" t="s">
        <v>373</v>
      </c>
      <c r="E16" s="309">
        <f t="shared" si="10"/>
        <v>0.79356899999999997</v>
      </c>
      <c r="F16" s="310">
        <v>15</v>
      </c>
      <c r="G16" s="311">
        <f t="shared" si="11"/>
        <v>11.903535</v>
      </c>
      <c r="H16" s="310">
        <v>5</v>
      </c>
      <c r="I16" s="311">
        <f t="shared" si="0"/>
        <v>3.9678449999999996</v>
      </c>
      <c r="J16" s="310">
        <v>4</v>
      </c>
      <c r="K16" s="311">
        <f t="shared" si="1"/>
        <v>3.1742759999999999</v>
      </c>
      <c r="L16" s="310">
        <v>3</v>
      </c>
      <c r="M16" s="311">
        <f t="shared" si="2"/>
        <v>2.3807070000000001</v>
      </c>
      <c r="N16" s="310">
        <v>1.5</v>
      </c>
      <c r="O16" s="311">
        <f t="shared" si="3"/>
        <v>1.1903535000000001</v>
      </c>
      <c r="P16" s="310">
        <v>2.5</v>
      </c>
      <c r="Q16" s="311">
        <f t="shared" si="4"/>
        <v>1.9839224999999998</v>
      </c>
      <c r="R16" s="310">
        <v>3</v>
      </c>
      <c r="S16" s="311">
        <f t="shared" si="5"/>
        <v>2.3807070000000001</v>
      </c>
      <c r="T16" s="310">
        <v>3</v>
      </c>
      <c r="U16" s="311">
        <f t="shared" si="6"/>
        <v>2.3807070000000001</v>
      </c>
      <c r="V16" s="310">
        <v>2</v>
      </c>
      <c r="W16" s="311">
        <f t="shared" si="7"/>
        <v>1.5871379999999999</v>
      </c>
      <c r="X16" s="310">
        <v>5</v>
      </c>
      <c r="Y16" s="311">
        <f t="shared" si="8"/>
        <v>3.9678449999999996</v>
      </c>
      <c r="Z16" s="310">
        <v>5</v>
      </c>
      <c r="AA16" s="311">
        <f t="shared" si="9"/>
        <v>3.9678449999999996</v>
      </c>
      <c r="AC16" s="222">
        <f t="shared" si="12"/>
        <v>1.2799499999999999</v>
      </c>
      <c r="AD16" s="222">
        <v>1.1499999999999999</v>
      </c>
    </row>
    <row r="17" spans="2:30" x14ac:dyDescent="0.2">
      <c r="B17" s="291">
        <v>13</v>
      </c>
      <c r="C17" s="101" t="s">
        <v>339</v>
      </c>
      <c r="D17" s="58" t="s">
        <v>56</v>
      </c>
      <c r="E17" s="309">
        <f t="shared" si="10"/>
        <v>1.4836289999999999</v>
      </c>
      <c r="F17" s="310">
        <v>6</v>
      </c>
      <c r="G17" s="311">
        <f t="shared" si="11"/>
        <v>8.9017739999999996</v>
      </c>
      <c r="H17" s="310">
        <v>2</v>
      </c>
      <c r="I17" s="311">
        <f t="shared" si="0"/>
        <v>2.9672579999999997</v>
      </c>
      <c r="J17" s="310">
        <v>2</v>
      </c>
      <c r="K17" s="311">
        <f t="shared" si="1"/>
        <v>2.9672579999999997</v>
      </c>
      <c r="L17" s="310">
        <v>1</v>
      </c>
      <c r="M17" s="311">
        <f t="shared" si="2"/>
        <v>1.4836289999999999</v>
      </c>
      <c r="N17" s="310">
        <v>1</v>
      </c>
      <c r="O17" s="311">
        <f t="shared" si="3"/>
        <v>1.4836289999999999</v>
      </c>
      <c r="P17" s="310">
        <v>1</v>
      </c>
      <c r="Q17" s="311">
        <f t="shared" si="4"/>
        <v>1.4836289999999999</v>
      </c>
      <c r="R17" s="310">
        <v>2</v>
      </c>
      <c r="S17" s="311">
        <f t="shared" si="5"/>
        <v>2.9672579999999997</v>
      </c>
      <c r="T17" s="310">
        <v>1</v>
      </c>
      <c r="U17" s="311">
        <f t="shared" si="6"/>
        <v>1.4836289999999999</v>
      </c>
      <c r="V17" s="310">
        <v>2</v>
      </c>
      <c r="W17" s="311">
        <f t="shared" si="7"/>
        <v>2.9672579999999997</v>
      </c>
      <c r="X17" s="310">
        <v>2</v>
      </c>
      <c r="Y17" s="311">
        <f t="shared" si="8"/>
        <v>2.9672579999999997</v>
      </c>
      <c r="Z17" s="310">
        <v>1</v>
      </c>
      <c r="AA17" s="311">
        <f t="shared" si="9"/>
        <v>1.4836289999999999</v>
      </c>
      <c r="AC17" s="222">
        <f t="shared" si="12"/>
        <v>2.3929499999999999</v>
      </c>
      <c r="AD17" s="222">
        <v>2.15</v>
      </c>
    </row>
    <row r="18" spans="2:30" x14ac:dyDescent="0.2">
      <c r="B18" s="291">
        <v>14</v>
      </c>
      <c r="C18" s="101" t="s">
        <v>340</v>
      </c>
      <c r="D18" s="58" t="s">
        <v>56</v>
      </c>
      <c r="E18" s="309">
        <f t="shared" si="10"/>
        <v>4.4991912000000003</v>
      </c>
      <c r="F18" s="310">
        <v>5</v>
      </c>
      <c r="G18" s="311">
        <f t="shared" si="11"/>
        <v>22.495956</v>
      </c>
      <c r="H18" s="310">
        <v>2</v>
      </c>
      <c r="I18" s="311">
        <f t="shared" si="0"/>
        <v>8.9983824000000006</v>
      </c>
      <c r="J18" s="310">
        <v>3</v>
      </c>
      <c r="K18" s="311">
        <f t="shared" si="1"/>
        <v>13.497573600000001</v>
      </c>
      <c r="L18" s="310">
        <v>0.5</v>
      </c>
      <c r="M18" s="311">
        <f t="shared" si="2"/>
        <v>2.2495956000000001</v>
      </c>
      <c r="N18" s="310">
        <v>1</v>
      </c>
      <c r="O18" s="311">
        <f t="shared" si="3"/>
        <v>4.4991912000000003</v>
      </c>
      <c r="P18" s="310">
        <v>1</v>
      </c>
      <c r="Q18" s="311">
        <f t="shared" si="4"/>
        <v>4.4991912000000003</v>
      </c>
      <c r="R18" s="310">
        <v>1</v>
      </c>
      <c r="S18" s="311">
        <f t="shared" si="5"/>
        <v>4.4991912000000003</v>
      </c>
      <c r="T18" s="310">
        <v>0.5</v>
      </c>
      <c r="U18" s="311">
        <f t="shared" si="6"/>
        <v>2.2495956000000001</v>
      </c>
      <c r="V18" s="310">
        <v>1</v>
      </c>
      <c r="W18" s="311">
        <f t="shared" si="7"/>
        <v>4.4991912000000003</v>
      </c>
      <c r="X18" s="310">
        <v>2</v>
      </c>
      <c r="Y18" s="311">
        <f t="shared" si="8"/>
        <v>8.9983824000000006</v>
      </c>
      <c r="Z18" s="310">
        <v>1</v>
      </c>
      <c r="AA18" s="311">
        <f t="shared" si="9"/>
        <v>4.4991912000000003</v>
      </c>
      <c r="AC18" s="222">
        <f t="shared" si="12"/>
        <v>7.2567599999999999</v>
      </c>
      <c r="AD18" s="222">
        <v>6.52</v>
      </c>
    </row>
    <row r="19" spans="2:30" x14ac:dyDescent="0.2">
      <c r="B19" s="291">
        <v>15</v>
      </c>
      <c r="C19" s="101" t="s">
        <v>341</v>
      </c>
      <c r="D19" s="58" t="s">
        <v>374</v>
      </c>
      <c r="E19" s="309">
        <f t="shared" si="10"/>
        <v>1.4836289999999999</v>
      </c>
      <c r="F19" s="310">
        <v>9</v>
      </c>
      <c r="G19" s="311">
        <f t="shared" si="11"/>
        <v>13.352660999999999</v>
      </c>
      <c r="H19" s="310">
        <v>2</v>
      </c>
      <c r="I19" s="311">
        <f t="shared" si="0"/>
        <v>2.9672579999999997</v>
      </c>
      <c r="J19" s="310">
        <v>3</v>
      </c>
      <c r="K19" s="311">
        <f t="shared" si="1"/>
        <v>4.4508869999999998</v>
      </c>
      <c r="L19" s="310">
        <v>2</v>
      </c>
      <c r="M19" s="311">
        <f t="shared" si="2"/>
        <v>2.9672579999999997</v>
      </c>
      <c r="N19" s="310">
        <v>1</v>
      </c>
      <c r="O19" s="311">
        <f t="shared" si="3"/>
        <v>1.4836289999999999</v>
      </c>
      <c r="P19" s="310">
        <v>2</v>
      </c>
      <c r="Q19" s="311">
        <f t="shared" si="4"/>
        <v>2.9672579999999997</v>
      </c>
      <c r="R19" s="310">
        <v>3</v>
      </c>
      <c r="S19" s="311">
        <f t="shared" si="5"/>
        <v>4.4508869999999998</v>
      </c>
      <c r="T19" s="310">
        <v>2</v>
      </c>
      <c r="U19" s="311">
        <f t="shared" si="6"/>
        <v>2.9672579999999997</v>
      </c>
      <c r="V19" s="310">
        <v>3</v>
      </c>
      <c r="W19" s="311">
        <f t="shared" si="7"/>
        <v>4.4508869999999998</v>
      </c>
      <c r="X19" s="310">
        <v>2</v>
      </c>
      <c r="Y19" s="311">
        <f t="shared" si="8"/>
        <v>2.9672579999999997</v>
      </c>
      <c r="Z19" s="310">
        <v>1</v>
      </c>
      <c r="AA19" s="311">
        <f t="shared" si="9"/>
        <v>1.4836289999999999</v>
      </c>
      <c r="AC19" s="222">
        <f t="shared" si="12"/>
        <v>2.3929499999999999</v>
      </c>
      <c r="AD19" s="222">
        <v>2.15</v>
      </c>
    </row>
    <row r="20" spans="2:30" x14ac:dyDescent="0.2">
      <c r="B20" s="291">
        <v>16</v>
      </c>
      <c r="C20" s="101" t="s">
        <v>94</v>
      </c>
      <c r="D20" s="58" t="s">
        <v>56</v>
      </c>
      <c r="E20" s="309">
        <f t="shared" si="10"/>
        <v>0.44853900000000002</v>
      </c>
      <c r="F20" s="310">
        <v>8</v>
      </c>
      <c r="G20" s="311">
        <f t="shared" si="11"/>
        <v>3.5883120000000002</v>
      </c>
      <c r="H20" s="310">
        <v>6</v>
      </c>
      <c r="I20" s="311">
        <f t="shared" si="0"/>
        <v>2.6912340000000001</v>
      </c>
      <c r="J20" s="310">
        <v>4</v>
      </c>
      <c r="K20" s="311">
        <f t="shared" si="1"/>
        <v>1.7941560000000001</v>
      </c>
      <c r="L20" s="310">
        <v>3</v>
      </c>
      <c r="M20" s="311">
        <f t="shared" si="2"/>
        <v>1.3456170000000001</v>
      </c>
      <c r="N20" s="310">
        <v>3</v>
      </c>
      <c r="O20" s="311">
        <f t="shared" si="3"/>
        <v>1.3456170000000001</v>
      </c>
      <c r="P20" s="310">
        <v>5</v>
      </c>
      <c r="Q20" s="311">
        <f t="shared" si="4"/>
        <v>2.2426950000000003</v>
      </c>
      <c r="R20" s="310">
        <v>3</v>
      </c>
      <c r="S20" s="311">
        <f t="shared" si="5"/>
        <v>1.3456170000000001</v>
      </c>
      <c r="T20" s="310">
        <v>3</v>
      </c>
      <c r="U20" s="311">
        <f t="shared" si="6"/>
        <v>1.3456170000000001</v>
      </c>
      <c r="V20" s="310">
        <v>6</v>
      </c>
      <c r="W20" s="311">
        <f t="shared" si="7"/>
        <v>2.6912340000000001</v>
      </c>
      <c r="X20" s="310">
        <v>10</v>
      </c>
      <c r="Y20" s="311">
        <f t="shared" si="8"/>
        <v>4.4853900000000007</v>
      </c>
      <c r="Z20" s="310">
        <v>3</v>
      </c>
      <c r="AA20" s="311">
        <f t="shared" si="9"/>
        <v>1.3456170000000001</v>
      </c>
      <c r="AC20" s="222">
        <f t="shared" si="12"/>
        <v>0.72345000000000004</v>
      </c>
      <c r="AD20" s="222">
        <v>0.65</v>
      </c>
    </row>
    <row r="21" spans="2:30" x14ac:dyDescent="0.2">
      <c r="B21" s="291">
        <v>17</v>
      </c>
      <c r="C21" s="101" t="s">
        <v>342</v>
      </c>
      <c r="D21" s="58" t="s">
        <v>56</v>
      </c>
      <c r="E21" s="309">
        <f t="shared" si="10"/>
        <v>0.310527</v>
      </c>
      <c r="F21" s="310">
        <v>20</v>
      </c>
      <c r="G21" s="311">
        <f t="shared" si="11"/>
        <v>6.2105399999999999</v>
      </c>
      <c r="H21" s="310">
        <v>4</v>
      </c>
      <c r="I21" s="311">
        <f t="shared" si="0"/>
        <v>1.242108</v>
      </c>
      <c r="J21" s="310">
        <v>5</v>
      </c>
      <c r="K21" s="311">
        <f t="shared" si="1"/>
        <v>1.552635</v>
      </c>
      <c r="L21" s="310">
        <v>4</v>
      </c>
      <c r="M21" s="311">
        <f t="shared" si="2"/>
        <v>1.242108</v>
      </c>
      <c r="N21" s="310">
        <v>3</v>
      </c>
      <c r="O21" s="311">
        <f t="shared" si="3"/>
        <v>0.93158099999999999</v>
      </c>
      <c r="P21" s="310">
        <v>4</v>
      </c>
      <c r="Q21" s="311">
        <f t="shared" si="4"/>
        <v>1.242108</v>
      </c>
      <c r="R21" s="310">
        <v>3</v>
      </c>
      <c r="S21" s="311">
        <f t="shared" si="5"/>
        <v>0.93158099999999999</v>
      </c>
      <c r="T21" s="310">
        <v>4</v>
      </c>
      <c r="U21" s="311">
        <f t="shared" si="6"/>
        <v>1.242108</v>
      </c>
      <c r="V21" s="310">
        <v>5</v>
      </c>
      <c r="W21" s="311">
        <f t="shared" si="7"/>
        <v>1.552635</v>
      </c>
      <c r="X21" s="310">
        <v>5</v>
      </c>
      <c r="Y21" s="311">
        <f t="shared" si="8"/>
        <v>1.552635</v>
      </c>
      <c r="Z21" s="310">
        <v>4</v>
      </c>
      <c r="AA21" s="311">
        <f t="shared" si="9"/>
        <v>1.242108</v>
      </c>
      <c r="AC21" s="222">
        <f t="shared" si="12"/>
        <v>0.50085000000000002</v>
      </c>
      <c r="AD21" s="222">
        <v>0.45</v>
      </c>
    </row>
    <row r="22" spans="2:30" x14ac:dyDescent="0.2">
      <c r="B22" s="291">
        <v>18</v>
      </c>
      <c r="C22" s="101" t="s">
        <v>343</v>
      </c>
      <c r="D22" s="58" t="s">
        <v>373</v>
      </c>
      <c r="E22" s="309">
        <f t="shared" si="10"/>
        <v>1.0971953999999999</v>
      </c>
      <c r="F22" s="310">
        <v>10</v>
      </c>
      <c r="G22" s="311">
        <f t="shared" si="11"/>
        <v>10.971954</v>
      </c>
      <c r="H22" s="310"/>
      <c r="I22" s="311">
        <f t="shared" si="0"/>
        <v>0</v>
      </c>
      <c r="J22" s="310"/>
      <c r="K22" s="311">
        <f t="shared" si="1"/>
        <v>0</v>
      </c>
      <c r="L22" s="310"/>
      <c r="M22" s="311">
        <f t="shared" si="2"/>
        <v>0</v>
      </c>
      <c r="N22" s="310"/>
      <c r="O22" s="311">
        <f t="shared" si="3"/>
        <v>0</v>
      </c>
      <c r="P22" s="310"/>
      <c r="Q22" s="311">
        <f t="shared" si="4"/>
        <v>0</v>
      </c>
      <c r="R22" s="310">
        <v>4</v>
      </c>
      <c r="S22" s="311">
        <f t="shared" si="5"/>
        <v>4.3887815999999997</v>
      </c>
      <c r="T22" s="310"/>
      <c r="U22" s="311">
        <f t="shared" si="6"/>
        <v>0</v>
      </c>
      <c r="V22" s="310"/>
      <c r="W22" s="311">
        <f t="shared" si="7"/>
        <v>0</v>
      </c>
      <c r="X22" s="310"/>
      <c r="Y22" s="311">
        <f t="shared" si="8"/>
        <v>0</v>
      </c>
      <c r="Z22" s="310">
        <v>1</v>
      </c>
      <c r="AA22" s="311">
        <f t="shared" si="9"/>
        <v>1.0971953999999999</v>
      </c>
      <c r="AC22" s="222">
        <f t="shared" si="12"/>
        <v>1.7696700000000001</v>
      </c>
      <c r="AD22" s="222">
        <v>1.59</v>
      </c>
    </row>
    <row r="23" spans="2:30" ht="25.5" x14ac:dyDescent="0.2">
      <c r="B23" s="291">
        <v>19</v>
      </c>
      <c r="C23" s="101" t="s">
        <v>344</v>
      </c>
      <c r="D23" s="58" t="s">
        <v>373</v>
      </c>
      <c r="E23" s="309">
        <f t="shared" si="10"/>
        <v>1.1385989999999999</v>
      </c>
      <c r="F23" s="310">
        <v>10</v>
      </c>
      <c r="G23" s="311">
        <f t="shared" si="11"/>
        <v>11.38599</v>
      </c>
      <c r="H23" s="310">
        <v>6</v>
      </c>
      <c r="I23" s="311">
        <f t="shared" si="0"/>
        <v>6.8315939999999991</v>
      </c>
      <c r="J23" s="310">
        <v>5</v>
      </c>
      <c r="K23" s="311">
        <f t="shared" si="1"/>
        <v>5.6929949999999998</v>
      </c>
      <c r="L23" s="310">
        <v>2</v>
      </c>
      <c r="M23" s="311">
        <f t="shared" si="2"/>
        <v>2.2771979999999998</v>
      </c>
      <c r="N23" s="310"/>
      <c r="O23" s="311">
        <f t="shared" si="3"/>
        <v>0</v>
      </c>
      <c r="P23" s="310"/>
      <c r="Q23" s="311">
        <f t="shared" si="4"/>
        <v>0</v>
      </c>
      <c r="R23" s="310">
        <v>1</v>
      </c>
      <c r="S23" s="311">
        <f t="shared" si="5"/>
        <v>1.1385989999999999</v>
      </c>
      <c r="T23" s="310">
        <v>2</v>
      </c>
      <c r="U23" s="311">
        <f t="shared" si="6"/>
        <v>2.2771979999999998</v>
      </c>
      <c r="V23" s="310"/>
      <c r="W23" s="311">
        <f t="shared" si="7"/>
        <v>0</v>
      </c>
      <c r="X23" s="310"/>
      <c r="Y23" s="311">
        <f t="shared" si="8"/>
        <v>0</v>
      </c>
      <c r="Z23" s="310">
        <v>1</v>
      </c>
      <c r="AA23" s="311">
        <f t="shared" si="9"/>
        <v>1.1385989999999999</v>
      </c>
      <c r="AC23" s="222">
        <f t="shared" si="12"/>
        <v>1.8364499999999999</v>
      </c>
      <c r="AD23" s="222">
        <v>1.65</v>
      </c>
    </row>
    <row r="24" spans="2:30" x14ac:dyDescent="0.2">
      <c r="B24" s="291">
        <v>20</v>
      </c>
      <c r="C24" s="101" t="s">
        <v>345</v>
      </c>
      <c r="D24" s="58" t="s">
        <v>373</v>
      </c>
      <c r="E24" s="309">
        <f t="shared" si="10"/>
        <v>1.0005869999999999</v>
      </c>
      <c r="F24" s="310">
        <v>4.5</v>
      </c>
      <c r="G24" s="311">
        <f t="shared" si="11"/>
        <v>4.5026414999999993</v>
      </c>
      <c r="H24" s="310">
        <v>3</v>
      </c>
      <c r="I24" s="311">
        <f t="shared" si="0"/>
        <v>3.0017609999999997</v>
      </c>
      <c r="J24" s="310">
        <v>3</v>
      </c>
      <c r="K24" s="311">
        <f t="shared" si="1"/>
        <v>3.0017609999999997</v>
      </c>
      <c r="L24" s="310">
        <v>3</v>
      </c>
      <c r="M24" s="311">
        <f t="shared" si="2"/>
        <v>3.0017609999999997</v>
      </c>
      <c r="N24" s="310">
        <v>1</v>
      </c>
      <c r="O24" s="311">
        <f t="shared" si="3"/>
        <v>1.0005869999999999</v>
      </c>
      <c r="P24" s="310">
        <v>2</v>
      </c>
      <c r="Q24" s="311">
        <f t="shared" si="4"/>
        <v>2.0011739999999998</v>
      </c>
      <c r="R24" s="310">
        <v>3</v>
      </c>
      <c r="S24" s="311">
        <f t="shared" si="5"/>
        <v>3.0017609999999997</v>
      </c>
      <c r="T24" s="310">
        <v>3</v>
      </c>
      <c r="U24" s="311">
        <f t="shared" si="6"/>
        <v>3.0017609999999997</v>
      </c>
      <c r="V24" s="310">
        <v>1</v>
      </c>
      <c r="W24" s="311">
        <f t="shared" si="7"/>
        <v>1.0005869999999999</v>
      </c>
      <c r="X24" s="310">
        <v>1</v>
      </c>
      <c r="Y24" s="311">
        <f t="shared" si="8"/>
        <v>1.0005869999999999</v>
      </c>
      <c r="Z24" s="310">
        <v>5</v>
      </c>
      <c r="AA24" s="311">
        <f t="shared" si="9"/>
        <v>5.002934999999999</v>
      </c>
      <c r="AC24" s="222">
        <f t="shared" si="12"/>
        <v>1.61385</v>
      </c>
      <c r="AD24" s="222">
        <v>1.45</v>
      </c>
    </row>
    <row r="25" spans="2:30" x14ac:dyDescent="0.2">
      <c r="B25" s="291">
        <v>21</v>
      </c>
      <c r="C25" s="101" t="s">
        <v>346</v>
      </c>
      <c r="D25" s="58" t="s">
        <v>373</v>
      </c>
      <c r="E25" s="309">
        <f t="shared" si="10"/>
        <v>1.1593008</v>
      </c>
      <c r="F25" s="310">
        <v>10</v>
      </c>
      <c r="G25" s="311">
        <f t="shared" si="11"/>
        <v>11.593008000000001</v>
      </c>
      <c r="H25" s="310">
        <v>4</v>
      </c>
      <c r="I25" s="311">
        <f t="shared" si="0"/>
        <v>4.6372032000000001</v>
      </c>
      <c r="J25" s="310">
        <v>4</v>
      </c>
      <c r="K25" s="311">
        <f t="shared" si="1"/>
        <v>4.6372032000000001</v>
      </c>
      <c r="L25" s="310">
        <v>1</v>
      </c>
      <c r="M25" s="311">
        <f t="shared" si="2"/>
        <v>1.1593008</v>
      </c>
      <c r="N25" s="310">
        <v>3</v>
      </c>
      <c r="O25" s="311">
        <f t="shared" si="3"/>
        <v>3.4779024000000001</v>
      </c>
      <c r="P25" s="310">
        <v>3</v>
      </c>
      <c r="Q25" s="311">
        <f t="shared" si="4"/>
        <v>3.4779024000000001</v>
      </c>
      <c r="R25" s="310">
        <v>1</v>
      </c>
      <c r="S25" s="311">
        <f t="shared" si="5"/>
        <v>1.1593008</v>
      </c>
      <c r="T25" s="310">
        <v>1</v>
      </c>
      <c r="U25" s="311">
        <f t="shared" si="6"/>
        <v>1.1593008</v>
      </c>
      <c r="V25" s="310">
        <v>5</v>
      </c>
      <c r="W25" s="311">
        <f t="shared" si="7"/>
        <v>5.7965040000000005</v>
      </c>
      <c r="X25" s="310"/>
      <c r="Y25" s="311">
        <f t="shared" si="8"/>
        <v>0</v>
      </c>
      <c r="Z25" s="310">
        <v>1</v>
      </c>
      <c r="AA25" s="311">
        <f t="shared" si="9"/>
        <v>1.1593008</v>
      </c>
      <c r="AC25" s="222">
        <f t="shared" si="12"/>
        <v>1.8698399999999999</v>
      </c>
      <c r="AD25" s="222">
        <v>1.68</v>
      </c>
    </row>
    <row r="26" spans="2:30" x14ac:dyDescent="0.2">
      <c r="B26" s="291">
        <v>22</v>
      </c>
      <c r="C26" s="101" t="s">
        <v>347</v>
      </c>
      <c r="D26" s="58" t="s">
        <v>373</v>
      </c>
      <c r="E26" s="309">
        <f t="shared" si="10"/>
        <v>1.069593</v>
      </c>
      <c r="F26" s="310">
        <v>10</v>
      </c>
      <c r="G26" s="311">
        <f t="shared" si="11"/>
        <v>10.695930000000001</v>
      </c>
      <c r="H26" s="310">
        <v>4</v>
      </c>
      <c r="I26" s="311">
        <f t="shared" si="0"/>
        <v>4.2783720000000001</v>
      </c>
      <c r="J26" s="310">
        <v>3</v>
      </c>
      <c r="K26" s="311">
        <f t="shared" si="1"/>
        <v>3.2087789999999998</v>
      </c>
      <c r="L26" s="310">
        <v>4</v>
      </c>
      <c r="M26" s="311">
        <f t="shared" si="2"/>
        <v>4.2783720000000001</v>
      </c>
      <c r="N26" s="310">
        <v>1</v>
      </c>
      <c r="O26" s="311">
        <f t="shared" si="3"/>
        <v>1.069593</v>
      </c>
      <c r="P26" s="310">
        <v>2</v>
      </c>
      <c r="Q26" s="311">
        <f t="shared" si="4"/>
        <v>2.139186</v>
      </c>
      <c r="R26" s="310">
        <v>5</v>
      </c>
      <c r="S26" s="311">
        <f t="shared" si="5"/>
        <v>5.3479650000000003</v>
      </c>
      <c r="T26" s="310">
        <v>4</v>
      </c>
      <c r="U26" s="311">
        <f t="shared" si="6"/>
        <v>4.2783720000000001</v>
      </c>
      <c r="V26" s="310">
        <v>5</v>
      </c>
      <c r="W26" s="311">
        <f t="shared" si="7"/>
        <v>5.3479650000000003</v>
      </c>
      <c r="X26" s="310">
        <v>5</v>
      </c>
      <c r="Y26" s="311">
        <f t="shared" si="8"/>
        <v>5.3479650000000003</v>
      </c>
      <c r="Z26" s="310">
        <v>4</v>
      </c>
      <c r="AA26" s="311">
        <f t="shared" si="9"/>
        <v>4.2783720000000001</v>
      </c>
      <c r="AC26" s="222">
        <f t="shared" si="12"/>
        <v>1.72515</v>
      </c>
      <c r="AD26" s="222">
        <v>1.55</v>
      </c>
    </row>
    <row r="27" spans="2:30" x14ac:dyDescent="0.2">
      <c r="B27" s="291">
        <v>23</v>
      </c>
      <c r="C27" s="101" t="s">
        <v>348</v>
      </c>
      <c r="D27" s="58" t="s">
        <v>375</v>
      </c>
      <c r="E27" s="309">
        <f t="shared" si="10"/>
        <v>0.79356899999999997</v>
      </c>
      <c r="F27" s="310">
        <v>16</v>
      </c>
      <c r="G27" s="311">
        <f t="shared" si="11"/>
        <v>12.697104</v>
      </c>
      <c r="H27" s="310">
        <v>4</v>
      </c>
      <c r="I27" s="311">
        <f t="shared" si="0"/>
        <v>3.1742759999999999</v>
      </c>
      <c r="J27" s="310">
        <v>3</v>
      </c>
      <c r="K27" s="311">
        <f t="shared" si="1"/>
        <v>2.3807070000000001</v>
      </c>
      <c r="L27" s="310">
        <v>3</v>
      </c>
      <c r="M27" s="311">
        <f t="shared" si="2"/>
        <v>2.3807070000000001</v>
      </c>
      <c r="N27" s="310">
        <v>1</v>
      </c>
      <c r="O27" s="311">
        <f t="shared" si="3"/>
        <v>0.79356899999999997</v>
      </c>
      <c r="P27" s="310">
        <v>2</v>
      </c>
      <c r="Q27" s="311">
        <f t="shared" si="4"/>
        <v>1.5871379999999999</v>
      </c>
      <c r="R27" s="310">
        <v>4</v>
      </c>
      <c r="S27" s="311">
        <f t="shared" si="5"/>
        <v>3.1742759999999999</v>
      </c>
      <c r="T27" s="310">
        <v>3</v>
      </c>
      <c r="U27" s="311">
        <f t="shared" si="6"/>
        <v>2.3807070000000001</v>
      </c>
      <c r="V27" s="310">
        <v>2</v>
      </c>
      <c r="W27" s="311">
        <f t="shared" si="7"/>
        <v>1.5871379999999999</v>
      </c>
      <c r="X27" s="310">
        <v>1</v>
      </c>
      <c r="Y27" s="311">
        <f t="shared" si="8"/>
        <v>0.79356899999999997</v>
      </c>
      <c r="Z27" s="310"/>
      <c r="AA27" s="311">
        <f t="shared" si="9"/>
        <v>0</v>
      </c>
      <c r="AC27" s="222">
        <f t="shared" si="12"/>
        <v>1.2799499999999999</v>
      </c>
      <c r="AD27" s="222">
        <v>1.1499999999999999</v>
      </c>
    </row>
    <row r="28" spans="2:30" x14ac:dyDescent="0.2">
      <c r="B28" s="291">
        <v>24</v>
      </c>
      <c r="C28" s="101" t="s">
        <v>349</v>
      </c>
      <c r="D28" s="58" t="s">
        <v>376</v>
      </c>
      <c r="E28" s="309">
        <f t="shared" si="10"/>
        <v>1.2766109999999999</v>
      </c>
      <c r="F28" s="310">
        <v>14</v>
      </c>
      <c r="G28" s="311">
        <f t="shared" si="11"/>
        <v>17.872554000000001</v>
      </c>
      <c r="H28" s="310">
        <v>4</v>
      </c>
      <c r="I28" s="311">
        <f t="shared" si="0"/>
        <v>5.1064439999999998</v>
      </c>
      <c r="J28" s="310">
        <v>3</v>
      </c>
      <c r="K28" s="311">
        <f t="shared" si="1"/>
        <v>3.8298329999999998</v>
      </c>
      <c r="L28" s="310">
        <v>4</v>
      </c>
      <c r="M28" s="311">
        <f t="shared" si="2"/>
        <v>5.1064439999999998</v>
      </c>
      <c r="N28" s="310">
        <v>2</v>
      </c>
      <c r="O28" s="311">
        <f t="shared" si="3"/>
        <v>2.5532219999999999</v>
      </c>
      <c r="P28" s="310">
        <v>1</v>
      </c>
      <c r="Q28" s="311">
        <f t="shared" si="4"/>
        <v>1.2766109999999999</v>
      </c>
      <c r="R28" s="310">
        <v>2</v>
      </c>
      <c r="S28" s="311">
        <f t="shared" si="5"/>
        <v>2.5532219999999999</v>
      </c>
      <c r="T28" s="310">
        <v>4</v>
      </c>
      <c r="U28" s="311">
        <f t="shared" si="6"/>
        <v>5.1064439999999998</v>
      </c>
      <c r="V28" s="310">
        <v>1</v>
      </c>
      <c r="W28" s="311">
        <f t="shared" si="7"/>
        <v>1.2766109999999999</v>
      </c>
      <c r="X28" s="310">
        <v>6</v>
      </c>
      <c r="Y28" s="311">
        <f t="shared" si="8"/>
        <v>7.6596659999999996</v>
      </c>
      <c r="Z28" s="310">
        <v>2</v>
      </c>
      <c r="AA28" s="311">
        <f t="shared" si="9"/>
        <v>2.5532219999999999</v>
      </c>
      <c r="AC28" s="222">
        <f t="shared" si="12"/>
        <v>2.05905</v>
      </c>
      <c r="AD28" s="222">
        <v>1.85</v>
      </c>
    </row>
    <row r="29" spans="2:30" x14ac:dyDescent="0.2">
      <c r="B29" s="291">
        <v>25</v>
      </c>
      <c r="C29" s="101" t="s">
        <v>350</v>
      </c>
      <c r="D29" s="58" t="s">
        <v>56</v>
      </c>
      <c r="E29" s="309">
        <f t="shared" si="10"/>
        <v>1.7389512</v>
      </c>
      <c r="F29" s="310">
        <v>7</v>
      </c>
      <c r="G29" s="311">
        <f t="shared" si="11"/>
        <v>12.1726584</v>
      </c>
      <c r="H29" s="310">
        <v>3</v>
      </c>
      <c r="I29" s="311">
        <f t="shared" si="0"/>
        <v>5.2168536000000003</v>
      </c>
      <c r="J29" s="310">
        <v>2</v>
      </c>
      <c r="K29" s="311">
        <f t="shared" si="1"/>
        <v>3.4779024000000001</v>
      </c>
      <c r="L29" s="310">
        <v>0.5</v>
      </c>
      <c r="M29" s="311">
        <f t="shared" si="2"/>
        <v>0.86947560000000002</v>
      </c>
      <c r="N29" s="310">
        <v>1</v>
      </c>
      <c r="O29" s="311">
        <f t="shared" si="3"/>
        <v>1.7389512</v>
      </c>
      <c r="P29" s="310"/>
      <c r="Q29" s="311">
        <f t="shared" si="4"/>
        <v>0</v>
      </c>
      <c r="R29" s="310">
        <v>1</v>
      </c>
      <c r="S29" s="311">
        <f t="shared" si="5"/>
        <v>1.7389512</v>
      </c>
      <c r="T29" s="310">
        <v>0.5</v>
      </c>
      <c r="U29" s="311">
        <f t="shared" si="6"/>
        <v>0.86947560000000002</v>
      </c>
      <c r="V29" s="310">
        <v>1</v>
      </c>
      <c r="W29" s="311">
        <f t="shared" si="7"/>
        <v>1.7389512</v>
      </c>
      <c r="X29" s="310">
        <v>2</v>
      </c>
      <c r="Y29" s="311">
        <f t="shared" si="8"/>
        <v>3.4779024000000001</v>
      </c>
      <c r="Z29" s="310">
        <v>1</v>
      </c>
      <c r="AA29" s="311">
        <f t="shared" si="9"/>
        <v>1.7389512</v>
      </c>
      <c r="AC29" s="222">
        <f t="shared" si="12"/>
        <v>2.8047599999999999</v>
      </c>
      <c r="AD29" s="222">
        <v>2.52</v>
      </c>
    </row>
    <row r="30" spans="2:30" x14ac:dyDescent="0.2">
      <c r="B30" s="291">
        <v>26</v>
      </c>
      <c r="C30" s="101" t="s">
        <v>351</v>
      </c>
      <c r="D30" s="58" t="s">
        <v>56</v>
      </c>
      <c r="E30" s="309">
        <f t="shared" si="10"/>
        <v>0.79356899999999997</v>
      </c>
      <c r="F30" s="310">
        <v>6</v>
      </c>
      <c r="G30" s="311">
        <f t="shared" si="11"/>
        <v>4.7614140000000003</v>
      </c>
      <c r="H30" s="310">
        <v>3</v>
      </c>
      <c r="I30" s="311">
        <f t="shared" si="0"/>
        <v>2.3807070000000001</v>
      </c>
      <c r="J30" s="310">
        <v>4</v>
      </c>
      <c r="K30" s="311">
        <f t="shared" si="1"/>
        <v>3.1742759999999999</v>
      </c>
      <c r="L30" s="310">
        <v>3</v>
      </c>
      <c r="M30" s="311">
        <f t="shared" si="2"/>
        <v>2.3807070000000001</v>
      </c>
      <c r="N30" s="310"/>
      <c r="O30" s="311">
        <f t="shared" si="3"/>
        <v>0</v>
      </c>
      <c r="P30" s="310"/>
      <c r="Q30" s="311">
        <f t="shared" si="4"/>
        <v>0</v>
      </c>
      <c r="R30" s="310">
        <v>2</v>
      </c>
      <c r="S30" s="311">
        <f t="shared" si="5"/>
        <v>1.5871379999999999</v>
      </c>
      <c r="T30" s="310">
        <v>3</v>
      </c>
      <c r="U30" s="311">
        <f t="shared" si="6"/>
        <v>2.3807070000000001</v>
      </c>
      <c r="V30" s="310"/>
      <c r="W30" s="311">
        <f t="shared" si="7"/>
        <v>0</v>
      </c>
      <c r="X30" s="310"/>
      <c r="Y30" s="311">
        <f t="shared" si="8"/>
        <v>0</v>
      </c>
      <c r="Z30" s="310"/>
      <c r="AA30" s="311">
        <f t="shared" si="9"/>
        <v>0</v>
      </c>
      <c r="AC30" s="222">
        <f t="shared" si="12"/>
        <v>1.2799499999999999</v>
      </c>
      <c r="AD30" s="222">
        <v>1.1499999999999999</v>
      </c>
    </row>
    <row r="31" spans="2:30" x14ac:dyDescent="0.2">
      <c r="B31" s="291">
        <v>27</v>
      </c>
      <c r="C31" s="101" t="s">
        <v>352</v>
      </c>
      <c r="D31" s="58" t="s">
        <v>56</v>
      </c>
      <c r="E31" s="309">
        <f t="shared" si="10"/>
        <v>1.1385989999999999</v>
      </c>
      <c r="F31" s="310">
        <v>20</v>
      </c>
      <c r="G31" s="311">
        <f t="shared" si="11"/>
        <v>22.771979999999999</v>
      </c>
      <c r="H31" s="310">
        <v>10</v>
      </c>
      <c r="I31" s="311">
        <f t="shared" si="0"/>
        <v>11.38599</v>
      </c>
      <c r="J31" s="310">
        <v>8</v>
      </c>
      <c r="K31" s="311">
        <f t="shared" si="1"/>
        <v>9.1087919999999993</v>
      </c>
      <c r="L31" s="310">
        <v>4</v>
      </c>
      <c r="M31" s="311">
        <f t="shared" si="2"/>
        <v>4.5543959999999997</v>
      </c>
      <c r="N31" s="310">
        <v>3</v>
      </c>
      <c r="O31" s="311">
        <f t="shared" si="3"/>
        <v>3.4157969999999995</v>
      </c>
      <c r="P31" s="310">
        <v>2</v>
      </c>
      <c r="Q31" s="311">
        <f t="shared" si="4"/>
        <v>2.2771979999999998</v>
      </c>
      <c r="R31" s="310">
        <v>4</v>
      </c>
      <c r="S31" s="311">
        <f t="shared" si="5"/>
        <v>4.5543959999999997</v>
      </c>
      <c r="T31" s="310">
        <v>4</v>
      </c>
      <c r="U31" s="311">
        <f t="shared" si="6"/>
        <v>4.5543959999999997</v>
      </c>
      <c r="V31" s="310">
        <v>8</v>
      </c>
      <c r="W31" s="311">
        <f t="shared" si="7"/>
        <v>9.1087919999999993</v>
      </c>
      <c r="X31" s="310">
        <v>10</v>
      </c>
      <c r="Y31" s="311">
        <f t="shared" si="8"/>
        <v>11.38599</v>
      </c>
      <c r="Z31" s="310">
        <v>5</v>
      </c>
      <c r="AA31" s="311">
        <f t="shared" si="9"/>
        <v>5.6929949999999998</v>
      </c>
      <c r="AC31" s="222">
        <f t="shared" si="12"/>
        <v>1.8364499999999999</v>
      </c>
      <c r="AD31" s="222">
        <v>1.65</v>
      </c>
    </row>
    <row r="32" spans="2:30" ht="51" x14ac:dyDescent="0.2">
      <c r="B32" s="291">
        <v>28</v>
      </c>
      <c r="C32" s="101" t="s">
        <v>353</v>
      </c>
      <c r="D32" s="58" t="s">
        <v>377</v>
      </c>
      <c r="E32" s="309">
        <f t="shared" si="10"/>
        <v>35.883119999999998</v>
      </c>
      <c r="F32" s="310">
        <v>7</v>
      </c>
      <c r="G32" s="311">
        <f t="shared" si="11"/>
        <v>251.18183999999999</v>
      </c>
      <c r="H32" s="310">
        <v>0.5</v>
      </c>
      <c r="I32" s="311">
        <f t="shared" si="0"/>
        <v>17.941559999999999</v>
      </c>
      <c r="J32" s="310">
        <v>1</v>
      </c>
      <c r="K32" s="311">
        <f t="shared" si="1"/>
        <v>35.883119999999998</v>
      </c>
      <c r="L32" s="310">
        <v>1</v>
      </c>
      <c r="M32" s="311">
        <f t="shared" si="2"/>
        <v>35.883119999999998</v>
      </c>
      <c r="N32" s="310">
        <v>0.2</v>
      </c>
      <c r="O32" s="311">
        <f t="shared" si="3"/>
        <v>7.1766240000000003</v>
      </c>
      <c r="P32" s="310">
        <v>0.5</v>
      </c>
      <c r="Q32" s="311">
        <f t="shared" si="4"/>
        <v>17.941559999999999</v>
      </c>
      <c r="R32" s="310">
        <v>0.5</v>
      </c>
      <c r="S32" s="311">
        <f t="shared" si="5"/>
        <v>17.941559999999999</v>
      </c>
      <c r="T32" s="310">
        <v>1</v>
      </c>
      <c r="U32" s="311">
        <f t="shared" si="6"/>
        <v>35.883119999999998</v>
      </c>
      <c r="V32" s="310">
        <v>0.35</v>
      </c>
      <c r="W32" s="311">
        <f t="shared" si="7"/>
        <v>12.559091999999998</v>
      </c>
      <c r="X32" s="310">
        <v>1</v>
      </c>
      <c r="Y32" s="311">
        <f t="shared" si="8"/>
        <v>35.883119999999998</v>
      </c>
      <c r="Z32" s="310">
        <v>0.3</v>
      </c>
      <c r="AA32" s="311">
        <f t="shared" si="9"/>
        <v>10.764935999999999</v>
      </c>
      <c r="AC32" s="222">
        <f t="shared" si="12"/>
        <v>57.875999999999998</v>
      </c>
      <c r="AD32" s="222">
        <v>52</v>
      </c>
    </row>
    <row r="33" spans="2:30" x14ac:dyDescent="0.2">
      <c r="B33" s="291">
        <v>29</v>
      </c>
      <c r="C33" s="101" t="s">
        <v>354</v>
      </c>
      <c r="D33" s="58" t="s">
        <v>378</v>
      </c>
      <c r="E33" s="309">
        <f t="shared" si="10"/>
        <v>2.4290112000000001</v>
      </c>
      <c r="F33" s="310">
        <v>3</v>
      </c>
      <c r="G33" s="311">
        <f t="shared" si="11"/>
        <v>7.2870336000000009</v>
      </c>
      <c r="H33" s="310">
        <v>1</v>
      </c>
      <c r="I33" s="311">
        <f t="shared" si="0"/>
        <v>2.4290112000000001</v>
      </c>
      <c r="J33" s="310">
        <v>1</v>
      </c>
      <c r="K33" s="311">
        <f t="shared" si="1"/>
        <v>2.4290112000000001</v>
      </c>
      <c r="L33" s="310">
        <v>0.5</v>
      </c>
      <c r="M33" s="311">
        <f t="shared" si="2"/>
        <v>1.2145056000000001</v>
      </c>
      <c r="N33" s="310">
        <v>0.5</v>
      </c>
      <c r="O33" s="311">
        <f t="shared" si="3"/>
        <v>1.2145056000000001</v>
      </c>
      <c r="P33" s="310">
        <v>1</v>
      </c>
      <c r="Q33" s="311">
        <f t="shared" si="4"/>
        <v>2.4290112000000001</v>
      </c>
      <c r="R33" s="310">
        <v>1</v>
      </c>
      <c r="S33" s="311">
        <f t="shared" si="5"/>
        <v>2.4290112000000001</v>
      </c>
      <c r="T33" s="310">
        <v>1</v>
      </c>
      <c r="U33" s="311">
        <f t="shared" si="6"/>
        <v>2.4290112000000001</v>
      </c>
      <c r="V33" s="310">
        <v>0.5</v>
      </c>
      <c r="W33" s="311">
        <f t="shared" si="7"/>
        <v>1.2145056000000001</v>
      </c>
      <c r="X33" s="310">
        <v>1</v>
      </c>
      <c r="Y33" s="311">
        <f t="shared" si="8"/>
        <v>2.4290112000000001</v>
      </c>
      <c r="Z33" s="310">
        <v>1</v>
      </c>
      <c r="AA33" s="311">
        <f t="shared" si="9"/>
        <v>2.4290112000000001</v>
      </c>
      <c r="AC33" s="222">
        <f t="shared" si="12"/>
        <v>3.9177599999999999</v>
      </c>
      <c r="AD33" s="222">
        <v>3.52</v>
      </c>
    </row>
    <row r="34" spans="2:30" x14ac:dyDescent="0.2">
      <c r="B34" s="291">
        <v>30</v>
      </c>
      <c r="C34" s="101" t="s">
        <v>355</v>
      </c>
      <c r="D34" s="58" t="s">
        <v>56</v>
      </c>
      <c r="E34" s="309">
        <f t="shared" si="10"/>
        <v>3.1190712</v>
      </c>
      <c r="F34" s="310">
        <v>2</v>
      </c>
      <c r="G34" s="311">
        <f t="shared" si="11"/>
        <v>6.2381424000000001</v>
      </c>
      <c r="H34" s="310"/>
      <c r="I34" s="311">
        <f t="shared" si="0"/>
        <v>0</v>
      </c>
      <c r="J34" s="310"/>
      <c r="K34" s="311">
        <f t="shared" si="1"/>
        <v>0</v>
      </c>
      <c r="L34" s="310">
        <v>0.5</v>
      </c>
      <c r="M34" s="311">
        <f t="shared" si="2"/>
        <v>1.5595356</v>
      </c>
      <c r="N34" s="310">
        <v>0.17</v>
      </c>
      <c r="O34" s="311">
        <f t="shared" si="3"/>
        <v>0.53024210400000005</v>
      </c>
      <c r="P34" s="310">
        <v>1</v>
      </c>
      <c r="Q34" s="311">
        <f t="shared" si="4"/>
        <v>3.1190712</v>
      </c>
      <c r="R34" s="310">
        <v>1</v>
      </c>
      <c r="S34" s="311">
        <f t="shared" si="5"/>
        <v>3.1190712</v>
      </c>
      <c r="T34" s="310">
        <v>0.5</v>
      </c>
      <c r="U34" s="311">
        <f t="shared" si="6"/>
        <v>1.5595356</v>
      </c>
      <c r="V34" s="310">
        <v>1</v>
      </c>
      <c r="W34" s="311">
        <f t="shared" si="7"/>
        <v>3.1190712</v>
      </c>
      <c r="X34" s="310">
        <v>1</v>
      </c>
      <c r="Y34" s="311">
        <f t="shared" si="8"/>
        <v>3.1190712</v>
      </c>
      <c r="Z34" s="310">
        <v>1</v>
      </c>
      <c r="AA34" s="311">
        <f t="shared" si="9"/>
        <v>3.1190712</v>
      </c>
      <c r="AC34" s="222">
        <f t="shared" si="12"/>
        <v>5.0307599999999999</v>
      </c>
      <c r="AD34" s="222">
        <v>4.5199999999999996</v>
      </c>
    </row>
    <row r="35" spans="2:30" ht="25.5" x14ac:dyDescent="0.2">
      <c r="B35" s="291">
        <v>31</v>
      </c>
      <c r="C35" s="101" t="s">
        <v>390</v>
      </c>
      <c r="D35" s="58" t="s">
        <v>56</v>
      </c>
      <c r="E35" s="309">
        <f t="shared" si="10"/>
        <v>3.1880771999999999</v>
      </c>
      <c r="F35" s="310">
        <v>7</v>
      </c>
      <c r="G35" s="311">
        <f t="shared" si="11"/>
        <v>22.316540400000001</v>
      </c>
      <c r="H35" s="310">
        <v>1</v>
      </c>
      <c r="I35" s="311">
        <f t="shared" si="0"/>
        <v>3.1880771999999999</v>
      </c>
      <c r="J35" s="310">
        <v>1</v>
      </c>
      <c r="K35" s="311">
        <f t="shared" si="1"/>
        <v>3.1880771999999999</v>
      </c>
      <c r="L35" s="310">
        <v>0.25</v>
      </c>
      <c r="M35" s="311">
        <f t="shared" si="2"/>
        <v>0.79701929999999999</v>
      </c>
      <c r="N35" s="310">
        <v>0.17</v>
      </c>
      <c r="O35" s="311">
        <f t="shared" si="3"/>
        <v>0.54197312400000008</v>
      </c>
      <c r="P35" s="310">
        <v>1</v>
      </c>
      <c r="Q35" s="311">
        <f t="shared" si="4"/>
        <v>3.1880771999999999</v>
      </c>
      <c r="R35" s="310">
        <v>1</v>
      </c>
      <c r="S35" s="311">
        <f t="shared" si="5"/>
        <v>3.1880771999999999</v>
      </c>
      <c r="T35" s="310">
        <v>0.5</v>
      </c>
      <c r="U35" s="311">
        <f t="shared" si="6"/>
        <v>1.5940386</v>
      </c>
      <c r="V35" s="310">
        <v>1</v>
      </c>
      <c r="W35" s="311">
        <f t="shared" si="7"/>
        <v>3.1880771999999999</v>
      </c>
      <c r="X35" s="310">
        <v>4</v>
      </c>
      <c r="Y35" s="311">
        <f t="shared" si="8"/>
        <v>12.7523088</v>
      </c>
      <c r="Z35" s="310">
        <v>2</v>
      </c>
      <c r="AA35" s="311">
        <f t="shared" si="9"/>
        <v>6.3761543999999999</v>
      </c>
      <c r="AC35" s="222">
        <f t="shared" si="12"/>
        <v>5.1420599999999999</v>
      </c>
      <c r="AD35" s="222">
        <v>4.62</v>
      </c>
    </row>
    <row r="36" spans="2:30" x14ac:dyDescent="0.2">
      <c r="B36" s="291">
        <v>32</v>
      </c>
      <c r="C36" s="101" t="s">
        <v>356</v>
      </c>
      <c r="D36" s="58" t="s">
        <v>373</v>
      </c>
      <c r="E36" s="309">
        <f t="shared" si="10"/>
        <v>1.7389512</v>
      </c>
      <c r="F36" s="310">
        <v>20</v>
      </c>
      <c r="G36" s="311">
        <f t="shared" si="11"/>
        <v>34.779024</v>
      </c>
      <c r="H36" s="310">
        <v>2</v>
      </c>
      <c r="I36" s="311">
        <f t="shared" si="0"/>
        <v>3.4779024000000001</v>
      </c>
      <c r="J36" s="310">
        <v>5</v>
      </c>
      <c r="K36" s="311">
        <f t="shared" si="1"/>
        <v>8.6947559999999999</v>
      </c>
      <c r="L36" s="310"/>
      <c r="M36" s="311">
        <f t="shared" si="2"/>
        <v>0</v>
      </c>
      <c r="N36" s="310"/>
      <c r="O36" s="311">
        <f t="shared" si="3"/>
        <v>0</v>
      </c>
      <c r="P36" s="310"/>
      <c r="Q36" s="311">
        <f t="shared" si="4"/>
        <v>0</v>
      </c>
      <c r="R36" s="310"/>
      <c r="S36" s="311">
        <f t="shared" si="5"/>
        <v>0</v>
      </c>
      <c r="T36" s="310"/>
      <c r="U36" s="311">
        <f t="shared" si="6"/>
        <v>0</v>
      </c>
      <c r="V36" s="310">
        <v>5</v>
      </c>
      <c r="W36" s="311">
        <f t="shared" si="7"/>
        <v>8.6947559999999999</v>
      </c>
      <c r="X36" s="310">
        <v>1</v>
      </c>
      <c r="Y36" s="311">
        <f t="shared" si="8"/>
        <v>1.7389512</v>
      </c>
      <c r="Z36" s="310">
        <v>1</v>
      </c>
      <c r="AA36" s="311">
        <f t="shared" si="9"/>
        <v>1.7389512</v>
      </c>
      <c r="AC36" s="222">
        <f t="shared" si="12"/>
        <v>2.8047599999999999</v>
      </c>
      <c r="AD36" s="222">
        <v>2.52</v>
      </c>
    </row>
    <row r="37" spans="2:30" x14ac:dyDescent="0.2">
      <c r="B37" s="291">
        <v>33</v>
      </c>
      <c r="C37" s="101" t="s">
        <v>357</v>
      </c>
      <c r="D37" s="58" t="s">
        <v>56</v>
      </c>
      <c r="E37" s="309">
        <f t="shared" si="10"/>
        <v>0.35883120000000002</v>
      </c>
      <c r="F37" s="310">
        <v>10</v>
      </c>
      <c r="G37" s="311">
        <f t="shared" si="11"/>
        <v>3.5883120000000002</v>
      </c>
      <c r="H37" s="310">
        <v>6</v>
      </c>
      <c r="I37" s="311">
        <f t="shared" si="0"/>
        <v>2.1529872000000001</v>
      </c>
      <c r="J37" s="310">
        <v>3</v>
      </c>
      <c r="K37" s="311">
        <f t="shared" si="1"/>
        <v>1.0764936000000001</v>
      </c>
      <c r="L37" s="310">
        <v>2</v>
      </c>
      <c r="M37" s="311">
        <f t="shared" si="2"/>
        <v>0.71766240000000003</v>
      </c>
      <c r="N37" s="310">
        <v>2</v>
      </c>
      <c r="O37" s="311">
        <f t="shared" si="3"/>
        <v>0.71766240000000003</v>
      </c>
      <c r="P37" s="310">
        <v>1</v>
      </c>
      <c r="Q37" s="311">
        <f t="shared" si="4"/>
        <v>0.35883120000000002</v>
      </c>
      <c r="R37" s="310">
        <v>2</v>
      </c>
      <c r="S37" s="311">
        <f t="shared" si="5"/>
        <v>0.71766240000000003</v>
      </c>
      <c r="T37" s="310">
        <v>2</v>
      </c>
      <c r="U37" s="311">
        <f t="shared" si="6"/>
        <v>0.71766240000000003</v>
      </c>
      <c r="V37" s="310">
        <v>1</v>
      </c>
      <c r="W37" s="311">
        <f t="shared" si="7"/>
        <v>0.35883120000000002</v>
      </c>
      <c r="X37" s="310"/>
      <c r="Y37" s="311">
        <f t="shared" si="8"/>
        <v>0</v>
      </c>
      <c r="Z37" s="310">
        <v>2</v>
      </c>
      <c r="AA37" s="311">
        <f t="shared" si="9"/>
        <v>0.71766240000000003</v>
      </c>
      <c r="AC37" s="222">
        <f t="shared" si="12"/>
        <v>0.57876000000000005</v>
      </c>
      <c r="AD37" s="222">
        <v>0.52</v>
      </c>
    </row>
    <row r="38" spans="2:30" x14ac:dyDescent="0.2">
      <c r="B38" s="291">
        <v>34</v>
      </c>
      <c r="C38" s="101" t="s">
        <v>358</v>
      </c>
      <c r="D38" s="58" t="s">
        <v>379</v>
      </c>
      <c r="E38" s="309">
        <f t="shared" si="10"/>
        <v>3.1190712</v>
      </c>
      <c r="F38" s="310">
        <v>0</v>
      </c>
      <c r="G38" s="311">
        <f t="shared" si="11"/>
        <v>0</v>
      </c>
      <c r="H38" s="310">
        <v>4</v>
      </c>
      <c r="I38" s="311">
        <f t="shared" si="0"/>
        <v>12.4762848</v>
      </c>
      <c r="J38" s="310">
        <v>3</v>
      </c>
      <c r="K38" s="311">
        <f t="shared" si="1"/>
        <v>9.3572135999999997</v>
      </c>
      <c r="L38" s="310">
        <v>3</v>
      </c>
      <c r="M38" s="311">
        <f t="shared" si="2"/>
        <v>9.3572135999999997</v>
      </c>
      <c r="N38" s="310">
        <v>2</v>
      </c>
      <c r="O38" s="311">
        <f t="shared" si="3"/>
        <v>6.2381424000000001</v>
      </c>
      <c r="P38" s="310">
        <v>2</v>
      </c>
      <c r="Q38" s="311">
        <f t="shared" si="4"/>
        <v>6.2381424000000001</v>
      </c>
      <c r="R38" s="310">
        <v>2</v>
      </c>
      <c r="S38" s="311">
        <f t="shared" si="5"/>
        <v>6.2381424000000001</v>
      </c>
      <c r="T38" s="310">
        <v>3</v>
      </c>
      <c r="U38" s="311">
        <f t="shared" si="6"/>
        <v>9.3572135999999997</v>
      </c>
      <c r="V38" s="310">
        <v>3</v>
      </c>
      <c r="W38" s="311">
        <f t="shared" si="7"/>
        <v>9.3572135999999997</v>
      </c>
      <c r="X38" s="310">
        <v>3</v>
      </c>
      <c r="Y38" s="311">
        <f t="shared" si="8"/>
        <v>9.3572135999999997</v>
      </c>
      <c r="Z38" s="310">
        <v>2</v>
      </c>
      <c r="AA38" s="311">
        <f t="shared" si="9"/>
        <v>6.2381424000000001</v>
      </c>
      <c r="AC38" s="222">
        <f t="shared" si="12"/>
        <v>5.0307599999999999</v>
      </c>
      <c r="AD38" s="222">
        <v>4.5199999999999996</v>
      </c>
    </row>
    <row r="39" spans="2:30" x14ac:dyDescent="0.2">
      <c r="B39" s="291">
        <v>35</v>
      </c>
      <c r="C39" s="101" t="s">
        <v>359</v>
      </c>
      <c r="D39" s="58" t="s">
        <v>373</v>
      </c>
      <c r="E39" s="309">
        <f t="shared" si="10"/>
        <v>0.79356899999999997</v>
      </c>
      <c r="F39" s="310">
        <v>150</v>
      </c>
      <c r="G39" s="311">
        <f t="shared" si="11"/>
        <v>119.03534999999999</v>
      </c>
      <c r="H39" s="310">
        <v>25</v>
      </c>
      <c r="I39" s="311">
        <f t="shared" si="0"/>
        <v>19.839224999999999</v>
      </c>
      <c r="J39" s="310">
        <v>25</v>
      </c>
      <c r="K39" s="311">
        <f t="shared" si="1"/>
        <v>19.839224999999999</v>
      </c>
      <c r="L39" s="310">
        <v>5</v>
      </c>
      <c r="M39" s="311">
        <f t="shared" si="2"/>
        <v>3.9678449999999996</v>
      </c>
      <c r="N39" s="310">
        <v>1</v>
      </c>
      <c r="O39" s="311">
        <f t="shared" si="3"/>
        <v>0.79356899999999997</v>
      </c>
      <c r="P39" s="310">
        <v>5</v>
      </c>
      <c r="Q39" s="311">
        <f t="shared" si="4"/>
        <v>3.9678449999999996</v>
      </c>
      <c r="R39" s="310">
        <v>2</v>
      </c>
      <c r="S39" s="311">
        <f t="shared" si="5"/>
        <v>1.5871379999999999</v>
      </c>
      <c r="T39" s="310">
        <v>5</v>
      </c>
      <c r="U39" s="311">
        <f t="shared" si="6"/>
        <v>3.9678449999999996</v>
      </c>
      <c r="V39" s="310">
        <v>5</v>
      </c>
      <c r="W39" s="311">
        <f t="shared" si="7"/>
        <v>3.9678449999999996</v>
      </c>
      <c r="X39" s="310">
        <v>15</v>
      </c>
      <c r="Y39" s="311">
        <f t="shared" si="8"/>
        <v>11.903535</v>
      </c>
      <c r="Z39" s="310">
        <v>5</v>
      </c>
      <c r="AA39" s="311">
        <f t="shared" si="9"/>
        <v>3.9678449999999996</v>
      </c>
      <c r="AC39" s="222">
        <f t="shared" si="12"/>
        <v>1.2799499999999999</v>
      </c>
      <c r="AD39" s="222">
        <v>1.1499999999999999</v>
      </c>
    </row>
    <row r="40" spans="2:30" x14ac:dyDescent="0.2">
      <c r="B40" s="291">
        <v>36</v>
      </c>
      <c r="C40" s="101" t="s">
        <v>360</v>
      </c>
      <c r="D40" s="58" t="s">
        <v>56</v>
      </c>
      <c r="E40" s="309">
        <f t="shared" si="10"/>
        <v>2.4773153999999997</v>
      </c>
      <c r="F40" s="310">
        <v>10</v>
      </c>
      <c r="G40" s="311">
        <f t="shared" si="11"/>
        <v>24.773153999999998</v>
      </c>
      <c r="H40" s="310">
        <v>2</v>
      </c>
      <c r="I40" s="311">
        <f t="shared" si="0"/>
        <v>4.9546307999999994</v>
      </c>
      <c r="J40" s="310">
        <v>2</v>
      </c>
      <c r="K40" s="311">
        <f t="shared" si="1"/>
        <v>4.9546307999999994</v>
      </c>
      <c r="L40" s="310">
        <v>2</v>
      </c>
      <c r="M40" s="311">
        <f t="shared" si="2"/>
        <v>4.9546307999999994</v>
      </c>
      <c r="N40" s="310">
        <v>1</v>
      </c>
      <c r="O40" s="311">
        <f t="shared" si="3"/>
        <v>2.4773153999999997</v>
      </c>
      <c r="P40" s="310">
        <v>2</v>
      </c>
      <c r="Q40" s="311">
        <f t="shared" si="4"/>
        <v>4.9546307999999994</v>
      </c>
      <c r="R40" s="310">
        <v>2</v>
      </c>
      <c r="S40" s="311">
        <f t="shared" si="5"/>
        <v>4.9546307999999994</v>
      </c>
      <c r="T40" s="310">
        <v>2</v>
      </c>
      <c r="U40" s="311">
        <f t="shared" si="6"/>
        <v>4.9546307999999994</v>
      </c>
      <c r="V40" s="310">
        <v>1</v>
      </c>
      <c r="W40" s="311">
        <f t="shared" si="7"/>
        <v>2.4773153999999997</v>
      </c>
      <c r="X40" s="310">
        <v>1</v>
      </c>
      <c r="Y40" s="311">
        <f t="shared" si="8"/>
        <v>2.4773153999999997</v>
      </c>
      <c r="Z40" s="310">
        <v>1</v>
      </c>
      <c r="AA40" s="311">
        <f t="shared" si="9"/>
        <v>2.4773153999999997</v>
      </c>
      <c r="AC40" s="222">
        <f t="shared" si="12"/>
        <v>3.9956699999999996</v>
      </c>
      <c r="AD40" s="222">
        <v>3.59</v>
      </c>
    </row>
    <row r="41" spans="2:30" ht="25.5" x14ac:dyDescent="0.2">
      <c r="B41" s="291">
        <v>37</v>
      </c>
      <c r="C41" s="101" t="s">
        <v>361</v>
      </c>
      <c r="D41" s="58" t="s">
        <v>377</v>
      </c>
      <c r="E41" s="309">
        <f t="shared" si="10"/>
        <v>4.4991912000000003</v>
      </c>
      <c r="F41" s="310">
        <v>3</v>
      </c>
      <c r="G41" s="311">
        <f t="shared" si="11"/>
        <v>13.497573600000001</v>
      </c>
      <c r="H41" s="310">
        <v>2</v>
      </c>
      <c r="I41" s="311">
        <f t="shared" si="0"/>
        <v>8.9983824000000006</v>
      </c>
      <c r="J41" s="310">
        <v>2</v>
      </c>
      <c r="K41" s="311">
        <f t="shared" si="1"/>
        <v>8.9983824000000006</v>
      </c>
      <c r="L41" s="310">
        <v>2</v>
      </c>
      <c r="M41" s="311">
        <f t="shared" si="2"/>
        <v>8.9983824000000006</v>
      </c>
      <c r="N41" s="310">
        <v>1</v>
      </c>
      <c r="O41" s="311">
        <f t="shared" si="3"/>
        <v>4.4991912000000003</v>
      </c>
      <c r="P41" s="310">
        <v>1</v>
      </c>
      <c r="Q41" s="311">
        <f t="shared" si="4"/>
        <v>4.4991912000000003</v>
      </c>
      <c r="R41" s="310">
        <v>2</v>
      </c>
      <c r="S41" s="311">
        <f t="shared" si="5"/>
        <v>8.9983824000000006</v>
      </c>
      <c r="T41" s="310">
        <v>2</v>
      </c>
      <c r="U41" s="311">
        <f t="shared" si="6"/>
        <v>8.9983824000000006</v>
      </c>
      <c r="V41" s="310">
        <v>1</v>
      </c>
      <c r="W41" s="311">
        <f t="shared" si="7"/>
        <v>4.4991912000000003</v>
      </c>
      <c r="X41" s="310">
        <v>1</v>
      </c>
      <c r="Y41" s="311">
        <f t="shared" si="8"/>
        <v>4.4991912000000003</v>
      </c>
      <c r="Z41" s="310">
        <v>1</v>
      </c>
      <c r="AA41" s="311">
        <f t="shared" si="9"/>
        <v>4.4991912000000003</v>
      </c>
      <c r="AC41" s="222">
        <f t="shared" si="12"/>
        <v>7.2567599999999999</v>
      </c>
      <c r="AD41" s="222">
        <v>6.52</v>
      </c>
    </row>
    <row r="42" spans="2:30" ht="25.5" x14ac:dyDescent="0.2">
      <c r="B42" s="291">
        <v>38</v>
      </c>
      <c r="C42" s="101" t="s">
        <v>362</v>
      </c>
      <c r="D42" s="58" t="s">
        <v>377</v>
      </c>
      <c r="E42" s="309">
        <f t="shared" si="10"/>
        <v>7.7631750000000004</v>
      </c>
      <c r="F42" s="310">
        <v>1</v>
      </c>
      <c r="G42" s="311">
        <f t="shared" si="11"/>
        <v>7.7631750000000004</v>
      </c>
      <c r="H42" s="310">
        <v>1</v>
      </c>
      <c r="I42" s="311">
        <f t="shared" si="0"/>
        <v>7.7631750000000004</v>
      </c>
      <c r="J42" s="310">
        <v>2</v>
      </c>
      <c r="K42" s="311">
        <f t="shared" si="1"/>
        <v>15.526350000000001</v>
      </c>
      <c r="L42" s="310">
        <v>1</v>
      </c>
      <c r="M42" s="311">
        <f t="shared" si="2"/>
        <v>7.7631750000000004</v>
      </c>
      <c r="N42" s="310">
        <v>1</v>
      </c>
      <c r="O42" s="311">
        <f t="shared" si="3"/>
        <v>7.7631750000000004</v>
      </c>
      <c r="P42" s="310">
        <v>1</v>
      </c>
      <c r="Q42" s="311">
        <f t="shared" si="4"/>
        <v>7.7631750000000004</v>
      </c>
      <c r="R42" s="310">
        <v>2</v>
      </c>
      <c r="S42" s="311">
        <f t="shared" si="5"/>
        <v>15.526350000000001</v>
      </c>
      <c r="T42" s="310">
        <v>1</v>
      </c>
      <c r="U42" s="311">
        <f t="shared" si="6"/>
        <v>7.7631750000000004</v>
      </c>
      <c r="V42" s="310">
        <v>1</v>
      </c>
      <c r="W42" s="311">
        <f t="shared" si="7"/>
        <v>7.7631750000000004</v>
      </c>
      <c r="X42" s="310">
        <v>1</v>
      </c>
      <c r="Y42" s="311">
        <f t="shared" si="8"/>
        <v>7.7631750000000004</v>
      </c>
      <c r="Z42" s="310">
        <v>1</v>
      </c>
      <c r="AA42" s="311">
        <f t="shared" si="9"/>
        <v>7.7631750000000004</v>
      </c>
      <c r="AC42" s="222">
        <f t="shared" si="12"/>
        <v>12.52125</v>
      </c>
      <c r="AD42" s="222">
        <v>11.25</v>
      </c>
    </row>
    <row r="43" spans="2:30" ht="25.5" x14ac:dyDescent="0.2">
      <c r="B43" s="291">
        <v>39</v>
      </c>
      <c r="C43" s="101" t="s">
        <v>363</v>
      </c>
      <c r="D43" s="58" t="s">
        <v>377</v>
      </c>
      <c r="E43" s="309">
        <f t="shared" si="10"/>
        <v>12.641899200000001</v>
      </c>
      <c r="F43" s="310">
        <v>3</v>
      </c>
      <c r="G43" s="311">
        <f t="shared" si="11"/>
        <v>37.925697600000007</v>
      </c>
      <c r="H43" s="310">
        <v>1</v>
      </c>
      <c r="I43" s="311">
        <f t="shared" si="0"/>
        <v>12.641899200000001</v>
      </c>
      <c r="J43" s="310">
        <v>1</v>
      </c>
      <c r="K43" s="311">
        <f t="shared" si="1"/>
        <v>12.641899200000001</v>
      </c>
      <c r="L43" s="310">
        <v>1</v>
      </c>
      <c r="M43" s="311">
        <f t="shared" si="2"/>
        <v>12.641899200000001</v>
      </c>
      <c r="N43" s="310">
        <v>2</v>
      </c>
      <c r="O43" s="311">
        <f t="shared" si="3"/>
        <v>25.283798400000002</v>
      </c>
      <c r="P43" s="310">
        <v>1</v>
      </c>
      <c r="Q43" s="311">
        <f t="shared" si="4"/>
        <v>12.641899200000001</v>
      </c>
      <c r="R43" s="310">
        <v>1</v>
      </c>
      <c r="S43" s="311">
        <f t="shared" si="5"/>
        <v>12.641899200000001</v>
      </c>
      <c r="T43" s="310">
        <v>1</v>
      </c>
      <c r="U43" s="311">
        <f t="shared" si="6"/>
        <v>12.641899200000001</v>
      </c>
      <c r="V43" s="310">
        <v>1</v>
      </c>
      <c r="W43" s="311">
        <f t="shared" si="7"/>
        <v>12.641899200000001</v>
      </c>
      <c r="X43" s="310">
        <v>1</v>
      </c>
      <c r="Y43" s="311">
        <f t="shared" si="8"/>
        <v>12.641899200000001</v>
      </c>
      <c r="Z43" s="310">
        <v>0.5</v>
      </c>
      <c r="AA43" s="311">
        <f t="shared" si="9"/>
        <v>6.3209496000000005</v>
      </c>
      <c r="AC43" s="222">
        <f t="shared" si="12"/>
        <v>20.390160000000002</v>
      </c>
      <c r="AD43" s="222">
        <v>18.32</v>
      </c>
    </row>
    <row r="44" spans="2:30" ht="25.5" x14ac:dyDescent="0.2">
      <c r="B44" s="291">
        <v>40</v>
      </c>
      <c r="C44" s="101" t="s">
        <v>364</v>
      </c>
      <c r="D44" s="58" t="s">
        <v>377</v>
      </c>
      <c r="E44" s="309">
        <f t="shared" si="10"/>
        <v>19.590803399999999</v>
      </c>
      <c r="F44" s="310">
        <v>2</v>
      </c>
      <c r="G44" s="311">
        <f t="shared" si="11"/>
        <v>39.181606799999997</v>
      </c>
      <c r="H44" s="310">
        <v>1</v>
      </c>
      <c r="I44" s="311">
        <f t="shared" si="0"/>
        <v>19.590803399999999</v>
      </c>
      <c r="J44" s="310">
        <v>1</v>
      </c>
      <c r="K44" s="311">
        <f t="shared" si="1"/>
        <v>19.590803399999999</v>
      </c>
      <c r="L44" s="310">
        <v>1</v>
      </c>
      <c r="M44" s="311">
        <f t="shared" si="2"/>
        <v>19.590803399999999</v>
      </c>
      <c r="N44" s="310"/>
      <c r="O44" s="311">
        <f t="shared" si="3"/>
        <v>0</v>
      </c>
      <c r="P44" s="310">
        <v>1</v>
      </c>
      <c r="Q44" s="311">
        <f t="shared" si="4"/>
        <v>19.590803399999999</v>
      </c>
      <c r="R44" s="310">
        <v>1</v>
      </c>
      <c r="S44" s="311">
        <f t="shared" si="5"/>
        <v>19.590803399999999</v>
      </c>
      <c r="T44" s="310">
        <v>1</v>
      </c>
      <c r="U44" s="311">
        <f t="shared" si="6"/>
        <v>19.590803399999999</v>
      </c>
      <c r="V44" s="310"/>
      <c r="W44" s="311">
        <f t="shared" si="7"/>
        <v>0</v>
      </c>
      <c r="X44" s="310">
        <v>1</v>
      </c>
      <c r="Y44" s="311">
        <f t="shared" si="8"/>
        <v>19.590803399999999</v>
      </c>
      <c r="Z44" s="310">
        <v>0.5</v>
      </c>
      <c r="AA44" s="311">
        <f t="shared" si="9"/>
        <v>9.7954016999999993</v>
      </c>
      <c r="AC44" s="222">
        <f t="shared" si="12"/>
        <v>31.59807</v>
      </c>
      <c r="AD44" s="222">
        <v>28.39</v>
      </c>
    </row>
    <row r="45" spans="2:30" x14ac:dyDescent="0.2">
      <c r="B45" s="291">
        <v>41</v>
      </c>
      <c r="C45" s="101" t="s">
        <v>365</v>
      </c>
      <c r="D45" s="58" t="s">
        <v>56</v>
      </c>
      <c r="E45" s="309">
        <f t="shared" si="10"/>
        <v>1.0488911999999999</v>
      </c>
      <c r="F45" s="310">
        <v>20</v>
      </c>
      <c r="G45" s="311">
        <f t="shared" si="11"/>
        <v>20.977823999999998</v>
      </c>
      <c r="H45" s="310">
        <v>4</v>
      </c>
      <c r="I45" s="311">
        <f t="shared" si="0"/>
        <v>4.1955647999999997</v>
      </c>
      <c r="J45" s="310">
        <v>3</v>
      </c>
      <c r="K45" s="311">
        <f t="shared" si="1"/>
        <v>3.1466735999999997</v>
      </c>
      <c r="L45" s="310">
        <v>1</v>
      </c>
      <c r="M45" s="311">
        <f t="shared" si="2"/>
        <v>1.0488911999999999</v>
      </c>
      <c r="N45" s="310">
        <v>2</v>
      </c>
      <c r="O45" s="311">
        <f t="shared" si="3"/>
        <v>2.0977823999999998</v>
      </c>
      <c r="P45" s="310"/>
      <c r="Q45" s="311">
        <f t="shared" si="4"/>
        <v>0</v>
      </c>
      <c r="R45" s="310">
        <v>3</v>
      </c>
      <c r="S45" s="311">
        <f t="shared" si="5"/>
        <v>3.1466735999999997</v>
      </c>
      <c r="T45" s="310">
        <v>1</v>
      </c>
      <c r="U45" s="311">
        <f t="shared" si="6"/>
        <v>1.0488911999999999</v>
      </c>
      <c r="V45" s="310">
        <v>5</v>
      </c>
      <c r="W45" s="311">
        <f t="shared" si="7"/>
        <v>5.2444559999999996</v>
      </c>
      <c r="X45" s="310"/>
      <c r="Y45" s="311">
        <f t="shared" si="8"/>
        <v>0</v>
      </c>
      <c r="Z45" s="310">
        <v>4</v>
      </c>
      <c r="AA45" s="311">
        <f t="shared" si="9"/>
        <v>4.1955647999999997</v>
      </c>
      <c r="AC45" s="222">
        <f t="shared" si="12"/>
        <v>1.6917599999999999</v>
      </c>
      <c r="AD45" s="222">
        <v>1.52</v>
      </c>
    </row>
    <row r="46" spans="2:30" x14ac:dyDescent="0.2">
      <c r="B46" s="291">
        <v>42</v>
      </c>
      <c r="C46" s="101" t="s">
        <v>366</v>
      </c>
      <c r="D46" s="58" t="s">
        <v>373</v>
      </c>
      <c r="E46" s="309">
        <f t="shared" si="10"/>
        <v>1.1178972</v>
      </c>
      <c r="F46" s="310">
        <v>10</v>
      </c>
      <c r="G46" s="311">
        <f t="shared" si="11"/>
        <v>11.178972</v>
      </c>
      <c r="H46" s="310">
        <v>2</v>
      </c>
      <c r="I46" s="311">
        <f t="shared" si="0"/>
        <v>2.2357944000000001</v>
      </c>
      <c r="J46" s="310">
        <v>3</v>
      </c>
      <c r="K46" s="311">
        <f t="shared" si="1"/>
        <v>3.3536916000000003</v>
      </c>
      <c r="L46" s="310">
        <v>1</v>
      </c>
      <c r="M46" s="311">
        <f t="shared" si="2"/>
        <v>1.1178972</v>
      </c>
      <c r="N46" s="310"/>
      <c r="O46" s="311">
        <f t="shared" si="3"/>
        <v>0</v>
      </c>
      <c r="P46" s="310"/>
      <c r="Q46" s="311">
        <f t="shared" si="4"/>
        <v>0</v>
      </c>
      <c r="R46" s="310">
        <v>1</v>
      </c>
      <c r="S46" s="311">
        <f t="shared" si="5"/>
        <v>1.1178972</v>
      </c>
      <c r="T46" s="310">
        <v>1</v>
      </c>
      <c r="U46" s="311">
        <f t="shared" si="6"/>
        <v>1.1178972</v>
      </c>
      <c r="V46" s="310"/>
      <c r="W46" s="311">
        <f t="shared" si="7"/>
        <v>0</v>
      </c>
      <c r="X46" s="310"/>
      <c r="Y46" s="311">
        <f t="shared" si="8"/>
        <v>0</v>
      </c>
      <c r="Z46" s="310">
        <v>1</v>
      </c>
      <c r="AA46" s="311">
        <f t="shared" si="9"/>
        <v>1.1178972</v>
      </c>
      <c r="AC46" s="222">
        <f t="shared" si="12"/>
        <v>1.8030600000000001</v>
      </c>
      <c r="AD46" s="222">
        <v>1.62</v>
      </c>
    </row>
    <row r="47" spans="2:30" ht="38.25" x14ac:dyDescent="0.2">
      <c r="B47" s="291">
        <v>43</v>
      </c>
      <c r="C47" s="101" t="s">
        <v>367</v>
      </c>
      <c r="D47" s="58" t="s">
        <v>374</v>
      </c>
      <c r="E47" s="309">
        <f t="shared" si="10"/>
        <v>4.4991912000000003</v>
      </c>
      <c r="F47" s="310">
        <v>46</v>
      </c>
      <c r="G47" s="311">
        <f t="shared" si="11"/>
        <v>206.96279520000002</v>
      </c>
      <c r="H47" s="310">
        <v>2.25</v>
      </c>
      <c r="I47" s="311">
        <f t="shared" si="0"/>
        <v>10.1231802</v>
      </c>
      <c r="J47" s="310">
        <v>1</v>
      </c>
      <c r="K47" s="311">
        <f t="shared" si="1"/>
        <v>4.4991912000000003</v>
      </c>
      <c r="L47" s="310">
        <v>1</v>
      </c>
      <c r="M47" s="311">
        <f t="shared" si="2"/>
        <v>4.4991912000000003</v>
      </c>
      <c r="N47" s="310">
        <v>1</v>
      </c>
      <c r="O47" s="311">
        <f t="shared" si="3"/>
        <v>4.4991912000000003</v>
      </c>
      <c r="P47" s="310">
        <v>3</v>
      </c>
      <c r="Q47" s="311">
        <f t="shared" si="4"/>
        <v>13.497573600000001</v>
      </c>
      <c r="R47" s="310">
        <v>2</v>
      </c>
      <c r="S47" s="311">
        <f t="shared" si="5"/>
        <v>8.9983824000000006</v>
      </c>
      <c r="T47" s="310">
        <v>1</v>
      </c>
      <c r="U47" s="311">
        <f t="shared" si="6"/>
        <v>4.4991912000000003</v>
      </c>
      <c r="V47" s="310">
        <v>1</v>
      </c>
      <c r="W47" s="311">
        <f t="shared" si="7"/>
        <v>4.4991912000000003</v>
      </c>
      <c r="X47" s="310">
        <v>2.5</v>
      </c>
      <c r="Y47" s="311">
        <f t="shared" si="8"/>
        <v>11.247978</v>
      </c>
      <c r="Z47" s="310">
        <v>1.5</v>
      </c>
      <c r="AA47" s="311">
        <f t="shared" si="9"/>
        <v>6.7487868000000004</v>
      </c>
      <c r="AC47" s="222">
        <f t="shared" si="12"/>
        <v>7.2567599999999999</v>
      </c>
      <c r="AD47" s="222">
        <v>6.52</v>
      </c>
    </row>
    <row r="48" spans="2:30" x14ac:dyDescent="0.2">
      <c r="B48" s="291">
        <v>44</v>
      </c>
      <c r="C48" s="101" t="s">
        <v>368</v>
      </c>
      <c r="D48" s="58" t="s">
        <v>373</v>
      </c>
      <c r="E48" s="309">
        <f t="shared" si="10"/>
        <v>1.4836289999999999</v>
      </c>
      <c r="F48" s="310">
        <v>1.5</v>
      </c>
      <c r="G48" s="311">
        <f t="shared" si="11"/>
        <v>2.2254434999999999</v>
      </c>
      <c r="H48" s="310">
        <v>1</v>
      </c>
      <c r="I48" s="311">
        <f t="shared" si="0"/>
        <v>1.4836289999999999</v>
      </c>
      <c r="J48" s="310">
        <v>2</v>
      </c>
      <c r="K48" s="311">
        <f t="shared" si="1"/>
        <v>2.9672579999999997</v>
      </c>
      <c r="L48" s="310"/>
      <c r="M48" s="311">
        <f t="shared" si="2"/>
        <v>0</v>
      </c>
      <c r="N48" s="310">
        <v>1</v>
      </c>
      <c r="O48" s="311">
        <f t="shared" si="3"/>
        <v>1.4836289999999999</v>
      </c>
      <c r="P48" s="310"/>
      <c r="Q48" s="311">
        <f t="shared" si="4"/>
        <v>0</v>
      </c>
      <c r="R48" s="310"/>
      <c r="S48" s="311">
        <f t="shared" si="5"/>
        <v>0</v>
      </c>
      <c r="T48" s="310"/>
      <c r="U48" s="311">
        <f t="shared" si="6"/>
        <v>0</v>
      </c>
      <c r="V48" s="310"/>
      <c r="W48" s="311">
        <f t="shared" si="7"/>
        <v>0</v>
      </c>
      <c r="X48" s="310"/>
      <c r="Y48" s="311">
        <f t="shared" si="8"/>
        <v>0</v>
      </c>
      <c r="Z48" s="310">
        <v>1</v>
      </c>
      <c r="AA48" s="311">
        <f t="shared" si="9"/>
        <v>1.4836289999999999</v>
      </c>
      <c r="AC48" s="222">
        <f t="shared" si="12"/>
        <v>2.3929499999999999</v>
      </c>
      <c r="AD48" s="222">
        <v>2.15</v>
      </c>
    </row>
    <row r="49" spans="2:30" x14ac:dyDescent="0.2">
      <c r="B49" s="291">
        <v>45</v>
      </c>
      <c r="C49" s="101" t="s">
        <v>369</v>
      </c>
      <c r="D49" s="58" t="s">
        <v>56</v>
      </c>
      <c r="E49" s="309">
        <f t="shared" si="10"/>
        <v>2.4290112000000001</v>
      </c>
      <c r="F49" s="310">
        <v>3</v>
      </c>
      <c r="G49" s="311">
        <f t="shared" si="11"/>
        <v>7.2870336000000009</v>
      </c>
      <c r="H49" s="310">
        <v>2</v>
      </c>
      <c r="I49" s="311">
        <f t="shared" si="0"/>
        <v>4.8580224000000003</v>
      </c>
      <c r="J49" s="310">
        <v>1</v>
      </c>
      <c r="K49" s="311">
        <f t="shared" si="1"/>
        <v>2.4290112000000001</v>
      </c>
      <c r="L49" s="310">
        <v>0.5</v>
      </c>
      <c r="M49" s="311">
        <f t="shared" si="2"/>
        <v>1.2145056000000001</v>
      </c>
      <c r="N49" s="310">
        <v>0.17</v>
      </c>
      <c r="O49" s="311">
        <f t="shared" si="3"/>
        <v>0.41293190400000007</v>
      </c>
      <c r="P49" s="310">
        <v>1</v>
      </c>
      <c r="Q49" s="311">
        <f t="shared" si="4"/>
        <v>2.4290112000000001</v>
      </c>
      <c r="R49" s="310">
        <v>2</v>
      </c>
      <c r="S49" s="311">
        <f t="shared" si="5"/>
        <v>4.8580224000000003</v>
      </c>
      <c r="T49" s="310">
        <v>0.5</v>
      </c>
      <c r="U49" s="311">
        <f t="shared" si="6"/>
        <v>1.2145056000000001</v>
      </c>
      <c r="V49" s="310">
        <v>1</v>
      </c>
      <c r="W49" s="311">
        <f t="shared" si="7"/>
        <v>2.4290112000000001</v>
      </c>
      <c r="X49" s="310">
        <v>2</v>
      </c>
      <c r="Y49" s="311">
        <f t="shared" si="8"/>
        <v>4.8580224000000003</v>
      </c>
      <c r="Z49" s="310">
        <v>1</v>
      </c>
      <c r="AA49" s="311">
        <f t="shared" si="9"/>
        <v>2.4290112000000001</v>
      </c>
      <c r="AC49" s="222">
        <f t="shared" si="12"/>
        <v>3.9177599999999999</v>
      </c>
      <c r="AD49" s="222">
        <v>3.52</v>
      </c>
    </row>
    <row r="50" spans="2:30" x14ac:dyDescent="0.2">
      <c r="B50" s="291">
        <v>46</v>
      </c>
      <c r="C50" s="101" t="s">
        <v>370</v>
      </c>
      <c r="D50" s="58" t="s">
        <v>56</v>
      </c>
      <c r="E50" s="309">
        <f t="shared" si="10"/>
        <v>5.2582571999999992</v>
      </c>
      <c r="F50" s="310">
        <v>1</v>
      </c>
      <c r="G50" s="311">
        <f t="shared" si="11"/>
        <v>5.2582571999999992</v>
      </c>
      <c r="H50" s="310">
        <v>2</v>
      </c>
      <c r="I50" s="311">
        <f t="shared" si="0"/>
        <v>10.516514399999998</v>
      </c>
      <c r="J50" s="310">
        <v>1</v>
      </c>
      <c r="K50" s="311">
        <f t="shared" si="1"/>
        <v>5.2582571999999992</v>
      </c>
      <c r="L50" s="310">
        <v>1</v>
      </c>
      <c r="M50" s="311">
        <f t="shared" si="2"/>
        <v>5.2582571999999992</v>
      </c>
      <c r="N50" s="310">
        <v>0.17</v>
      </c>
      <c r="O50" s="311">
        <f t="shared" si="3"/>
        <v>0.89390372399999996</v>
      </c>
      <c r="P50" s="310">
        <v>1</v>
      </c>
      <c r="Q50" s="311">
        <f t="shared" si="4"/>
        <v>5.2582571999999992</v>
      </c>
      <c r="R50" s="310">
        <v>2</v>
      </c>
      <c r="S50" s="311">
        <f t="shared" si="5"/>
        <v>10.516514399999998</v>
      </c>
      <c r="T50" s="310">
        <v>1</v>
      </c>
      <c r="U50" s="311">
        <f t="shared" si="6"/>
        <v>5.2582571999999992</v>
      </c>
      <c r="V50" s="310">
        <v>1</v>
      </c>
      <c r="W50" s="311">
        <f t="shared" si="7"/>
        <v>5.2582571999999992</v>
      </c>
      <c r="X50" s="310">
        <v>2</v>
      </c>
      <c r="Y50" s="311">
        <f t="shared" si="8"/>
        <v>10.516514399999998</v>
      </c>
      <c r="Z50" s="310">
        <v>1</v>
      </c>
      <c r="AA50" s="311">
        <f t="shared" si="9"/>
        <v>5.2582571999999992</v>
      </c>
      <c r="AC50" s="222">
        <f t="shared" si="12"/>
        <v>8.4810599999999994</v>
      </c>
      <c r="AD50" s="222">
        <v>7.62</v>
      </c>
    </row>
    <row r="51" spans="2:30" x14ac:dyDescent="0.2">
      <c r="B51" s="291">
        <v>47</v>
      </c>
      <c r="C51" s="101" t="s">
        <v>371</v>
      </c>
      <c r="D51" s="58" t="s">
        <v>56</v>
      </c>
      <c r="E51" s="309">
        <f t="shared" si="10"/>
        <v>5.6929949999999998</v>
      </c>
      <c r="F51" s="310">
        <v>2</v>
      </c>
      <c r="G51" s="311">
        <f t="shared" si="11"/>
        <v>11.38599</v>
      </c>
      <c r="H51" s="310">
        <v>1</v>
      </c>
      <c r="I51" s="311">
        <f t="shared" si="0"/>
        <v>5.6929949999999998</v>
      </c>
      <c r="J51" s="310">
        <v>1</v>
      </c>
      <c r="K51" s="311">
        <f t="shared" si="1"/>
        <v>5.6929949999999998</v>
      </c>
      <c r="L51" s="310">
        <v>1</v>
      </c>
      <c r="M51" s="311">
        <f t="shared" si="2"/>
        <v>5.6929949999999998</v>
      </c>
      <c r="N51" s="310">
        <v>0.17</v>
      </c>
      <c r="O51" s="311">
        <f t="shared" si="3"/>
        <v>0.96780915000000001</v>
      </c>
      <c r="P51" s="310">
        <v>1</v>
      </c>
      <c r="Q51" s="311">
        <f t="shared" si="4"/>
        <v>5.6929949999999998</v>
      </c>
      <c r="R51" s="310">
        <v>1</v>
      </c>
      <c r="S51" s="311">
        <f t="shared" si="5"/>
        <v>5.6929949999999998</v>
      </c>
      <c r="T51" s="310">
        <v>1</v>
      </c>
      <c r="U51" s="311">
        <f t="shared" si="6"/>
        <v>5.6929949999999998</v>
      </c>
      <c r="V51" s="310">
        <v>1</v>
      </c>
      <c r="W51" s="311">
        <f t="shared" si="7"/>
        <v>5.6929949999999998</v>
      </c>
      <c r="X51" s="310"/>
      <c r="Y51" s="311">
        <f t="shared" si="8"/>
        <v>0</v>
      </c>
      <c r="Z51" s="310">
        <v>1</v>
      </c>
      <c r="AA51" s="311">
        <f t="shared" si="9"/>
        <v>5.6929949999999998</v>
      </c>
      <c r="AC51" s="222">
        <f t="shared" si="12"/>
        <v>9.1822499999999998</v>
      </c>
      <c r="AD51" s="222">
        <v>8.25</v>
      </c>
    </row>
    <row r="52" spans="2:30" x14ac:dyDescent="0.2">
      <c r="B52" s="291">
        <v>48</v>
      </c>
      <c r="C52" s="101" t="s">
        <v>372</v>
      </c>
      <c r="D52" s="58" t="s">
        <v>56</v>
      </c>
      <c r="E52" s="309">
        <f t="shared" si="10"/>
        <v>2.4290112000000001</v>
      </c>
      <c r="F52" s="310">
        <v>12</v>
      </c>
      <c r="G52" s="311">
        <f t="shared" si="11"/>
        <v>29.148134400000004</v>
      </c>
      <c r="H52" s="310">
        <v>4</v>
      </c>
      <c r="I52" s="311">
        <f t="shared" si="0"/>
        <v>9.7160448000000006</v>
      </c>
      <c r="J52" s="310">
        <v>5</v>
      </c>
      <c r="K52" s="311">
        <f t="shared" si="1"/>
        <v>12.145056</v>
      </c>
      <c r="L52" s="310">
        <v>0.25</v>
      </c>
      <c r="M52" s="311">
        <f t="shared" si="2"/>
        <v>0.60725280000000004</v>
      </c>
      <c r="N52" s="310">
        <v>0.1</v>
      </c>
      <c r="O52" s="311">
        <f t="shared" si="3"/>
        <v>0.24290112000000003</v>
      </c>
      <c r="P52" s="310">
        <v>1</v>
      </c>
      <c r="Q52" s="311">
        <f t="shared" si="4"/>
        <v>2.4290112000000001</v>
      </c>
      <c r="R52" s="310">
        <v>4</v>
      </c>
      <c r="S52" s="311">
        <f t="shared" si="5"/>
        <v>9.7160448000000006</v>
      </c>
      <c r="T52" s="310">
        <v>0.25</v>
      </c>
      <c r="U52" s="311">
        <f t="shared" si="6"/>
        <v>0.60725280000000004</v>
      </c>
      <c r="V52" s="310">
        <v>1</v>
      </c>
      <c r="W52" s="311">
        <f t="shared" si="7"/>
        <v>2.4290112000000001</v>
      </c>
      <c r="X52" s="310">
        <v>4</v>
      </c>
      <c r="Y52" s="311">
        <f t="shared" si="8"/>
        <v>9.7160448000000006</v>
      </c>
      <c r="Z52" s="310">
        <v>2</v>
      </c>
      <c r="AA52" s="311">
        <f t="shared" si="9"/>
        <v>4.8580224000000003</v>
      </c>
      <c r="AC52" s="222">
        <f t="shared" si="12"/>
        <v>3.9177599999999999</v>
      </c>
      <c r="AD52" s="222">
        <v>3.52</v>
      </c>
    </row>
    <row r="53" spans="2:30" x14ac:dyDescent="0.2">
      <c r="G53" s="198">
        <f>SUM(G5:G52)</f>
        <v>1387.9728827999998</v>
      </c>
      <c r="I53" s="198">
        <f>SUM(I5:I52)</f>
        <v>333.49909739999998</v>
      </c>
      <c r="K53" s="198">
        <f>SUM(K5:K52)</f>
        <v>402.39468779999999</v>
      </c>
      <c r="M53" s="198">
        <f>SUM(M5:M52)</f>
        <v>226.76406689999996</v>
      </c>
      <c r="O53" s="198">
        <f>SUM(O5:O52)</f>
        <v>156.13097442600002</v>
      </c>
      <c r="Q53" s="198">
        <f>SUM(Q5:Q52)</f>
        <v>235.50022650000002</v>
      </c>
      <c r="S53" s="198">
        <f>SUM(S5:S52)</f>
        <v>295.68380939999997</v>
      </c>
      <c r="U53" s="198">
        <f>SUM(U5:U52)</f>
        <v>228.7755918</v>
      </c>
      <c r="W53" s="198">
        <f>SUM(W5:W52)</f>
        <v>259.87659600000006</v>
      </c>
      <c r="Y53" s="198">
        <f>SUM(Y5:Y52)</f>
        <v>379.79522279999998</v>
      </c>
      <c r="AA53" s="198">
        <f>SUM(AA5:AA52)</f>
        <v>200.18985630000003</v>
      </c>
    </row>
    <row r="54" spans="2:30" x14ac:dyDescent="0.2">
      <c r="G54" s="198">
        <f>G53/5</f>
        <v>277.59457655999995</v>
      </c>
      <c r="I54" s="198">
        <f>I53/1</f>
        <v>333.49909739999998</v>
      </c>
      <c r="K54" s="198">
        <f>K53/1</f>
        <v>402.39468779999999</v>
      </c>
      <c r="M54" s="198">
        <f>M53/1</f>
        <v>226.76406689999996</v>
      </c>
      <c r="O54" s="198">
        <f>O53/1</f>
        <v>156.13097442600002</v>
      </c>
      <c r="Q54" s="198">
        <f>Q53/1</f>
        <v>235.50022650000002</v>
      </c>
      <c r="S54" s="325">
        <f>S53/1</f>
        <v>295.68380939999997</v>
      </c>
      <c r="U54" s="198">
        <f>U53/1</f>
        <v>228.7755918</v>
      </c>
      <c r="W54" s="198">
        <f>W53/1</f>
        <v>259.87659600000006</v>
      </c>
      <c r="Y54" s="198">
        <f>Y53/2</f>
        <v>189.89761139999999</v>
      </c>
      <c r="AA54" s="198">
        <f>AA53/1</f>
        <v>200.18985630000003</v>
      </c>
    </row>
  </sheetData>
  <mergeCells count="12">
    <mergeCell ref="X3:Y3"/>
    <mergeCell ref="Z3:AA3"/>
    <mergeCell ref="F4:Z4"/>
    <mergeCell ref="F3:G3"/>
    <mergeCell ref="H3:I3"/>
    <mergeCell ref="J3:K3"/>
    <mergeCell ref="L3:M3"/>
    <mergeCell ref="N3:O3"/>
    <mergeCell ref="P3:Q3"/>
    <mergeCell ref="R3:S3"/>
    <mergeCell ref="T3:U3"/>
    <mergeCell ref="V3:W3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I152"/>
  <sheetViews>
    <sheetView workbookViewId="0">
      <selection activeCell="M18" sqref="M18"/>
    </sheetView>
  </sheetViews>
  <sheetFormatPr defaultRowHeight="12.75" x14ac:dyDescent="0.2"/>
  <cols>
    <col min="1" max="1" width="1.7109375" customWidth="1"/>
    <col min="2" max="2" width="8.85546875" style="196"/>
    <col min="3" max="3" width="51.42578125" style="196" bestFit="1" customWidth="1"/>
    <col min="4" max="4" width="20.140625" style="196" bestFit="1" customWidth="1"/>
    <col min="5" max="5" width="12.7109375" style="196" bestFit="1" customWidth="1"/>
    <col min="6" max="6" width="12.28515625" style="196" bestFit="1" customWidth="1"/>
    <col min="7" max="7" width="11.28515625" style="196" bestFit="1" customWidth="1"/>
    <col min="8" max="8" width="11.28515625" style="196" customWidth="1"/>
    <col min="9" max="9" width="10.42578125" style="196" bestFit="1" customWidth="1"/>
  </cols>
  <sheetData>
    <row r="1" spans="2:9" ht="7.15" customHeight="1" x14ac:dyDescent="0.2"/>
    <row r="2" spans="2:9" x14ac:dyDescent="0.2">
      <c r="B2" s="608" t="s">
        <v>301</v>
      </c>
      <c r="C2" s="608"/>
      <c r="D2" s="608"/>
      <c r="E2" s="608"/>
      <c r="F2" s="608"/>
      <c r="G2" s="608"/>
      <c r="H2" s="608"/>
      <c r="I2" s="608"/>
    </row>
    <row r="3" spans="2:9" ht="13.5" thickBot="1" x14ac:dyDescent="0.25"/>
    <row r="4" spans="2:9" ht="13.5" thickBot="1" x14ac:dyDescent="0.25">
      <c r="B4" s="609" t="s">
        <v>302</v>
      </c>
      <c r="C4" s="610"/>
      <c r="D4" s="610"/>
      <c r="E4" s="610"/>
      <c r="F4" s="610"/>
      <c r="G4" s="610"/>
      <c r="H4" s="610"/>
      <c r="I4" s="611"/>
    </row>
    <row r="5" spans="2:9" ht="13.5" thickBot="1" x14ac:dyDescent="0.25">
      <c r="B5" s="218" t="s">
        <v>303</v>
      </c>
      <c r="C5" s="219" t="s">
        <v>305</v>
      </c>
      <c r="D5" s="219" t="s">
        <v>306</v>
      </c>
      <c r="E5" s="219" t="s">
        <v>307</v>
      </c>
      <c r="F5" s="219" t="s">
        <v>314</v>
      </c>
      <c r="G5" s="219" t="s">
        <v>315</v>
      </c>
      <c r="H5" s="220" t="s">
        <v>317</v>
      </c>
      <c r="I5" s="221" t="s">
        <v>316</v>
      </c>
    </row>
    <row r="6" spans="2:9" x14ac:dyDescent="0.2">
      <c r="B6" s="212">
        <v>1</v>
      </c>
      <c r="C6" s="213" t="s">
        <v>304</v>
      </c>
      <c r="D6" s="214" t="s">
        <v>56</v>
      </c>
      <c r="E6" s="214">
        <v>3</v>
      </c>
      <c r="F6" s="214">
        <v>60</v>
      </c>
      <c r="G6" s="215">
        <v>165</v>
      </c>
      <c r="H6" s="216">
        <f>G6*E6</f>
        <v>495</v>
      </c>
      <c r="I6" s="217">
        <f>H6/F6</f>
        <v>8.25</v>
      </c>
    </row>
    <row r="7" spans="2:9" x14ac:dyDescent="0.2">
      <c r="B7" s="201">
        <v>2</v>
      </c>
      <c r="C7" s="199" t="s">
        <v>308</v>
      </c>
      <c r="D7" s="237" t="s">
        <v>56</v>
      </c>
      <c r="E7" s="237">
        <v>3</v>
      </c>
      <c r="F7" s="237">
        <v>60</v>
      </c>
      <c r="G7" s="200">
        <v>65</v>
      </c>
      <c r="H7" s="206">
        <f t="shared" ref="H7:H12" si="0">G7*E7</f>
        <v>195</v>
      </c>
      <c r="I7" s="208">
        <f t="shared" ref="I7:I12" si="1">H7/F7</f>
        <v>3.25</v>
      </c>
    </row>
    <row r="8" spans="2:9" x14ac:dyDescent="0.2">
      <c r="B8" s="201">
        <v>3</v>
      </c>
      <c r="C8" s="199" t="s">
        <v>309</v>
      </c>
      <c r="D8" s="237" t="s">
        <v>56</v>
      </c>
      <c r="E8" s="237">
        <v>3</v>
      </c>
      <c r="F8" s="237">
        <v>60</v>
      </c>
      <c r="G8" s="200">
        <v>39</v>
      </c>
      <c r="H8" s="206">
        <f t="shared" si="0"/>
        <v>117</v>
      </c>
      <c r="I8" s="208">
        <f t="shared" si="1"/>
        <v>1.95</v>
      </c>
    </row>
    <row r="9" spans="2:9" x14ac:dyDescent="0.2">
      <c r="B9" s="201">
        <v>4</v>
      </c>
      <c r="C9" s="199" t="s">
        <v>310</v>
      </c>
      <c r="D9" s="237" t="s">
        <v>56</v>
      </c>
      <c r="E9" s="237">
        <v>1</v>
      </c>
      <c r="F9" s="237">
        <v>60</v>
      </c>
      <c r="G9" s="200">
        <v>195</v>
      </c>
      <c r="H9" s="206">
        <f t="shared" si="0"/>
        <v>195</v>
      </c>
      <c r="I9" s="208">
        <f t="shared" si="1"/>
        <v>3.25</v>
      </c>
    </row>
    <row r="10" spans="2:9" x14ac:dyDescent="0.2">
      <c r="B10" s="201">
        <v>5</v>
      </c>
      <c r="C10" s="199" t="s">
        <v>311</v>
      </c>
      <c r="D10" s="237" t="s">
        <v>56</v>
      </c>
      <c r="E10" s="237">
        <v>1</v>
      </c>
      <c r="F10" s="237">
        <v>60</v>
      </c>
      <c r="G10" s="200">
        <v>55</v>
      </c>
      <c r="H10" s="206">
        <f t="shared" si="0"/>
        <v>55</v>
      </c>
      <c r="I10" s="208">
        <f t="shared" si="1"/>
        <v>0.91666666666666663</v>
      </c>
    </row>
    <row r="11" spans="2:9" x14ac:dyDescent="0.2">
      <c r="B11" s="201">
        <v>6</v>
      </c>
      <c r="C11" s="199" t="s">
        <v>312</v>
      </c>
      <c r="D11" s="237" t="s">
        <v>56</v>
      </c>
      <c r="E11" s="237">
        <v>2</v>
      </c>
      <c r="F11" s="237">
        <v>60</v>
      </c>
      <c r="G11" s="200">
        <v>15</v>
      </c>
      <c r="H11" s="206">
        <f t="shared" si="0"/>
        <v>30</v>
      </c>
      <c r="I11" s="208">
        <f t="shared" si="1"/>
        <v>0.5</v>
      </c>
    </row>
    <row r="12" spans="2:9" ht="13.5" thickBot="1" x14ac:dyDescent="0.25">
      <c r="B12" s="202">
        <v>7</v>
      </c>
      <c r="C12" s="203" t="s">
        <v>313</v>
      </c>
      <c r="D12" s="204" t="s">
        <v>56</v>
      </c>
      <c r="E12" s="204">
        <v>4</v>
      </c>
      <c r="F12" s="204">
        <v>60</v>
      </c>
      <c r="G12" s="205">
        <v>35</v>
      </c>
      <c r="H12" s="207">
        <f t="shared" si="0"/>
        <v>140</v>
      </c>
      <c r="I12" s="209">
        <f t="shared" si="1"/>
        <v>2.3333333333333335</v>
      </c>
    </row>
    <row r="13" spans="2:9" x14ac:dyDescent="0.2">
      <c r="B13" s="242"/>
      <c r="C13" s="242"/>
      <c r="D13" s="242"/>
      <c r="E13" s="242"/>
      <c r="F13" s="242"/>
      <c r="G13" s="242"/>
      <c r="H13" s="242"/>
      <c r="I13" s="210">
        <f>SUM(I6:I12)</f>
        <v>20.45</v>
      </c>
    </row>
    <row r="14" spans="2:9" ht="13.5" thickBot="1" x14ac:dyDescent="0.25">
      <c r="B14" s="242"/>
      <c r="C14" s="242"/>
      <c r="D14" s="242"/>
      <c r="E14" s="242"/>
      <c r="F14" s="242"/>
      <c r="G14" s="242"/>
      <c r="H14" s="242"/>
      <c r="I14" s="211">
        <f>I13/5</f>
        <v>4.09</v>
      </c>
    </row>
    <row r="15" spans="2:9" ht="13.5" thickBot="1" x14ac:dyDescent="0.25"/>
    <row r="16" spans="2:9" x14ac:dyDescent="0.2">
      <c r="B16" s="612" t="s">
        <v>188</v>
      </c>
      <c r="C16" s="613"/>
      <c r="D16" s="613"/>
      <c r="E16" s="613"/>
      <c r="F16" s="613"/>
      <c r="G16" s="613"/>
      <c r="H16" s="613"/>
      <c r="I16" s="614"/>
    </row>
    <row r="17" spans="2:9" x14ac:dyDescent="0.2">
      <c r="B17" s="201" t="s">
        <v>303</v>
      </c>
      <c r="C17" s="237" t="s">
        <v>305</v>
      </c>
      <c r="D17" s="237" t="s">
        <v>306</v>
      </c>
      <c r="E17" s="237" t="s">
        <v>307</v>
      </c>
      <c r="F17" s="237" t="s">
        <v>314</v>
      </c>
      <c r="G17" s="237" t="s">
        <v>315</v>
      </c>
      <c r="H17" s="237" t="s">
        <v>317</v>
      </c>
      <c r="I17" s="238" t="s">
        <v>316</v>
      </c>
    </row>
    <row r="18" spans="2:9" x14ac:dyDescent="0.2">
      <c r="B18" s="201">
        <v>1</v>
      </c>
      <c r="C18" s="199" t="s">
        <v>304</v>
      </c>
      <c r="D18" s="237" t="s">
        <v>56</v>
      </c>
      <c r="E18" s="237">
        <v>1</v>
      </c>
      <c r="F18" s="237">
        <v>60</v>
      </c>
      <c r="G18" s="200">
        <v>165</v>
      </c>
      <c r="H18" s="200">
        <f>G18*E18</f>
        <v>165</v>
      </c>
      <c r="I18" s="239">
        <f>H18/F18</f>
        <v>2.75</v>
      </c>
    </row>
    <row r="19" spans="2:9" x14ac:dyDescent="0.2">
      <c r="B19" s="201">
        <v>2</v>
      </c>
      <c r="C19" s="199" t="s">
        <v>319</v>
      </c>
      <c r="D19" s="237" t="s">
        <v>56</v>
      </c>
      <c r="E19" s="237">
        <v>1</v>
      </c>
      <c r="F19" s="237">
        <v>60</v>
      </c>
      <c r="G19" s="200">
        <v>65</v>
      </c>
      <c r="H19" s="200">
        <f t="shared" ref="H19:H24" si="2">G19*E19</f>
        <v>65</v>
      </c>
      <c r="I19" s="239">
        <f t="shared" ref="I19:I24" si="3">H19/F19</f>
        <v>1.0833333333333333</v>
      </c>
    </row>
    <row r="20" spans="2:9" x14ac:dyDescent="0.2">
      <c r="B20" s="201">
        <v>3</v>
      </c>
      <c r="C20" s="199" t="s">
        <v>320</v>
      </c>
      <c r="D20" s="237" t="s">
        <v>56</v>
      </c>
      <c r="E20" s="237">
        <v>1</v>
      </c>
      <c r="F20" s="237">
        <v>60</v>
      </c>
      <c r="G20" s="200">
        <v>75</v>
      </c>
      <c r="H20" s="200">
        <f t="shared" si="2"/>
        <v>75</v>
      </c>
      <c r="I20" s="239">
        <f t="shared" si="3"/>
        <v>1.25</v>
      </c>
    </row>
    <row r="21" spans="2:9" x14ac:dyDescent="0.2">
      <c r="B21" s="201">
        <v>4</v>
      </c>
      <c r="C21" s="199" t="s">
        <v>309</v>
      </c>
      <c r="D21" s="237" t="s">
        <v>56</v>
      </c>
      <c r="E21" s="237">
        <v>1</v>
      </c>
      <c r="F21" s="237">
        <v>60</v>
      </c>
      <c r="G21" s="200">
        <v>39</v>
      </c>
      <c r="H21" s="200">
        <f t="shared" si="2"/>
        <v>39</v>
      </c>
      <c r="I21" s="239">
        <f t="shared" si="3"/>
        <v>0.65</v>
      </c>
    </row>
    <row r="22" spans="2:9" x14ac:dyDescent="0.2">
      <c r="B22" s="201">
        <v>5</v>
      </c>
      <c r="C22" s="199" t="s">
        <v>310</v>
      </c>
      <c r="D22" s="237" t="s">
        <v>56</v>
      </c>
      <c r="E22" s="237">
        <v>1</v>
      </c>
      <c r="F22" s="237">
        <v>60</v>
      </c>
      <c r="G22" s="200">
        <v>195</v>
      </c>
      <c r="H22" s="200">
        <f t="shared" si="2"/>
        <v>195</v>
      </c>
      <c r="I22" s="239">
        <f t="shared" si="3"/>
        <v>3.25</v>
      </c>
    </row>
    <row r="23" spans="2:9" x14ac:dyDescent="0.2">
      <c r="B23" s="201">
        <v>6</v>
      </c>
      <c r="C23" s="199" t="s">
        <v>318</v>
      </c>
      <c r="D23" s="237" t="s">
        <v>56</v>
      </c>
      <c r="E23" s="237">
        <v>1</v>
      </c>
      <c r="F23" s="237">
        <v>60</v>
      </c>
      <c r="G23" s="200">
        <v>35</v>
      </c>
      <c r="H23" s="200">
        <f t="shared" si="2"/>
        <v>35</v>
      </c>
      <c r="I23" s="239">
        <f t="shared" si="3"/>
        <v>0.58333333333333337</v>
      </c>
    </row>
    <row r="24" spans="2:9" x14ac:dyDescent="0.2">
      <c r="B24" s="201">
        <v>7</v>
      </c>
      <c r="C24" s="199" t="s">
        <v>312</v>
      </c>
      <c r="D24" s="237" t="s">
        <v>56</v>
      </c>
      <c r="E24" s="237">
        <v>3</v>
      </c>
      <c r="F24" s="237">
        <v>60</v>
      </c>
      <c r="G24" s="200">
        <v>15</v>
      </c>
      <c r="H24" s="200">
        <f t="shared" si="2"/>
        <v>45</v>
      </c>
      <c r="I24" s="239">
        <f t="shared" si="3"/>
        <v>0.75</v>
      </c>
    </row>
    <row r="25" spans="2:9" x14ac:dyDescent="0.2">
      <c r="B25" s="201"/>
      <c r="C25" s="237"/>
      <c r="D25" s="237"/>
      <c r="E25" s="237"/>
      <c r="F25" s="237"/>
      <c r="G25" s="237"/>
      <c r="H25" s="237"/>
      <c r="I25" s="240">
        <f>SUM(I18:I24)</f>
        <v>10.316666666666668</v>
      </c>
    </row>
    <row r="26" spans="2:9" ht="13.5" thickBot="1" x14ac:dyDescent="0.25">
      <c r="B26" s="202"/>
      <c r="C26" s="204"/>
      <c r="D26" s="204"/>
      <c r="E26" s="204"/>
      <c r="F26" s="204"/>
      <c r="G26" s="204"/>
      <c r="H26" s="204"/>
      <c r="I26" s="241">
        <f>I25/1</f>
        <v>10.316666666666668</v>
      </c>
    </row>
    <row r="27" spans="2:9" ht="13.5" thickBot="1" x14ac:dyDescent="0.25"/>
    <row r="28" spans="2:9" ht="13.5" thickBot="1" x14ac:dyDescent="0.25">
      <c r="B28" s="609" t="s">
        <v>189</v>
      </c>
      <c r="C28" s="610"/>
      <c r="D28" s="610"/>
      <c r="E28" s="610"/>
      <c r="F28" s="610"/>
      <c r="G28" s="610"/>
      <c r="H28" s="610"/>
      <c r="I28" s="611"/>
    </row>
    <row r="29" spans="2:9" ht="13.5" thickBot="1" x14ac:dyDescent="0.25">
      <c r="B29" s="218" t="s">
        <v>303</v>
      </c>
      <c r="C29" s="219" t="s">
        <v>305</v>
      </c>
      <c r="D29" s="219" t="s">
        <v>306</v>
      </c>
      <c r="E29" s="219" t="s">
        <v>307</v>
      </c>
      <c r="F29" s="219" t="s">
        <v>314</v>
      </c>
      <c r="G29" s="219" t="s">
        <v>315</v>
      </c>
      <c r="H29" s="220" t="s">
        <v>317</v>
      </c>
      <c r="I29" s="221" t="s">
        <v>316</v>
      </c>
    </row>
    <row r="30" spans="2:9" x14ac:dyDescent="0.2">
      <c r="B30" s="212">
        <v>1</v>
      </c>
      <c r="C30" s="213" t="s">
        <v>304</v>
      </c>
      <c r="D30" s="214" t="s">
        <v>56</v>
      </c>
      <c r="E30" s="214">
        <v>1</v>
      </c>
      <c r="F30" s="214">
        <v>60</v>
      </c>
      <c r="G30" s="215">
        <v>165</v>
      </c>
      <c r="H30" s="216">
        <f>G30*E30</f>
        <v>165</v>
      </c>
      <c r="I30" s="217">
        <f>H30/F30</f>
        <v>2.75</v>
      </c>
    </row>
    <row r="31" spans="2:9" x14ac:dyDescent="0.2">
      <c r="B31" s="201">
        <v>2</v>
      </c>
      <c r="C31" s="199" t="s">
        <v>319</v>
      </c>
      <c r="D31" s="237" t="s">
        <v>56</v>
      </c>
      <c r="E31" s="237">
        <v>1</v>
      </c>
      <c r="F31" s="237">
        <v>60</v>
      </c>
      <c r="G31" s="200">
        <v>65</v>
      </c>
      <c r="H31" s="206">
        <f t="shared" ref="H31:H38" si="4">G31*E31</f>
        <v>65</v>
      </c>
      <c r="I31" s="208">
        <f t="shared" ref="I31:I38" si="5">H31/F31</f>
        <v>1.0833333333333333</v>
      </c>
    </row>
    <row r="32" spans="2:9" x14ac:dyDescent="0.2">
      <c r="B32" s="201">
        <v>3</v>
      </c>
      <c r="C32" s="199" t="s">
        <v>321</v>
      </c>
      <c r="D32" s="237" t="s">
        <v>56</v>
      </c>
      <c r="E32" s="237">
        <v>1</v>
      </c>
      <c r="F32" s="237">
        <v>60</v>
      </c>
      <c r="G32" s="200">
        <v>450</v>
      </c>
      <c r="H32" s="206">
        <f t="shared" si="4"/>
        <v>450</v>
      </c>
      <c r="I32" s="208">
        <f t="shared" si="5"/>
        <v>7.5</v>
      </c>
    </row>
    <row r="33" spans="2:9" x14ac:dyDescent="0.2">
      <c r="B33" s="201">
        <v>4</v>
      </c>
      <c r="C33" s="199" t="s">
        <v>320</v>
      </c>
      <c r="D33" s="237" t="s">
        <v>56</v>
      </c>
      <c r="E33" s="237">
        <v>1</v>
      </c>
      <c r="F33" s="237">
        <v>60</v>
      </c>
      <c r="G33" s="200">
        <v>75</v>
      </c>
      <c r="H33" s="206">
        <f t="shared" si="4"/>
        <v>75</v>
      </c>
      <c r="I33" s="208">
        <f t="shared" si="5"/>
        <v>1.25</v>
      </c>
    </row>
    <row r="34" spans="2:9" x14ac:dyDescent="0.2">
      <c r="B34" s="201">
        <v>5</v>
      </c>
      <c r="C34" s="199" t="s">
        <v>309</v>
      </c>
      <c r="D34" s="237" t="s">
        <v>56</v>
      </c>
      <c r="E34" s="237">
        <v>2</v>
      </c>
      <c r="F34" s="237">
        <v>60</v>
      </c>
      <c r="G34" s="200">
        <v>39</v>
      </c>
      <c r="H34" s="206">
        <f t="shared" ref="H34:H35" si="6">G34*E34</f>
        <v>78</v>
      </c>
      <c r="I34" s="208">
        <f t="shared" ref="I34:I35" si="7">H34/F34</f>
        <v>1.3</v>
      </c>
    </row>
    <row r="35" spans="2:9" x14ac:dyDescent="0.2">
      <c r="B35" s="201">
        <v>6</v>
      </c>
      <c r="C35" s="199" t="s">
        <v>310</v>
      </c>
      <c r="D35" s="237" t="s">
        <v>56</v>
      </c>
      <c r="E35" s="237">
        <v>1</v>
      </c>
      <c r="F35" s="237">
        <v>60</v>
      </c>
      <c r="G35" s="200">
        <v>195</v>
      </c>
      <c r="H35" s="206">
        <f t="shared" si="6"/>
        <v>195</v>
      </c>
      <c r="I35" s="208">
        <f t="shared" si="7"/>
        <v>3.25</v>
      </c>
    </row>
    <row r="36" spans="2:9" x14ac:dyDescent="0.2">
      <c r="B36" s="201">
        <v>7</v>
      </c>
      <c r="C36" s="199" t="s">
        <v>318</v>
      </c>
      <c r="D36" s="237" t="s">
        <v>56</v>
      </c>
      <c r="E36" s="237">
        <v>1</v>
      </c>
      <c r="F36" s="237">
        <v>60</v>
      </c>
      <c r="G36" s="200">
        <v>35</v>
      </c>
      <c r="H36" s="206">
        <f t="shared" si="4"/>
        <v>35</v>
      </c>
      <c r="I36" s="208">
        <f t="shared" si="5"/>
        <v>0.58333333333333337</v>
      </c>
    </row>
    <row r="37" spans="2:9" x14ac:dyDescent="0.2">
      <c r="B37" s="201">
        <v>8</v>
      </c>
      <c r="C37" s="199" t="s">
        <v>312</v>
      </c>
      <c r="D37" s="237" t="s">
        <v>56</v>
      </c>
      <c r="E37" s="237">
        <v>1</v>
      </c>
      <c r="F37" s="237">
        <v>60</v>
      </c>
      <c r="G37" s="200">
        <v>15</v>
      </c>
      <c r="H37" s="206">
        <f t="shared" si="4"/>
        <v>15</v>
      </c>
      <c r="I37" s="208">
        <f t="shared" si="5"/>
        <v>0.25</v>
      </c>
    </row>
    <row r="38" spans="2:9" ht="13.5" thickBot="1" x14ac:dyDescent="0.25">
      <c r="B38" s="202">
        <v>9</v>
      </c>
      <c r="C38" s="203" t="s">
        <v>322</v>
      </c>
      <c r="D38" s="204" t="s">
        <v>56</v>
      </c>
      <c r="E38" s="204">
        <v>1</v>
      </c>
      <c r="F38" s="204">
        <v>60</v>
      </c>
      <c r="G38" s="205">
        <v>21</v>
      </c>
      <c r="H38" s="207">
        <f t="shared" si="4"/>
        <v>21</v>
      </c>
      <c r="I38" s="209">
        <f t="shared" si="5"/>
        <v>0.35</v>
      </c>
    </row>
    <row r="39" spans="2:9" x14ac:dyDescent="0.2">
      <c r="B39" s="242"/>
      <c r="C39" s="242"/>
      <c r="D39" s="242"/>
      <c r="E39" s="242"/>
      <c r="F39" s="242"/>
      <c r="G39" s="242"/>
      <c r="H39" s="242"/>
      <c r="I39" s="210">
        <f>SUM(I30:I38)</f>
        <v>18.316666666666666</v>
      </c>
    </row>
    <row r="40" spans="2:9" ht="13.5" thickBot="1" x14ac:dyDescent="0.25">
      <c r="B40" s="242"/>
      <c r="C40" s="242"/>
      <c r="D40" s="242"/>
      <c r="E40" s="242"/>
      <c r="F40" s="242"/>
      <c r="G40" s="242"/>
      <c r="H40" s="242"/>
      <c r="I40" s="211">
        <f>I39/1</f>
        <v>18.316666666666666</v>
      </c>
    </row>
    <row r="41" spans="2:9" ht="13.5" thickBot="1" x14ac:dyDescent="0.25"/>
    <row r="42" spans="2:9" ht="13.5" thickBot="1" x14ac:dyDescent="0.25">
      <c r="B42" s="609" t="s">
        <v>323</v>
      </c>
      <c r="C42" s="610"/>
      <c r="D42" s="610"/>
      <c r="E42" s="610"/>
      <c r="F42" s="610"/>
      <c r="G42" s="610"/>
      <c r="H42" s="610"/>
      <c r="I42" s="611"/>
    </row>
    <row r="43" spans="2:9" ht="13.5" thickBot="1" x14ac:dyDescent="0.25">
      <c r="B43" s="218" t="s">
        <v>303</v>
      </c>
      <c r="C43" s="219" t="s">
        <v>305</v>
      </c>
      <c r="D43" s="219" t="s">
        <v>306</v>
      </c>
      <c r="E43" s="219" t="s">
        <v>307</v>
      </c>
      <c r="F43" s="219" t="s">
        <v>314</v>
      </c>
      <c r="G43" s="219" t="s">
        <v>315</v>
      </c>
      <c r="H43" s="220" t="s">
        <v>317</v>
      </c>
      <c r="I43" s="221" t="s">
        <v>316</v>
      </c>
    </row>
    <row r="44" spans="2:9" x14ac:dyDescent="0.2">
      <c r="B44" s="212">
        <v>1</v>
      </c>
      <c r="C44" s="213" t="s">
        <v>304</v>
      </c>
      <c r="D44" s="214" t="s">
        <v>56</v>
      </c>
      <c r="E44" s="214">
        <v>1</v>
      </c>
      <c r="F44" s="214">
        <v>60</v>
      </c>
      <c r="G44" s="215">
        <v>165</v>
      </c>
      <c r="H44" s="216">
        <f>G44*E44</f>
        <v>165</v>
      </c>
      <c r="I44" s="217">
        <f>H44/F44</f>
        <v>2.75</v>
      </c>
    </row>
    <row r="45" spans="2:9" x14ac:dyDescent="0.2">
      <c r="B45" s="201">
        <v>2</v>
      </c>
      <c r="C45" s="199" t="s">
        <v>319</v>
      </c>
      <c r="D45" s="237" t="s">
        <v>56</v>
      </c>
      <c r="E45" s="237">
        <v>1</v>
      </c>
      <c r="F45" s="237">
        <v>60</v>
      </c>
      <c r="G45" s="200">
        <v>65</v>
      </c>
      <c r="H45" s="206">
        <f t="shared" ref="H45:H52" si="8">G45*E45</f>
        <v>65</v>
      </c>
      <c r="I45" s="208">
        <f t="shared" ref="I45:I52" si="9">H45/F45</f>
        <v>1.0833333333333333</v>
      </c>
    </row>
    <row r="46" spans="2:9" x14ac:dyDescent="0.2">
      <c r="B46" s="201">
        <v>3</v>
      </c>
      <c r="C46" s="199" t="s">
        <v>321</v>
      </c>
      <c r="D46" s="237" t="s">
        <v>56</v>
      </c>
      <c r="E46" s="237">
        <v>1</v>
      </c>
      <c r="F46" s="237">
        <v>60</v>
      </c>
      <c r="G46" s="200">
        <v>450</v>
      </c>
      <c r="H46" s="206">
        <f t="shared" si="8"/>
        <v>450</v>
      </c>
      <c r="I46" s="208">
        <f t="shared" si="9"/>
        <v>7.5</v>
      </c>
    </row>
    <row r="47" spans="2:9" x14ac:dyDescent="0.2">
      <c r="B47" s="201">
        <v>4</v>
      </c>
      <c r="C47" s="199" t="s">
        <v>308</v>
      </c>
      <c r="D47" s="237" t="s">
        <v>56</v>
      </c>
      <c r="E47" s="237">
        <v>1</v>
      </c>
      <c r="F47" s="237">
        <v>60</v>
      </c>
      <c r="G47" s="200">
        <v>70</v>
      </c>
      <c r="H47" s="206">
        <f t="shared" si="8"/>
        <v>70</v>
      </c>
      <c r="I47" s="208">
        <f t="shared" si="9"/>
        <v>1.1666666666666667</v>
      </c>
    </row>
    <row r="48" spans="2:9" x14ac:dyDescent="0.2">
      <c r="B48" s="201">
        <v>5</v>
      </c>
      <c r="C48" s="199" t="s">
        <v>309</v>
      </c>
      <c r="D48" s="237" t="s">
        <v>56</v>
      </c>
      <c r="E48" s="237">
        <v>1</v>
      </c>
      <c r="F48" s="237">
        <v>60</v>
      </c>
      <c r="G48" s="200">
        <v>39</v>
      </c>
      <c r="H48" s="206">
        <f t="shared" si="8"/>
        <v>39</v>
      </c>
      <c r="I48" s="208">
        <f t="shared" si="9"/>
        <v>0.65</v>
      </c>
    </row>
    <row r="49" spans="2:9" x14ac:dyDescent="0.2">
      <c r="B49" s="201">
        <v>6</v>
      </c>
      <c r="C49" s="199" t="s">
        <v>310</v>
      </c>
      <c r="D49" s="237" t="s">
        <v>56</v>
      </c>
      <c r="E49" s="237">
        <v>1</v>
      </c>
      <c r="F49" s="237">
        <v>60</v>
      </c>
      <c r="G49" s="200">
        <v>195</v>
      </c>
      <c r="H49" s="206">
        <f t="shared" si="8"/>
        <v>195</v>
      </c>
      <c r="I49" s="208">
        <f t="shared" si="9"/>
        <v>3.25</v>
      </c>
    </row>
    <row r="50" spans="2:9" x14ac:dyDescent="0.2">
      <c r="B50" s="201">
        <v>7</v>
      </c>
      <c r="C50" s="199" t="s">
        <v>318</v>
      </c>
      <c r="D50" s="237" t="s">
        <v>56</v>
      </c>
      <c r="E50" s="237">
        <v>1</v>
      </c>
      <c r="F50" s="237">
        <v>60</v>
      </c>
      <c r="G50" s="200">
        <v>35</v>
      </c>
      <c r="H50" s="206">
        <f t="shared" si="8"/>
        <v>35</v>
      </c>
      <c r="I50" s="208">
        <f t="shared" si="9"/>
        <v>0.58333333333333337</v>
      </c>
    </row>
    <row r="51" spans="2:9" x14ac:dyDescent="0.2">
      <c r="B51" s="201">
        <v>8</v>
      </c>
      <c r="C51" s="199" t="s">
        <v>312</v>
      </c>
      <c r="D51" s="237" t="s">
        <v>56</v>
      </c>
      <c r="E51" s="237">
        <v>1</v>
      </c>
      <c r="F51" s="237">
        <v>60</v>
      </c>
      <c r="G51" s="200">
        <v>15</v>
      </c>
      <c r="H51" s="206">
        <f t="shared" si="8"/>
        <v>15</v>
      </c>
      <c r="I51" s="208">
        <f t="shared" si="9"/>
        <v>0.25</v>
      </c>
    </row>
    <row r="52" spans="2:9" ht="13.5" thickBot="1" x14ac:dyDescent="0.25">
      <c r="B52" s="202">
        <v>9</v>
      </c>
      <c r="C52" s="203"/>
      <c r="D52" s="204" t="s">
        <v>56</v>
      </c>
      <c r="E52" s="204"/>
      <c r="F52" s="204">
        <v>60</v>
      </c>
      <c r="G52" s="205">
        <v>0</v>
      </c>
      <c r="H52" s="207">
        <f t="shared" si="8"/>
        <v>0</v>
      </c>
      <c r="I52" s="209">
        <f t="shared" si="9"/>
        <v>0</v>
      </c>
    </row>
    <row r="53" spans="2:9" x14ac:dyDescent="0.2">
      <c r="B53" s="242"/>
      <c r="C53" s="242"/>
      <c r="D53" s="242"/>
      <c r="E53" s="242"/>
      <c r="F53" s="242"/>
      <c r="G53" s="242"/>
      <c r="H53" s="242"/>
      <c r="I53" s="210">
        <f>SUM(I44:I52)</f>
        <v>17.233333333333331</v>
      </c>
    </row>
    <row r="54" spans="2:9" ht="13.5" thickBot="1" x14ac:dyDescent="0.25">
      <c r="B54" s="242"/>
      <c r="C54" s="242"/>
      <c r="D54" s="242"/>
      <c r="E54" s="242"/>
      <c r="F54" s="242"/>
      <c r="G54" s="242"/>
      <c r="H54" s="242"/>
      <c r="I54" s="211">
        <f>I53/1</f>
        <v>17.233333333333331</v>
      </c>
    </row>
    <row r="55" spans="2:9" ht="13.5" thickBot="1" x14ac:dyDescent="0.25"/>
    <row r="56" spans="2:9" ht="13.5" thickBot="1" x14ac:dyDescent="0.25">
      <c r="B56" s="609" t="s">
        <v>191</v>
      </c>
      <c r="C56" s="610"/>
      <c r="D56" s="610"/>
      <c r="E56" s="610"/>
      <c r="F56" s="610"/>
      <c r="G56" s="610"/>
      <c r="H56" s="610"/>
      <c r="I56" s="611"/>
    </row>
    <row r="57" spans="2:9" ht="13.5" thickBot="1" x14ac:dyDescent="0.25">
      <c r="B57" s="218" t="s">
        <v>303</v>
      </c>
      <c r="C57" s="219" t="s">
        <v>305</v>
      </c>
      <c r="D57" s="219" t="s">
        <v>306</v>
      </c>
      <c r="E57" s="219" t="s">
        <v>307</v>
      </c>
      <c r="F57" s="219" t="s">
        <v>314</v>
      </c>
      <c r="G57" s="219" t="s">
        <v>315</v>
      </c>
      <c r="H57" s="220" t="s">
        <v>317</v>
      </c>
      <c r="I57" s="221" t="s">
        <v>316</v>
      </c>
    </row>
    <row r="58" spans="2:9" x14ac:dyDescent="0.2">
      <c r="B58" s="212">
        <v>1</v>
      </c>
      <c r="C58" s="213" t="s">
        <v>304</v>
      </c>
      <c r="D58" s="214" t="s">
        <v>56</v>
      </c>
      <c r="E58" s="214">
        <v>1</v>
      </c>
      <c r="F58" s="214">
        <v>60</v>
      </c>
      <c r="G58" s="215">
        <v>165</v>
      </c>
      <c r="H58" s="216">
        <f>G58*E58</f>
        <v>165</v>
      </c>
      <c r="I58" s="217">
        <f>H58/F58</f>
        <v>2.75</v>
      </c>
    </row>
    <row r="59" spans="2:9" x14ac:dyDescent="0.2">
      <c r="B59" s="201">
        <v>2</v>
      </c>
      <c r="C59" s="199" t="s">
        <v>319</v>
      </c>
      <c r="D59" s="197" t="s">
        <v>56</v>
      </c>
      <c r="E59" s="197">
        <v>1</v>
      </c>
      <c r="F59" s="197">
        <v>60</v>
      </c>
      <c r="G59" s="200">
        <v>65</v>
      </c>
      <c r="H59" s="206">
        <f t="shared" ref="H59:H66" si="10">G59*E59</f>
        <v>65</v>
      </c>
      <c r="I59" s="208">
        <f t="shared" ref="I59:I66" si="11">H59/F59</f>
        <v>1.0833333333333333</v>
      </c>
    </row>
    <row r="60" spans="2:9" x14ac:dyDescent="0.2">
      <c r="B60" s="201">
        <v>3</v>
      </c>
      <c r="C60" s="199"/>
      <c r="D60" s="197" t="s">
        <v>56</v>
      </c>
      <c r="E60" s="197"/>
      <c r="F60" s="197">
        <v>60</v>
      </c>
      <c r="G60" s="200"/>
      <c r="H60" s="206">
        <f t="shared" si="10"/>
        <v>0</v>
      </c>
      <c r="I60" s="208">
        <f t="shared" si="11"/>
        <v>0</v>
      </c>
    </row>
    <row r="61" spans="2:9" x14ac:dyDescent="0.2">
      <c r="B61" s="201">
        <v>4</v>
      </c>
      <c r="C61" s="199" t="s">
        <v>308</v>
      </c>
      <c r="D61" s="197" t="s">
        <v>56</v>
      </c>
      <c r="E61" s="197">
        <v>1</v>
      </c>
      <c r="F61" s="197">
        <v>60</v>
      </c>
      <c r="G61" s="200">
        <v>70</v>
      </c>
      <c r="H61" s="206">
        <f t="shared" si="10"/>
        <v>70</v>
      </c>
      <c r="I61" s="208">
        <f t="shared" si="11"/>
        <v>1.1666666666666667</v>
      </c>
    </row>
    <row r="62" spans="2:9" x14ac:dyDescent="0.2">
      <c r="B62" s="201">
        <v>5</v>
      </c>
      <c r="C62" s="199" t="s">
        <v>309</v>
      </c>
      <c r="D62" s="197" t="s">
        <v>56</v>
      </c>
      <c r="E62" s="197">
        <v>1</v>
      </c>
      <c r="F62" s="197">
        <v>60</v>
      </c>
      <c r="G62" s="200">
        <v>39</v>
      </c>
      <c r="H62" s="206">
        <f t="shared" si="10"/>
        <v>39</v>
      </c>
      <c r="I62" s="208">
        <f t="shared" si="11"/>
        <v>0.65</v>
      </c>
    </row>
    <row r="63" spans="2:9" x14ac:dyDescent="0.2">
      <c r="B63" s="201">
        <v>6</v>
      </c>
      <c r="C63" s="199" t="s">
        <v>310</v>
      </c>
      <c r="D63" s="197" t="s">
        <v>56</v>
      </c>
      <c r="E63" s="197">
        <v>1</v>
      </c>
      <c r="F63" s="197">
        <v>60</v>
      </c>
      <c r="G63" s="200">
        <v>195</v>
      </c>
      <c r="H63" s="206">
        <f t="shared" si="10"/>
        <v>195</v>
      </c>
      <c r="I63" s="208">
        <f t="shared" si="11"/>
        <v>3.25</v>
      </c>
    </row>
    <row r="64" spans="2:9" x14ac:dyDescent="0.2">
      <c r="B64" s="201">
        <v>7</v>
      </c>
      <c r="C64" s="199" t="s">
        <v>318</v>
      </c>
      <c r="D64" s="197" t="s">
        <v>56</v>
      </c>
      <c r="E64" s="197">
        <v>1</v>
      </c>
      <c r="F64" s="197">
        <v>60</v>
      </c>
      <c r="G64" s="200">
        <v>35</v>
      </c>
      <c r="H64" s="206">
        <f t="shared" si="10"/>
        <v>35</v>
      </c>
      <c r="I64" s="208">
        <f t="shared" si="11"/>
        <v>0.58333333333333337</v>
      </c>
    </row>
    <row r="65" spans="2:9" x14ac:dyDescent="0.2">
      <c r="B65" s="201">
        <v>8</v>
      </c>
      <c r="C65" s="199" t="s">
        <v>312</v>
      </c>
      <c r="D65" s="197" t="s">
        <v>56</v>
      </c>
      <c r="E65" s="197">
        <v>1</v>
      </c>
      <c r="F65" s="197">
        <v>60</v>
      </c>
      <c r="G65" s="200">
        <v>15</v>
      </c>
      <c r="H65" s="206">
        <f t="shared" si="10"/>
        <v>15</v>
      </c>
      <c r="I65" s="208">
        <f t="shared" si="11"/>
        <v>0.25</v>
      </c>
    </row>
    <row r="66" spans="2:9" ht="13.5" thickBot="1" x14ac:dyDescent="0.25">
      <c r="B66" s="202">
        <v>9</v>
      </c>
      <c r="C66" s="203"/>
      <c r="D66" s="204" t="s">
        <v>56</v>
      </c>
      <c r="E66" s="204"/>
      <c r="F66" s="204">
        <v>60</v>
      </c>
      <c r="G66" s="205">
        <v>0</v>
      </c>
      <c r="H66" s="207">
        <f t="shared" si="10"/>
        <v>0</v>
      </c>
      <c r="I66" s="209">
        <f t="shared" si="11"/>
        <v>0</v>
      </c>
    </row>
    <row r="67" spans="2:9" x14ac:dyDescent="0.2">
      <c r="I67" s="210">
        <f>SUM(I58:I66)</f>
        <v>9.7333333333333343</v>
      </c>
    </row>
    <row r="68" spans="2:9" ht="13.5" thickBot="1" x14ac:dyDescent="0.25">
      <c r="I68" s="211">
        <f>I67/1</f>
        <v>9.7333333333333343</v>
      </c>
    </row>
    <row r="69" spans="2:9" ht="13.5" thickBot="1" x14ac:dyDescent="0.25"/>
    <row r="70" spans="2:9" ht="13.5" thickBot="1" x14ac:dyDescent="0.25">
      <c r="B70" s="609" t="s">
        <v>192</v>
      </c>
      <c r="C70" s="610"/>
      <c r="D70" s="610"/>
      <c r="E70" s="610"/>
      <c r="F70" s="610"/>
      <c r="G70" s="610"/>
      <c r="H70" s="610"/>
      <c r="I70" s="611"/>
    </row>
    <row r="71" spans="2:9" ht="13.5" thickBot="1" x14ac:dyDescent="0.25">
      <c r="B71" s="218" t="s">
        <v>303</v>
      </c>
      <c r="C71" s="219" t="s">
        <v>305</v>
      </c>
      <c r="D71" s="219" t="s">
        <v>306</v>
      </c>
      <c r="E71" s="219" t="s">
        <v>307</v>
      </c>
      <c r="F71" s="219" t="s">
        <v>314</v>
      </c>
      <c r="G71" s="219" t="s">
        <v>315</v>
      </c>
      <c r="H71" s="220" t="s">
        <v>317</v>
      </c>
      <c r="I71" s="221" t="s">
        <v>316</v>
      </c>
    </row>
    <row r="72" spans="2:9" x14ac:dyDescent="0.2">
      <c r="B72" s="212">
        <v>1</v>
      </c>
      <c r="C72" s="213" t="s">
        <v>304</v>
      </c>
      <c r="D72" s="214" t="s">
        <v>56</v>
      </c>
      <c r="E72" s="214">
        <v>1</v>
      </c>
      <c r="F72" s="214">
        <v>60</v>
      </c>
      <c r="G72" s="215">
        <v>165</v>
      </c>
      <c r="H72" s="216">
        <f>G72*E72</f>
        <v>165</v>
      </c>
      <c r="I72" s="217">
        <f>H72/F72</f>
        <v>2.75</v>
      </c>
    </row>
    <row r="73" spans="2:9" x14ac:dyDescent="0.2">
      <c r="B73" s="201">
        <v>2</v>
      </c>
      <c r="C73" s="199" t="s">
        <v>319</v>
      </c>
      <c r="D73" s="197" t="s">
        <v>56</v>
      </c>
      <c r="E73" s="197">
        <v>1</v>
      </c>
      <c r="F73" s="197">
        <v>60</v>
      </c>
      <c r="G73" s="200">
        <v>65</v>
      </c>
      <c r="H73" s="206">
        <f t="shared" ref="H73:H80" si="12">G73*E73</f>
        <v>65</v>
      </c>
      <c r="I73" s="208">
        <f t="shared" ref="I73:I80" si="13">H73/F73</f>
        <v>1.0833333333333333</v>
      </c>
    </row>
    <row r="74" spans="2:9" x14ac:dyDescent="0.2">
      <c r="B74" s="201">
        <v>3</v>
      </c>
      <c r="C74" s="199"/>
      <c r="D74" s="197" t="s">
        <v>56</v>
      </c>
      <c r="E74" s="197"/>
      <c r="F74" s="197">
        <v>60</v>
      </c>
      <c r="G74" s="200"/>
      <c r="H74" s="206">
        <f t="shared" si="12"/>
        <v>0</v>
      </c>
      <c r="I74" s="208">
        <f t="shared" si="13"/>
        <v>0</v>
      </c>
    </row>
    <row r="75" spans="2:9" x14ac:dyDescent="0.2">
      <c r="B75" s="201">
        <v>4</v>
      </c>
      <c r="C75" s="199" t="s">
        <v>308</v>
      </c>
      <c r="D75" s="197" t="s">
        <v>56</v>
      </c>
      <c r="E75" s="197">
        <v>1</v>
      </c>
      <c r="F75" s="197">
        <v>60</v>
      </c>
      <c r="G75" s="200">
        <v>70</v>
      </c>
      <c r="H75" s="206">
        <f t="shared" si="12"/>
        <v>70</v>
      </c>
      <c r="I75" s="208">
        <f t="shared" si="13"/>
        <v>1.1666666666666667</v>
      </c>
    </row>
    <row r="76" spans="2:9" x14ac:dyDescent="0.2">
      <c r="B76" s="201">
        <v>5</v>
      </c>
      <c r="C76" s="199" t="s">
        <v>309</v>
      </c>
      <c r="D76" s="197" t="s">
        <v>56</v>
      </c>
      <c r="E76" s="197">
        <v>1</v>
      </c>
      <c r="F76" s="197">
        <v>60</v>
      </c>
      <c r="G76" s="200">
        <v>39</v>
      </c>
      <c r="H76" s="206">
        <f t="shared" si="12"/>
        <v>39</v>
      </c>
      <c r="I76" s="208">
        <f t="shared" si="13"/>
        <v>0.65</v>
      </c>
    </row>
    <row r="77" spans="2:9" x14ac:dyDescent="0.2">
      <c r="B77" s="201">
        <v>6</v>
      </c>
      <c r="C77" s="199" t="s">
        <v>310</v>
      </c>
      <c r="D77" s="197" t="s">
        <v>56</v>
      </c>
      <c r="E77" s="197">
        <v>1</v>
      </c>
      <c r="F77" s="197">
        <v>60</v>
      </c>
      <c r="G77" s="200">
        <v>195</v>
      </c>
      <c r="H77" s="206">
        <f t="shared" si="12"/>
        <v>195</v>
      </c>
      <c r="I77" s="208">
        <f t="shared" si="13"/>
        <v>3.25</v>
      </c>
    </row>
    <row r="78" spans="2:9" x14ac:dyDescent="0.2">
      <c r="B78" s="201">
        <v>7</v>
      </c>
      <c r="C78" s="199" t="s">
        <v>318</v>
      </c>
      <c r="D78" s="197" t="s">
        <v>56</v>
      </c>
      <c r="E78" s="197">
        <v>1</v>
      </c>
      <c r="F78" s="197">
        <v>60</v>
      </c>
      <c r="G78" s="200">
        <v>35</v>
      </c>
      <c r="H78" s="206">
        <f t="shared" si="12"/>
        <v>35</v>
      </c>
      <c r="I78" s="208">
        <f t="shared" si="13"/>
        <v>0.58333333333333337</v>
      </c>
    </row>
    <row r="79" spans="2:9" x14ac:dyDescent="0.2">
      <c r="B79" s="201">
        <v>8</v>
      </c>
      <c r="C79" s="199" t="s">
        <v>312</v>
      </c>
      <c r="D79" s="197" t="s">
        <v>56</v>
      </c>
      <c r="E79" s="197">
        <v>1</v>
      </c>
      <c r="F79" s="197">
        <v>60</v>
      </c>
      <c r="G79" s="200">
        <v>15</v>
      </c>
      <c r="H79" s="206">
        <f t="shared" si="12"/>
        <v>15</v>
      </c>
      <c r="I79" s="208">
        <f t="shared" si="13"/>
        <v>0.25</v>
      </c>
    </row>
    <row r="80" spans="2:9" ht="13.5" thickBot="1" x14ac:dyDescent="0.25">
      <c r="B80" s="202">
        <v>9</v>
      </c>
      <c r="C80" s="203" t="s">
        <v>322</v>
      </c>
      <c r="D80" s="204" t="s">
        <v>56</v>
      </c>
      <c r="E80" s="204">
        <v>1</v>
      </c>
      <c r="F80" s="204">
        <v>60</v>
      </c>
      <c r="G80" s="205">
        <v>21</v>
      </c>
      <c r="H80" s="207">
        <f t="shared" si="12"/>
        <v>21</v>
      </c>
      <c r="I80" s="209">
        <f t="shared" si="13"/>
        <v>0.35</v>
      </c>
    </row>
    <row r="81" spans="2:9" x14ac:dyDescent="0.2">
      <c r="I81" s="210">
        <f>SUM(I72:I80)</f>
        <v>10.083333333333334</v>
      </c>
    </row>
    <row r="82" spans="2:9" ht="13.5" thickBot="1" x14ac:dyDescent="0.25">
      <c r="I82" s="211">
        <f>I81/1</f>
        <v>10.083333333333334</v>
      </c>
    </row>
    <row r="83" spans="2:9" ht="13.5" thickBot="1" x14ac:dyDescent="0.25"/>
    <row r="84" spans="2:9" ht="13.5" thickBot="1" x14ac:dyDescent="0.25">
      <c r="B84" s="609" t="s">
        <v>193</v>
      </c>
      <c r="C84" s="610"/>
      <c r="D84" s="610"/>
      <c r="E84" s="610"/>
      <c r="F84" s="610"/>
      <c r="G84" s="610"/>
      <c r="H84" s="610"/>
      <c r="I84" s="611"/>
    </row>
    <row r="85" spans="2:9" ht="13.5" thickBot="1" x14ac:dyDescent="0.25">
      <c r="B85" s="218" t="s">
        <v>303</v>
      </c>
      <c r="C85" s="219" t="s">
        <v>305</v>
      </c>
      <c r="D85" s="219" t="s">
        <v>306</v>
      </c>
      <c r="E85" s="219" t="s">
        <v>307</v>
      </c>
      <c r="F85" s="219" t="s">
        <v>314</v>
      </c>
      <c r="G85" s="219" t="s">
        <v>315</v>
      </c>
      <c r="H85" s="220" t="s">
        <v>317</v>
      </c>
      <c r="I85" s="221" t="s">
        <v>316</v>
      </c>
    </row>
    <row r="86" spans="2:9" x14ac:dyDescent="0.2">
      <c r="B86" s="212">
        <v>1</v>
      </c>
      <c r="C86" s="213" t="s">
        <v>304</v>
      </c>
      <c r="D86" s="214" t="s">
        <v>56</v>
      </c>
      <c r="E86" s="214">
        <v>1</v>
      </c>
      <c r="F86" s="214">
        <v>60</v>
      </c>
      <c r="G86" s="215">
        <v>165</v>
      </c>
      <c r="H86" s="216">
        <f>G86*E86</f>
        <v>165</v>
      </c>
      <c r="I86" s="217">
        <f>H86/F86</f>
        <v>2.75</v>
      </c>
    </row>
    <row r="87" spans="2:9" x14ac:dyDescent="0.2">
      <c r="B87" s="201">
        <v>2</v>
      </c>
      <c r="C87" s="199" t="s">
        <v>319</v>
      </c>
      <c r="D87" s="197" t="s">
        <v>56</v>
      </c>
      <c r="E87" s="197">
        <v>1</v>
      </c>
      <c r="F87" s="197">
        <v>60</v>
      </c>
      <c r="G87" s="200">
        <v>65</v>
      </c>
      <c r="H87" s="206">
        <f t="shared" ref="H87:H94" si="14">G87*E87</f>
        <v>65</v>
      </c>
      <c r="I87" s="208">
        <f t="shared" ref="I87:I94" si="15">H87/F87</f>
        <v>1.0833333333333333</v>
      </c>
    </row>
    <row r="88" spans="2:9" x14ac:dyDescent="0.2">
      <c r="B88" s="201">
        <v>3</v>
      </c>
      <c r="C88" s="199" t="s">
        <v>321</v>
      </c>
      <c r="D88" s="197" t="s">
        <v>56</v>
      </c>
      <c r="E88" s="197">
        <v>1</v>
      </c>
      <c r="F88" s="197">
        <v>60</v>
      </c>
      <c r="G88" s="200">
        <v>450</v>
      </c>
      <c r="H88" s="206">
        <f t="shared" si="14"/>
        <v>450</v>
      </c>
      <c r="I88" s="208">
        <f t="shared" si="15"/>
        <v>7.5</v>
      </c>
    </row>
    <row r="89" spans="2:9" x14ac:dyDescent="0.2">
      <c r="B89" s="201">
        <v>4</v>
      </c>
      <c r="C89" s="199" t="s">
        <v>308</v>
      </c>
      <c r="D89" s="197" t="s">
        <v>56</v>
      </c>
      <c r="E89" s="197">
        <v>1</v>
      </c>
      <c r="F89" s="197">
        <v>60</v>
      </c>
      <c r="G89" s="200">
        <v>70</v>
      </c>
      <c r="H89" s="206">
        <f t="shared" si="14"/>
        <v>70</v>
      </c>
      <c r="I89" s="208">
        <f t="shared" si="15"/>
        <v>1.1666666666666667</v>
      </c>
    </row>
    <row r="90" spans="2:9" x14ac:dyDescent="0.2">
      <c r="B90" s="201">
        <v>5</v>
      </c>
      <c r="C90" s="199" t="s">
        <v>309</v>
      </c>
      <c r="D90" s="197" t="s">
        <v>56</v>
      </c>
      <c r="E90" s="197">
        <v>2</v>
      </c>
      <c r="F90" s="197">
        <v>60</v>
      </c>
      <c r="G90" s="200">
        <v>39</v>
      </c>
      <c r="H90" s="206">
        <f t="shared" si="14"/>
        <v>78</v>
      </c>
      <c r="I90" s="208">
        <f t="shared" si="15"/>
        <v>1.3</v>
      </c>
    </row>
    <row r="91" spans="2:9" x14ac:dyDescent="0.2">
      <c r="B91" s="201">
        <v>6</v>
      </c>
      <c r="C91" s="199" t="s">
        <v>310</v>
      </c>
      <c r="D91" s="197" t="s">
        <v>56</v>
      </c>
      <c r="E91" s="197">
        <v>1</v>
      </c>
      <c r="F91" s="197">
        <v>60</v>
      </c>
      <c r="G91" s="200">
        <v>195</v>
      </c>
      <c r="H91" s="206">
        <f t="shared" si="14"/>
        <v>195</v>
      </c>
      <c r="I91" s="208">
        <f t="shared" si="15"/>
        <v>3.25</v>
      </c>
    </row>
    <row r="92" spans="2:9" x14ac:dyDescent="0.2">
      <c r="B92" s="201">
        <v>7</v>
      </c>
      <c r="C92" s="199" t="s">
        <v>318</v>
      </c>
      <c r="D92" s="197" t="s">
        <v>56</v>
      </c>
      <c r="E92" s="197">
        <v>1</v>
      </c>
      <c r="F92" s="197">
        <v>60</v>
      </c>
      <c r="G92" s="200">
        <v>35</v>
      </c>
      <c r="H92" s="206">
        <f t="shared" si="14"/>
        <v>35</v>
      </c>
      <c r="I92" s="208">
        <f t="shared" si="15"/>
        <v>0.58333333333333337</v>
      </c>
    </row>
    <row r="93" spans="2:9" x14ac:dyDescent="0.2">
      <c r="B93" s="201">
        <v>8</v>
      </c>
      <c r="C93" s="199" t="s">
        <v>312</v>
      </c>
      <c r="D93" s="197" t="s">
        <v>56</v>
      </c>
      <c r="E93" s="197">
        <v>1</v>
      </c>
      <c r="F93" s="197">
        <v>60</v>
      </c>
      <c r="G93" s="200">
        <v>15</v>
      </c>
      <c r="H93" s="206">
        <f t="shared" si="14"/>
        <v>15</v>
      </c>
      <c r="I93" s="208">
        <f t="shared" si="15"/>
        <v>0.25</v>
      </c>
    </row>
    <row r="94" spans="2:9" ht="13.5" thickBot="1" x14ac:dyDescent="0.25">
      <c r="B94" s="202">
        <v>9</v>
      </c>
      <c r="C94" s="203" t="s">
        <v>313</v>
      </c>
      <c r="D94" s="204" t="s">
        <v>56</v>
      </c>
      <c r="E94" s="204">
        <v>1</v>
      </c>
      <c r="F94" s="204">
        <v>60</v>
      </c>
      <c r="G94" s="205">
        <v>21</v>
      </c>
      <c r="H94" s="207">
        <f t="shared" si="14"/>
        <v>21</v>
      </c>
      <c r="I94" s="209">
        <f t="shared" si="15"/>
        <v>0.35</v>
      </c>
    </row>
    <row r="95" spans="2:9" x14ac:dyDescent="0.2">
      <c r="I95" s="210">
        <f>SUM(I86:I94)</f>
        <v>18.233333333333331</v>
      </c>
    </row>
    <row r="96" spans="2:9" ht="13.5" thickBot="1" x14ac:dyDescent="0.25">
      <c r="I96" s="211">
        <f>I95/2</f>
        <v>9.1166666666666654</v>
      </c>
    </row>
    <row r="97" spans="2:9" ht="13.5" thickBot="1" x14ac:dyDescent="0.25"/>
    <row r="98" spans="2:9" ht="13.5" thickBot="1" x14ac:dyDescent="0.25">
      <c r="B98" s="609" t="s">
        <v>194</v>
      </c>
      <c r="C98" s="610"/>
      <c r="D98" s="610"/>
      <c r="E98" s="610"/>
      <c r="F98" s="610"/>
      <c r="G98" s="610"/>
      <c r="H98" s="610"/>
      <c r="I98" s="611"/>
    </row>
    <row r="99" spans="2:9" ht="13.5" thickBot="1" x14ac:dyDescent="0.25">
      <c r="B99" s="218" t="s">
        <v>303</v>
      </c>
      <c r="C99" s="219" t="s">
        <v>305</v>
      </c>
      <c r="D99" s="219" t="s">
        <v>306</v>
      </c>
      <c r="E99" s="219" t="s">
        <v>307</v>
      </c>
      <c r="F99" s="219" t="s">
        <v>314</v>
      </c>
      <c r="G99" s="219" t="s">
        <v>315</v>
      </c>
      <c r="H99" s="220" t="s">
        <v>317</v>
      </c>
      <c r="I99" s="221" t="s">
        <v>316</v>
      </c>
    </row>
    <row r="100" spans="2:9" x14ac:dyDescent="0.2">
      <c r="B100" s="212">
        <v>1</v>
      </c>
      <c r="C100" s="213" t="s">
        <v>304</v>
      </c>
      <c r="D100" s="214" t="s">
        <v>56</v>
      </c>
      <c r="E100" s="214">
        <v>1</v>
      </c>
      <c r="F100" s="214">
        <v>60</v>
      </c>
      <c r="G100" s="215">
        <v>165</v>
      </c>
      <c r="H100" s="216">
        <f>G100*E100</f>
        <v>165</v>
      </c>
      <c r="I100" s="217">
        <f>H100/F100</f>
        <v>2.75</v>
      </c>
    </row>
    <row r="101" spans="2:9" x14ac:dyDescent="0.2">
      <c r="B101" s="201">
        <v>2</v>
      </c>
      <c r="C101" s="199" t="s">
        <v>319</v>
      </c>
      <c r="D101" s="197" t="s">
        <v>56</v>
      </c>
      <c r="E101" s="197">
        <v>1</v>
      </c>
      <c r="F101" s="197">
        <v>60</v>
      </c>
      <c r="G101" s="200">
        <v>65</v>
      </c>
      <c r="H101" s="206">
        <f t="shared" ref="H101:H108" si="16">G101*E101</f>
        <v>65</v>
      </c>
      <c r="I101" s="208">
        <f t="shared" ref="I101:I108" si="17">H101/F101</f>
        <v>1.0833333333333333</v>
      </c>
    </row>
    <row r="102" spans="2:9" x14ac:dyDescent="0.2">
      <c r="B102" s="201">
        <v>3</v>
      </c>
      <c r="C102" s="199" t="s">
        <v>321</v>
      </c>
      <c r="D102" s="197" t="s">
        <v>56</v>
      </c>
      <c r="E102" s="197">
        <v>1</v>
      </c>
      <c r="F102" s="197">
        <v>60</v>
      </c>
      <c r="G102" s="200">
        <v>450</v>
      </c>
      <c r="H102" s="206">
        <f t="shared" si="16"/>
        <v>450</v>
      </c>
      <c r="I102" s="208">
        <f t="shared" si="17"/>
        <v>7.5</v>
      </c>
    </row>
    <row r="103" spans="2:9" x14ac:dyDescent="0.2">
      <c r="B103" s="201">
        <v>4</v>
      </c>
      <c r="C103" s="199" t="s">
        <v>308</v>
      </c>
      <c r="D103" s="197" t="s">
        <v>56</v>
      </c>
      <c r="E103" s="197">
        <v>1</v>
      </c>
      <c r="F103" s="197">
        <v>60</v>
      </c>
      <c r="G103" s="200">
        <v>70</v>
      </c>
      <c r="H103" s="206">
        <f t="shared" si="16"/>
        <v>70</v>
      </c>
      <c r="I103" s="208">
        <f t="shared" si="17"/>
        <v>1.1666666666666667</v>
      </c>
    </row>
    <row r="104" spans="2:9" x14ac:dyDescent="0.2">
      <c r="B104" s="201">
        <v>5</v>
      </c>
      <c r="C104" s="199" t="s">
        <v>309</v>
      </c>
      <c r="D104" s="197" t="s">
        <v>56</v>
      </c>
      <c r="E104" s="197">
        <v>1</v>
      </c>
      <c r="F104" s="197">
        <v>60</v>
      </c>
      <c r="G104" s="200">
        <v>39</v>
      </c>
      <c r="H104" s="206">
        <f t="shared" si="16"/>
        <v>39</v>
      </c>
      <c r="I104" s="208">
        <f t="shared" si="17"/>
        <v>0.65</v>
      </c>
    </row>
    <row r="105" spans="2:9" x14ac:dyDescent="0.2">
      <c r="B105" s="201">
        <v>6</v>
      </c>
      <c r="C105" s="199" t="s">
        <v>310</v>
      </c>
      <c r="D105" s="197" t="s">
        <v>56</v>
      </c>
      <c r="E105" s="197">
        <v>1</v>
      </c>
      <c r="F105" s="197">
        <v>60</v>
      </c>
      <c r="G105" s="200">
        <v>195</v>
      </c>
      <c r="H105" s="206">
        <f t="shared" si="16"/>
        <v>195</v>
      </c>
      <c r="I105" s="208">
        <f t="shared" si="17"/>
        <v>3.25</v>
      </c>
    </row>
    <row r="106" spans="2:9" x14ac:dyDescent="0.2">
      <c r="B106" s="201">
        <v>7</v>
      </c>
      <c r="C106" s="199" t="s">
        <v>318</v>
      </c>
      <c r="D106" s="197" t="s">
        <v>56</v>
      </c>
      <c r="E106" s="197">
        <v>1</v>
      </c>
      <c r="F106" s="197">
        <v>60</v>
      </c>
      <c r="G106" s="200">
        <v>35</v>
      </c>
      <c r="H106" s="206">
        <f t="shared" si="16"/>
        <v>35</v>
      </c>
      <c r="I106" s="208">
        <f t="shared" si="17"/>
        <v>0.58333333333333337</v>
      </c>
    </row>
    <row r="107" spans="2:9" x14ac:dyDescent="0.2">
      <c r="B107" s="201">
        <v>8</v>
      </c>
      <c r="C107" s="199" t="s">
        <v>312</v>
      </c>
      <c r="D107" s="197" t="s">
        <v>56</v>
      </c>
      <c r="E107" s="197">
        <v>1</v>
      </c>
      <c r="F107" s="197">
        <v>60</v>
      </c>
      <c r="G107" s="200">
        <v>15</v>
      </c>
      <c r="H107" s="206">
        <f t="shared" si="16"/>
        <v>15</v>
      </c>
      <c r="I107" s="208">
        <f t="shared" si="17"/>
        <v>0.25</v>
      </c>
    </row>
    <row r="108" spans="2:9" ht="13.5" thickBot="1" x14ac:dyDescent="0.25">
      <c r="B108" s="202">
        <v>9</v>
      </c>
      <c r="C108" s="203"/>
      <c r="D108" s="204" t="s">
        <v>56</v>
      </c>
      <c r="E108" s="204"/>
      <c r="F108" s="204">
        <v>60</v>
      </c>
      <c r="G108" s="205"/>
      <c r="H108" s="207">
        <f t="shared" si="16"/>
        <v>0</v>
      </c>
      <c r="I108" s="209">
        <f t="shared" si="17"/>
        <v>0</v>
      </c>
    </row>
    <row r="109" spans="2:9" x14ac:dyDescent="0.2">
      <c r="I109" s="210">
        <f>SUM(I100:I108)</f>
        <v>17.233333333333331</v>
      </c>
    </row>
    <row r="110" spans="2:9" ht="13.5" thickBot="1" x14ac:dyDescent="0.25">
      <c r="I110" s="211">
        <f>I109/1</f>
        <v>17.233333333333331</v>
      </c>
    </row>
    <row r="111" spans="2:9" ht="13.5" thickBot="1" x14ac:dyDescent="0.25"/>
    <row r="112" spans="2:9" ht="13.5" thickBot="1" x14ac:dyDescent="0.25">
      <c r="B112" s="609" t="s">
        <v>195</v>
      </c>
      <c r="C112" s="610"/>
      <c r="D112" s="610"/>
      <c r="E112" s="610"/>
      <c r="F112" s="610"/>
      <c r="G112" s="610"/>
      <c r="H112" s="610"/>
      <c r="I112" s="611"/>
    </row>
    <row r="113" spans="2:9" ht="13.5" thickBot="1" x14ac:dyDescent="0.25">
      <c r="B113" s="218" t="s">
        <v>303</v>
      </c>
      <c r="C113" s="219" t="s">
        <v>305</v>
      </c>
      <c r="D113" s="219" t="s">
        <v>306</v>
      </c>
      <c r="E113" s="219" t="s">
        <v>307</v>
      </c>
      <c r="F113" s="219" t="s">
        <v>314</v>
      </c>
      <c r="G113" s="219" t="s">
        <v>315</v>
      </c>
      <c r="H113" s="220" t="s">
        <v>317</v>
      </c>
      <c r="I113" s="221" t="s">
        <v>316</v>
      </c>
    </row>
    <row r="114" spans="2:9" x14ac:dyDescent="0.2">
      <c r="B114" s="212">
        <v>1</v>
      </c>
      <c r="C114" s="213" t="s">
        <v>304</v>
      </c>
      <c r="D114" s="214" t="s">
        <v>56</v>
      </c>
      <c r="E114" s="214">
        <v>1</v>
      </c>
      <c r="F114" s="214">
        <v>60</v>
      </c>
      <c r="G114" s="215">
        <v>165</v>
      </c>
      <c r="H114" s="216">
        <f>G114*E114</f>
        <v>165</v>
      </c>
      <c r="I114" s="217">
        <f>H114/F114</f>
        <v>2.75</v>
      </c>
    </row>
    <row r="115" spans="2:9" x14ac:dyDescent="0.2">
      <c r="B115" s="201">
        <v>2</v>
      </c>
      <c r="C115" s="199" t="s">
        <v>319</v>
      </c>
      <c r="D115" s="197" t="s">
        <v>56</v>
      </c>
      <c r="E115" s="197">
        <v>1</v>
      </c>
      <c r="F115" s="197">
        <v>60</v>
      </c>
      <c r="G115" s="200">
        <v>65</v>
      </c>
      <c r="H115" s="206">
        <f t="shared" ref="H115:H122" si="18">G115*E115</f>
        <v>65</v>
      </c>
      <c r="I115" s="208">
        <f t="shared" ref="I115:I122" si="19">H115/F115</f>
        <v>1.0833333333333333</v>
      </c>
    </row>
    <row r="116" spans="2:9" x14ac:dyDescent="0.2">
      <c r="B116" s="201">
        <v>3</v>
      </c>
      <c r="C116" s="199" t="s">
        <v>321</v>
      </c>
      <c r="D116" s="197" t="s">
        <v>56</v>
      </c>
      <c r="E116" s="197">
        <v>1</v>
      </c>
      <c r="F116" s="197">
        <v>60</v>
      </c>
      <c r="G116" s="200">
        <v>450</v>
      </c>
      <c r="H116" s="206">
        <f t="shared" si="18"/>
        <v>450</v>
      </c>
      <c r="I116" s="208">
        <f t="shared" si="19"/>
        <v>7.5</v>
      </c>
    </row>
    <row r="117" spans="2:9" x14ac:dyDescent="0.2">
      <c r="B117" s="201">
        <v>4</v>
      </c>
      <c r="C117" s="199" t="s">
        <v>308</v>
      </c>
      <c r="D117" s="197" t="s">
        <v>56</v>
      </c>
      <c r="E117" s="197">
        <v>1</v>
      </c>
      <c r="F117" s="197">
        <v>60</v>
      </c>
      <c r="G117" s="200">
        <v>70</v>
      </c>
      <c r="H117" s="206">
        <f t="shared" si="18"/>
        <v>70</v>
      </c>
      <c r="I117" s="208">
        <f t="shared" si="19"/>
        <v>1.1666666666666667</v>
      </c>
    </row>
    <row r="118" spans="2:9" x14ac:dyDescent="0.2">
      <c r="B118" s="201">
        <v>5</v>
      </c>
      <c r="C118" s="199" t="s">
        <v>309</v>
      </c>
      <c r="D118" s="197" t="s">
        <v>56</v>
      </c>
      <c r="E118" s="197">
        <v>2</v>
      </c>
      <c r="F118" s="197">
        <v>60</v>
      </c>
      <c r="G118" s="200">
        <v>39</v>
      </c>
      <c r="H118" s="206">
        <f t="shared" si="18"/>
        <v>78</v>
      </c>
      <c r="I118" s="208">
        <f t="shared" si="19"/>
        <v>1.3</v>
      </c>
    </row>
    <row r="119" spans="2:9" x14ac:dyDescent="0.2">
      <c r="B119" s="201">
        <v>6</v>
      </c>
      <c r="C119" s="199" t="s">
        <v>310</v>
      </c>
      <c r="D119" s="197" t="s">
        <v>56</v>
      </c>
      <c r="E119" s="197">
        <v>1</v>
      </c>
      <c r="F119" s="197">
        <v>60</v>
      </c>
      <c r="G119" s="200">
        <v>195</v>
      </c>
      <c r="H119" s="206">
        <f t="shared" si="18"/>
        <v>195</v>
      </c>
      <c r="I119" s="208">
        <f t="shared" si="19"/>
        <v>3.25</v>
      </c>
    </row>
    <row r="120" spans="2:9" x14ac:dyDescent="0.2">
      <c r="B120" s="201">
        <v>7</v>
      </c>
      <c r="C120" s="199" t="s">
        <v>318</v>
      </c>
      <c r="D120" s="197" t="s">
        <v>56</v>
      </c>
      <c r="E120" s="197">
        <v>1</v>
      </c>
      <c r="F120" s="197">
        <v>60</v>
      </c>
      <c r="G120" s="200">
        <v>35</v>
      </c>
      <c r="H120" s="206">
        <f t="shared" si="18"/>
        <v>35</v>
      </c>
      <c r="I120" s="208">
        <f t="shared" si="19"/>
        <v>0.58333333333333337</v>
      </c>
    </row>
    <row r="121" spans="2:9" x14ac:dyDescent="0.2">
      <c r="B121" s="201">
        <v>8</v>
      </c>
      <c r="C121" s="199" t="s">
        <v>312</v>
      </c>
      <c r="D121" s="197" t="s">
        <v>56</v>
      </c>
      <c r="E121" s="197">
        <v>1</v>
      </c>
      <c r="F121" s="197">
        <v>60</v>
      </c>
      <c r="G121" s="200">
        <v>15</v>
      </c>
      <c r="H121" s="206">
        <f t="shared" si="18"/>
        <v>15</v>
      </c>
      <c r="I121" s="208">
        <f t="shared" si="19"/>
        <v>0.25</v>
      </c>
    </row>
    <row r="122" spans="2:9" ht="13.5" thickBot="1" x14ac:dyDescent="0.25">
      <c r="B122" s="202">
        <v>9</v>
      </c>
      <c r="C122" s="203"/>
      <c r="D122" s="204" t="s">
        <v>56</v>
      </c>
      <c r="E122" s="204"/>
      <c r="F122" s="204">
        <v>60</v>
      </c>
      <c r="G122" s="205"/>
      <c r="H122" s="207">
        <f t="shared" si="18"/>
        <v>0</v>
      </c>
      <c r="I122" s="209">
        <f t="shared" si="19"/>
        <v>0</v>
      </c>
    </row>
    <row r="123" spans="2:9" x14ac:dyDescent="0.2">
      <c r="I123" s="210">
        <f>SUM(I114:I122)</f>
        <v>17.883333333333329</v>
      </c>
    </row>
    <row r="124" spans="2:9" ht="13.5" thickBot="1" x14ac:dyDescent="0.25">
      <c r="I124" s="211">
        <f>I123/1</f>
        <v>17.883333333333329</v>
      </c>
    </row>
    <row r="125" spans="2:9" ht="13.5" thickBot="1" x14ac:dyDescent="0.25"/>
    <row r="126" spans="2:9" ht="13.5" thickBot="1" x14ac:dyDescent="0.25">
      <c r="B126" s="609" t="s">
        <v>324</v>
      </c>
      <c r="C126" s="610"/>
      <c r="D126" s="610"/>
      <c r="E126" s="610"/>
      <c r="F126" s="610"/>
      <c r="G126" s="610"/>
      <c r="H126" s="610"/>
      <c r="I126" s="611"/>
    </row>
    <row r="127" spans="2:9" ht="13.5" thickBot="1" x14ac:dyDescent="0.25">
      <c r="B127" s="218" t="s">
        <v>303</v>
      </c>
      <c r="C127" s="219" t="s">
        <v>305</v>
      </c>
      <c r="D127" s="219" t="s">
        <v>306</v>
      </c>
      <c r="E127" s="219" t="s">
        <v>307</v>
      </c>
      <c r="F127" s="219" t="s">
        <v>314</v>
      </c>
      <c r="G127" s="219" t="s">
        <v>315</v>
      </c>
      <c r="H127" s="220" t="s">
        <v>317</v>
      </c>
      <c r="I127" s="221" t="s">
        <v>316</v>
      </c>
    </row>
    <row r="128" spans="2:9" x14ac:dyDescent="0.2">
      <c r="B128" s="212">
        <v>1</v>
      </c>
      <c r="C128" s="213" t="s">
        <v>304</v>
      </c>
      <c r="D128" s="214" t="s">
        <v>56</v>
      </c>
      <c r="E128" s="214">
        <v>1</v>
      </c>
      <c r="F128" s="214">
        <v>60</v>
      </c>
      <c r="G128" s="215">
        <v>165</v>
      </c>
      <c r="H128" s="216">
        <f>G128*E128</f>
        <v>165</v>
      </c>
      <c r="I128" s="217">
        <f>H128/F128</f>
        <v>2.75</v>
      </c>
    </row>
    <row r="129" spans="2:9" x14ac:dyDescent="0.2">
      <c r="B129" s="201">
        <v>2</v>
      </c>
      <c r="C129" s="199" t="s">
        <v>319</v>
      </c>
      <c r="D129" s="197" t="s">
        <v>56</v>
      </c>
      <c r="E129" s="197">
        <v>1</v>
      </c>
      <c r="F129" s="197">
        <v>60</v>
      </c>
      <c r="G129" s="200">
        <v>65</v>
      </c>
      <c r="H129" s="206">
        <f t="shared" ref="H129:H136" si="20">G129*E129</f>
        <v>65</v>
      </c>
      <c r="I129" s="208">
        <f t="shared" ref="I129:I136" si="21">H129/F129</f>
        <v>1.0833333333333333</v>
      </c>
    </row>
    <row r="130" spans="2:9" x14ac:dyDescent="0.2">
      <c r="B130" s="201">
        <v>3</v>
      </c>
      <c r="C130" s="199" t="s">
        <v>321</v>
      </c>
      <c r="D130" s="197" t="s">
        <v>56</v>
      </c>
      <c r="E130" s="197">
        <v>1</v>
      </c>
      <c r="F130" s="197">
        <v>60</v>
      </c>
      <c r="G130" s="200">
        <v>450</v>
      </c>
      <c r="H130" s="206">
        <f t="shared" si="20"/>
        <v>450</v>
      </c>
      <c r="I130" s="208">
        <f t="shared" si="21"/>
        <v>7.5</v>
      </c>
    </row>
    <row r="131" spans="2:9" x14ac:dyDescent="0.2">
      <c r="B131" s="201">
        <v>4</v>
      </c>
      <c r="C131" s="199" t="s">
        <v>308</v>
      </c>
      <c r="D131" s="197" t="s">
        <v>56</v>
      </c>
      <c r="E131" s="197">
        <v>2</v>
      </c>
      <c r="F131" s="197">
        <v>60</v>
      </c>
      <c r="G131" s="200">
        <v>70</v>
      </c>
      <c r="H131" s="206">
        <f t="shared" si="20"/>
        <v>140</v>
      </c>
      <c r="I131" s="208">
        <f t="shared" si="21"/>
        <v>2.3333333333333335</v>
      </c>
    </row>
    <row r="132" spans="2:9" x14ac:dyDescent="0.2">
      <c r="B132" s="201">
        <v>5</v>
      </c>
      <c r="C132" s="199" t="s">
        <v>309</v>
      </c>
      <c r="D132" s="197" t="s">
        <v>56</v>
      </c>
      <c r="E132" s="197">
        <v>2</v>
      </c>
      <c r="F132" s="197">
        <v>60</v>
      </c>
      <c r="G132" s="200">
        <v>39</v>
      </c>
      <c r="H132" s="206">
        <f t="shared" si="20"/>
        <v>78</v>
      </c>
      <c r="I132" s="208">
        <f t="shared" si="21"/>
        <v>1.3</v>
      </c>
    </row>
    <row r="133" spans="2:9" x14ac:dyDescent="0.2">
      <c r="B133" s="201">
        <v>6</v>
      </c>
      <c r="C133" s="199" t="s">
        <v>310</v>
      </c>
      <c r="D133" s="197" t="s">
        <v>56</v>
      </c>
      <c r="E133" s="197">
        <v>1</v>
      </c>
      <c r="F133" s="197">
        <v>60</v>
      </c>
      <c r="G133" s="200">
        <v>195</v>
      </c>
      <c r="H133" s="206">
        <f t="shared" si="20"/>
        <v>195</v>
      </c>
      <c r="I133" s="208">
        <f t="shared" si="21"/>
        <v>3.25</v>
      </c>
    </row>
    <row r="134" spans="2:9" x14ac:dyDescent="0.2">
      <c r="B134" s="201">
        <v>7</v>
      </c>
      <c r="C134" s="199" t="s">
        <v>318</v>
      </c>
      <c r="D134" s="197" t="s">
        <v>56</v>
      </c>
      <c r="E134" s="197">
        <v>1</v>
      </c>
      <c r="F134" s="197">
        <v>60</v>
      </c>
      <c r="G134" s="200">
        <v>35</v>
      </c>
      <c r="H134" s="206">
        <f t="shared" si="20"/>
        <v>35</v>
      </c>
      <c r="I134" s="208">
        <f t="shared" si="21"/>
        <v>0.58333333333333337</v>
      </c>
    </row>
    <row r="135" spans="2:9" x14ac:dyDescent="0.2">
      <c r="B135" s="201">
        <v>8</v>
      </c>
      <c r="C135" s="199" t="s">
        <v>312</v>
      </c>
      <c r="D135" s="197" t="s">
        <v>56</v>
      </c>
      <c r="E135" s="197">
        <v>2</v>
      </c>
      <c r="F135" s="197">
        <v>60</v>
      </c>
      <c r="G135" s="200">
        <v>15</v>
      </c>
      <c r="H135" s="206">
        <f t="shared" si="20"/>
        <v>30</v>
      </c>
      <c r="I135" s="208">
        <f t="shared" si="21"/>
        <v>0.5</v>
      </c>
    </row>
    <row r="136" spans="2:9" ht="13.5" thickBot="1" x14ac:dyDescent="0.25">
      <c r="B136" s="202">
        <v>9</v>
      </c>
      <c r="C136" s="203" t="s">
        <v>322</v>
      </c>
      <c r="D136" s="204" t="s">
        <v>56</v>
      </c>
      <c r="E136" s="204">
        <v>1</v>
      </c>
      <c r="F136" s="204">
        <v>60</v>
      </c>
      <c r="G136" s="205">
        <v>21</v>
      </c>
      <c r="H136" s="207">
        <f t="shared" si="20"/>
        <v>21</v>
      </c>
      <c r="I136" s="209">
        <f t="shared" si="21"/>
        <v>0.35</v>
      </c>
    </row>
    <row r="137" spans="2:9" x14ac:dyDescent="0.2">
      <c r="I137" s="210">
        <f>SUM(I128:I136)</f>
        <v>19.650000000000002</v>
      </c>
    </row>
    <row r="138" spans="2:9" ht="13.5" thickBot="1" x14ac:dyDescent="0.25">
      <c r="I138" s="211">
        <f>I137/2</f>
        <v>9.8250000000000011</v>
      </c>
    </row>
    <row r="139" spans="2:9" ht="13.5" thickBot="1" x14ac:dyDescent="0.25"/>
    <row r="140" spans="2:9" ht="13.5" thickBot="1" x14ac:dyDescent="0.25">
      <c r="B140" s="609" t="s">
        <v>325</v>
      </c>
      <c r="C140" s="610"/>
      <c r="D140" s="610"/>
      <c r="E140" s="610"/>
      <c r="F140" s="610"/>
      <c r="G140" s="610"/>
      <c r="H140" s="610"/>
      <c r="I140" s="611"/>
    </row>
    <row r="141" spans="2:9" ht="13.5" thickBot="1" x14ac:dyDescent="0.25">
      <c r="B141" s="218" t="s">
        <v>303</v>
      </c>
      <c r="C141" s="219" t="s">
        <v>305</v>
      </c>
      <c r="D141" s="219" t="s">
        <v>306</v>
      </c>
      <c r="E141" s="219" t="s">
        <v>307</v>
      </c>
      <c r="F141" s="219" t="s">
        <v>314</v>
      </c>
      <c r="G141" s="219" t="s">
        <v>315</v>
      </c>
      <c r="H141" s="220" t="s">
        <v>317</v>
      </c>
      <c r="I141" s="221" t="s">
        <v>316</v>
      </c>
    </row>
    <row r="142" spans="2:9" x14ac:dyDescent="0.2">
      <c r="B142" s="212">
        <v>1</v>
      </c>
      <c r="C142" s="213" t="s">
        <v>304</v>
      </c>
      <c r="D142" s="214" t="s">
        <v>56</v>
      </c>
      <c r="E142" s="214">
        <v>1</v>
      </c>
      <c r="F142" s="214">
        <v>60</v>
      </c>
      <c r="G142" s="215">
        <v>165</v>
      </c>
      <c r="H142" s="216">
        <f>G142*E142</f>
        <v>165</v>
      </c>
      <c r="I142" s="217">
        <f>H142/F142</f>
        <v>2.75</v>
      </c>
    </row>
    <row r="143" spans="2:9" x14ac:dyDescent="0.2">
      <c r="B143" s="201">
        <v>2</v>
      </c>
      <c r="C143" s="199" t="s">
        <v>319</v>
      </c>
      <c r="D143" s="197" t="s">
        <v>56</v>
      </c>
      <c r="E143" s="197">
        <v>1</v>
      </c>
      <c r="F143" s="197">
        <v>60</v>
      </c>
      <c r="G143" s="200">
        <v>65</v>
      </c>
      <c r="H143" s="206">
        <f t="shared" ref="H143:H150" si="22">G143*E143</f>
        <v>65</v>
      </c>
      <c r="I143" s="208">
        <f t="shared" ref="I143:I150" si="23">H143/F143</f>
        <v>1.0833333333333333</v>
      </c>
    </row>
    <row r="144" spans="2:9" x14ac:dyDescent="0.2">
      <c r="B144" s="201">
        <v>3</v>
      </c>
      <c r="C144" s="199"/>
      <c r="D144" s="197" t="s">
        <v>56</v>
      </c>
      <c r="E144" s="197"/>
      <c r="F144" s="197">
        <v>60</v>
      </c>
      <c r="G144" s="200"/>
      <c r="H144" s="206">
        <f t="shared" si="22"/>
        <v>0</v>
      </c>
      <c r="I144" s="208">
        <f t="shared" si="23"/>
        <v>0</v>
      </c>
    </row>
    <row r="145" spans="2:9" x14ac:dyDescent="0.2">
      <c r="B145" s="201">
        <v>4</v>
      </c>
      <c r="C145" s="199" t="s">
        <v>308</v>
      </c>
      <c r="D145" s="197" t="s">
        <v>56</v>
      </c>
      <c r="E145" s="197">
        <v>1</v>
      </c>
      <c r="F145" s="197">
        <v>60</v>
      </c>
      <c r="G145" s="200">
        <v>70</v>
      </c>
      <c r="H145" s="206">
        <f t="shared" si="22"/>
        <v>70</v>
      </c>
      <c r="I145" s="208">
        <f t="shared" si="23"/>
        <v>1.1666666666666667</v>
      </c>
    </row>
    <row r="146" spans="2:9" x14ac:dyDescent="0.2">
      <c r="B146" s="201">
        <v>5</v>
      </c>
      <c r="C146" s="199" t="s">
        <v>309</v>
      </c>
      <c r="D146" s="197" t="s">
        <v>56</v>
      </c>
      <c r="E146" s="197">
        <v>1</v>
      </c>
      <c r="F146" s="197">
        <v>60</v>
      </c>
      <c r="G146" s="200">
        <v>39</v>
      </c>
      <c r="H146" s="206">
        <f t="shared" si="22"/>
        <v>39</v>
      </c>
      <c r="I146" s="208">
        <f t="shared" si="23"/>
        <v>0.65</v>
      </c>
    </row>
    <row r="147" spans="2:9" x14ac:dyDescent="0.2">
      <c r="B147" s="201">
        <v>6</v>
      </c>
      <c r="C147" s="199" t="s">
        <v>310</v>
      </c>
      <c r="D147" s="197" t="s">
        <v>56</v>
      </c>
      <c r="E147" s="197">
        <v>1</v>
      </c>
      <c r="F147" s="197">
        <v>60</v>
      </c>
      <c r="G147" s="200">
        <v>195</v>
      </c>
      <c r="H147" s="206">
        <f t="shared" si="22"/>
        <v>195</v>
      </c>
      <c r="I147" s="208">
        <f t="shared" si="23"/>
        <v>3.25</v>
      </c>
    </row>
    <row r="148" spans="2:9" x14ac:dyDescent="0.2">
      <c r="B148" s="201">
        <v>7</v>
      </c>
      <c r="C148" s="199" t="s">
        <v>318</v>
      </c>
      <c r="D148" s="197" t="s">
        <v>56</v>
      </c>
      <c r="E148" s="197">
        <v>1</v>
      </c>
      <c r="F148" s="197">
        <v>60</v>
      </c>
      <c r="G148" s="200">
        <v>35</v>
      </c>
      <c r="H148" s="206">
        <f t="shared" si="22"/>
        <v>35</v>
      </c>
      <c r="I148" s="208">
        <f t="shared" si="23"/>
        <v>0.58333333333333337</v>
      </c>
    </row>
    <row r="149" spans="2:9" x14ac:dyDescent="0.2">
      <c r="B149" s="201">
        <v>8</v>
      </c>
      <c r="C149" s="199" t="s">
        <v>312</v>
      </c>
      <c r="D149" s="197" t="s">
        <v>56</v>
      </c>
      <c r="E149" s="197">
        <v>1</v>
      </c>
      <c r="F149" s="197">
        <v>60</v>
      </c>
      <c r="G149" s="200">
        <v>15</v>
      </c>
      <c r="H149" s="206">
        <f t="shared" si="22"/>
        <v>15</v>
      </c>
      <c r="I149" s="208">
        <f t="shared" si="23"/>
        <v>0.25</v>
      </c>
    </row>
    <row r="150" spans="2:9" ht="13.5" thickBot="1" x14ac:dyDescent="0.25">
      <c r="B150" s="202">
        <v>9</v>
      </c>
      <c r="C150" s="203"/>
      <c r="D150" s="204" t="s">
        <v>56</v>
      </c>
      <c r="E150" s="204"/>
      <c r="F150" s="204">
        <v>60</v>
      </c>
      <c r="G150" s="205"/>
      <c r="H150" s="207">
        <f t="shared" si="22"/>
        <v>0</v>
      </c>
      <c r="I150" s="209">
        <f t="shared" si="23"/>
        <v>0</v>
      </c>
    </row>
    <row r="151" spans="2:9" x14ac:dyDescent="0.2">
      <c r="I151" s="210">
        <f>SUM(I142:I150)</f>
        <v>9.7333333333333343</v>
      </c>
    </row>
    <row r="152" spans="2:9" ht="13.5" thickBot="1" x14ac:dyDescent="0.25">
      <c r="I152" s="211">
        <f>I151/1</f>
        <v>9.7333333333333343</v>
      </c>
    </row>
  </sheetData>
  <mergeCells count="12">
    <mergeCell ref="B140:I140"/>
    <mergeCell ref="B2:I2"/>
    <mergeCell ref="B4:I4"/>
    <mergeCell ref="B16:I16"/>
    <mergeCell ref="B28:I28"/>
    <mergeCell ref="B42:I42"/>
    <mergeCell ref="B56:I56"/>
    <mergeCell ref="B70:I70"/>
    <mergeCell ref="B84:I84"/>
    <mergeCell ref="B98:I98"/>
    <mergeCell ref="B112:I112"/>
    <mergeCell ref="B126:I126"/>
  </mergeCell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86"/>
  <sheetViews>
    <sheetView topLeftCell="A58" zoomScaleNormal="100" zoomScaleSheetLayoutView="100" workbookViewId="0">
      <selection activeCell="A63" sqref="A63:XFD71"/>
    </sheetView>
  </sheetViews>
  <sheetFormatPr defaultColWidth="8.85546875" defaultRowHeight="12.75" x14ac:dyDescent="0.2"/>
  <cols>
    <col min="1" max="1" width="33.7109375" style="8" customWidth="1"/>
    <col min="2" max="2" width="10" style="9" customWidth="1"/>
    <col min="3" max="3" width="13.42578125" style="9" customWidth="1"/>
    <col min="4" max="4" width="12.28515625" style="9" customWidth="1"/>
    <col min="5" max="5" width="11.28515625" style="10" customWidth="1"/>
    <col min="6" max="6" width="10.7109375" style="10" customWidth="1"/>
    <col min="7" max="7" width="10.5703125" style="8" customWidth="1"/>
    <col min="8" max="16384" width="8.85546875" style="8"/>
  </cols>
  <sheetData>
    <row r="1" spans="1:9" ht="23.25" customHeight="1" x14ac:dyDescent="0.2">
      <c r="A1" s="615" t="s">
        <v>0</v>
      </c>
      <c r="B1" s="615"/>
      <c r="C1" s="615"/>
      <c r="D1" s="615"/>
      <c r="E1" s="615"/>
      <c r="F1" s="615"/>
      <c r="G1" s="615"/>
      <c r="H1" s="615"/>
    </row>
    <row r="2" spans="1:9" ht="42" customHeight="1" x14ac:dyDescent="0.2">
      <c r="A2" s="616" t="s">
        <v>52</v>
      </c>
      <c r="B2" s="616"/>
      <c r="C2" s="616"/>
      <c r="D2" s="616"/>
      <c r="E2" s="616"/>
      <c r="F2" s="616"/>
      <c r="G2" s="616"/>
      <c r="H2" s="616"/>
    </row>
    <row r="3" spans="1:9" ht="12.75" customHeight="1" x14ac:dyDescent="0.2">
      <c r="A3" s="372" t="s">
        <v>1</v>
      </c>
      <c r="B3" s="372"/>
      <c r="C3" s="372"/>
      <c r="D3" s="372"/>
      <c r="E3" s="372"/>
      <c r="F3" s="617" t="s">
        <v>53</v>
      </c>
      <c r="G3" s="617"/>
      <c r="H3" s="617"/>
    </row>
    <row r="4" spans="1:9" ht="12.75" customHeight="1" x14ac:dyDescent="0.2">
      <c r="A4" s="372" t="s">
        <v>2</v>
      </c>
      <c r="B4" s="372"/>
      <c r="C4" s="372"/>
      <c r="D4" s="372"/>
      <c r="E4" s="372"/>
      <c r="F4" s="617" t="s">
        <v>53</v>
      </c>
      <c r="G4" s="617"/>
      <c r="H4" s="617"/>
    </row>
    <row r="5" spans="1:9" ht="12.75" customHeight="1" x14ac:dyDescent="0.2">
      <c r="A5" s="372" t="s">
        <v>3</v>
      </c>
      <c r="B5" s="372"/>
      <c r="C5" s="372"/>
      <c r="D5" s="372"/>
      <c r="E5" s="372"/>
      <c r="F5" s="617" t="s">
        <v>53</v>
      </c>
      <c r="G5" s="617"/>
      <c r="H5" s="617"/>
    </row>
    <row r="6" spans="1:9" ht="19.350000000000001" customHeight="1" x14ac:dyDescent="0.2">
      <c r="A6" s="618" t="s">
        <v>54</v>
      </c>
      <c r="B6" s="618"/>
      <c r="C6" s="618"/>
      <c r="D6" s="618"/>
      <c r="E6" s="618"/>
      <c r="F6" s="618"/>
      <c r="G6" s="618"/>
      <c r="H6" s="618"/>
    </row>
    <row r="7" spans="1:9" ht="25.5" x14ac:dyDescent="0.2">
      <c r="A7" s="11" t="s">
        <v>55</v>
      </c>
      <c r="B7" s="11" t="s">
        <v>56</v>
      </c>
      <c r="C7" s="11" t="s">
        <v>57</v>
      </c>
      <c r="D7" s="11" t="s">
        <v>58</v>
      </c>
      <c r="E7" s="12" t="s">
        <v>59</v>
      </c>
      <c r="F7" s="12" t="s">
        <v>60</v>
      </c>
    </row>
    <row r="8" spans="1:9" ht="25.5" x14ac:dyDescent="0.2">
      <c r="A8" s="13" t="s">
        <v>61</v>
      </c>
      <c r="B8" s="14" t="s">
        <v>62</v>
      </c>
      <c r="C8" s="14">
        <v>6</v>
      </c>
      <c r="D8" s="14">
        <f t="shared" ref="D8:D20" si="0">C8*12</f>
        <v>72</v>
      </c>
      <c r="E8" s="15">
        <v>7.52</v>
      </c>
      <c r="F8" s="16">
        <f t="shared" ref="F8:F20" si="1">D8*E8</f>
        <v>541.43999999999994</v>
      </c>
    </row>
    <row r="9" spans="1:9" ht="25.5" x14ac:dyDescent="0.2">
      <c r="A9" s="17" t="s">
        <v>63</v>
      </c>
      <c r="B9" s="18" t="s">
        <v>64</v>
      </c>
      <c r="C9" s="19">
        <v>20</v>
      </c>
      <c r="D9" s="14">
        <f t="shared" si="0"/>
        <v>240</v>
      </c>
      <c r="E9" s="20">
        <v>7.85</v>
      </c>
      <c r="F9" s="16">
        <f t="shared" si="1"/>
        <v>1884</v>
      </c>
    </row>
    <row r="10" spans="1:9" ht="25.5" x14ac:dyDescent="0.2">
      <c r="A10" s="17" t="s">
        <v>65</v>
      </c>
      <c r="B10" s="18" t="s">
        <v>64</v>
      </c>
      <c r="C10" s="19">
        <v>15</v>
      </c>
      <c r="D10" s="14">
        <f t="shared" si="0"/>
        <v>180</v>
      </c>
      <c r="E10" s="20">
        <v>7.59</v>
      </c>
      <c r="F10" s="16">
        <f t="shared" si="1"/>
        <v>1366.2</v>
      </c>
    </row>
    <row r="11" spans="1:9" x14ac:dyDescent="0.2">
      <c r="A11" s="21" t="s">
        <v>66</v>
      </c>
      <c r="B11" s="18" t="s">
        <v>64</v>
      </c>
      <c r="C11" s="19">
        <v>4</v>
      </c>
      <c r="D11" s="14">
        <f t="shared" si="0"/>
        <v>48</v>
      </c>
      <c r="E11" s="20">
        <v>1.95</v>
      </c>
      <c r="F11" s="16">
        <f t="shared" si="1"/>
        <v>93.6</v>
      </c>
    </row>
    <row r="12" spans="1:9" x14ac:dyDescent="0.2">
      <c r="A12" s="21" t="s">
        <v>67</v>
      </c>
      <c r="B12" s="18" t="s">
        <v>64</v>
      </c>
      <c r="C12" s="19">
        <v>15</v>
      </c>
      <c r="D12" s="14">
        <f t="shared" si="0"/>
        <v>180</v>
      </c>
      <c r="E12" s="20">
        <v>7.59</v>
      </c>
      <c r="F12" s="16">
        <f t="shared" si="1"/>
        <v>1366.2</v>
      </c>
    </row>
    <row r="13" spans="1:9" x14ac:dyDescent="0.2">
      <c r="A13" s="21" t="s">
        <v>68</v>
      </c>
      <c r="B13" s="18" t="s">
        <v>69</v>
      </c>
      <c r="C13" s="19">
        <v>10</v>
      </c>
      <c r="D13" s="14">
        <f t="shared" si="0"/>
        <v>120</v>
      </c>
      <c r="E13" s="20">
        <v>7.52</v>
      </c>
      <c r="F13" s="16">
        <f t="shared" si="1"/>
        <v>902.4</v>
      </c>
    </row>
    <row r="14" spans="1:9" x14ac:dyDescent="0.2">
      <c r="A14" s="21" t="s">
        <v>70</v>
      </c>
      <c r="B14" s="18" t="s">
        <v>69</v>
      </c>
      <c r="C14" s="19">
        <v>2</v>
      </c>
      <c r="D14" s="14">
        <f t="shared" si="0"/>
        <v>24</v>
      </c>
      <c r="E14" s="20">
        <v>3.59</v>
      </c>
      <c r="F14" s="16">
        <f t="shared" si="1"/>
        <v>86.16</v>
      </c>
    </row>
    <row r="15" spans="1:9" x14ac:dyDescent="0.2">
      <c r="A15" s="21" t="s">
        <v>71</v>
      </c>
      <c r="B15" s="18" t="s">
        <v>64</v>
      </c>
      <c r="C15" s="19">
        <v>30</v>
      </c>
      <c r="D15" s="14">
        <f t="shared" si="0"/>
        <v>360</v>
      </c>
      <c r="E15" s="20">
        <v>3.51</v>
      </c>
      <c r="F15" s="16">
        <f t="shared" si="1"/>
        <v>1263.5999999999999</v>
      </c>
    </row>
    <row r="16" spans="1:9" s="22" customFormat="1" x14ac:dyDescent="0.2">
      <c r="A16" s="21" t="s">
        <v>72</v>
      </c>
      <c r="B16" s="18" t="s">
        <v>69</v>
      </c>
      <c r="C16" s="19">
        <v>1</v>
      </c>
      <c r="D16" s="14">
        <f t="shared" si="0"/>
        <v>12</v>
      </c>
      <c r="E16" s="20">
        <v>7.59</v>
      </c>
      <c r="F16" s="16">
        <f t="shared" si="1"/>
        <v>91.08</v>
      </c>
      <c r="G16" s="8"/>
      <c r="H16" s="8"/>
      <c r="I16" s="57"/>
    </row>
    <row r="17" spans="1:8" s="22" customFormat="1" hidden="1" x14ac:dyDescent="0.2">
      <c r="A17" s="21"/>
      <c r="B17" s="18"/>
      <c r="C17" s="19"/>
      <c r="D17" s="14">
        <f t="shared" si="0"/>
        <v>0</v>
      </c>
      <c r="E17" s="20"/>
      <c r="F17" s="16">
        <f t="shared" si="1"/>
        <v>0</v>
      </c>
      <c r="G17" s="8"/>
      <c r="H17" s="8"/>
    </row>
    <row r="18" spans="1:8" x14ac:dyDescent="0.2">
      <c r="A18" s="21" t="s">
        <v>73</v>
      </c>
      <c r="B18" s="18" t="s">
        <v>74</v>
      </c>
      <c r="C18" s="19">
        <v>1</v>
      </c>
      <c r="D18" s="14">
        <f t="shared" si="0"/>
        <v>12</v>
      </c>
      <c r="E18" s="20">
        <v>4.5199999999999996</v>
      </c>
      <c r="F18" s="16">
        <f t="shared" si="1"/>
        <v>54.239999999999995</v>
      </c>
    </row>
    <row r="19" spans="1:8" ht="25.5" x14ac:dyDescent="0.2">
      <c r="A19" s="13" t="s">
        <v>75</v>
      </c>
      <c r="B19" s="18" t="s">
        <v>69</v>
      </c>
      <c r="C19" s="19">
        <v>10</v>
      </c>
      <c r="D19" s="14">
        <f t="shared" si="0"/>
        <v>120</v>
      </c>
      <c r="E19" s="20">
        <v>4.59</v>
      </c>
      <c r="F19" s="16">
        <f t="shared" si="1"/>
        <v>550.79999999999995</v>
      </c>
    </row>
    <row r="20" spans="1:8" x14ac:dyDescent="0.2">
      <c r="A20" s="21" t="s">
        <v>76</v>
      </c>
      <c r="B20" s="18" t="s">
        <v>69</v>
      </c>
      <c r="C20" s="19">
        <v>12</v>
      </c>
      <c r="D20" s="14">
        <f t="shared" si="0"/>
        <v>144</v>
      </c>
      <c r="E20" s="20">
        <v>6.52</v>
      </c>
      <c r="F20" s="16">
        <f t="shared" si="1"/>
        <v>938.87999999999988</v>
      </c>
    </row>
    <row r="21" spans="1:8" ht="14.65" customHeight="1" x14ac:dyDescent="0.2">
      <c r="A21" s="619" t="s">
        <v>77</v>
      </c>
      <c r="B21" s="619"/>
      <c r="C21" s="619"/>
      <c r="D21" s="619"/>
      <c r="E21" s="619"/>
      <c r="F21" s="23">
        <f>SUM(F8:F20)</f>
        <v>9138.5999999999985</v>
      </c>
    </row>
    <row r="22" spans="1:8" ht="14.65" customHeight="1" x14ac:dyDescent="0.2">
      <c r="A22" s="619" t="s">
        <v>78</v>
      </c>
      <c r="B22" s="619"/>
      <c r="C22" s="619"/>
      <c r="D22" s="619"/>
      <c r="E22" s="619"/>
      <c r="F22" s="23">
        <f>F21/12</f>
        <v>761.54999999999984</v>
      </c>
    </row>
    <row r="23" spans="1:8" s="27" customFormat="1" x14ac:dyDescent="0.2">
      <c r="A23" s="24"/>
      <c r="B23" s="25"/>
      <c r="C23" s="25"/>
      <c r="D23" s="25"/>
      <c r="E23" s="26"/>
    </row>
    <row r="24" spans="1:8" s="27" customFormat="1" ht="32.25" x14ac:dyDescent="0.2">
      <c r="A24" s="11" t="s">
        <v>79</v>
      </c>
      <c r="B24" s="11" t="s">
        <v>56</v>
      </c>
      <c r="C24" s="11" t="s">
        <v>57</v>
      </c>
      <c r="D24" s="11" t="s">
        <v>58</v>
      </c>
      <c r="E24" s="12" t="s">
        <v>59</v>
      </c>
      <c r="F24" s="12" t="s">
        <v>60</v>
      </c>
    </row>
    <row r="25" spans="1:8" s="27" customFormat="1" ht="38.25" x14ac:dyDescent="0.2">
      <c r="A25" s="17" t="s">
        <v>80</v>
      </c>
      <c r="B25" s="18" t="s">
        <v>69</v>
      </c>
      <c r="C25" s="19">
        <v>48</v>
      </c>
      <c r="D25" s="19">
        <f>C25*12</f>
        <v>576</v>
      </c>
      <c r="E25" s="28">
        <f>64/65</f>
        <v>0.98461538461538467</v>
      </c>
      <c r="F25" s="28">
        <f>D25*E25</f>
        <v>567.13846153846157</v>
      </c>
    </row>
    <row r="26" spans="1:8" s="27" customFormat="1" ht="38.25" x14ac:dyDescent="0.2">
      <c r="A26" s="17" t="s">
        <v>81</v>
      </c>
      <c r="B26" s="18" t="s">
        <v>82</v>
      </c>
      <c r="C26" s="19">
        <v>50</v>
      </c>
      <c r="D26" s="19">
        <f>C26*12</f>
        <v>600</v>
      </c>
      <c r="E26" s="28">
        <v>7.52</v>
      </c>
      <c r="F26" s="28">
        <f>D26*E26</f>
        <v>4512</v>
      </c>
    </row>
    <row r="27" spans="1:8" s="27" customFormat="1" ht="25.5" x14ac:dyDescent="0.2">
      <c r="A27" s="13" t="s">
        <v>83</v>
      </c>
      <c r="B27" s="14" t="s">
        <v>62</v>
      </c>
      <c r="C27" s="14">
        <v>5</v>
      </c>
      <c r="D27" s="19">
        <f>C27*12</f>
        <v>60</v>
      </c>
      <c r="E27" s="16">
        <v>15.59</v>
      </c>
      <c r="F27" s="28">
        <f>D27*E27</f>
        <v>935.4</v>
      </c>
    </row>
    <row r="28" spans="1:8" s="27" customFormat="1" ht="14.65" customHeight="1" x14ac:dyDescent="0.2">
      <c r="A28" s="619" t="s">
        <v>84</v>
      </c>
      <c r="B28" s="619"/>
      <c r="C28" s="619"/>
      <c r="D28" s="619"/>
      <c r="E28" s="619"/>
      <c r="F28" s="29">
        <f>SUM(F25:F27)</f>
        <v>6014.538461538461</v>
      </c>
    </row>
    <row r="29" spans="1:8" s="27" customFormat="1" ht="14.65" customHeight="1" x14ac:dyDescent="0.2">
      <c r="A29" s="619" t="s">
        <v>85</v>
      </c>
      <c r="B29" s="619"/>
      <c r="C29" s="619"/>
      <c r="D29" s="619"/>
      <c r="E29" s="619">
        <f>F28*12</f>
        <v>72174.461538461532</v>
      </c>
      <c r="F29" s="30">
        <f>F28/12</f>
        <v>501.2115384615384</v>
      </c>
    </row>
    <row r="31" spans="1:8" ht="27.6" customHeight="1" x14ac:dyDescent="0.2">
      <c r="A31" s="31" t="s">
        <v>86</v>
      </c>
      <c r="B31" s="11" t="s">
        <v>56</v>
      </c>
      <c r="C31" s="11" t="s">
        <v>87</v>
      </c>
      <c r="D31" s="11" t="s">
        <v>88</v>
      </c>
      <c r="E31" s="11" t="s">
        <v>58</v>
      </c>
      <c r="F31" s="12" t="s">
        <v>59</v>
      </c>
      <c r="G31" s="12" t="s">
        <v>60</v>
      </c>
    </row>
    <row r="32" spans="1:8" x14ac:dyDescent="0.2">
      <c r="A32" s="32" t="s">
        <v>89</v>
      </c>
      <c r="B32" s="18" t="s">
        <v>69</v>
      </c>
      <c r="C32" s="18">
        <v>6</v>
      </c>
      <c r="D32" s="19">
        <v>12</v>
      </c>
      <c r="E32" s="33">
        <f t="shared" ref="E32:E46" si="2">12/D32*C32</f>
        <v>6</v>
      </c>
      <c r="F32" s="28">
        <v>7.59</v>
      </c>
      <c r="G32" s="34">
        <f t="shared" ref="G32:G46" si="3">E32*F32</f>
        <v>45.54</v>
      </c>
    </row>
    <row r="33" spans="1:7" x14ac:dyDescent="0.2">
      <c r="A33" s="32" t="s">
        <v>90</v>
      </c>
      <c r="B33" s="18" t="s">
        <v>69</v>
      </c>
      <c r="C33" s="18">
        <v>2</v>
      </c>
      <c r="D33" s="19">
        <v>12</v>
      </c>
      <c r="E33" s="33">
        <f t="shared" si="2"/>
        <v>2</v>
      </c>
      <c r="F33" s="28">
        <v>7.95</v>
      </c>
      <c r="G33" s="34">
        <f t="shared" si="3"/>
        <v>15.9</v>
      </c>
    </row>
    <row r="34" spans="1:7" x14ac:dyDescent="0.2">
      <c r="A34" s="32" t="s">
        <v>91</v>
      </c>
      <c r="B34" s="18" t="s">
        <v>69</v>
      </c>
      <c r="C34" s="18">
        <v>2</v>
      </c>
      <c r="D34" s="19">
        <v>12</v>
      </c>
      <c r="E34" s="33">
        <f t="shared" si="2"/>
        <v>2</v>
      </c>
      <c r="F34" s="28">
        <v>15.42</v>
      </c>
      <c r="G34" s="34">
        <f t="shared" si="3"/>
        <v>30.84</v>
      </c>
    </row>
    <row r="35" spans="1:7" ht="25.5" x14ac:dyDescent="0.2">
      <c r="A35" s="17" t="s">
        <v>92</v>
      </c>
      <c r="B35" s="18" t="s">
        <v>69</v>
      </c>
      <c r="C35" s="18">
        <v>2</v>
      </c>
      <c r="D35" s="19">
        <v>12</v>
      </c>
      <c r="E35" s="33">
        <f t="shared" si="2"/>
        <v>2</v>
      </c>
      <c r="F35" s="28">
        <v>7.59</v>
      </c>
      <c r="G35" s="34">
        <f t="shared" si="3"/>
        <v>15.18</v>
      </c>
    </row>
    <row r="36" spans="1:7" x14ac:dyDescent="0.2">
      <c r="A36" s="32" t="s">
        <v>93</v>
      </c>
      <c r="B36" s="18" t="s">
        <v>69</v>
      </c>
      <c r="C36" s="18">
        <v>2</v>
      </c>
      <c r="D36" s="19">
        <v>12</v>
      </c>
      <c r="E36" s="33">
        <f t="shared" si="2"/>
        <v>2</v>
      </c>
      <c r="F36" s="28">
        <v>9.52</v>
      </c>
      <c r="G36" s="34">
        <f t="shared" si="3"/>
        <v>19.04</v>
      </c>
    </row>
    <row r="37" spans="1:7" x14ac:dyDescent="0.2">
      <c r="A37" s="21" t="s">
        <v>94</v>
      </c>
      <c r="B37" s="14" t="s">
        <v>69</v>
      </c>
      <c r="C37" s="14">
        <v>6</v>
      </c>
      <c r="D37" s="35">
        <v>1</v>
      </c>
      <c r="E37" s="33">
        <f t="shared" si="2"/>
        <v>72</v>
      </c>
      <c r="F37" s="28">
        <v>0.52</v>
      </c>
      <c r="G37" s="34">
        <f t="shared" si="3"/>
        <v>37.44</v>
      </c>
    </row>
    <row r="38" spans="1:7" ht="25.5" x14ac:dyDescent="0.2">
      <c r="A38" s="32" t="s">
        <v>139</v>
      </c>
      <c r="B38" s="18" t="s">
        <v>69</v>
      </c>
      <c r="C38" s="18">
        <v>3</v>
      </c>
      <c r="D38" s="19">
        <v>12</v>
      </c>
      <c r="E38" s="33">
        <f t="shared" si="2"/>
        <v>3</v>
      </c>
      <c r="F38" s="28">
        <v>45</v>
      </c>
      <c r="G38" s="34">
        <f t="shared" si="3"/>
        <v>135</v>
      </c>
    </row>
    <row r="39" spans="1:7" ht="25.5" x14ac:dyDescent="0.2">
      <c r="A39" s="13" t="s">
        <v>96</v>
      </c>
      <c r="B39" s="14" t="s">
        <v>82</v>
      </c>
      <c r="C39" s="14">
        <v>2</v>
      </c>
      <c r="D39" s="35">
        <v>12</v>
      </c>
      <c r="E39" s="33">
        <f t="shared" si="2"/>
        <v>2</v>
      </c>
      <c r="F39" s="28">
        <v>1.59</v>
      </c>
      <c r="G39" s="34">
        <f t="shared" si="3"/>
        <v>3.18</v>
      </c>
    </row>
    <row r="40" spans="1:7" x14ac:dyDescent="0.2">
      <c r="A40" s="21" t="s">
        <v>97</v>
      </c>
      <c r="B40" s="14" t="s">
        <v>69</v>
      </c>
      <c r="C40" s="14">
        <v>4</v>
      </c>
      <c r="D40" s="35">
        <v>12</v>
      </c>
      <c r="E40" s="33">
        <f t="shared" si="2"/>
        <v>4</v>
      </c>
      <c r="F40" s="28">
        <v>15.21</v>
      </c>
      <c r="G40" s="34">
        <f t="shared" si="3"/>
        <v>60.84</v>
      </c>
    </row>
    <row r="41" spans="1:7" x14ac:dyDescent="0.2">
      <c r="A41" s="21" t="s">
        <v>98</v>
      </c>
      <c r="B41" s="14" t="s">
        <v>69</v>
      </c>
      <c r="C41" s="14">
        <v>10</v>
      </c>
      <c r="D41" s="35">
        <v>1</v>
      </c>
      <c r="E41" s="33">
        <f t="shared" si="2"/>
        <v>120</v>
      </c>
      <c r="F41" s="28">
        <v>2.5099999999999998</v>
      </c>
      <c r="G41" s="34">
        <f t="shared" si="3"/>
        <v>301.2</v>
      </c>
    </row>
    <row r="42" spans="1:7" ht="25.5" x14ac:dyDescent="0.2">
      <c r="A42" s="13" t="s">
        <v>99</v>
      </c>
      <c r="B42" s="14" t="s">
        <v>69</v>
      </c>
      <c r="C42" s="14">
        <v>3</v>
      </c>
      <c r="D42" s="35">
        <v>12</v>
      </c>
      <c r="E42" s="33">
        <f t="shared" si="2"/>
        <v>3</v>
      </c>
      <c r="F42" s="28">
        <v>15.52</v>
      </c>
      <c r="G42" s="34">
        <f t="shared" si="3"/>
        <v>46.56</v>
      </c>
    </row>
    <row r="43" spans="1:7" ht="25.5" x14ac:dyDescent="0.2">
      <c r="A43" s="36" t="s">
        <v>100</v>
      </c>
      <c r="B43" s="14" t="s">
        <v>82</v>
      </c>
      <c r="C43" s="14">
        <v>4</v>
      </c>
      <c r="D43" s="35">
        <v>1</v>
      </c>
      <c r="E43" s="33">
        <f t="shared" si="2"/>
        <v>48</v>
      </c>
      <c r="F43" s="28">
        <v>32</v>
      </c>
      <c r="G43" s="34">
        <f t="shared" si="3"/>
        <v>1536</v>
      </c>
    </row>
    <row r="44" spans="1:7" ht="25.5" x14ac:dyDescent="0.2">
      <c r="A44" s="36" t="s">
        <v>101</v>
      </c>
      <c r="B44" s="14" t="s">
        <v>82</v>
      </c>
      <c r="C44" s="14">
        <v>4</v>
      </c>
      <c r="D44" s="35">
        <v>1</v>
      </c>
      <c r="E44" s="33">
        <f t="shared" si="2"/>
        <v>48</v>
      </c>
      <c r="F44" s="28">
        <v>19</v>
      </c>
      <c r="G44" s="34">
        <f t="shared" si="3"/>
        <v>912</v>
      </c>
    </row>
    <row r="45" spans="1:7" x14ac:dyDescent="0.2">
      <c r="A45" s="21" t="s">
        <v>102</v>
      </c>
      <c r="B45" s="14" t="s">
        <v>69</v>
      </c>
      <c r="C45" s="14">
        <v>12</v>
      </c>
      <c r="D45" s="35">
        <v>12</v>
      </c>
      <c r="E45" s="33">
        <f t="shared" si="2"/>
        <v>12</v>
      </c>
      <c r="F45" s="28">
        <v>7.52</v>
      </c>
      <c r="G45" s="34">
        <f t="shared" si="3"/>
        <v>90.24</v>
      </c>
    </row>
    <row r="46" spans="1:7" ht="25.5" x14ac:dyDescent="0.2">
      <c r="A46" s="13" t="s">
        <v>103</v>
      </c>
      <c r="B46" s="14" t="s">
        <v>69</v>
      </c>
      <c r="C46" s="14">
        <v>2</v>
      </c>
      <c r="D46" s="35">
        <v>6</v>
      </c>
      <c r="E46" s="33">
        <f t="shared" si="2"/>
        <v>4</v>
      </c>
      <c r="F46" s="28">
        <v>7.59</v>
      </c>
      <c r="G46" s="34">
        <f t="shared" si="3"/>
        <v>30.36</v>
      </c>
    </row>
    <row r="47" spans="1:7" ht="14.65" customHeight="1" x14ac:dyDescent="0.2">
      <c r="A47" s="606" t="s">
        <v>104</v>
      </c>
      <c r="B47" s="606"/>
      <c r="C47" s="606"/>
      <c r="D47" s="606"/>
      <c r="E47" s="606"/>
      <c r="F47" s="606"/>
      <c r="G47" s="37">
        <f>SUM(G32:G46)</f>
        <v>3279.32</v>
      </c>
    </row>
    <row r="48" spans="1:7" ht="14.65" customHeight="1" x14ac:dyDescent="0.2">
      <c r="A48" s="606" t="s">
        <v>105</v>
      </c>
      <c r="B48" s="606"/>
      <c r="C48" s="606"/>
      <c r="D48" s="606"/>
      <c r="E48" s="606"/>
      <c r="F48" s="606"/>
      <c r="G48" s="38">
        <f>G47/12</f>
        <v>273.2766666666667</v>
      </c>
    </row>
    <row r="50" spans="1:8" ht="38.25" x14ac:dyDescent="0.2">
      <c r="A50" s="31" t="s">
        <v>106</v>
      </c>
      <c r="B50" s="11" t="s">
        <v>56</v>
      </c>
      <c r="C50" s="11" t="s">
        <v>87</v>
      </c>
      <c r="D50" s="11" t="s">
        <v>107</v>
      </c>
      <c r="E50" s="11" t="s">
        <v>58</v>
      </c>
      <c r="F50" s="12" t="s">
        <v>59</v>
      </c>
      <c r="G50" s="12" t="s">
        <v>60</v>
      </c>
    </row>
    <row r="51" spans="1:8" s="22" customFormat="1" x14ac:dyDescent="0.2">
      <c r="A51" s="32" t="s">
        <v>108</v>
      </c>
      <c r="B51" s="19" t="s">
        <v>69</v>
      </c>
      <c r="C51" s="19">
        <v>1</v>
      </c>
      <c r="D51" s="19">
        <v>60</v>
      </c>
      <c r="E51" s="33">
        <f t="shared" ref="E51:E59" si="4">12/D51*C51</f>
        <v>0.2</v>
      </c>
      <c r="F51" s="28">
        <v>385</v>
      </c>
      <c r="G51" s="28">
        <f t="shared" ref="G51:G59" si="5">E51*F51</f>
        <v>77</v>
      </c>
      <c r="H51" s="8"/>
    </row>
    <row r="52" spans="1:8" s="22" customFormat="1" x14ac:dyDescent="0.2">
      <c r="A52" s="32" t="s">
        <v>140</v>
      </c>
      <c r="B52" s="19" t="s">
        <v>69</v>
      </c>
      <c r="C52" s="19">
        <v>2</v>
      </c>
      <c r="D52" s="19">
        <v>30</v>
      </c>
      <c r="E52" s="33">
        <f t="shared" si="4"/>
        <v>0.8</v>
      </c>
      <c r="F52" s="28">
        <v>75</v>
      </c>
      <c r="G52" s="28">
        <f t="shared" si="5"/>
        <v>60</v>
      </c>
      <c r="H52" s="8"/>
    </row>
    <row r="53" spans="1:8" ht="25.5" x14ac:dyDescent="0.2">
      <c r="A53" s="39" t="s">
        <v>109</v>
      </c>
      <c r="B53" s="19" t="s">
        <v>69</v>
      </c>
      <c r="C53" s="19">
        <v>1</v>
      </c>
      <c r="D53" s="19">
        <v>60</v>
      </c>
      <c r="E53" s="33">
        <f t="shared" si="4"/>
        <v>0.2</v>
      </c>
      <c r="F53" s="28">
        <v>380</v>
      </c>
      <c r="G53" s="28">
        <f t="shared" si="5"/>
        <v>76</v>
      </c>
    </row>
    <row r="54" spans="1:8" x14ac:dyDescent="0.2">
      <c r="A54" s="39" t="s">
        <v>110</v>
      </c>
      <c r="B54" s="19" t="s">
        <v>69</v>
      </c>
      <c r="C54" s="19">
        <v>1</v>
      </c>
      <c r="D54" s="19">
        <v>60</v>
      </c>
      <c r="E54" s="33">
        <f t="shared" si="4"/>
        <v>0.2</v>
      </c>
      <c r="F54" s="28">
        <v>145</v>
      </c>
      <c r="G54" s="28">
        <f t="shared" si="5"/>
        <v>29</v>
      </c>
    </row>
    <row r="55" spans="1:8" x14ac:dyDescent="0.2">
      <c r="A55" s="39" t="s">
        <v>111</v>
      </c>
      <c r="B55" s="19" t="s">
        <v>69</v>
      </c>
      <c r="C55" s="19">
        <v>1</v>
      </c>
      <c r="D55" s="19">
        <v>60</v>
      </c>
      <c r="E55" s="33">
        <f t="shared" si="4"/>
        <v>0.2</v>
      </c>
      <c r="F55" s="28">
        <v>185</v>
      </c>
      <c r="G55" s="28">
        <f t="shared" si="5"/>
        <v>37</v>
      </c>
    </row>
    <row r="56" spans="1:8" x14ac:dyDescent="0.2">
      <c r="A56" s="39" t="s">
        <v>112</v>
      </c>
      <c r="B56" s="19" t="s">
        <v>113</v>
      </c>
      <c r="C56" s="19">
        <v>3</v>
      </c>
      <c r="D56" s="19">
        <v>12</v>
      </c>
      <c r="E56" s="33">
        <f t="shared" si="4"/>
        <v>3</v>
      </c>
      <c r="F56" s="28">
        <v>45</v>
      </c>
      <c r="G56" s="28">
        <f t="shared" si="5"/>
        <v>135</v>
      </c>
    </row>
    <row r="57" spans="1:8" x14ac:dyDescent="0.2">
      <c r="A57" s="40" t="s">
        <v>114</v>
      </c>
      <c r="B57" s="19" t="s">
        <v>69</v>
      </c>
      <c r="C57" s="19">
        <v>1</v>
      </c>
      <c r="D57" s="19">
        <v>60</v>
      </c>
      <c r="E57" s="33">
        <f t="shared" si="4"/>
        <v>0.2</v>
      </c>
      <c r="F57" s="28">
        <v>245</v>
      </c>
      <c r="G57" s="28">
        <f t="shared" si="5"/>
        <v>49</v>
      </c>
    </row>
    <row r="58" spans="1:8" x14ac:dyDescent="0.2">
      <c r="A58" s="13" t="s">
        <v>95</v>
      </c>
      <c r="B58" s="14" t="s">
        <v>69</v>
      </c>
      <c r="C58" s="14">
        <v>1</v>
      </c>
      <c r="D58" s="35">
        <v>60</v>
      </c>
      <c r="E58" s="33">
        <f t="shared" si="4"/>
        <v>0.2</v>
      </c>
      <c r="F58" s="28">
        <v>75</v>
      </c>
      <c r="G58" s="34">
        <f t="shared" si="5"/>
        <v>15</v>
      </c>
    </row>
    <row r="59" spans="1:8" ht="12.75" customHeight="1" x14ac:dyDescent="0.2">
      <c r="A59" s="21" t="s">
        <v>115</v>
      </c>
      <c r="B59" s="14" t="s">
        <v>69</v>
      </c>
      <c r="C59" s="14">
        <v>6</v>
      </c>
      <c r="D59" s="35">
        <v>60</v>
      </c>
      <c r="E59" s="33">
        <f t="shared" si="4"/>
        <v>1.2000000000000002</v>
      </c>
      <c r="F59" s="28">
        <v>35</v>
      </c>
      <c r="G59" s="28">
        <f t="shared" si="5"/>
        <v>42.000000000000007</v>
      </c>
    </row>
    <row r="60" spans="1:8" ht="12.75" customHeight="1" x14ac:dyDescent="0.2">
      <c r="A60" s="606" t="s">
        <v>116</v>
      </c>
      <c r="B60" s="606"/>
      <c r="C60" s="606"/>
      <c r="D60" s="606"/>
      <c r="E60" s="606"/>
      <c r="F60" s="606"/>
      <c r="G60" s="30">
        <f>SUM(G51:G59)</f>
        <v>520</v>
      </c>
    </row>
    <row r="61" spans="1:8" x14ac:dyDescent="0.2">
      <c r="A61" s="606" t="s">
        <v>117</v>
      </c>
      <c r="B61" s="606"/>
      <c r="C61" s="606"/>
      <c r="D61" s="606"/>
      <c r="E61" s="606"/>
      <c r="F61" s="606"/>
      <c r="G61" s="30">
        <f>G60/12</f>
        <v>43.333333333333336</v>
      </c>
    </row>
    <row r="63" spans="1:8" ht="25.5" x14ac:dyDescent="0.2">
      <c r="A63" s="41" t="s">
        <v>118</v>
      </c>
      <c r="B63" s="11" t="s">
        <v>56</v>
      </c>
      <c r="C63" s="11" t="s">
        <v>58</v>
      </c>
      <c r="D63" s="12" t="s">
        <v>59</v>
      </c>
      <c r="E63" s="12" t="s">
        <v>60</v>
      </c>
      <c r="F63" s="8"/>
    </row>
    <row r="64" spans="1:8" ht="25.5" x14ac:dyDescent="0.2">
      <c r="A64" s="39" t="s">
        <v>119</v>
      </c>
      <c r="B64" s="19" t="s">
        <v>69</v>
      </c>
      <c r="C64" s="42">
        <v>2</v>
      </c>
      <c r="D64" s="28">
        <v>35</v>
      </c>
      <c r="E64" s="20">
        <f t="shared" ref="E64:E69" si="6">C64*D64</f>
        <v>70</v>
      </c>
      <c r="F64" s="8"/>
    </row>
    <row r="65" spans="1:8" ht="25.5" x14ac:dyDescent="0.2">
      <c r="A65" s="39" t="s">
        <v>120</v>
      </c>
      <c r="B65" s="19" t="s">
        <v>69</v>
      </c>
      <c r="C65" s="42">
        <v>3</v>
      </c>
      <c r="D65" s="28">
        <v>19</v>
      </c>
      <c r="E65" s="20">
        <f t="shared" si="6"/>
        <v>57</v>
      </c>
      <c r="F65" s="8"/>
    </row>
    <row r="66" spans="1:8" ht="25.5" x14ac:dyDescent="0.2">
      <c r="A66" s="39" t="s">
        <v>121</v>
      </c>
      <c r="B66" s="19" t="s">
        <v>69</v>
      </c>
      <c r="C66" s="42">
        <v>2</v>
      </c>
      <c r="D66" s="28">
        <v>25</v>
      </c>
      <c r="E66" s="20">
        <f t="shared" si="6"/>
        <v>50</v>
      </c>
      <c r="F66" s="8"/>
    </row>
    <row r="67" spans="1:8" ht="38.25" x14ac:dyDescent="0.2">
      <c r="A67" s="39" t="s">
        <v>122</v>
      </c>
      <c r="B67" s="19" t="s">
        <v>69</v>
      </c>
      <c r="C67" s="42">
        <v>2</v>
      </c>
      <c r="D67" s="28">
        <v>55</v>
      </c>
      <c r="E67" s="20">
        <f t="shared" si="6"/>
        <v>110</v>
      </c>
      <c r="F67" s="8"/>
    </row>
    <row r="68" spans="1:8" ht="38.25" x14ac:dyDescent="0.2">
      <c r="A68" s="39" t="s">
        <v>123</v>
      </c>
      <c r="B68" s="19" t="s">
        <v>124</v>
      </c>
      <c r="C68" s="42">
        <v>2</v>
      </c>
      <c r="D68" s="28">
        <v>35</v>
      </c>
      <c r="E68" s="20">
        <f t="shared" si="6"/>
        <v>70</v>
      </c>
      <c r="F68" s="8"/>
    </row>
    <row r="69" spans="1:8" ht="12.75" customHeight="1" x14ac:dyDescent="0.2">
      <c r="A69" s="43" t="s">
        <v>125</v>
      </c>
      <c r="B69" s="18" t="s">
        <v>124</v>
      </c>
      <c r="C69" s="44">
        <v>4</v>
      </c>
      <c r="D69" s="45">
        <v>2.59</v>
      </c>
      <c r="E69" s="46">
        <f t="shared" si="6"/>
        <v>10.36</v>
      </c>
      <c r="F69" s="8"/>
    </row>
    <row r="70" spans="1:8" ht="12.75" customHeight="1" x14ac:dyDescent="0.2">
      <c r="A70" s="605" t="s">
        <v>126</v>
      </c>
      <c r="B70" s="605"/>
      <c r="C70" s="605"/>
      <c r="D70" s="605"/>
      <c r="E70" s="47">
        <f>SUM(E64:E69)</f>
        <v>367.36</v>
      </c>
      <c r="F70" s="8"/>
    </row>
    <row r="71" spans="1:8" x14ac:dyDescent="0.2">
      <c r="A71" s="606" t="s">
        <v>127</v>
      </c>
      <c r="B71" s="606"/>
      <c r="C71" s="606"/>
      <c r="D71" s="606"/>
      <c r="E71" s="38">
        <f>E70/12</f>
        <v>30.613333333333333</v>
      </c>
    </row>
    <row r="72" spans="1:8" ht="38.85" customHeight="1" x14ac:dyDescent="0.2">
      <c r="H72" s="53"/>
    </row>
    <row r="73" spans="1:8" ht="14.65" customHeight="1" x14ac:dyDescent="0.2">
      <c r="A73" s="48" t="s">
        <v>128</v>
      </c>
      <c r="B73" s="621" t="s">
        <v>129</v>
      </c>
      <c r="C73" s="621"/>
      <c r="D73" s="621" t="s">
        <v>130</v>
      </c>
      <c r="E73" s="621"/>
      <c r="F73" s="53" t="s">
        <v>131</v>
      </c>
      <c r="G73" s="53"/>
      <c r="H73" s="54"/>
    </row>
    <row r="74" spans="1:8" ht="12.75" customHeight="1" x14ac:dyDescent="0.2">
      <c r="A74" s="49" t="s">
        <v>132</v>
      </c>
      <c r="B74" s="620">
        <f>F21</f>
        <v>9138.5999999999985</v>
      </c>
      <c r="C74" s="620">
        <f>SUM(B74:B74)</f>
        <v>9138.5999999999985</v>
      </c>
      <c r="D74" s="620">
        <f>B74/12</f>
        <v>761.54999999999984</v>
      </c>
      <c r="E74" s="620"/>
      <c r="F74" s="54">
        <f>D74/H84</f>
        <v>253.84999999999994</v>
      </c>
      <c r="G74" s="54"/>
      <c r="H74" s="54"/>
    </row>
    <row r="75" spans="1:8" ht="14.65" customHeight="1" x14ac:dyDescent="0.2">
      <c r="A75" s="49" t="s">
        <v>133</v>
      </c>
      <c r="B75" s="620">
        <f>F28</f>
        <v>6014.538461538461</v>
      </c>
      <c r="C75" s="620">
        <f>SUM(B75:B75)</f>
        <v>6014.538461538461</v>
      </c>
      <c r="D75" s="620">
        <f>B75/12</f>
        <v>501.2115384615384</v>
      </c>
      <c r="E75" s="620"/>
      <c r="F75" s="54">
        <f>D75/H84</f>
        <v>167.07051282051279</v>
      </c>
      <c r="G75" s="54"/>
      <c r="H75" s="54"/>
    </row>
    <row r="76" spans="1:8" x14ac:dyDescent="0.2">
      <c r="A76" s="49" t="s">
        <v>134</v>
      </c>
      <c r="B76" s="620">
        <f>G47</f>
        <v>3279.32</v>
      </c>
      <c r="C76" s="620">
        <f>SUM(B76:B76)</f>
        <v>3279.32</v>
      </c>
      <c r="D76" s="620">
        <f>B76/12</f>
        <v>273.2766666666667</v>
      </c>
      <c r="E76" s="620"/>
      <c r="F76" s="54">
        <f>D76/H84</f>
        <v>91.092222222222233</v>
      </c>
      <c r="G76" s="54"/>
      <c r="H76" s="55"/>
    </row>
    <row r="77" spans="1:8" x14ac:dyDescent="0.2">
      <c r="A77" s="30" t="s">
        <v>135</v>
      </c>
      <c r="B77" s="626">
        <f>SUM(B74:B76)</f>
        <v>18432.458461538459</v>
      </c>
      <c r="C77" s="626">
        <f>SUM(B77:B77)</f>
        <v>18432.458461538459</v>
      </c>
      <c r="D77" s="626">
        <f>B77/12</f>
        <v>1536.0382051282049</v>
      </c>
      <c r="E77" s="626"/>
      <c r="F77" s="55">
        <f>F74+F75+F76</f>
        <v>512.0127350427349</v>
      </c>
      <c r="G77" s="55"/>
      <c r="H77" s="54"/>
    </row>
    <row r="78" spans="1:8" ht="12.75" customHeight="1" x14ac:dyDescent="0.2">
      <c r="A78" s="625"/>
      <c r="B78" s="625"/>
      <c r="C78" s="625"/>
      <c r="D78" s="625"/>
      <c r="E78" s="625"/>
      <c r="F78" s="54"/>
      <c r="G78" s="54"/>
      <c r="H78" s="55"/>
    </row>
    <row r="79" spans="1:8" ht="12.75" customHeight="1" x14ac:dyDescent="0.2">
      <c r="A79" s="30" t="s">
        <v>106</v>
      </c>
      <c r="B79" s="626">
        <f>G60</f>
        <v>520</v>
      </c>
      <c r="C79" s="626"/>
      <c r="D79" s="626">
        <f>B79/12</f>
        <v>43.333333333333336</v>
      </c>
      <c r="E79" s="626"/>
      <c r="F79" s="55">
        <f>D79/H84</f>
        <v>14.444444444444445</v>
      </c>
      <c r="G79" s="55"/>
      <c r="H79" s="54"/>
    </row>
    <row r="80" spans="1:8" x14ac:dyDescent="0.2">
      <c r="A80" s="624"/>
      <c r="B80" s="624"/>
      <c r="C80" s="624"/>
      <c r="D80" s="624"/>
      <c r="E80" s="624"/>
      <c r="F80" s="54"/>
      <c r="G80" s="54"/>
      <c r="H80" s="55"/>
    </row>
    <row r="81" spans="1:8" ht="12.75" customHeight="1" x14ac:dyDescent="0.2">
      <c r="A81" s="30" t="s">
        <v>118</v>
      </c>
      <c r="B81" s="626">
        <f>E70</f>
        <v>367.36</v>
      </c>
      <c r="C81" s="626"/>
      <c r="D81" s="626">
        <f>B81/12</f>
        <v>30.613333333333333</v>
      </c>
      <c r="E81" s="626"/>
      <c r="F81" s="55">
        <f>D81</f>
        <v>30.613333333333333</v>
      </c>
      <c r="G81" s="55"/>
      <c r="H81" s="54"/>
    </row>
    <row r="82" spans="1:8" ht="12.75" customHeight="1" x14ac:dyDescent="0.2">
      <c r="A82" s="624"/>
      <c r="B82" s="624"/>
      <c r="C82" s="624"/>
      <c r="D82" s="624"/>
      <c r="E82" s="624"/>
      <c r="F82" s="54"/>
      <c r="G82" s="54"/>
      <c r="H82" s="56"/>
    </row>
    <row r="83" spans="1:8" x14ac:dyDescent="0.2">
      <c r="A83" s="30" t="s">
        <v>136</v>
      </c>
      <c r="B83" s="627">
        <f>B77+B79+B81</f>
        <v>19319.81846153846</v>
      </c>
      <c r="C83" s="627"/>
      <c r="D83" s="627">
        <f>B83/12</f>
        <v>1609.9848717948717</v>
      </c>
      <c r="E83" s="627"/>
      <c r="F83" s="56">
        <f>F77+F79+F81</f>
        <v>557.0705128205127</v>
      </c>
      <c r="G83" s="56"/>
    </row>
    <row r="84" spans="1:8" ht="31.35" customHeight="1" x14ac:dyDescent="0.2">
      <c r="A84" s="50"/>
      <c r="B84" s="51"/>
      <c r="C84" s="51"/>
      <c r="D84" s="51"/>
      <c r="E84" s="51"/>
      <c r="H84" s="52">
        <v>3</v>
      </c>
    </row>
    <row r="85" spans="1:8" ht="15.75" x14ac:dyDescent="0.2">
      <c r="A85" s="622" t="s">
        <v>137</v>
      </c>
      <c r="B85" s="622"/>
      <c r="C85" s="622"/>
      <c r="D85" s="622"/>
      <c r="E85" s="622"/>
      <c r="F85" s="622"/>
      <c r="G85" s="622"/>
    </row>
    <row r="86" spans="1:8" x14ac:dyDescent="0.2">
      <c r="A86" s="623" t="s">
        <v>138</v>
      </c>
      <c r="B86" s="623"/>
      <c r="C86" s="623"/>
      <c r="D86" s="623"/>
      <c r="E86" s="623"/>
      <c r="F86" s="623"/>
      <c r="G86" s="623"/>
    </row>
  </sheetData>
  <sheetProtection selectLockedCells="1" selectUnlockedCells="1"/>
  <mergeCells count="40">
    <mergeCell ref="B73:C73"/>
    <mergeCell ref="D73:E73"/>
    <mergeCell ref="A85:G85"/>
    <mergeCell ref="A86:G86"/>
    <mergeCell ref="A82:E82"/>
    <mergeCell ref="A78:E78"/>
    <mergeCell ref="B79:C79"/>
    <mergeCell ref="D79:E79"/>
    <mergeCell ref="B83:C83"/>
    <mergeCell ref="D83:E83"/>
    <mergeCell ref="A80:E80"/>
    <mergeCell ref="B81:C81"/>
    <mergeCell ref="D81:E81"/>
    <mergeCell ref="B77:C77"/>
    <mergeCell ref="D77:E77"/>
    <mergeCell ref="B74:C74"/>
    <mergeCell ref="D74:E74"/>
    <mergeCell ref="B75:C75"/>
    <mergeCell ref="D75:E75"/>
    <mergeCell ref="B76:C76"/>
    <mergeCell ref="D76:E76"/>
    <mergeCell ref="A61:F61"/>
    <mergeCell ref="A70:D70"/>
    <mergeCell ref="A71:D71"/>
    <mergeCell ref="A5:E5"/>
    <mergeCell ref="F5:H5"/>
    <mergeCell ref="A6:H6"/>
    <mergeCell ref="A21:E21"/>
    <mergeCell ref="A22:E22"/>
    <mergeCell ref="A28:E28"/>
    <mergeCell ref="A29:E29"/>
    <mergeCell ref="A47:F47"/>
    <mergeCell ref="A48:F48"/>
    <mergeCell ref="A60:F60"/>
    <mergeCell ref="A1:H1"/>
    <mergeCell ref="A2:H2"/>
    <mergeCell ref="A3:E3"/>
    <mergeCell ref="F3:H3"/>
    <mergeCell ref="A4:E4"/>
    <mergeCell ref="F4:H4"/>
  </mergeCells>
  <pageMargins left="0.78749999999999998" right="0.78749999999999998" top="1.0527777777777778" bottom="1.0527777777777778" header="0.78749999999999998" footer="0.78749999999999998"/>
  <pageSetup paperSize="9" scale="67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  <rowBreaks count="1" manualBreakCount="1">
    <brk id="4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68"/>
  <sheetViews>
    <sheetView topLeftCell="A46" workbookViewId="0">
      <selection activeCell="M60" sqref="M60"/>
    </sheetView>
  </sheetViews>
  <sheetFormatPr defaultRowHeight="12.75" x14ac:dyDescent="0.2"/>
  <cols>
    <col min="1" max="1" width="1.5703125" customWidth="1"/>
    <col min="2" max="2" width="24.28515625" customWidth="1"/>
    <col min="3" max="3" width="19.7109375" bestFit="1" customWidth="1"/>
    <col min="4" max="4" width="9.42578125" bestFit="1" customWidth="1"/>
    <col min="5" max="5" width="16.85546875" customWidth="1"/>
    <col min="6" max="6" width="16.7109375" bestFit="1" customWidth="1"/>
    <col min="7" max="7" width="19.28515625" bestFit="1" customWidth="1"/>
  </cols>
  <sheetData>
    <row r="1" spans="2:7" ht="8.4499999999999993" customHeight="1" thickBot="1" x14ac:dyDescent="0.25"/>
    <row r="2" spans="2:7" s="101" customFormat="1" ht="34.15" customHeight="1" thickBot="1" x14ac:dyDescent="0.25">
      <c r="B2" s="119" t="s">
        <v>56</v>
      </c>
      <c r="C2" s="103" t="s">
        <v>177</v>
      </c>
      <c r="D2" s="103" t="s">
        <v>178</v>
      </c>
      <c r="E2" s="103" t="s">
        <v>179</v>
      </c>
      <c r="F2" s="109" t="s">
        <v>180</v>
      </c>
      <c r="G2" s="114" t="s">
        <v>181</v>
      </c>
    </row>
    <row r="3" spans="2:7" x14ac:dyDescent="0.2">
      <c r="B3" s="354" t="s">
        <v>186</v>
      </c>
      <c r="C3" s="104" t="s">
        <v>182</v>
      </c>
      <c r="D3" s="105">
        <v>3895</v>
      </c>
      <c r="E3" s="106">
        <f>Florianópolis!J157</f>
        <v>3.9052090040991994</v>
      </c>
      <c r="F3" s="110">
        <f>E3*D3</f>
        <v>15210.789070966381</v>
      </c>
      <c r="G3" s="115">
        <f>F3*12</f>
        <v>182529.46885159658</v>
      </c>
    </row>
    <row r="4" spans="2:7" x14ac:dyDescent="0.2">
      <c r="B4" s="355"/>
      <c r="C4" s="98" t="s">
        <v>183</v>
      </c>
      <c r="D4" s="102">
        <v>2920</v>
      </c>
      <c r="E4" s="99">
        <f>Florianópolis!J160</f>
        <v>1.7356484462663107</v>
      </c>
      <c r="F4" s="111">
        <f t="shared" ref="F4:F6" si="0">E4*D4</f>
        <v>5068.0934630976271</v>
      </c>
      <c r="G4" s="116">
        <f t="shared" ref="G4:G6" si="1">F4*12</f>
        <v>60817.121557171529</v>
      </c>
    </row>
    <row r="5" spans="2:7" x14ac:dyDescent="0.2">
      <c r="B5" s="355"/>
      <c r="C5" s="98" t="s">
        <v>184</v>
      </c>
      <c r="D5" s="102">
        <v>1428</v>
      </c>
      <c r="E5" s="99">
        <f>Florianópolis!K168</f>
        <v>1.0455025545774377</v>
      </c>
      <c r="F5" s="111">
        <f t="shared" si="0"/>
        <v>1492.977647936581</v>
      </c>
      <c r="G5" s="116">
        <f t="shared" si="1"/>
        <v>17915.731775238972</v>
      </c>
    </row>
    <row r="6" spans="2:7" ht="13.5" thickBot="1" x14ac:dyDescent="0.25">
      <c r="B6" s="356"/>
      <c r="C6" s="107" t="s">
        <v>185</v>
      </c>
      <c r="D6" s="120">
        <v>734</v>
      </c>
      <c r="E6" s="108">
        <f>Florianópolis!K166</f>
        <v>0.21744203734824344</v>
      </c>
      <c r="F6" s="112">
        <f t="shared" si="0"/>
        <v>159.60245541361067</v>
      </c>
      <c r="G6" s="117">
        <f t="shared" si="1"/>
        <v>1915.2294649633282</v>
      </c>
    </row>
    <row r="7" spans="2:7" ht="13.5" thickBot="1" x14ac:dyDescent="0.25">
      <c r="B7" s="357" t="s">
        <v>187</v>
      </c>
      <c r="C7" s="358"/>
      <c r="D7" s="358"/>
      <c r="E7" s="358"/>
      <c r="F7" s="113">
        <f>SUM(F3:F6)</f>
        <v>21931.462637414195</v>
      </c>
      <c r="G7" s="118">
        <f>SUM(G3:G6)</f>
        <v>263177.5516489704</v>
      </c>
    </row>
    <row r="8" spans="2:7" ht="8.4499999999999993" customHeight="1" thickBot="1" x14ac:dyDescent="0.25"/>
    <row r="9" spans="2:7" x14ac:dyDescent="0.2">
      <c r="B9" s="354" t="s">
        <v>188</v>
      </c>
      <c r="C9" s="104" t="s">
        <v>182</v>
      </c>
      <c r="D9" s="105">
        <v>320</v>
      </c>
      <c r="E9" s="106">
        <f>'São José'!J157</f>
        <v>3.9092657176573429</v>
      </c>
      <c r="F9" s="110">
        <f>E9*D9</f>
        <v>1250.9650296503496</v>
      </c>
      <c r="G9" s="115">
        <f>F9*12</f>
        <v>15011.580355804195</v>
      </c>
    </row>
    <row r="10" spans="2:7" x14ac:dyDescent="0.2">
      <c r="B10" s="355"/>
      <c r="C10" s="98" t="s">
        <v>183</v>
      </c>
      <c r="D10" s="102">
        <v>3035</v>
      </c>
      <c r="E10" s="99">
        <f>'São José'!J160</f>
        <v>1.73745143006993</v>
      </c>
      <c r="F10" s="111">
        <f t="shared" ref="F10:F12" si="2">E10*D10</f>
        <v>5273.1650902622378</v>
      </c>
      <c r="G10" s="116">
        <f t="shared" ref="G10:G12" si="3">F10*12</f>
        <v>63277.981083146849</v>
      </c>
    </row>
    <row r="11" spans="2:7" x14ac:dyDescent="0.2">
      <c r="B11" s="355"/>
      <c r="C11" s="98" t="s">
        <v>184</v>
      </c>
      <c r="D11" s="102">
        <v>1394</v>
      </c>
      <c r="E11" s="99">
        <f>'São José'!K168</f>
        <v>1.0465886179312238</v>
      </c>
      <c r="F11" s="111">
        <f t="shared" si="2"/>
        <v>1458.944533396126</v>
      </c>
      <c r="G11" s="116">
        <f t="shared" si="3"/>
        <v>17507.334400753512</v>
      </c>
    </row>
    <row r="12" spans="2:7" ht="13.5" thickBot="1" x14ac:dyDescent="0.25">
      <c r="B12" s="356"/>
      <c r="C12" s="107" t="s">
        <v>185</v>
      </c>
      <c r="D12" s="120"/>
      <c r="E12" s="108">
        <f>'São José'!K166</f>
        <v>0.21766791515916084</v>
      </c>
      <c r="F12" s="112">
        <f t="shared" si="2"/>
        <v>0</v>
      </c>
      <c r="G12" s="117">
        <f t="shared" si="3"/>
        <v>0</v>
      </c>
    </row>
    <row r="13" spans="2:7" ht="13.5" thickBot="1" x14ac:dyDescent="0.25">
      <c r="B13" s="357" t="s">
        <v>187</v>
      </c>
      <c r="C13" s="358"/>
      <c r="D13" s="358"/>
      <c r="E13" s="358"/>
      <c r="F13" s="113">
        <f>SUM(F9:F12)</f>
        <v>7983.0746533087131</v>
      </c>
      <c r="G13" s="118">
        <f>SUM(G9:G12)</f>
        <v>95796.89583970455</v>
      </c>
    </row>
    <row r="14" spans="2:7" ht="8.4499999999999993" customHeight="1" thickBot="1" x14ac:dyDescent="0.25"/>
    <row r="15" spans="2:7" x14ac:dyDescent="0.2">
      <c r="B15" s="354" t="s">
        <v>189</v>
      </c>
      <c r="C15" s="104" t="s">
        <v>182</v>
      </c>
      <c r="D15" s="105">
        <v>278</v>
      </c>
      <c r="E15" s="106">
        <f>'Escrit Tubarão'!J157</f>
        <v>3.9976406219243876</v>
      </c>
      <c r="F15" s="110">
        <f>E15*D15</f>
        <v>1111.3440928949797</v>
      </c>
      <c r="G15" s="115">
        <f>F15*12</f>
        <v>13336.129114739757</v>
      </c>
    </row>
    <row r="16" spans="2:7" x14ac:dyDescent="0.2">
      <c r="B16" s="355"/>
      <c r="C16" s="98" t="s">
        <v>183</v>
      </c>
      <c r="D16" s="102">
        <v>938</v>
      </c>
      <c r="E16" s="99">
        <f>'Escrit Tubarão'!J160</f>
        <v>1.7767291652997277</v>
      </c>
      <c r="F16" s="111">
        <f t="shared" ref="F16:F18" si="4">E16*D16</f>
        <v>1666.5719570511446</v>
      </c>
      <c r="G16" s="116">
        <f t="shared" ref="G16:G18" si="5">F16*12</f>
        <v>19998.863484613736</v>
      </c>
    </row>
    <row r="17" spans="2:7" x14ac:dyDescent="0.2">
      <c r="B17" s="355"/>
      <c r="C17" s="98" t="s">
        <v>184</v>
      </c>
      <c r="D17" s="102">
        <v>117</v>
      </c>
      <c r="E17" s="99">
        <f>'Escrit Tubarão'!K168</f>
        <v>1.0702483473015969</v>
      </c>
      <c r="F17" s="111">
        <f t="shared" si="4"/>
        <v>125.21905663428684</v>
      </c>
      <c r="G17" s="116">
        <f t="shared" si="5"/>
        <v>1502.6286796114421</v>
      </c>
    </row>
    <row r="18" spans="2:7" ht="13.5" thickBot="1" x14ac:dyDescent="0.25">
      <c r="B18" s="356"/>
      <c r="C18" s="107" t="s">
        <v>185</v>
      </c>
      <c r="D18" s="120"/>
      <c r="E18" s="108">
        <f>'Escrit Tubarão'!K166</f>
        <v>0.22258862982874991</v>
      </c>
      <c r="F18" s="112">
        <f t="shared" si="4"/>
        <v>0</v>
      </c>
      <c r="G18" s="117">
        <f t="shared" si="5"/>
        <v>0</v>
      </c>
    </row>
    <row r="19" spans="2:7" ht="13.5" thickBot="1" x14ac:dyDescent="0.25">
      <c r="B19" s="357" t="s">
        <v>187</v>
      </c>
      <c r="C19" s="358"/>
      <c r="D19" s="358"/>
      <c r="E19" s="358"/>
      <c r="F19" s="113">
        <f>SUM(F15:F18)</f>
        <v>2903.135106580411</v>
      </c>
      <c r="G19" s="118">
        <f>SUM(G15:G18)</f>
        <v>34837.621278964936</v>
      </c>
    </row>
    <row r="20" spans="2:7" ht="8.4499999999999993" customHeight="1" thickBot="1" x14ac:dyDescent="0.25"/>
    <row r="21" spans="2:7" x14ac:dyDescent="0.2">
      <c r="B21" s="354" t="s">
        <v>190</v>
      </c>
      <c r="C21" s="104" t="s">
        <v>182</v>
      </c>
      <c r="D21" s="105">
        <v>512</v>
      </c>
      <c r="E21" s="106">
        <f>'Unidade Tubarão'!J157</f>
        <v>3.8374691162029695</v>
      </c>
      <c r="F21" s="110">
        <f>E21*D21</f>
        <v>1964.7841874959204</v>
      </c>
      <c r="G21" s="115">
        <f>F21*12</f>
        <v>23577.410249951045</v>
      </c>
    </row>
    <row r="22" spans="2:7" x14ac:dyDescent="0.2">
      <c r="B22" s="355"/>
      <c r="C22" s="98" t="s">
        <v>183</v>
      </c>
      <c r="D22" s="102">
        <v>2460</v>
      </c>
      <c r="E22" s="99">
        <f>'Unidade Tubarão'!J160</f>
        <v>1.7055418294235418</v>
      </c>
      <c r="F22" s="111">
        <f t="shared" ref="F22:F24" si="6">E22*D22</f>
        <v>4195.6329003819128</v>
      </c>
      <c r="G22" s="116">
        <f t="shared" ref="G22:G24" si="7">F22*12</f>
        <v>50347.594804582957</v>
      </c>
    </row>
    <row r="23" spans="2:7" x14ac:dyDescent="0.2">
      <c r="B23" s="355"/>
      <c r="C23" s="98" t="s">
        <v>184</v>
      </c>
      <c r="D23" s="102">
        <v>110</v>
      </c>
      <c r="E23" s="99">
        <f>'Unidade Tubarão'!K168</f>
        <v>1.027367231789859</v>
      </c>
      <c r="F23" s="111">
        <f t="shared" si="6"/>
        <v>113.01039549688448</v>
      </c>
      <c r="G23" s="116">
        <f t="shared" si="7"/>
        <v>1356.1247459626138</v>
      </c>
    </row>
    <row r="24" spans="2:7" ht="13.5" thickBot="1" x14ac:dyDescent="0.25">
      <c r="B24" s="356"/>
      <c r="C24" s="107" t="s">
        <v>185</v>
      </c>
      <c r="D24" s="120"/>
      <c r="E24" s="108">
        <f>'Unidade Tubarão'!K166</f>
        <v>0.21367028039018135</v>
      </c>
      <c r="F24" s="112">
        <f t="shared" si="6"/>
        <v>0</v>
      </c>
      <c r="G24" s="117">
        <f t="shared" si="7"/>
        <v>0</v>
      </c>
    </row>
    <row r="25" spans="2:7" ht="13.5" thickBot="1" x14ac:dyDescent="0.25">
      <c r="B25" s="357" t="s">
        <v>187</v>
      </c>
      <c r="C25" s="358"/>
      <c r="D25" s="358"/>
      <c r="E25" s="358"/>
      <c r="F25" s="113">
        <f>SUM(F21:F24)</f>
        <v>6273.4274833747177</v>
      </c>
      <c r="G25" s="118">
        <f>SUM(G21:G24)</f>
        <v>75281.129800496623</v>
      </c>
    </row>
    <row r="26" spans="2:7" ht="8.4499999999999993" customHeight="1" thickBot="1" x14ac:dyDescent="0.25"/>
    <row r="27" spans="2:7" x14ac:dyDescent="0.2">
      <c r="B27" s="354" t="s">
        <v>191</v>
      </c>
      <c r="C27" s="104" t="s">
        <v>182</v>
      </c>
      <c r="D27" s="105">
        <v>472</v>
      </c>
      <c r="E27" s="106">
        <f>$E$3</f>
        <v>3.9052090040991994</v>
      </c>
      <c r="F27" s="110">
        <f>E27*D27</f>
        <v>1843.2586499348222</v>
      </c>
      <c r="G27" s="115">
        <f>F27*12</f>
        <v>22119.103799217868</v>
      </c>
    </row>
    <row r="28" spans="2:7" x14ac:dyDescent="0.2">
      <c r="B28" s="355"/>
      <c r="C28" s="98" t="s">
        <v>183</v>
      </c>
      <c r="D28" s="102">
        <v>2635</v>
      </c>
      <c r="E28" s="99">
        <f>$E$4</f>
        <v>1.7356484462663107</v>
      </c>
      <c r="F28" s="111">
        <f t="shared" ref="F28:F30" si="8">E28*D28</f>
        <v>4573.4336559117282</v>
      </c>
      <c r="G28" s="116">
        <f t="shared" ref="G28:G30" si="9">F28*12</f>
        <v>54881.203870940735</v>
      </c>
    </row>
    <row r="29" spans="2:7" x14ac:dyDescent="0.2">
      <c r="B29" s="355"/>
      <c r="C29" s="98" t="s">
        <v>184</v>
      </c>
      <c r="D29" s="102">
        <v>150</v>
      </c>
      <c r="E29" s="99">
        <f>$E$5</f>
        <v>1.0455025545774377</v>
      </c>
      <c r="F29" s="111">
        <f t="shared" si="8"/>
        <v>156.82538318661565</v>
      </c>
      <c r="G29" s="116">
        <f t="shared" si="9"/>
        <v>1881.9045982393877</v>
      </c>
    </row>
    <row r="30" spans="2:7" ht="13.5" thickBot="1" x14ac:dyDescent="0.25">
      <c r="B30" s="356"/>
      <c r="C30" s="107" t="s">
        <v>185</v>
      </c>
      <c r="D30" s="120"/>
      <c r="E30" s="108">
        <f>$E$6</f>
        <v>0.21744203734824344</v>
      </c>
      <c r="F30" s="112">
        <f t="shared" si="8"/>
        <v>0</v>
      </c>
      <c r="G30" s="117">
        <f t="shared" si="9"/>
        <v>0</v>
      </c>
    </row>
    <row r="31" spans="2:7" ht="13.5" thickBot="1" x14ac:dyDescent="0.25">
      <c r="B31" s="357" t="s">
        <v>187</v>
      </c>
      <c r="C31" s="358"/>
      <c r="D31" s="358"/>
      <c r="E31" s="358"/>
      <c r="F31" s="113">
        <f>SUM(F27:F30)</f>
        <v>6573.5176890331668</v>
      </c>
      <c r="G31" s="118">
        <f>SUM(G27:G30)</f>
        <v>78882.212268397983</v>
      </c>
    </row>
    <row r="32" spans="2:7" ht="8.4499999999999993" customHeight="1" thickBot="1" x14ac:dyDescent="0.25"/>
    <row r="33" spans="2:7" x14ac:dyDescent="0.2">
      <c r="B33" s="354" t="s">
        <v>192</v>
      </c>
      <c r="C33" s="104" t="s">
        <v>182</v>
      </c>
      <c r="D33" s="105">
        <v>613</v>
      </c>
      <c r="E33" s="106">
        <f>Joinville!J157</f>
        <v>3.8161247504392639</v>
      </c>
      <c r="F33" s="110">
        <f>E33*D33</f>
        <v>2339.2844720192688</v>
      </c>
      <c r="G33" s="115">
        <f>F33*12</f>
        <v>28071.413664231226</v>
      </c>
    </row>
    <row r="34" spans="2:7" x14ac:dyDescent="0.2">
      <c r="B34" s="355"/>
      <c r="C34" s="98" t="s">
        <v>183</v>
      </c>
      <c r="D34" s="102">
        <v>2864</v>
      </c>
      <c r="E34" s="99">
        <f>Joinville!J160</f>
        <v>1.6960554446396727</v>
      </c>
      <c r="F34" s="111">
        <f t="shared" ref="F34:F36" si="10">E34*D34</f>
        <v>4857.5027934480231</v>
      </c>
      <c r="G34" s="116">
        <f t="shared" ref="G34:G36" si="11">F34*12</f>
        <v>58290.033521376274</v>
      </c>
    </row>
    <row r="35" spans="2:7" x14ac:dyDescent="0.2">
      <c r="B35" s="355"/>
      <c r="C35" s="98" t="s">
        <v>184</v>
      </c>
      <c r="D35" s="102">
        <v>220</v>
      </c>
      <c r="E35" s="99">
        <f>Joinville!K168</f>
        <v>1.0216529181875997</v>
      </c>
      <c r="F35" s="111">
        <f t="shared" si="10"/>
        <v>224.76364200127193</v>
      </c>
      <c r="G35" s="116">
        <f t="shared" si="11"/>
        <v>2697.1637040152632</v>
      </c>
    </row>
    <row r="36" spans="2:7" ht="13.5" thickBot="1" x14ac:dyDescent="0.25">
      <c r="B36" s="356"/>
      <c r="C36" s="107" t="s">
        <v>185</v>
      </c>
      <c r="D36" s="120"/>
      <c r="E36" s="108">
        <f>Joinville!K166</f>
        <v>0.21248182610445823</v>
      </c>
      <c r="F36" s="112">
        <f t="shared" si="10"/>
        <v>0</v>
      </c>
      <c r="G36" s="117">
        <f t="shared" si="11"/>
        <v>0</v>
      </c>
    </row>
    <row r="37" spans="2:7" ht="13.5" thickBot="1" x14ac:dyDescent="0.25">
      <c r="B37" s="357" t="s">
        <v>187</v>
      </c>
      <c r="C37" s="358"/>
      <c r="D37" s="358"/>
      <c r="E37" s="358"/>
      <c r="F37" s="113">
        <f>SUM(F33:F36)</f>
        <v>7421.5509074685642</v>
      </c>
      <c r="G37" s="118">
        <f>SUM(G33:G36)</f>
        <v>89058.610889622752</v>
      </c>
    </row>
    <row r="38" spans="2:7" ht="8.4499999999999993" customHeight="1" thickBot="1" x14ac:dyDescent="0.25"/>
    <row r="39" spans="2:7" x14ac:dyDescent="0.2">
      <c r="B39" s="354" t="s">
        <v>193</v>
      </c>
      <c r="C39" s="104" t="s">
        <v>182</v>
      </c>
      <c r="D39" s="105">
        <v>1581</v>
      </c>
      <c r="E39" s="106">
        <f>Lages!J157</f>
        <v>3.8237498934629035</v>
      </c>
      <c r="F39" s="110">
        <f>E39*D39</f>
        <v>6045.3485815648501</v>
      </c>
      <c r="G39" s="115">
        <f>F39*12</f>
        <v>72544.182978778204</v>
      </c>
    </row>
    <row r="40" spans="2:7" x14ac:dyDescent="0.2">
      <c r="B40" s="355"/>
      <c r="C40" s="98" t="s">
        <v>183</v>
      </c>
      <c r="D40" s="102">
        <v>5860</v>
      </c>
      <c r="E40" s="99">
        <f>Lages!J160</f>
        <v>1.6994443970946236</v>
      </c>
      <c r="F40" s="111">
        <f t="shared" ref="F40:F42" si="12">E40*D40</f>
        <v>9958.7441669744949</v>
      </c>
      <c r="G40" s="116">
        <f t="shared" ref="G40:G42" si="13">F40*12</f>
        <v>119504.93000369394</v>
      </c>
    </row>
    <row r="41" spans="2:7" x14ac:dyDescent="0.2">
      <c r="B41" s="355"/>
      <c r="C41" s="98" t="s">
        <v>184</v>
      </c>
      <c r="D41" s="102">
        <v>237</v>
      </c>
      <c r="E41" s="99">
        <f>Lages!K168</f>
        <v>1.0236943214778884</v>
      </c>
      <c r="F41" s="111">
        <f t="shared" si="12"/>
        <v>242.61555419025956</v>
      </c>
      <c r="G41" s="116">
        <f t="shared" si="13"/>
        <v>2911.3866502831147</v>
      </c>
    </row>
    <row r="42" spans="2:7" ht="13.5" thickBot="1" x14ac:dyDescent="0.25">
      <c r="B42" s="356"/>
      <c r="C42" s="107" t="s">
        <v>185</v>
      </c>
      <c r="D42" s="120"/>
      <c r="E42" s="108">
        <f>Lages!K166</f>
        <v>0.21290639406801445</v>
      </c>
      <c r="F42" s="112">
        <f t="shared" si="12"/>
        <v>0</v>
      </c>
      <c r="G42" s="117">
        <f t="shared" si="13"/>
        <v>0</v>
      </c>
    </row>
    <row r="43" spans="2:7" ht="13.5" thickBot="1" x14ac:dyDescent="0.25">
      <c r="B43" s="357" t="s">
        <v>187</v>
      </c>
      <c r="C43" s="358"/>
      <c r="D43" s="358"/>
      <c r="E43" s="358"/>
      <c r="F43" s="113">
        <f>SUM(F39:F42)</f>
        <v>16246.708302729603</v>
      </c>
      <c r="G43" s="118">
        <f>SUM(G39:G42)</f>
        <v>194960.49963275527</v>
      </c>
    </row>
    <row r="44" spans="2:7" ht="8.4499999999999993" customHeight="1" thickBot="1" x14ac:dyDescent="0.25"/>
    <row r="45" spans="2:7" x14ac:dyDescent="0.2">
      <c r="B45" s="354" t="s">
        <v>194</v>
      </c>
      <c r="C45" s="104" t="s">
        <v>182</v>
      </c>
      <c r="D45" s="105">
        <v>513</v>
      </c>
      <c r="E45" s="106">
        <f>Mafra!J157</f>
        <v>3.8727660358198319</v>
      </c>
      <c r="F45" s="110">
        <f>E45*D45</f>
        <v>1986.7289763755737</v>
      </c>
      <c r="G45" s="115">
        <f>F45*12</f>
        <v>23840.747716506885</v>
      </c>
    </row>
    <row r="46" spans="2:7" x14ac:dyDescent="0.2">
      <c r="B46" s="355"/>
      <c r="C46" s="98" t="s">
        <v>183</v>
      </c>
      <c r="D46" s="102">
        <v>1780</v>
      </c>
      <c r="E46" s="99">
        <f>Mafra!J160</f>
        <v>1.7212293492532584</v>
      </c>
      <c r="F46" s="111">
        <f t="shared" ref="F46:F48" si="14">E46*D46</f>
        <v>3063.7882416707998</v>
      </c>
      <c r="G46" s="116">
        <f t="shared" ref="G46:G48" si="15">F46*12</f>
        <v>36765.458900049598</v>
      </c>
    </row>
    <row r="47" spans="2:7" x14ac:dyDescent="0.2">
      <c r="B47" s="355"/>
      <c r="C47" s="98" t="s">
        <v>184</v>
      </c>
      <c r="D47" s="102">
        <v>225</v>
      </c>
      <c r="E47" s="99">
        <f>Mafra!K168</f>
        <v>1.0368169231096853</v>
      </c>
      <c r="F47" s="111">
        <f t="shared" si="14"/>
        <v>233.28380769967919</v>
      </c>
      <c r="G47" s="116">
        <f t="shared" si="15"/>
        <v>2799.4056923961502</v>
      </c>
    </row>
    <row r="48" spans="2:7" ht="13.5" thickBot="1" x14ac:dyDescent="0.25">
      <c r="B48" s="356"/>
      <c r="C48" s="107" t="s">
        <v>185</v>
      </c>
      <c r="D48" s="120"/>
      <c r="E48" s="108">
        <f>Mafra!K166</f>
        <v>0.21563561287444824</v>
      </c>
      <c r="F48" s="112">
        <f t="shared" si="14"/>
        <v>0</v>
      </c>
      <c r="G48" s="117">
        <f t="shared" si="15"/>
        <v>0</v>
      </c>
    </row>
    <row r="49" spans="2:7" ht="13.5" thickBot="1" x14ac:dyDescent="0.25">
      <c r="B49" s="357" t="s">
        <v>187</v>
      </c>
      <c r="C49" s="358"/>
      <c r="D49" s="358"/>
      <c r="E49" s="358"/>
      <c r="F49" s="113">
        <f>SUM(F45:F48)</f>
        <v>5283.8010257460528</v>
      </c>
      <c r="G49" s="118">
        <f>SUM(G45:G48)</f>
        <v>63405.61230895263</v>
      </c>
    </row>
    <row r="50" spans="2:7" ht="8.4499999999999993" customHeight="1" thickBot="1" x14ac:dyDescent="0.25"/>
    <row r="51" spans="2:7" x14ac:dyDescent="0.2">
      <c r="B51" s="354" t="s">
        <v>195</v>
      </c>
      <c r="C51" s="104" t="s">
        <v>182</v>
      </c>
      <c r="D51" s="105">
        <v>250</v>
      </c>
      <c r="E51" s="106">
        <f>Joaçaba!J157</f>
        <v>3.8002594597310297</v>
      </c>
      <c r="F51" s="110">
        <f>E51*D51</f>
        <v>950.06486493275747</v>
      </c>
      <c r="G51" s="115">
        <f>F51*12</f>
        <v>11400.778379193089</v>
      </c>
    </row>
    <row r="52" spans="2:7" x14ac:dyDescent="0.2">
      <c r="B52" s="355"/>
      <c r="C52" s="98" t="s">
        <v>183</v>
      </c>
      <c r="D52" s="102">
        <v>3987</v>
      </c>
      <c r="E52" s="99">
        <f>Joaçaba!J160</f>
        <v>1.6890042043249021</v>
      </c>
      <c r="F52" s="111">
        <f t="shared" ref="F52:F54" si="16">E52*D52</f>
        <v>6734.0597626433846</v>
      </c>
      <c r="G52" s="116">
        <f t="shared" ref="G52:G54" si="17">F52*12</f>
        <v>80808.717151720615</v>
      </c>
    </row>
    <row r="53" spans="2:7" x14ac:dyDescent="0.2">
      <c r="B53" s="355"/>
      <c r="C53" s="98" t="s">
        <v>184</v>
      </c>
      <c r="D53" s="102">
        <v>179</v>
      </c>
      <c r="E53" s="99">
        <f>Joaçaba!K168</f>
        <v>1.0174054625591913</v>
      </c>
      <c r="F53" s="111">
        <f t="shared" si="16"/>
        <v>182.11557779809525</v>
      </c>
      <c r="G53" s="116">
        <f t="shared" si="17"/>
        <v>2185.3869335771428</v>
      </c>
    </row>
    <row r="54" spans="2:7" ht="13.5" thickBot="1" x14ac:dyDescent="0.25">
      <c r="B54" s="356"/>
      <c r="C54" s="107" t="s">
        <v>185</v>
      </c>
      <c r="D54" s="120"/>
      <c r="E54" s="108">
        <f>Joaçaba!K166</f>
        <v>0.21159844671782374</v>
      </c>
      <c r="F54" s="112">
        <f t="shared" si="16"/>
        <v>0</v>
      </c>
      <c r="G54" s="117">
        <f t="shared" si="17"/>
        <v>0</v>
      </c>
    </row>
    <row r="55" spans="2:7" ht="13.5" thickBot="1" x14ac:dyDescent="0.25">
      <c r="B55" s="357" t="s">
        <v>187</v>
      </c>
      <c r="C55" s="358"/>
      <c r="D55" s="358"/>
      <c r="E55" s="358"/>
      <c r="F55" s="113">
        <f>SUM(F51:F54)</f>
        <v>7866.2402053742371</v>
      </c>
      <c r="G55" s="118">
        <f>SUM(G51:G54)</f>
        <v>94394.882464490845</v>
      </c>
    </row>
    <row r="56" spans="2:7" ht="8.4499999999999993" customHeight="1" thickBot="1" x14ac:dyDescent="0.25"/>
    <row r="57" spans="2:7" x14ac:dyDescent="0.2">
      <c r="B57" s="354" t="s">
        <v>196</v>
      </c>
      <c r="C57" s="104" t="s">
        <v>182</v>
      </c>
      <c r="D57" s="105">
        <v>570</v>
      </c>
      <c r="E57" s="106">
        <f>Chapecó!J157</f>
        <v>3.6677479864358764</v>
      </c>
      <c r="F57" s="110">
        <f>E57*D57</f>
        <v>2090.6163522684496</v>
      </c>
      <c r="G57" s="115">
        <f>F57*12</f>
        <v>25087.396227221398</v>
      </c>
    </row>
    <row r="58" spans="2:7" x14ac:dyDescent="0.2">
      <c r="B58" s="355"/>
      <c r="C58" s="98" t="s">
        <v>183</v>
      </c>
      <c r="D58" s="102">
        <v>3414</v>
      </c>
      <c r="E58" s="99">
        <f>Chapecó!J160</f>
        <v>1.6301102161937226</v>
      </c>
      <c r="F58" s="111">
        <f t="shared" ref="F58:F60" si="18">E58*D58</f>
        <v>5565.1962780853692</v>
      </c>
      <c r="G58" s="116">
        <f t="shared" ref="G58:G60" si="19">F58*12</f>
        <v>66782.355337024434</v>
      </c>
    </row>
    <row r="59" spans="2:7" x14ac:dyDescent="0.2">
      <c r="B59" s="355"/>
      <c r="C59" s="98" t="s">
        <v>184</v>
      </c>
      <c r="D59" s="102">
        <v>533</v>
      </c>
      <c r="E59" s="99">
        <f>Chapecó!K168</f>
        <v>0.98192949092861281</v>
      </c>
      <c r="F59" s="111">
        <f t="shared" si="18"/>
        <v>523.36841866495058</v>
      </c>
      <c r="G59" s="116">
        <f t="shared" si="19"/>
        <v>6280.4210239794065</v>
      </c>
    </row>
    <row r="60" spans="2:7" ht="13.5" thickBot="1" x14ac:dyDescent="0.25">
      <c r="B60" s="356"/>
      <c r="C60" s="107" t="s">
        <v>185</v>
      </c>
      <c r="D60" s="120"/>
      <c r="E60" s="108">
        <f>Chapecó!K166</f>
        <v>0.20422020788474959</v>
      </c>
      <c r="F60" s="112">
        <f t="shared" si="18"/>
        <v>0</v>
      </c>
      <c r="G60" s="117">
        <f t="shared" si="19"/>
        <v>0</v>
      </c>
    </row>
    <row r="61" spans="2:7" ht="13.5" thickBot="1" x14ac:dyDescent="0.25">
      <c r="B61" s="357" t="s">
        <v>187</v>
      </c>
      <c r="C61" s="358"/>
      <c r="D61" s="358"/>
      <c r="E61" s="358"/>
      <c r="F61" s="113">
        <f>SUM(F57:F60)</f>
        <v>8179.18104901877</v>
      </c>
      <c r="G61" s="118">
        <f>SUM(G57:G60)</f>
        <v>98150.172588225236</v>
      </c>
    </row>
    <row r="62" spans="2:7" ht="8.4499999999999993" customHeight="1" thickBot="1" x14ac:dyDescent="0.25"/>
    <row r="63" spans="2:7" x14ac:dyDescent="0.2">
      <c r="B63" s="354" t="s">
        <v>197</v>
      </c>
      <c r="C63" s="104" t="s">
        <v>182</v>
      </c>
      <c r="D63" s="105">
        <v>296</v>
      </c>
      <c r="E63" s="106">
        <f>'São Miguel do Oeste'!J157</f>
        <v>3.8036049762161159</v>
      </c>
      <c r="F63" s="110">
        <f>E63*D63</f>
        <v>1125.8670729599703</v>
      </c>
      <c r="G63" s="115">
        <f>F63*12</f>
        <v>13510.404875519644</v>
      </c>
    </row>
    <row r="64" spans="2:7" x14ac:dyDescent="0.2">
      <c r="B64" s="355"/>
      <c r="C64" s="98" t="s">
        <v>183</v>
      </c>
      <c r="D64" s="102">
        <v>2058</v>
      </c>
      <c r="E64" s="99">
        <f>'São Miguel do Oeste'!J160</f>
        <v>1.6904911005404957</v>
      </c>
      <c r="F64" s="111">
        <f t="shared" ref="F64:F66" si="20">E64*D64</f>
        <v>3479.0306849123399</v>
      </c>
      <c r="G64" s="116">
        <f t="shared" ref="G64:G66" si="21">F64*12</f>
        <v>41748.368218948075</v>
      </c>
    </row>
    <row r="65" spans="2:7" x14ac:dyDescent="0.2">
      <c r="B65" s="355"/>
      <c r="C65" s="98" t="s">
        <v>184</v>
      </c>
      <c r="D65" s="102">
        <v>169</v>
      </c>
      <c r="E65" s="99">
        <f>'São Miguel do Oeste'!K168</f>
        <v>1.0183011242325786</v>
      </c>
      <c r="F65" s="111">
        <f t="shared" si="20"/>
        <v>172.09288999530577</v>
      </c>
      <c r="G65" s="116">
        <f t="shared" si="21"/>
        <v>2065.1146799436692</v>
      </c>
    </row>
    <row r="66" spans="2:7" ht="13.5" thickBot="1" x14ac:dyDescent="0.25">
      <c r="B66" s="356"/>
      <c r="C66" s="107" t="s">
        <v>185</v>
      </c>
      <c r="D66" s="120"/>
      <c r="E66" s="108">
        <f>'São Miguel do Oeste'!K166</f>
        <v>0.21178472507571333</v>
      </c>
      <c r="F66" s="112">
        <f t="shared" si="20"/>
        <v>0</v>
      </c>
      <c r="G66" s="117">
        <f t="shared" si="21"/>
        <v>0</v>
      </c>
    </row>
    <row r="67" spans="2:7" ht="13.5" thickBot="1" x14ac:dyDescent="0.25">
      <c r="B67" s="357" t="s">
        <v>187</v>
      </c>
      <c r="C67" s="358"/>
      <c r="D67" s="358"/>
      <c r="E67" s="358"/>
      <c r="F67" s="113">
        <f>SUM(F63:F66)</f>
        <v>4776.9906478676157</v>
      </c>
      <c r="G67" s="118">
        <f>SUM(G63:G66)</f>
        <v>57323.887774411385</v>
      </c>
    </row>
    <row r="68" spans="2:7" s="58" customFormat="1" ht="31.15" customHeight="1" thickBot="1" x14ac:dyDescent="0.25">
      <c r="B68" s="352" t="s">
        <v>198</v>
      </c>
      <c r="C68" s="353"/>
      <c r="D68" s="353"/>
      <c r="E68" s="353"/>
      <c r="F68" s="121">
        <f>F67+F61+F55+F49+F43+F37+F31+F25+F19+F13+F7</f>
        <v>95439.089707916035</v>
      </c>
      <c r="G68" s="122">
        <f>F68*12</f>
        <v>1145269.0764949925</v>
      </c>
    </row>
  </sheetData>
  <mergeCells count="23">
    <mergeCell ref="B3:B6"/>
    <mergeCell ref="B7:E7"/>
    <mergeCell ref="B9:B12"/>
    <mergeCell ref="B13:E13"/>
    <mergeCell ref="B49:E49"/>
    <mergeCell ref="B15:B18"/>
    <mergeCell ref="B19:E19"/>
    <mergeCell ref="B21:B24"/>
    <mergeCell ref="B25:E25"/>
    <mergeCell ref="B27:B30"/>
    <mergeCell ref="B31:E31"/>
    <mergeCell ref="B33:B36"/>
    <mergeCell ref="B37:E37"/>
    <mergeCell ref="B39:B42"/>
    <mergeCell ref="B43:E43"/>
    <mergeCell ref="B45:B48"/>
    <mergeCell ref="B68:E68"/>
    <mergeCell ref="B51:B54"/>
    <mergeCell ref="B55:E55"/>
    <mergeCell ref="B57:B60"/>
    <mergeCell ref="B61:E61"/>
    <mergeCell ref="B63:B66"/>
    <mergeCell ref="B67:E67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J169"/>
  <sheetViews>
    <sheetView workbookViewId="0">
      <selection activeCell="P103" sqref="P103"/>
    </sheetView>
  </sheetViews>
  <sheetFormatPr defaultColWidth="9.140625" defaultRowHeight="12" x14ac:dyDescent="0.2"/>
  <cols>
    <col min="1" max="1" width="0.85546875" style="85" customWidth="1"/>
    <col min="2" max="2" width="13.140625" style="85" bestFit="1" customWidth="1"/>
    <col min="3" max="3" width="26.85546875" style="85" customWidth="1"/>
    <col min="4" max="4" width="14.28515625" style="85" customWidth="1"/>
    <col min="5" max="5" width="11.85546875" style="85" customWidth="1"/>
    <col min="6" max="6" width="12.85546875" style="85" customWidth="1"/>
    <col min="7" max="7" width="8.140625" style="85" customWidth="1"/>
    <col min="8" max="8" width="8.28515625" style="85" customWidth="1"/>
    <col min="9" max="9" width="11.28515625" style="85" customWidth="1"/>
    <col min="10" max="10" width="13.85546875" style="123" bestFit="1" customWidth="1"/>
    <col min="11" max="11" width="11.28515625" style="298" bestFit="1" customWidth="1"/>
    <col min="12" max="12" width="8.7109375" style="91" customWidth="1"/>
    <col min="13" max="13" width="7.7109375" style="91" customWidth="1"/>
    <col min="14" max="14" width="8.140625" style="91" customWidth="1"/>
    <col min="15" max="16" width="9.28515625" style="91" bestFit="1" customWidth="1"/>
    <col min="17" max="17" width="9.140625" style="91"/>
    <col min="18" max="256" width="9.140625" style="85"/>
    <col min="257" max="257" width="0.85546875" style="85" customWidth="1"/>
    <col min="258" max="258" width="13.140625" style="85" bestFit="1" customWidth="1"/>
    <col min="259" max="259" width="26.85546875" style="85" customWidth="1"/>
    <col min="260" max="260" width="14.28515625" style="85" customWidth="1"/>
    <col min="261" max="261" width="11.85546875" style="85" customWidth="1"/>
    <col min="262" max="262" width="12.85546875" style="85" customWidth="1"/>
    <col min="263" max="263" width="8.140625" style="85" customWidth="1"/>
    <col min="264" max="264" width="8.28515625" style="85" customWidth="1"/>
    <col min="265" max="265" width="11.28515625" style="85" customWidth="1"/>
    <col min="266" max="266" width="13.85546875" style="85" bestFit="1" customWidth="1"/>
    <col min="267" max="267" width="1.28515625" style="85" customWidth="1"/>
    <col min="268" max="268" width="11.7109375" style="85" bestFit="1" customWidth="1"/>
    <col min="269" max="269" width="7.42578125" style="85" customWidth="1"/>
    <col min="270" max="270" width="6.5703125" style="85" customWidth="1"/>
    <col min="271" max="272" width="9.28515625" style="85" bestFit="1" customWidth="1"/>
    <col min="273" max="512" width="9.140625" style="85"/>
    <col min="513" max="513" width="0.85546875" style="85" customWidth="1"/>
    <col min="514" max="514" width="13.140625" style="85" bestFit="1" customWidth="1"/>
    <col min="515" max="515" width="26.85546875" style="85" customWidth="1"/>
    <col min="516" max="516" width="14.28515625" style="85" customWidth="1"/>
    <col min="517" max="517" width="11.85546875" style="85" customWidth="1"/>
    <col min="518" max="518" width="12.85546875" style="85" customWidth="1"/>
    <col min="519" max="519" width="8.140625" style="85" customWidth="1"/>
    <col min="520" max="520" width="8.28515625" style="85" customWidth="1"/>
    <col min="521" max="521" width="11.28515625" style="85" customWidth="1"/>
    <col min="522" max="522" width="13.85546875" style="85" bestFit="1" customWidth="1"/>
    <col min="523" max="523" width="1.28515625" style="85" customWidth="1"/>
    <col min="524" max="524" width="11.7109375" style="85" bestFit="1" customWidth="1"/>
    <col min="525" max="525" width="7.42578125" style="85" customWidth="1"/>
    <col min="526" max="526" width="6.5703125" style="85" customWidth="1"/>
    <col min="527" max="528" width="9.28515625" style="85" bestFit="1" customWidth="1"/>
    <col min="529" max="768" width="9.140625" style="85"/>
    <col min="769" max="769" width="0.85546875" style="85" customWidth="1"/>
    <col min="770" max="770" width="13.140625" style="85" bestFit="1" customWidth="1"/>
    <col min="771" max="771" width="26.85546875" style="85" customWidth="1"/>
    <col min="772" max="772" width="14.28515625" style="85" customWidth="1"/>
    <col min="773" max="773" width="11.85546875" style="85" customWidth="1"/>
    <col min="774" max="774" width="12.85546875" style="85" customWidth="1"/>
    <col min="775" max="775" width="8.140625" style="85" customWidth="1"/>
    <col min="776" max="776" width="8.28515625" style="85" customWidth="1"/>
    <col min="777" max="777" width="11.28515625" style="85" customWidth="1"/>
    <col min="778" max="778" width="13.85546875" style="85" bestFit="1" customWidth="1"/>
    <col min="779" max="779" width="1.28515625" style="85" customWidth="1"/>
    <col min="780" max="780" width="11.7109375" style="85" bestFit="1" customWidth="1"/>
    <col min="781" max="781" width="7.42578125" style="85" customWidth="1"/>
    <col min="782" max="782" width="6.5703125" style="85" customWidth="1"/>
    <col min="783" max="784" width="9.28515625" style="85" bestFit="1" customWidth="1"/>
    <col min="785" max="1024" width="9.140625" style="85"/>
    <col min="1025" max="1025" width="0.85546875" style="85" customWidth="1"/>
    <col min="1026" max="1026" width="13.140625" style="85" bestFit="1" customWidth="1"/>
    <col min="1027" max="1027" width="26.85546875" style="85" customWidth="1"/>
    <col min="1028" max="1028" width="14.28515625" style="85" customWidth="1"/>
    <col min="1029" max="1029" width="11.85546875" style="85" customWidth="1"/>
    <col min="1030" max="1030" width="12.85546875" style="85" customWidth="1"/>
    <col min="1031" max="1031" width="8.140625" style="85" customWidth="1"/>
    <col min="1032" max="1032" width="8.28515625" style="85" customWidth="1"/>
    <col min="1033" max="1033" width="11.28515625" style="85" customWidth="1"/>
    <col min="1034" max="1034" width="13.85546875" style="85" bestFit="1" customWidth="1"/>
    <col min="1035" max="1035" width="1.28515625" style="85" customWidth="1"/>
    <col min="1036" max="1036" width="11.7109375" style="85" bestFit="1" customWidth="1"/>
    <col min="1037" max="1037" width="7.42578125" style="85" customWidth="1"/>
    <col min="1038" max="1038" width="6.5703125" style="85" customWidth="1"/>
    <col min="1039" max="1040" width="9.28515625" style="85" bestFit="1" customWidth="1"/>
    <col min="1041" max="1280" width="9.140625" style="85"/>
    <col min="1281" max="1281" width="0.85546875" style="85" customWidth="1"/>
    <col min="1282" max="1282" width="13.140625" style="85" bestFit="1" customWidth="1"/>
    <col min="1283" max="1283" width="26.85546875" style="85" customWidth="1"/>
    <col min="1284" max="1284" width="14.28515625" style="85" customWidth="1"/>
    <col min="1285" max="1285" width="11.85546875" style="85" customWidth="1"/>
    <col min="1286" max="1286" width="12.85546875" style="85" customWidth="1"/>
    <col min="1287" max="1287" width="8.140625" style="85" customWidth="1"/>
    <col min="1288" max="1288" width="8.28515625" style="85" customWidth="1"/>
    <col min="1289" max="1289" width="11.28515625" style="85" customWidth="1"/>
    <col min="1290" max="1290" width="13.85546875" style="85" bestFit="1" customWidth="1"/>
    <col min="1291" max="1291" width="1.28515625" style="85" customWidth="1"/>
    <col min="1292" max="1292" width="11.7109375" style="85" bestFit="1" customWidth="1"/>
    <col min="1293" max="1293" width="7.42578125" style="85" customWidth="1"/>
    <col min="1294" max="1294" width="6.5703125" style="85" customWidth="1"/>
    <col min="1295" max="1296" width="9.28515625" style="85" bestFit="1" customWidth="1"/>
    <col min="1297" max="1536" width="9.140625" style="85"/>
    <col min="1537" max="1537" width="0.85546875" style="85" customWidth="1"/>
    <col min="1538" max="1538" width="13.140625" style="85" bestFit="1" customWidth="1"/>
    <col min="1539" max="1539" width="26.85546875" style="85" customWidth="1"/>
    <col min="1540" max="1540" width="14.28515625" style="85" customWidth="1"/>
    <col min="1541" max="1541" width="11.85546875" style="85" customWidth="1"/>
    <col min="1542" max="1542" width="12.85546875" style="85" customWidth="1"/>
    <col min="1543" max="1543" width="8.140625" style="85" customWidth="1"/>
    <col min="1544" max="1544" width="8.28515625" style="85" customWidth="1"/>
    <col min="1545" max="1545" width="11.28515625" style="85" customWidth="1"/>
    <col min="1546" max="1546" width="13.85546875" style="85" bestFit="1" customWidth="1"/>
    <col min="1547" max="1547" width="1.28515625" style="85" customWidth="1"/>
    <col min="1548" max="1548" width="11.7109375" style="85" bestFit="1" customWidth="1"/>
    <col min="1549" max="1549" width="7.42578125" style="85" customWidth="1"/>
    <col min="1550" max="1550" width="6.5703125" style="85" customWidth="1"/>
    <col min="1551" max="1552" width="9.28515625" style="85" bestFit="1" customWidth="1"/>
    <col min="1553" max="1792" width="9.140625" style="85"/>
    <col min="1793" max="1793" width="0.85546875" style="85" customWidth="1"/>
    <col min="1794" max="1794" width="13.140625" style="85" bestFit="1" customWidth="1"/>
    <col min="1795" max="1795" width="26.85546875" style="85" customWidth="1"/>
    <col min="1796" max="1796" width="14.28515625" style="85" customWidth="1"/>
    <col min="1797" max="1797" width="11.85546875" style="85" customWidth="1"/>
    <col min="1798" max="1798" width="12.85546875" style="85" customWidth="1"/>
    <col min="1799" max="1799" width="8.140625" style="85" customWidth="1"/>
    <col min="1800" max="1800" width="8.28515625" style="85" customWidth="1"/>
    <col min="1801" max="1801" width="11.28515625" style="85" customWidth="1"/>
    <col min="1802" max="1802" width="13.85546875" style="85" bestFit="1" customWidth="1"/>
    <col min="1803" max="1803" width="1.28515625" style="85" customWidth="1"/>
    <col min="1804" max="1804" width="11.7109375" style="85" bestFit="1" customWidth="1"/>
    <col min="1805" max="1805" width="7.42578125" style="85" customWidth="1"/>
    <col min="1806" max="1806" width="6.5703125" style="85" customWidth="1"/>
    <col min="1807" max="1808" width="9.28515625" style="85" bestFit="1" customWidth="1"/>
    <col min="1809" max="2048" width="9.140625" style="85"/>
    <col min="2049" max="2049" width="0.85546875" style="85" customWidth="1"/>
    <col min="2050" max="2050" width="13.140625" style="85" bestFit="1" customWidth="1"/>
    <col min="2051" max="2051" width="26.85546875" style="85" customWidth="1"/>
    <col min="2052" max="2052" width="14.28515625" style="85" customWidth="1"/>
    <col min="2053" max="2053" width="11.85546875" style="85" customWidth="1"/>
    <col min="2054" max="2054" width="12.85546875" style="85" customWidth="1"/>
    <col min="2055" max="2055" width="8.140625" style="85" customWidth="1"/>
    <col min="2056" max="2056" width="8.28515625" style="85" customWidth="1"/>
    <col min="2057" max="2057" width="11.28515625" style="85" customWidth="1"/>
    <col min="2058" max="2058" width="13.85546875" style="85" bestFit="1" customWidth="1"/>
    <col min="2059" max="2059" width="1.28515625" style="85" customWidth="1"/>
    <col min="2060" max="2060" width="11.7109375" style="85" bestFit="1" customWidth="1"/>
    <col min="2061" max="2061" width="7.42578125" style="85" customWidth="1"/>
    <col min="2062" max="2062" width="6.5703125" style="85" customWidth="1"/>
    <col min="2063" max="2064" width="9.28515625" style="85" bestFit="1" customWidth="1"/>
    <col min="2065" max="2304" width="9.140625" style="85"/>
    <col min="2305" max="2305" width="0.85546875" style="85" customWidth="1"/>
    <col min="2306" max="2306" width="13.140625" style="85" bestFit="1" customWidth="1"/>
    <col min="2307" max="2307" width="26.85546875" style="85" customWidth="1"/>
    <col min="2308" max="2308" width="14.28515625" style="85" customWidth="1"/>
    <col min="2309" max="2309" width="11.85546875" style="85" customWidth="1"/>
    <col min="2310" max="2310" width="12.85546875" style="85" customWidth="1"/>
    <col min="2311" max="2311" width="8.140625" style="85" customWidth="1"/>
    <col min="2312" max="2312" width="8.28515625" style="85" customWidth="1"/>
    <col min="2313" max="2313" width="11.28515625" style="85" customWidth="1"/>
    <col min="2314" max="2314" width="13.85546875" style="85" bestFit="1" customWidth="1"/>
    <col min="2315" max="2315" width="1.28515625" style="85" customWidth="1"/>
    <col min="2316" max="2316" width="11.7109375" style="85" bestFit="1" customWidth="1"/>
    <col min="2317" max="2317" width="7.42578125" style="85" customWidth="1"/>
    <col min="2318" max="2318" width="6.5703125" style="85" customWidth="1"/>
    <col min="2319" max="2320" width="9.28515625" style="85" bestFit="1" customWidth="1"/>
    <col min="2321" max="2560" width="9.140625" style="85"/>
    <col min="2561" max="2561" width="0.85546875" style="85" customWidth="1"/>
    <col min="2562" max="2562" width="13.140625" style="85" bestFit="1" customWidth="1"/>
    <col min="2563" max="2563" width="26.85546875" style="85" customWidth="1"/>
    <col min="2564" max="2564" width="14.28515625" style="85" customWidth="1"/>
    <col min="2565" max="2565" width="11.85546875" style="85" customWidth="1"/>
    <col min="2566" max="2566" width="12.85546875" style="85" customWidth="1"/>
    <col min="2567" max="2567" width="8.140625" style="85" customWidth="1"/>
    <col min="2568" max="2568" width="8.28515625" style="85" customWidth="1"/>
    <col min="2569" max="2569" width="11.28515625" style="85" customWidth="1"/>
    <col min="2570" max="2570" width="13.85546875" style="85" bestFit="1" customWidth="1"/>
    <col min="2571" max="2571" width="1.28515625" style="85" customWidth="1"/>
    <col min="2572" max="2572" width="11.7109375" style="85" bestFit="1" customWidth="1"/>
    <col min="2573" max="2573" width="7.42578125" style="85" customWidth="1"/>
    <col min="2574" max="2574" width="6.5703125" style="85" customWidth="1"/>
    <col min="2575" max="2576" width="9.28515625" style="85" bestFit="1" customWidth="1"/>
    <col min="2577" max="2816" width="9.140625" style="85"/>
    <col min="2817" max="2817" width="0.85546875" style="85" customWidth="1"/>
    <col min="2818" max="2818" width="13.140625" style="85" bestFit="1" customWidth="1"/>
    <col min="2819" max="2819" width="26.85546875" style="85" customWidth="1"/>
    <col min="2820" max="2820" width="14.28515625" style="85" customWidth="1"/>
    <col min="2821" max="2821" width="11.85546875" style="85" customWidth="1"/>
    <col min="2822" max="2822" width="12.85546875" style="85" customWidth="1"/>
    <col min="2823" max="2823" width="8.140625" style="85" customWidth="1"/>
    <col min="2824" max="2824" width="8.28515625" style="85" customWidth="1"/>
    <col min="2825" max="2825" width="11.28515625" style="85" customWidth="1"/>
    <col min="2826" max="2826" width="13.85546875" style="85" bestFit="1" customWidth="1"/>
    <col min="2827" max="2827" width="1.28515625" style="85" customWidth="1"/>
    <col min="2828" max="2828" width="11.7109375" style="85" bestFit="1" customWidth="1"/>
    <col min="2829" max="2829" width="7.42578125" style="85" customWidth="1"/>
    <col min="2830" max="2830" width="6.5703125" style="85" customWidth="1"/>
    <col min="2831" max="2832" width="9.28515625" style="85" bestFit="1" customWidth="1"/>
    <col min="2833" max="3072" width="9.140625" style="85"/>
    <col min="3073" max="3073" width="0.85546875" style="85" customWidth="1"/>
    <col min="3074" max="3074" width="13.140625" style="85" bestFit="1" customWidth="1"/>
    <col min="3075" max="3075" width="26.85546875" style="85" customWidth="1"/>
    <col min="3076" max="3076" width="14.28515625" style="85" customWidth="1"/>
    <col min="3077" max="3077" width="11.85546875" style="85" customWidth="1"/>
    <col min="3078" max="3078" width="12.85546875" style="85" customWidth="1"/>
    <col min="3079" max="3079" width="8.140625" style="85" customWidth="1"/>
    <col min="3080" max="3080" width="8.28515625" style="85" customWidth="1"/>
    <col min="3081" max="3081" width="11.28515625" style="85" customWidth="1"/>
    <col min="3082" max="3082" width="13.85546875" style="85" bestFit="1" customWidth="1"/>
    <col min="3083" max="3083" width="1.28515625" style="85" customWidth="1"/>
    <col min="3084" max="3084" width="11.7109375" style="85" bestFit="1" customWidth="1"/>
    <col min="3085" max="3085" width="7.42578125" style="85" customWidth="1"/>
    <col min="3086" max="3086" width="6.5703125" style="85" customWidth="1"/>
    <col min="3087" max="3088" width="9.28515625" style="85" bestFit="1" customWidth="1"/>
    <col min="3089" max="3328" width="9.140625" style="85"/>
    <col min="3329" max="3329" width="0.85546875" style="85" customWidth="1"/>
    <col min="3330" max="3330" width="13.140625" style="85" bestFit="1" customWidth="1"/>
    <col min="3331" max="3331" width="26.85546875" style="85" customWidth="1"/>
    <col min="3332" max="3332" width="14.28515625" style="85" customWidth="1"/>
    <col min="3333" max="3333" width="11.85546875" style="85" customWidth="1"/>
    <col min="3334" max="3334" width="12.85546875" style="85" customWidth="1"/>
    <col min="3335" max="3335" width="8.140625" style="85" customWidth="1"/>
    <col min="3336" max="3336" width="8.28515625" style="85" customWidth="1"/>
    <col min="3337" max="3337" width="11.28515625" style="85" customWidth="1"/>
    <col min="3338" max="3338" width="13.85546875" style="85" bestFit="1" customWidth="1"/>
    <col min="3339" max="3339" width="1.28515625" style="85" customWidth="1"/>
    <col min="3340" max="3340" width="11.7109375" style="85" bestFit="1" customWidth="1"/>
    <col min="3341" max="3341" width="7.42578125" style="85" customWidth="1"/>
    <col min="3342" max="3342" width="6.5703125" style="85" customWidth="1"/>
    <col min="3343" max="3344" width="9.28515625" style="85" bestFit="1" customWidth="1"/>
    <col min="3345" max="3584" width="9.140625" style="85"/>
    <col min="3585" max="3585" width="0.85546875" style="85" customWidth="1"/>
    <col min="3586" max="3586" width="13.140625" style="85" bestFit="1" customWidth="1"/>
    <col min="3587" max="3587" width="26.85546875" style="85" customWidth="1"/>
    <col min="3588" max="3588" width="14.28515625" style="85" customWidth="1"/>
    <col min="3589" max="3589" width="11.85546875" style="85" customWidth="1"/>
    <col min="3590" max="3590" width="12.85546875" style="85" customWidth="1"/>
    <col min="3591" max="3591" width="8.140625" style="85" customWidth="1"/>
    <col min="3592" max="3592" width="8.28515625" style="85" customWidth="1"/>
    <col min="3593" max="3593" width="11.28515625" style="85" customWidth="1"/>
    <col min="3594" max="3594" width="13.85546875" style="85" bestFit="1" customWidth="1"/>
    <col min="3595" max="3595" width="1.28515625" style="85" customWidth="1"/>
    <col min="3596" max="3596" width="11.7109375" style="85" bestFit="1" customWidth="1"/>
    <col min="3597" max="3597" width="7.42578125" style="85" customWidth="1"/>
    <col min="3598" max="3598" width="6.5703125" style="85" customWidth="1"/>
    <col min="3599" max="3600" width="9.28515625" style="85" bestFit="1" customWidth="1"/>
    <col min="3601" max="3840" width="9.140625" style="85"/>
    <col min="3841" max="3841" width="0.85546875" style="85" customWidth="1"/>
    <col min="3842" max="3842" width="13.140625" style="85" bestFit="1" customWidth="1"/>
    <col min="3843" max="3843" width="26.85546875" style="85" customWidth="1"/>
    <col min="3844" max="3844" width="14.28515625" style="85" customWidth="1"/>
    <col min="3845" max="3845" width="11.85546875" style="85" customWidth="1"/>
    <col min="3846" max="3846" width="12.85546875" style="85" customWidth="1"/>
    <col min="3847" max="3847" width="8.140625" style="85" customWidth="1"/>
    <col min="3848" max="3848" width="8.28515625" style="85" customWidth="1"/>
    <col min="3849" max="3849" width="11.28515625" style="85" customWidth="1"/>
    <col min="3850" max="3850" width="13.85546875" style="85" bestFit="1" customWidth="1"/>
    <col min="3851" max="3851" width="1.28515625" style="85" customWidth="1"/>
    <col min="3852" max="3852" width="11.7109375" style="85" bestFit="1" customWidth="1"/>
    <col min="3853" max="3853" width="7.42578125" style="85" customWidth="1"/>
    <col min="3854" max="3854" width="6.5703125" style="85" customWidth="1"/>
    <col min="3855" max="3856" width="9.28515625" style="85" bestFit="1" customWidth="1"/>
    <col min="3857" max="4096" width="9.140625" style="85"/>
    <col min="4097" max="4097" width="0.85546875" style="85" customWidth="1"/>
    <col min="4098" max="4098" width="13.140625" style="85" bestFit="1" customWidth="1"/>
    <col min="4099" max="4099" width="26.85546875" style="85" customWidth="1"/>
    <col min="4100" max="4100" width="14.28515625" style="85" customWidth="1"/>
    <col min="4101" max="4101" width="11.85546875" style="85" customWidth="1"/>
    <col min="4102" max="4102" width="12.85546875" style="85" customWidth="1"/>
    <col min="4103" max="4103" width="8.140625" style="85" customWidth="1"/>
    <col min="4104" max="4104" width="8.28515625" style="85" customWidth="1"/>
    <col min="4105" max="4105" width="11.28515625" style="85" customWidth="1"/>
    <col min="4106" max="4106" width="13.85546875" style="85" bestFit="1" customWidth="1"/>
    <col min="4107" max="4107" width="1.28515625" style="85" customWidth="1"/>
    <col min="4108" max="4108" width="11.7109375" style="85" bestFit="1" customWidth="1"/>
    <col min="4109" max="4109" width="7.42578125" style="85" customWidth="1"/>
    <col min="4110" max="4110" width="6.5703125" style="85" customWidth="1"/>
    <col min="4111" max="4112" width="9.28515625" style="85" bestFit="1" customWidth="1"/>
    <col min="4113" max="4352" width="9.140625" style="85"/>
    <col min="4353" max="4353" width="0.85546875" style="85" customWidth="1"/>
    <col min="4354" max="4354" width="13.140625" style="85" bestFit="1" customWidth="1"/>
    <col min="4355" max="4355" width="26.85546875" style="85" customWidth="1"/>
    <col min="4356" max="4356" width="14.28515625" style="85" customWidth="1"/>
    <col min="4357" max="4357" width="11.85546875" style="85" customWidth="1"/>
    <col min="4358" max="4358" width="12.85546875" style="85" customWidth="1"/>
    <col min="4359" max="4359" width="8.140625" style="85" customWidth="1"/>
    <col min="4360" max="4360" width="8.28515625" style="85" customWidth="1"/>
    <col min="4361" max="4361" width="11.28515625" style="85" customWidth="1"/>
    <col min="4362" max="4362" width="13.85546875" style="85" bestFit="1" customWidth="1"/>
    <col min="4363" max="4363" width="1.28515625" style="85" customWidth="1"/>
    <col min="4364" max="4364" width="11.7109375" style="85" bestFit="1" customWidth="1"/>
    <col min="4365" max="4365" width="7.42578125" style="85" customWidth="1"/>
    <col min="4366" max="4366" width="6.5703125" style="85" customWidth="1"/>
    <col min="4367" max="4368" width="9.28515625" style="85" bestFit="1" customWidth="1"/>
    <col min="4369" max="4608" width="9.140625" style="85"/>
    <col min="4609" max="4609" width="0.85546875" style="85" customWidth="1"/>
    <col min="4610" max="4610" width="13.140625" style="85" bestFit="1" customWidth="1"/>
    <col min="4611" max="4611" width="26.85546875" style="85" customWidth="1"/>
    <col min="4612" max="4612" width="14.28515625" style="85" customWidth="1"/>
    <col min="4613" max="4613" width="11.85546875" style="85" customWidth="1"/>
    <col min="4614" max="4614" width="12.85546875" style="85" customWidth="1"/>
    <col min="4615" max="4615" width="8.140625" style="85" customWidth="1"/>
    <col min="4616" max="4616" width="8.28515625" style="85" customWidth="1"/>
    <col min="4617" max="4617" width="11.28515625" style="85" customWidth="1"/>
    <col min="4618" max="4618" width="13.85546875" style="85" bestFit="1" customWidth="1"/>
    <col min="4619" max="4619" width="1.28515625" style="85" customWidth="1"/>
    <col min="4620" max="4620" width="11.7109375" style="85" bestFit="1" customWidth="1"/>
    <col min="4621" max="4621" width="7.42578125" style="85" customWidth="1"/>
    <col min="4622" max="4622" width="6.5703125" style="85" customWidth="1"/>
    <col min="4623" max="4624" width="9.28515625" style="85" bestFit="1" customWidth="1"/>
    <col min="4625" max="4864" width="9.140625" style="85"/>
    <col min="4865" max="4865" width="0.85546875" style="85" customWidth="1"/>
    <col min="4866" max="4866" width="13.140625" style="85" bestFit="1" customWidth="1"/>
    <col min="4867" max="4867" width="26.85546875" style="85" customWidth="1"/>
    <col min="4868" max="4868" width="14.28515625" style="85" customWidth="1"/>
    <col min="4869" max="4869" width="11.85546875" style="85" customWidth="1"/>
    <col min="4870" max="4870" width="12.85546875" style="85" customWidth="1"/>
    <col min="4871" max="4871" width="8.140625" style="85" customWidth="1"/>
    <col min="4872" max="4872" width="8.28515625" style="85" customWidth="1"/>
    <col min="4873" max="4873" width="11.28515625" style="85" customWidth="1"/>
    <col min="4874" max="4874" width="13.85546875" style="85" bestFit="1" customWidth="1"/>
    <col min="4875" max="4875" width="1.28515625" style="85" customWidth="1"/>
    <col min="4876" max="4876" width="11.7109375" style="85" bestFit="1" customWidth="1"/>
    <col min="4877" max="4877" width="7.42578125" style="85" customWidth="1"/>
    <col min="4878" max="4878" width="6.5703125" style="85" customWidth="1"/>
    <col min="4879" max="4880" width="9.28515625" style="85" bestFit="1" customWidth="1"/>
    <col min="4881" max="5120" width="9.140625" style="85"/>
    <col min="5121" max="5121" width="0.85546875" style="85" customWidth="1"/>
    <col min="5122" max="5122" width="13.140625" style="85" bestFit="1" customWidth="1"/>
    <col min="5123" max="5123" width="26.85546875" style="85" customWidth="1"/>
    <col min="5124" max="5124" width="14.28515625" style="85" customWidth="1"/>
    <col min="5125" max="5125" width="11.85546875" style="85" customWidth="1"/>
    <col min="5126" max="5126" width="12.85546875" style="85" customWidth="1"/>
    <col min="5127" max="5127" width="8.140625" style="85" customWidth="1"/>
    <col min="5128" max="5128" width="8.28515625" style="85" customWidth="1"/>
    <col min="5129" max="5129" width="11.28515625" style="85" customWidth="1"/>
    <col min="5130" max="5130" width="13.85546875" style="85" bestFit="1" customWidth="1"/>
    <col min="5131" max="5131" width="1.28515625" style="85" customWidth="1"/>
    <col min="5132" max="5132" width="11.7109375" style="85" bestFit="1" customWidth="1"/>
    <col min="5133" max="5133" width="7.42578125" style="85" customWidth="1"/>
    <col min="5134" max="5134" width="6.5703125" style="85" customWidth="1"/>
    <col min="5135" max="5136" width="9.28515625" style="85" bestFit="1" customWidth="1"/>
    <col min="5137" max="5376" width="9.140625" style="85"/>
    <col min="5377" max="5377" width="0.85546875" style="85" customWidth="1"/>
    <col min="5378" max="5378" width="13.140625" style="85" bestFit="1" customWidth="1"/>
    <col min="5379" max="5379" width="26.85546875" style="85" customWidth="1"/>
    <col min="5380" max="5380" width="14.28515625" style="85" customWidth="1"/>
    <col min="5381" max="5381" width="11.85546875" style="85" customWidth="1"/>
    <col min="5382" max="5382" width="12.85546875" style="85" customWidth="1"/>
    <col min="5383" max="5383" width="8.140625" style="85" customWidth="1"/>
    <col min="5384" max="5384" width="8.28515625" style="85" customWidth="1"/>
    <col min="5385" max="5385" width="11.28515625" style="85" customWidth="1"/>
    <col min="5386" max="5386" width="13.85546875" style="85" bestFit="1" customWidth="1"/>
    <col min="5387" max="5387" width="1.28515625" style="85" customWidth="1"/>
    <col min="5388" max="5388" width="11.7109375" style="85" bestFit="1" customWidth="1"/>
    <col min="5389" max="5389" width="7.42578125" style="85" customWidth="1"/>
    <col min="5390" max="5390" width="6.5703125" style="85" customWidth="1"/>
    <col min="5391" max="5392" width="9.28515625" style="85" bestFit="1" customWidth="1"/>
    <col min="5393" max="5632" width="9.140625" style="85"/>
    <col min="5633" max="5633" width="0.85546875" style="85" customWidth="1"/>
    <col min="5634" max="5634" width="13.140625" style="85" bestFit="1" customWidth="1"/>
    <col min="5635" max="5635" width="26.85546875" style="85" customWidth="1"/>
    <col min="5636" max="5636" width="14.28515625" style="85" customWidth="1"/>
    <col min="5637" max="5637" width="11.85546875" style="85" customWidth="1"/>
    <col min="5638" max="5638" width="12.85546875" style="85" customWidth="1"/>
    <col min="5639" max="5639" width="8.140625" style="85" customWidth="1"/>
    <col min="5640" max="5640" width="8.28515625" style="85" customWidth="1"/>
    <col min="5641" max="5641" width="11.28515625" style="85" customWidth="1"/>
    <col min="5642" max="5642" width="13.85546875" style="85" bestFit="1" customWidth="1"/>
    <col min="5643" max="5643" width="1.28515625" style="85" customWidth="1"/>
    <col min="5644" max="5644" width="11.7109375" style="85" bestFit="1" customWidth="1"/>
    <col min="5645" max="5645" width="7.42578125" style="85" customWidth="1"/>
    <col min="5646" max="5646" width="6.5703125" style="85" customWidth="1"/>
    <col min="5647" max="5648" width="9.28515625" style="85" bestFit="1" customWidth="1"/>
    <col min="5649" max="5888" width="9.140625" style="85"/>
    <col min="5889" max="5889" width="0.85546875" style="85" customWidth="1"/>
    <col min="5890" max="5890" width="13.140625" style="85" bestFit="1" customWidth="1"/>
    <col min="5891" max="5891" width="26.85546875" style="85" customWidth="1"/>
    <col min="5892" max="5892" width="14.28515625" style="85" customWidth="1"/>
    <col min="5893" max="5893" width="11.85546875" style="85" customWidth="1"/>
    <col min="5894" max="5894" width="12.85546875" style="85" customWidth="1"/>
    <col min="5895" max="5895" width="8.140625" style="85" customWidth="1"/>
    <col min="5896" max="5896" width="8.28515625" style="85" customWidth="1"/>
    <col min="5897" max="5897" width="11.28515625" style="85" customWidth="1"/>
    <col min="5898" max="5898" width="13.85546875" style="85" bestFit="1" customWidth="1"/>
    <col min="5899" max="5899" width="1.28515625" style="85" customWidth="1"/>
    <col min="5900" max="5900" width="11.7109375" style="85" bestFit="1" customWidth="1"/>
    <col min="5901" max="5901" width="7.42578125" style="85" customWidth="1"/>
    <col min="5902" max="5902" width="6.5703125" style="85" customWidth="1"/>
    <col min="5903" max="5904" width="9.28515625" style="85" bestFit="1" customWidth="1"/>
    <col min="5905" max="6144" width="9.140625" style="85"/>
    <col min="6145" max="6145" width="0.85546875" style="85" customWidth="1"/>
    <col min="6146" max="6146" width="13.140625" style="85" bestFit="1" customWidth="1"/>
    <col min="6147" max="6147" width="26.85546875" style="85" customWidth="1"/>
    <col min="6148" max="6148" width="14.28515625" style="85" customWidth="1"/>
    <col min="6149" max="6149" width="11.85546875" style="85" customWidth="1"/>
    <col min="6150" max="6150" width="12.85546875" style="85" customWidth="1"/>
    <col min="6151" max="6151" width="8.140625" style="85" customWidth="1"/>
    <col min="6152" max="6152" width="8.28515625" style="85" customWidth="1"/>
    <col min="6153" max="6153" width="11.28515625" style="85" customWidth="1"/>
    <col min="6154" max="6154" width="13.85546875" style="85" bestFit="1" customWidth="1"/>
    <col min="6155" max="6155" width="1.28515625" style="85" customWidth="1"/>
    <col min="6156" max="6156" width="11.7109375" style="85" bestFit="1" customWidth="1"/>
    <col min="6157" max="6157" width="7.42578125" style="85" customWidth="1"/>
    <col min="6158" max="6158" width="6.5703125" style="85" customWidth="1"/>
    <col min="6159" max="6160" width="9.28515625" style="85" bestFit="1" customWidth="1"/>
    <col min="6161" max="6400" width="9.140625" style="85"/>
    <col min="6401" max="6401" width="0.85546875" style="85" customWidth="1"/>
    <col min="6402" max="6402" width="13.140625" style="85" bestFit="1" customWidth="1"/>
    <col min="6403" max="6403" width="26.85546875" style="85" customWidth="1"/>
    <col min="6404" max="6404" width="14.28515625" style="85" customWidth="1"/>
    <col min="6405" max="6405" width="11.85546875" style="85" customWidth="1"/>
    <col min="6406" max="6406" width="12.85546875" style="85" customWidth="1"/>
    <col min="6407" max="6407" width="8.140625" style="85" customWidth="1"/>
    <col min="6408" max="6408" width="8.28515625" style="85" customWidth="1"/>
    <col min="6409" max="6409" width="11.28515625" style="85" customWidth="1"/>
    <col min="6410" max="6410" width="13.85546875" style="85" bestFit="1" customWidth="1"/>
    <col min="6411" max="6411" width="1.28515625" style="85" customWidth="1"/>
    <col min="6412" max="6412" width="11.7109375" style="85" bestFit="1" customWidth="1"/>
    <col min="6413" max="6413" width="7.42578125" style="85" customWidth="1"/>
    <col min="6414" max="6414" width="6.5703125" style="85" customWidth="1"/>
    <col min="6415" max="6416" width="9.28515625" style="85" bestFit="1" customWidth="1"/>
    <col min="6417" max="6656" width="9.140625" style="85"/>
    <col min="6657" max="6657" width="0.85546875" style="85" customWidth="1"/>
    <col min="6658" max="6658" width="13.140625" style="85" bestFit="1" customWidth="1"/>
    <col min="6659" max="6659" width="26.85546875" style="85" customWidth="1"/>
    <col min="6660" max="6660" width="14.28515625" style="85" customWidth="1"/>
    <col min="6661" max="6661" width="11.85546875" style="85" customWidth="1"/>
    <col min="6662" max="6662" width="12.85546875" style="85" customWidth="1"/>
    <col min="6663" max="6663" width="8.140625" style="85" customWidth="1"/>
    <col min="6664" max="6664" width="8.28515625" style="85" customWidth="1"/>
    <col min="6665" max="6665" width="11.28515625" style="85" customWidth="1"/>
    <col min="6666" max="6666" width="13.85546875" style="85" bestFit="1" customWidth="1"/>
    <col min="6667" max="6667" width="1.28515625" style="85" customWidth="1"/>
    <col min="6668" max="6668" width="11.7109375" style="85" bestFit="1" customWidth="1"/>
    <col min="6669" max="6669" width="7.42578125" style="85" customWidth="1"/>
    <col min="6670" max="6670" width="6.5703125" style="85" customWidth="1"/>
    <col min="6671" max="6672" width="9.28515625" style="85" bestFit="1" customWidth="1"/>
    <col min="6673" max="6912" width="9.140625" style="85"/>
    <col min="6913" max="6913" width="0.85546875" style="85" customWidth="1"/>
    <col min="6914" max="6914" width="13.140625" style="85" bestFit="1" customWidth="1"/>
    <col min="6915" max="6915" width="26.85546875" style="85" customWidth="1"/>
    <col min="6916" max="6916" width="14.28515625" style="85" customWidth="1"/>
    <col min="6917" max="6917" width="11.85546875" style="85" customWidth="1"/>
    <col min="6918" max="6918" width="12.85546875" style="85" customWidth="1"/>
    <col min="6919" max="6919" width="8.140625" style="85" customWidth="1"/>
    <col min="6920" max="6920" width="8.28515625" style="85" customWidth="1"/>
    <col min="6921" max="6921" width="11.28515625" style="85" customWidth="1"/>
    <col min="6922" max="6922" width="13.85546875" style="85" bestFit="1" customWidth="1"/>
    <col min="6923" max="6923" width="1.28515625" style="85" customWidth="1"/>
    <col min="6924" max="6924" width="11.7109375" style="85" bestFit="1" customWidth="1"/>
    <col min="6925" max="6925" width="7.42578125" style="85" customWidth="1"/>
    <col min="6926" max="6926" width="6.5703125" style="85" customWidth="1"/>
    <col min="6927" max="6928" width="9.28515625" style="85" bestFit="1" customWidth="1"/>
    <col min="6929" max="7168" width="9.140625" style="85"/>
    <col min="7169" max="7169" width="0.85546875" style="85" customWidth="1"/>
    <col min="7170" max="7170" width="13.140625" style="85" bestFit="1" customWidth="1"/>
    <col min="7171" max="7171" width="26.85546875" style="85" customWidth="1"/>
    <col min="7172" max="7172" width="14.28515625" style="85" customWidth="1"/>
    <col min="7173" max="7173" width="11.85546875" style="85" customWidth="1"/>
    <col min="7174" max="7174" width="12.85546875" style="85" customWidth="1"/>
    <col min="7175" max="7175" width="8.140625" style="85" customWidth="1"/>
    <col min="7176" max="7176" width="8.28515625" style="85" customWidth="1"/>
    <col min="7177" max="7177" width="11.28515625" style="85" customWidth="1"/>
    <col min="7178" max="7178" width="13.85546875" style="85" bestFit="1" customWidth="1"/>
    <col min="7179" max="7179" width="1.28515625" style="85" customWidth="1"/>
    <col min="7180" max="7180" width="11.7109375" style="85" bestFit="1" customWidth="1"/>
    <col min="7181" max="7181" width="7.42578125" style="85" customWidth="1"/>
    <col min="7182" max="7182" width="6.5703125" style="85" customWidth="1"/>
    <col min="7183" max="7184" width="9.28515625" style="85" bestFit="1" customWidth="1"/>
    <col min="7185" max="7424" width="9.140625" style="85"/>
    <col min="7425" max="7425" width="0.85546875" style="85" customWidth="1"/>
    <col min="7426" max="7426" width="13.140625" style="85" bestFit="1" customWidth="1"/>
    <col min="7427" max="7427" width="26.85546875" style="85" customWidth="1"/>
    <col min="7428" max="7428" width="14.28515625" style="85" customWidth="1"/>
    <col min="7429" max="7429" width="11.85546875" style="85" customWidth="1"/>
    <col min="7430" max="7430" width="12.85546875" style="85" customWidth="1"/>
    <col min="7431" max="7431" width="8.140625" style="85" customWidth="1"/>
    <col min="7432" max="7432" width="8.28515625" style="85" customWidth="1"/>
    <col min="7433" max="7433" width="11.28515625" style="85" customWidth="1"/>
    <col min="7434" max="7434" width="13.85546875" style="85" bestFit="1" customWidth="1"/>
    <col min="7435" max="7435" width="1.28515625" style="85" customWidth="1"/>
    <col min="7436" max="7436" width="11.7109375" style="85" bestFit="1" customWidth="1"/>
    <col min="7437" max="7437" width="7.42578125" style="85" customWidth="1"/>
    <col min="7438" max="7438" width="6.5703125" style="85" customWidth="1"/>
    <col min="7439" max="7440" width="9.28515625" style="85" bestFit="1" customWidth="1"/>
    <col min="7441" max="7680" width="9.140625" style="85"/>
    <col min="7681" max="7681" width="0.85546875" style="85" customWidth="1"/>
    <col min="7682" max="7682" width="13.140625" style="85" bestFit="1" customWidth="1"/>
    <col min="7683" max="7683" width="26.85546875" style="85" customWidth="1"/>
    <col min="7684" max="7684" width="14.28515625" style="85" customWidth="1"/>
    <col min="7685" max="7685" width="11.85546875" style="85" customWidth="1"/>
    <col min="7686" max="7686" width="12.85546875" style="85" customWidth="1"/>
    <col min="7687" max="7687" width="8.140625" style="85" customWidth="1"/>
    <col min="7688" max="7688" width="8.28515625" style="85" customWidth="1"/>
    <col min="7689" max="7689" width="11.28515625" style="85" customWidth="1"/>
    <col min="7690" max="7690" width="13.85546875" style="85" bestFit="1" customWidth="1"/>
    <col min="7691" max="7691" width="1.28515625" style="85" customWidth="1"/>
    <col min="7692" max="7692" width="11.7109375" style="85" bestFit="1" customWidth="1"/>
    <col min="7693" max="7693" width="7.42578125" style="85" customWidth="1"/>
    <col min="7694" max="7694" width="6.5703125" style="85" customWidth="1"/>
    <col min="7695" max="7696" width="9.28515625" style="85" bestFit="1" customWidth="1"/>
    <col min="7697" max="7936" width="9.140625" style="85"/>
    <col min="7937" max="7937" width="0.85546875" style="85" customWidth="1"/>
    <col min="7938" max="7938" width="13.140625" style="85" bestFit="1" customWidth="1"/>
    <col min="7939" max="7939" width="26.85546875" style="85" customWidth="1"/>
    <col min="7940" max="7940" width="14.28515625" style="85" customWidth="1"/>
    <col min="7941" max="7941" width="11.85546875" style="85" customWidth="1"/>
    <col min="7942" max="7942" width="12.85546875" style="85" customWidth="1"/>
    <col min="7943" max="7943" width="8.140625" style="85" customWidth="1"/>
    <col min="7944" max="7944" width="8.28515625" style="85" customWidth="1"/>
    <col min="7945" max="7945" width="11.28515625" style="85" customWidth="1"/>
    <col min="7946" max="7946" width="13.85546875" style="85" bestFit="1" customWidth="1"/>
    <col min="7947" max="7947" width="1.28515625" style="85" customWidth="1"/>
    <col min="7948" max="7948" width="11.7109375" style="85" bestFit="1" customWidth="1"/>
    <col min="7949" max="7949" width="7.42578125" style="85" customWidth="1"/>
    <col min="7950" max="7950" width="6.5703125" style="85" customWidth="1"/>
    <col min="7951" max="7952" width="9.28515625" style="85" bestFit="1" customWidth="1"/>
    <col min="7953" max="8192" width="9.140625" style="85"/>
    <col min="8193" max="8193" width="0.85546875" style="85" customWidth="1"/>
    <col min="8194" max="8194" width="13.140625" style="85" bestFit="1" customWidth="1"/>
    <col min="8195" max="8195" width="26.85546875" style="85" customWidth="1"/>
    <col min="8196" max="8196" width="14.28515625" style="85" customWidth="1"/>
    <col min="8197" max="8197" width="11.85546875" style="85" customWidth="1"/>
    <col min="8198" max="8198" width="12.85546875" style="85" customWidth="1"/>
    <col min="8199" max="8199" width="8.140625" style="85" customWidth="1"/>
    <col min="8200" max="8200" width="8.28515625" style="85" customWidth="1"/>
    <col min="8201" max="8201" width="11.28515625" style="85" customWidth="1"/>
    <col min="8202" max="8202" width="13.85546875" style="85" bestFit="1" customWidth="1"/>
    <col min="8203" max="8203" width="1.28515625" style="85" customWidth="1"/>
    <col min="8204" max="8204" width="11.7109375" style="85" bestFit="1" customWidth="1"/>
    <col min="8205" max="8205" width="7.42578125" style="85" customWidth="1"/>
    <col min="8206" max="8206" width="6.5703125" style="85" customWidth="1"/>
    <col min="8207" max="8208" width="9.28515625" style="85" bestFit="1" customWidth="1"/>
    <col min="8209" max="8448" width="9.140625" style="85"/>
    <col min="8449" max="8449" width="0.85546875" style="85" customWidth="1"/>
    <col min="8450" max="8450" width="13.140625" style="85" bestFit="1" customWidth="1"/>
    <col min="8451" max="8451" width="26.85546875" style="85" customWidth="1"/>
    <col min="8452" max="8452" width="14.28515625" style="85" customWidth="1"/>
    <col min="8453" max="8453" width="11.85546875" style="85" customWidth="1"/>
    <col min="8454" max="8454" width="12.85546875" style="85" customWidth="1"/>
    <col min="8455" max="8455" width="8.140625" style="85" customWidth="1"/>
    <col min="8456" max="8456" width="8.28515625" style="85" customWidth="1"/>
    <col min="8457" max="8457" width="11.28515625" style="85" customWidth="1"/>
    <col min="8458" max="8458" width="13.85546875" style="85" bestFit="1" customWidth="1"/>
    <col min="8459" max="8459" width="1.28515625" style="85" customWidth="1"/>
    <col min="8460" max="8460" width="11.7109375" style="85" bestFit="1" customWidth="1"/>
    <col min="8461" max="8461" width="7.42578125" style="85" customWidth="1"/>
    <col min="8462" max="8462" width="6.5703125" style="85" customWidth="1"/>
    <col min="8463" max="8464" width="9.28515625" style="85" bestFit="1" customWidth="1"/>
    <col min="8465" max="8704" width="9.140625" style="85"/>
    <col min="8705" max="8705" width="0.85546875" style="85" customWidth="1"/>
    <col min="8706" max="8706" width="13.140625" style="85" bestFit="1" customWidth="1"/>
    <col min="8707" max="8707" width="26.85546875" style="85" customWidth="1"/>
    <col min="8708" max="8708" width="14.28515625" style="85" customWidth="1"/>
    <col min="8709" max="8709" width="11.85546875" style="85" customWidth="1"/>
    <col min="8710" max="8710" width="12.85546875" style="85" customWidth="1"/>
    <col min="8711" max="8711" width="8.140625" style="85" customWidth="1"/>
    <col min="8712" max="8712" width="8.28515625" style="85" customWidth="1"/>
    <col min="8713" max="8713" width="11.28515625" style="85" customWidth="1"/>
    <col min="8714" max="8714" width="13.85546875" style="85" bestFit="1" customWidth="1"/>
    <col min="8715" max="8715" width="1.28515625" style="85" customWidth="1"/>
    <col min="8716" max="8716" width="11.7109375" style="85" bestFit="1" customWidth="1"/>
    <col min="8717" max="8717" width="7.42578125" style="85" customWidth="1"/>
    <col min="8718" max="8718" width="6.5703125" style="85" customWidth="1"/>
    <col min="8719" max="8720" width="9.28515625" style="85" bestFit="1" customWidth="1"/>
    <col min="8721" max="8960" width="9.140625" style="85"/>
    <col min="8961" max="8961" width="0.85546875" style="85" customWidth="1"/>
    <col min="8962" max="8962" width="13.140625" style="85" bestFit="1" customWidth="1"/>
    <col min="8963" max="8963" width="26.85546875" style="85" customWidth="1"/>
    <col min="8964" max="8964" width="14.28515625" style="85" customWidth="1"/>
    <col min="8965" max="8965" width="11.85546875" style="85" customWidth="1"/>
    <col min="8966" max="8966" width="12.85546875" style="85" customWidth="1"/>
    <col min="8967" max="8967" width="8.140625" style="85" customWidth="1"/>
    <col min="8968" max="8968" width="8.28515625" style="85" customWidth="1"/>
    <col min="8969" max="8969" width="11.28515625" style="85" customWidth="1"/>
    <col min="8970" max="8970" width="13.85546875" style="85" bestFit="1" customWidth="1"/>
    <col min="8971" max="8971" width="1.28515625" style="85" customWidth="1"/>
    <col min="8972" max="8972" width="11.7109375" style="85" bestFit="1" customWidth="1"/>
    <col min="8973" max="8973" width="7.42578125" style="85" customWidth="1"/>
    <col min="8974" max="8974" width="6.5703125" style="85" customWidth="1"/>
    <col min="8975" max="8976" width="9.28515625" style="85" bestFit="1" customWidth="1"/>
    <col min="8977" max="9216" width="9.140625" style="85"/>
    <col min="9217" max="9217" width="0.85546875" style="85" customWidth="1"/>
    <col min="9218" max="9218" width="13.140625" style="85" bestFit="1" customWidth="1"/>
    <col min="9219" max="9219" width="26.85546875" style="85" customWidth="1"/>
    <col min="9220" max="9220" width="14.28515625" style="85" customWidth="1"/>
    <col min="9221" max="9221" width="11.85546875" style="85" customWidth="1"/>
    <col min="9222" max="9222" width="12.85546875" style="85" customWidth="1"/>
    <col min="9223" max="9223" width="8.140625" style="85" customWidth="1"/>
    <col min="9224" max="9224" width="8.28515625" style="85" customWidth="1"/>
    <col min="9225" max="9225" width="11.28515625" style="85" customWidth="1"/>
    <col min="9226" max="9226" width="13.85546875" style="85" bestFit="1" customWidth="1"/>
    <col min="9227" max="9227" width="1.28515625" style="85" customWidth="1"/>
    <col min="9228" max="9228" width="11.7109375" style="85" bestFit="1" customWidth="1"/>
    <col min="9229" max="9229" width="7.42578125" style="85" customWidth="1"/>
    <col min="9230" max="9230" width="6.5703125" style="85" customWidth="1"/>
    <col min="9231" max="9232" width="9.28515625" style="85" bestFit="1" customWidth="1"/>
    <col min="9233" max="9472" width="9.140625" style="85"/>
    <col min="9473" max="9473" width="0.85546875" style="85" customWidth="1"/>
    <col min="9474" max="9474" width="13.140625" style="85" bestFit="1" customWidth="1"/>
    <col min="9475" max="9475" width="26.85546875" style="85" customWidth="1"/>
    <col min="9476" max="9476" width="14.28515625" style="85" customWidth="1"/>
    <col min="9477" max="9477" width="11.85546875" style="85" customWidth="1"/>
    <col min="9478" max="9478" width="12.85546875" style="85" customWidth="1"/>
    <col min="9479" max="9479" width="8.140625" style="85" customWidth="1"/>
    <col min="9480" max="9480" width="8.28515625" style="85" customWidth="1"/>
    <col min="9481" max="9481" width="11.28515625" style="85" customWidth="1"/>
    <col min="9482" max="9482" width="13.85546875" style="85" bestFit="1" customWidth="1"/>
    <col min="9483" max="9483" width="1.28515625" style="85" customWidth="1"/>
    <col min="9484" max="9484" width="11.7109375" style="85" bestFit="1" customWidth="1"/>
    <col min="9485" max="9485" width="7.42578125" style="85" customWidth="1"/>
    <col min="9486" max="9486" width="6.5703125" style="85" customWidth="1"/>
    <col min="9487" max="9488" width="9.28515625" style="85" bestFit="1" customWidth="1"/>
    <col min="9489" max="9728" width="9.140625" style="85"/>
    <col min="9729" max="9729" width="0.85546875" style="85" customWidth="1"/>
    <col min="9730" max="9730" width="13.140625" style="85" bestFit="1" customWidth="1"/>
    <col min="9731" max="9731" width="26.85546875" style="85" customWidth="1"/>
    <col min="9732" max="9732" width="14.28515625" style="85" customWidth="1"/>
    <col min="9733" max="9733" width="11.85546875" style="85" customWidth="1"/>
    <col min="9734" max="9734" width="12.85546875" style="85" customWidth="1"/>
    <col min="9735" max="9735" width="8.140625" style="85" customWidth="1"/>
    <col min="9736" max="9736" width="8.28515625" style="85" customWidth="1"/>
    <col min="9737" max="9737" width="11.28515625" style="85" customWidth="1"/>
    <col min="9738" max="9738" width="13.85546875" style="85" bestFit="1" customWidth="1"/>
    <col min="9739" max="9739" width="1.28515625" style="85" customWidth="1"/>
    <col min="9740" max="9740" width="11.7109375" style="85" bestFit="1" customWidth="1"/>
    <col min="9741" max="9741" width="7.42578125" style="85" customWidth="1"/>
    <col min="9742" max="9742" width="6.5703125" style="85" customWidth="1"/>
    <col min="9743" max="9744" width="9.28515625" style="85" bestFit="1" customWidth="1"/>
    <col min="9745" max="9984" width="9.140625" style="85"/>
    <col min="9985" max="9985" width="0.85546875" style="85" customWidth="1"/>
    <col min="9986" max="9986" width="13.140625" style="85" bestFit="1" customWidth="1"/>
    <col min="9987" max="9987" width="26.85546875" style="85" customWidth="1"/>
    <col min="9988" max="9988" width="14.28515625" style="85" customWidth="1"/>
    <col min="9989" max="9989" width="11.85546875" style="85" customWidth="1"/>
    <col min="9990" max="9990" width="12.85546875" style="85" customWidth="1"/>
    <col min="9991" max="9991" width="8.140625" style="85" customWidth="1"/>
    <col min="9992" max="9992" width="8.28515625" style="85" customWidth="1"/>
    <col min="9993" max="9993" width="11.28515625" style="85" customWidth="1"/>
    <col min="9994" max="9994" width="13.85546875" style="85" bestFit="1" customWidth="1"/>
    <col min="9995" max="9995" width="1.28515625" style="85" customWidth="1"/>
    <col min="9996" max="9996" width="11.7109375" style="85" bestFit="1" customWidth="1"/>
    <col min="9997" max="9997" width="7.42578125" style="85" customWidth="1"/>
    <col min="9998" max="9998" width="6.5703125" style="85" customWidth="1"/>
    <col min="9999" max="10000" width="9.28515625" style="85" bestFit="1" customWidth="1"/>
    <col min="10001" max="10240" width="9.140625" style="85"/>
    <col min="10241" max="10241" width="0.85546875" style="85" customWidth="1"/>
    <col min="10242" max="10242" width="13.140625" style="85" bestFit="1" customWidth="1"/>
    <col min="10243" max="10243" width="26.85546875" style="85" customWidth="1"/>
    <col min="10244" max="10244" width="14.28515625" style="85" customWidth="1"/>
    <col min="10245" max="10245" width="11.85546875" style="85" customWidth="1"/>
    <col min="10246" max="10246" width="12.85546875" style="85" customWidth="1"/>
    <col min="10247" max="10247" width="8.140625" style="85" customWidth="1"/>
    <col min="10248" max="10248" width="8.28515625" style="85" customWidth="1"/>
    <col min="10249" max="10249" width="11.28515625" style="85" customWidth="1"/>
    <col min="10250" max="10250" width="13.85546875" style="85" bestFit="1" customWidth="1"/>
    <col min="10251" max="10251" width="1.28515625" style="85" customWidth="1"/>
    <col min="10252" max="10252" width="11.7109375" style="85" bestFit="1" customWidth="1"/>
    <col min="10253" max="10253" width="7.42578125" style="85" customWidth="1"/>
    <col min="10254" max="10254" width="6.5703125" style="85" customWidth="1"/>
    <col min="10255" max="10256" width="9.28515625" style="85" bestFit="1" customWidth="1"/>
    <col min="10257" max="10496" width="9.140625" style="85"/>
    <col min="10497" max="10497" width="0.85546875" style="85" customWidth="1"/>
    <col min="10498" max="10498" width="13.140625" style="85" bestFit="1" customWidth="1"/>
    <col min="10499" max="10499" width="26.85546875" style="85" customWidth="1"/>
    <col min="10500" max="10500" width="14.28515625" style="85" customWidth="1"/>
    <col min="10501" max="10501" width="11.85546875" style="85" customWidth="1"/>
    <col min="10502" max="10502" width="12.85546875" style="85" customWidth="1"/>
    <col min="10503" max="10503" width="8.140625" style="85" customWidth="1"/>
    <col min="10504" max="10504" width="8.28515625" style="85" customWidth="1"/>
    <col min="10505" max="10505" width="11.28515625" style="85" customWidth="1"/>
    <col min="10506" max="10506" width="13.85546875" style="85" bestFit="1" customWidth="1"/>
    <col min="10507" max="10507" width="1.28515625" style="85" customWidth="1"/>
    <col min="10508" max="10508" width="11.7109375" style="85" bestFit="1" customWidth="1"/>
    <col min="10509" max="10509" width="7.42578125" style="85" customWidth="1"/>
    <col min="10510" max="10510" width="6.5703125" style="85" customWidth="1"/>
    <col min="10511" max="10512" width="9.28515625" style="85" bestFit="1" customWidth="1"/>
    <col min="10513" max="10752" width="9.140625" style="85"/>
    <col min="10753" max="10753" width="0.85546875" style="85" customWidth="1"/>
    <col min="10754" max="10754" width="13.140625" style="85" bestFit="1" customWidth="1"/>
    <col min="10755" max="10755" width="26.85546875" style="85" customWidth="1"/>
    <col min="10756" max="10756" width="14.28515625" style="85" customWidth="1"/>
    <col min="10757" max="10757" width="11.85546875" style="85" customWidth="1"/>
    <col min="10758" max="10758" width="12.85546875" style="85" customWidth="1"/>
    <col min="10759" max="10759" width="8.140625" style="85" customWidth="1"/>
    <col min="10760" max="10760" width="8.28515625" style="85" customWidth="1"/>
    <col min="10761" max="10761" width="11.28515625" style="85" customWidth="1"/>
    <col min="10762" max="10762" width="13.85546875" style="85" bestFit="1" customWidth="1"/>
    <col min="10763" max="10763" width="1.28515625" style="85" customWidth="1"/>
    <col min="10764" max="10764" width="11.7109375" style="85" bestFit="1" customWidth="1"/>
    <col min="10765" max="10765" width="7.42578125" style="85" customWidth="1"/>
    <col min="10766" max="10766" width="6.5703125" style="85" customWidth="1"/>
    <col min="10767" max="10768" width="9.28515625" style="85" bestFit="1" customWidth="1"/>
    <col min="10769" max="11008" width="9.140625" style="85"/>
    <col min="11009" max="11009" width="0.85546875" style="85" customWidth="1"/>
    <col min="11010" max="11010" width="13.140625" style="85" bestFit="1" customWidth="1"/>
    <col min="11011" max="11011" width="26.85546875" style="85" customWidth="1"/>
    <col min="11012" max="11012" width="14.28515625" style="85" customWidth="1"/>
    <col min="11013" max="11013" width="11.85546875" style="85" customWidth="1"/>
    <col min="11014" max="11014" width="12.85546875" style="85" customWidth="1"/>
    <col min="11015" max="11015" width="8.140625" style="85" customWidth="1"/>
    <col min="11016" max="11016" width="8.28515625" style="85" customWidth="1"/>
    <col min="11017" max="11017" width="11.28515625" style="85" customWidth="1"/>
    <col min="11018" max="11018" width="13.85546875" style="85" bestFit="1" customWidth="1"/>
    <col min="11019" max="11019" width="1.28515625" style="85" customWidth="1"/>
    <col min="11020" max="11020" width="11.7109375" style="85" bestFit="1" customWidth="1"/>
    <col min="11021" max="11021" width="7.42578125" style="85" customWidth="1"/>
    <col min="11022" max="11022" width="6.5703125" style="85" customWidth="1"/>
    <col min="11023" max="11024" width="9.28515625" style="85" bestFit="1" customWidth="1"/>
    <col min="11025" max="11264" width="9.140625" style="85"/>
    <col min="11265" max="11265" width="0.85546875" style="85" customWidth="1"/>
    <col min="11266" max="11266" width="13.140625" style="85" bestFit="1" customWidth="1"/>
    <col min="11267" max="11267" width="26.85546875" style="85" customWidth="1"/>
    <col min="11268" max="11268" width="14.28515625" style="85" customWidth="1"/>
    <col min="11269" max="11269" width="11.85546875" style="85" customWidth="1"/>
    <col min="11270" max="11270" width="12.85546875" style="85" customWidth="1"/>
    <col min="11271" max="11271" width="8.140625" style="85" customWidth="1"/>
    <col min="11272" max="11272" width="8.28515625" style="85" customWidth="1"/>
    <col min="11273" max="11273" width="11.28515625" style="85" customWidth="1"/>
    <col min="11274" max="11274" width="13.85546875" style="85" bestFit="1" customWidth="1"/>
    <col min="11275" max="11275" width="1.28515625" style="85" customWidth="1"/>
    <col min="11276" max="11276" width="11.7109375" style="85" bestFit="1" customWidth="1"/>
    <col min="11277" max="11277" width="7.42578125" style="85" customWidth="1"/>
    <col min="11278" max="11278" width="6.5703125" style="85" customWidth="1"/>
    <col min="11279" max="11280" width="9.28515625" style="85" bestFit="1" customWidth="1"/>
    <col min="11281" max="11520" width="9.140625" style="85"/>
    <col min="11521" max="11521" width="0.85546875" style="85" customWidth="1"/>
    <col min="11522" max="11522" width="13.140625" style="85" bestFit="1" customWidth="1"/>
    <col min="11523" max="11523" width="26.85546875" style="85" customWidth="1"/>
    <col min="11524" max="11524" width="14.28515625" style="85" customWidth="1"/>
    <col min="11525" max="11525" width="11.85546875" style="85" customWidth="1"/>
    <col min="11526" max="11526" width="12.85546875" style="85" customWidth="1"/>
    <col min="11527" max="11527" width="8.140625" style="85" customWidth="1"/>
    <col min="11528" max="11528" width="8.28515625" style="85" customWidth="1"/>
    <col min="11529" max="11529" width="11.28515625" style="85" customWidth="1"/>
    <col min="11530" max="11530" width="13.85546875" style="85" bestFit="1" customWidth="1"/>
    <col min="11531" max="11531" width="1.28515625" style="85" customWidth="1"/>
    <col min="11532" max="11532" width="11.7109375" style="85" bestFit="1" customWidth="1"/>
    <col min="11533" max="11533" width="7.42578125" style="85" customWidth="1"/>
    <col min="11534" max="11534" width="6.5703125" style="85" customWidth="1"/>
    <col min="11535" max="11536" width="9.28515625" style="85" bestFit="1" customWidth="1"/>
    <col min="11537" max="11776" width="9.140625" style="85"/>
    <col min="11777" max="11777" width="0.85546875" style="85" customWidth="1"/>
    <col min="11778" max="11778" width="13.140625" style="85" bestFit="1" customWidth="1"/>
    <col min="11779" max="11779" width="26.85546875" style="85" customWidth="1"/>
    <col min="11780" max="11780" width="14.28515625" style="85" customWidth="1"/>
    <col min="11781" max="11781" width="11.85546875" style="85" customWidth="1"/>
    <col min="11782" max="11782" width="12.85546875" style="85" customWidth="1"/>
    <col min="11783" max="11783" width="8.140625" style="85" customWidth="1"/>
    <col min="11784" max="11784" width="8.28515625" style="85" customWidth="1"/>
    <col min="11785" max="11785" width="11.28515625" style="85" customWidth="1"/>
    <col min="11786" max="11786" width="13.85546875" style="85" bestFit="1" customWidth="1"/>
    <col min="11787" max="11787" width="1.28515625" style="85" customWidth="1"/>
    <col min="11788" max="11788" width="11.7109375" style="85" bestFit="1" customWidth="1"/>
    <col min="11789" max="11789" width="7.42578125" style="85" customWidth="1"/>
    <col min="11790" max="11790" width="6.5703125" style="85" customWidth="1"/>
    <col min="11791" max="11792" width="9.28515625" style="85" bestFit="1" customWidth="1"/>
    <col min="11793" max="12032" width="9.140625" style="85"/>
    <col min="12033" max="12033" width="0.85546875" style="85" customWidth="1"/>
    <col min="12034" max="12034" width="13.140625" style="85" bestFit="1" customWidth="1"/>
    <col min="12035" max="12035" width="26.85546875" style="85" customWidth="1"/>
    <col min="12036" max="12036" width="14.28515625" style="85" customWidth="1"/>
    <col min="12037" max="12037" width="11.85546875" style="85" customWidth="1"/>
    <col min="12038" max="12038" width="12.85546875" style="85" customWidth="1"/>
    <col min="12039" max="12039" width="8.140625" style="85" customWidth="1"/>
    <col min="12040" max="12040" width="8.28515625" style="85" customWidth="1"/>
    <col min="12041" max="12041" width="11.28515625" style="85" customWidth="1"/>
    <col min="12042" max="12042" width="13.85546875" style="85" bestFit="1" customWidth="1"/>
    <col min="12043" max="12043" width="1.28515625" style="85" customWidth="1"/>
    <col min="12044" max="12044" width="11.7109375" style="85" bestFit="1" customWidth="1"/>
    <col min="12045" max="12045" width="7.42578125" style="85" customWidth="1"/>
    <col min="12046" max="12046" width="6.5703125" style="85" customWidth="1"/>
    <col min="12047" max="12048" width="9.28515625" style="85" bestFit="1" customWidth="1"/>
    <col min="12049" max="12288" width="9.140625" style="85"/>
    <col min="12289" max="12289" width="0.85546875" style="85" customWidth="1"/>
    <col min="12290" max="12290" width="13.140625" style="85" bestFit="1" customWidth="1"/>
    <col min="12291" max="12291" width="26.85546875" style="85" customWidth="1"/>
    <col min="12292" max="12292" width="14.28515625" style="85" customWidth="1"/>
    <col min="12293" max="12293" width="11.85546875" style="85" customWidth="1"/>
    <col min="12294" max="12294" width="12.85546875" style="85" customWidth="1"/>
    <col min="12295" max="12295" width="8.140625" style="85" customWidth="1"/>
    <col min="12296" max="12296" width="8.28515625" style="85" customWidth="1"/>
    <col min="12297" max="12297" width="11.28515625" style="85" customWidth="1"/>
    <col min="12298" max="12298" width="13.85546875" style="85" bestFit="1" customWidth="1"/>
    <col min="12299" max="12299" width="1.28515625" style="85" customWidth="1"/>
    <col min="12300" max="12300" width="11.7109375" style="85" bestFit="1" customWidth="1"/>
    <col min="12301" max="12301" width="7.42578125" style="85" customWidth="1"/>
    <col min="12302" max="12302" width="6.5703125" style="85" customWidth="1"/>
    <col min="12303" max="12304" width="9.28515625" style="85" bestFit="1" customWidth="1"/>
    <col min="12305" max="12544" width="9.140625" style="85"/>
    <col min="12545" max="12545" width="0.85546875" style="85" customWidth="1"/>
    <col min="12546" max="12546" width="13.140625" style="85" bestFit="1" customWidth="1"/>
    <col min="12547" max="12547" width="26.85546875" style="85" customWidth="1"/>
    <col min="12548" max="12548" width="14.28515625" style="85" customWidth="1"/>
    <col min="12549" max="12549" width="11.85546875" style="85" customWidth="1"/>
    <col min="12550" max="12550" width="12.85546875" style="85" customWidth="1"/>
    <col min="12551" max="12551" width="8.140625" style="85" customWidth="1"/>
    <col min="12552" max="12552" width="8.28515625" style="85" customWidth="1"/>
    <col min="12553" max="12553" width="11.28515625" style="85" customWidth="1"/>
    <col min="12554" max="12554" width="13.85546875" style="85" bestFit="1" customWidth="1"/>
    <col min="12555" max="12555" width="1.28515625" style="85" customWidth="1"/>
    <col min="12556" max="12556" width="11.7109375" style="85" bestFit="1" customWidth="1"/>
    <col min="12557" max="12557" width="7.42578125" style="85" customWidth="1"/>
    <col min="12558" max="12558" width="6.5703125" style="85" customWidth="1"/>
    <col min="12559" max="12560" width="9.28515625" style="85" bestFit="1" customWidth="1"/>
    <col min="12561" max="12800" width="9.140625" style="85"/>
    <col min="12801" max="12801" width="0.85546875" style="85" customWidth="1"/>
    <col min="12802" max="12802" width="13.140625" style="85" bestFit="1" customWidth="1"/>
    <col min="12803" max="12803" width="26.85546875" style="85" customWidth="1"/>
    <col min="12804" max="12804" width="14.28515625" style="85" customWidth="1"/>
    <col min="12805" max="12805" width="11.85546875" style="85" customWidth="1"/>
    <col min="12806" max="12806" width="12.85546875" style="85" customWidth="1"/>
    <col min="12807" max="12807" width="8.140625" style="85" customWidth="1"/>
    <col min="12808" max="12808" width="8.28515625" style="85" customWidth="1"/>
    <col min="12809" max="12809" width="11.28515625" style="85" customWidth="1"/>
    <col min="12810" max="12810" width="13.85546875" style="85" bestFit="1" customWidth="1"/>
    <col min="12811" max="12811" width="1.28515625" style="85" customWidth="1"/>
    <col min="12812" max="12812" width="11.7109375" style="85" bestFit="1" customWidth="1"/>
    <col min="12813" max="12813" width="7.42578125" style="85" customWidth="1"/>
    <col min="12814" max="12814" width="6.5703125" style="85" customWidth="1"/>
    <col min="12815" max="12816" width="9.28515625" style="85" bestFit="1" customWidth="1"/>
    <col min="12817" max="13056" width="9.140625" style="85"/>
    <col min="13057" max="13057" width="0.85546875" style="85" customWidth="1"/>
    <col min="13058" max="13058" width="13.140625" style="85" bestFit="1" customWidth="1"/>
    <col min="13059" max="13059" width="26.85546875" style="85" customWidth="1"/>
    <col min="13060" max="13060" width="14.28515625" style="85" customWidth="1"/>
    <col min="13061" max="13061" width="11.85546875" style="85" customWidth="1"/>
    <col min="13062" max="13062" width="12.85546875" style="85" customWidth="1"/>
    <col min="13063" max="13063" width="8.140625" style="85" customWidth="1"/>
    <col min="13064" max="13064" width="8.28515625" style="85" customWidth="1"/>
    <col min="13065" max="13065" width="11.28515625" style="85" customWidth="1"/>
    <col min="13066" max="13066" width="13.85546875" style="85" bestFit="1" customWidth="1"/>
    <col min="13067" max="13067" width="1.28515625" style="85" customWidth="1"/>
    <col min="13068" max="13068" width="11.7109375" style="85" bestFit="1" customWidth="1"/>
    <col min="13069" max="13069" width="7.42578125" style="85" customWidth="1"/>
    <col min="13070" max="13070" width="6.5703125" style="85" customWidth="1"/>
    <col min="13071" max="13072" width="9.28515625" style="85" bestFit="1" customWidth="1"/>
    <col min="13073" max="13312" width="9.140625" style="85"/>
    <col min="13313" max="13313" width="0.85546875" style="85" customWidth="1"/>
    <col min="13314" max="13314" width="13.140625" style="85" bestFit="1" customWidth="1"/>
    <col min="13315" max="13315" width="26.85546875" style="85" customWidth="1"/>
    <col min="13316" max="13316" width="14.28515625" style="85" customWidth="1"/>
    <col min="13317" max="13317" width="11.85546875" style="85" customWidth="1"/>
    <col min="13318" max="13318" width="12.85546875" style="85" customWidth="1"/>
    <col min="13319" max="13319" width="8.140625" style="85" customWidth="1"/>
    <col min="13320" max="13320" width="8.28515625" style="85" customWidth="1"/>
    <col min="13321" max="13321" width="11.28515625" style="85" customWidth="1"/>
    <col min="13322" max="13322" width="13.85546875" style="85" bestFit="1" customWidth="1"/>
    <col min="13323" max="13323" width="1.28515625" style="85" customWidth="1"/>
    <col min="13324" max="13324" width="11.7109375" style="85" bestFit="1" customWidth="1"/>
    <col min="13325" max="13325" width="7.42578125" style="85" customWidth="1"/>
    <col min="13326" max="13326" width="6.5703125" style="85" customWidth="1"/>
    <col min="13327" max="13328" width="9.28515625" style="85" bestFit="1" customWidth="1"/>
    <col min="13329" max="13568" width="9.140625" style="85"/>
    <col min="13569" max="13569" width="0.85546875" style="85" customWidth="1"/>
    <col min="13570" max="13570" width="13.140625" style="85" bestFit="1" customWidth="1"/>
    <col min="13571" max="13571" width="26.85546875" style="85" customWidth="1"/>
    <col min="13572" max="13572" width="14.28515625" style="85" customWidth="1"/>
    <col min="13573" max="13573" width="11.85546875" style="85" customWidth="1"/>
    <col min="13574" max="13574" width="12.85546875" style="85" customWidth="1"/>
    <col min="13575" max="13575" width="8.140625" style="85" customWidth="1"/>
    <col min="13576" max="13576" width="8.28515625" style="85" customWidth="1"/>
    <col min="13577" max="13577" width="11.28515625" style="85" customWidth="1"/>
    <col min="13578" max="13578" width="13.85546875" style="85" bestFit="1" customWidth="1"/>
    <col min="13579" max="13579" width="1.28515625" style="85" customWidth="1"/>
    <col min="13580" max="13580" width="11.7109375" style="85" bestFit="1" customWidth="1"/>
    <col min="13581" max="13581" width="7.42578125" style="85" customWidth="1"/>
    <col min="13582" max="13582" width="6.5703125" style="85" customWidth="1"/>
    <col min="13583" max="13584" width="9.28515625" style="85" bestFit="1" customWidth="1"/>
    <col min="13585" max="13824" width="9.140625" style="85"/>
    <col min="13825" max="13825" width="0.85546875" style="85" customWidth="1"/>
    <col min="13826" max="13826" width="13.140625" style="85" bestFit="1" customWidth="1"/>
    <col min="13827" max="13827" width="26.85546875" style="85" customWidth="1"/>
    <col min="13828" max="13828" width="14.28515625" style="85" customWidth="1"/>
    <col min="13829" max="13829" width="11.85546875" style="85" customWidth="1"/>
    <col min="13830" max="13830" width="12.85546875" style="85" customWidth="1"/>
    <col min="13831" max="13831" width="8.140625" style="85" customWidth="1"/>
    <col min="13832" max="13832" width="8.28515625" style="85" customWidth="1"/>
    <col min="13833" max="13833" width="11.28515625" style="85" customWidth="1"/>
    <col min="13834" max="13834" width="13.85546875" style="85" bestFit="1" customWidth="1"/>
    <col min="13835" max="13835" width="1.28515625" style="85" customWidth="1"/>
    <col min="13836" max="13836" width="11.7109375" style="85" bestFit="1" customWidth="1"/>
    <col min="13837" max="13837" width="7.42578125" style="85" customWidth="1"/>
    <col min="13838" max="13838" width="6.5703125" style="85" customWidth="1"/>
    <col min="13839" max="13840" width="9.28515625" style="85" bestFit="1" customWidth="1"/>
    <col min="13841" max="14080" width="9.140625" style="85"/>
    <col min="14081" max="14081" width="0.85546875" style="85" customWidth="1"/>
    <col min="14082" max="14082" width="13.140625" style="85" bestFit="1" customWidth="1"/>
    <col min="14083" max="14083" width="26.85546875" style="85" customWidth="1"/>
    <col min="14084" max="14084" width="14.28515625" style="85" customWidth="1"/>
    <col min="14085" max="14085" width="11.85546875" style="85" customWidth="1"/>
    <col min="14086" max="14086" width="12.85546875" style="85" customWidth="1"/>
    <col min="14087" max="14087" width="8.140625" style="85" customWidth="1"/>
    <col min="14088" max="14088" width="8.28515625" style="85" customWidth="1"/>
    <col min="14089" max="14089" width="11.28515625" style="85" customWidth="1"/>
    <col min="14090" max="14090" width="13.85546875" style="85" bestFit="1" customWidth="1"/>
    <col min="14091" max="14091" width="1.28515625" style="85" customWidth="1"/>
    <col min="14092" max="14092" width="11.7109375" style="85" bestFit="1" customWidth="1"/>
    <col min="14093" max="14093" width="7.42578125" style="85" customWidth="1"/>
    <col min="14094" max="14094" width="6.5703125" style="85" customWidth="1"/>
    <col min="14095" max="14096" width="9.28515625" style="85" bestFit="1" customWidth="1"/>
    <col min="14097" max="14336" width="9.140625" style="85"/>
    <col min="14337" max="14337" width="0.85546875" style="85" customWidth="1"/>
    <col min="14338" max="14338" width="13.140625" style="85" bestFit="1" customWidth="1"/>
    <col min="14339" max="14339" width="26.85546875" style="85" customWidth="1"/>
    <col min="14340" max="14340" width="14.28515625" style="85" customWidth="1"/>
    <col min="14341" max="14341" width="11.85546875" style="85" customWidth="1"/>
    <col min="14342" max="14342" width="12.85546875" style="85" customWidth="1"/>
    <col min="14343" max="14343" width="8.140625" style="85" customWidth="1"/>
    <col min="14344" max="14344" width="8.28515625" style="85" customWidth="1"/>
    <col min="14345" max="14345" width="11.28515625" style="85" customWidth="1"/>
    <col min="14346" max="14346" width="13.85546875" style="85" bestFit="1" customWidth="1"/>
    <col min="14347" max="14347" width="1.28515625" style="85" customWidth="1"/>
    <col min="14348" max="14348" width="11.7109375" style="85" bestFit="1" customWidth="1"/>
    <col min="14349" max="14349" width="7.42578125" style="85" customWidth="1"/>
    <col min="14350" max="14350" width="6.5703125" style="85" customWidth="1"/>
    <col min="14351" max="14352" width="9.28515625" style="85" bestFit="1" customWidth="1"/>
    <col min="14353" max="14592" width="9.140625" style="85"/>
    <col min="14593" max="14593" width="0.85546875" style="85" customWidth="1"/>
    <col min="14594" max="14594" width="13.140625" style="85" bestFit="1" customWidth="1"/>
    <col min="14595" max="14595" width="26.85546875" style="85" customWidth="1"/>
    <col min="14596" max="14596" width="14.28515625" style="85" customWidth="1"/>
    <col min="14597" max="14597" width="11.85546875" style="85" customWidth="1"/>
    <col min="14598" max="14598" width="12.85546875" style="85" customWidth="1"/>
    <col min="14599" max="14599" width="8.140625" style="85" customWidth="1"/>
    <col min="14600" max="14600" width="8.28515625" style="85" customWidth="1"/>
    <col min="14601" max="14601" width="11.28515625" style="85" customWidth="1"/>
    <col min="14602" max="14602" width="13.85546875" style="85" bestFit="1" customWidth="1"/>
    <col min="14603" max="14603" width="1.28515625" style="85" customWidth="1"/>
    <col min="14604" max="14604" width="11.7109375" style="85" bestFit="1" customWidth="1"/>
    <col min="14605" max="14605" width="7.42578125" style="85" customWidth="1"/>
    <col min="14606" max="14606" width="6.5703125" style="85" customWidth="1"/>
    <col min="14607" max="14608" width="9.28515625" style="85" bestFit="1" customWidth="1"/>
    <col min="14609" max="14848" width="9.140625" style="85"/>
    <col min="14849" max="14849" width="0.85546875" style="85" customWidth="1"/>
    <col min="14850" max="14850" width="13.140625" style="85" bestFit="1" customWidth="1"/>
    <col min="14851" max="14851" width="26.85546875" style="85" customWidth="1"/>
    <col min="14852" max="14852" width="14.28515625" style="85" customWidth="1"/>
    <col min="14853" max="14853" width="11.85546875" style="85" customWidth="1"/>
    <col min="14854" max="14854" width="12.85546875" style="85" customWidth="1"/>
    <col min="14855" max="14855" width="8.140625" style="85" customWidth="1"/>
    <col min="14856" max="14856" width="8.28515625" style="85" customWidth="1"/>
    <col min="14857" max="14857" width="11.28515625" style="85" customWidth="1"/>
    <col min="14858" max="14858" width="13.85546875" style="85" bestFit="1" customWidth="1"/>
    <col min="14859" max="14859" width="1.28515625" style="85" customWidth="1"/>
    <col min="14860" max="14860" width="11.7109375" style="85" bestFit="1" customWidth="1"/>
    <col min="14861" max="14861" width="7.42578125" style="85" customWidth="1"/>
    <col min="14862" max="14862" width="6.5703125" style="85" customWidth="1"/>
    <col min="14863" max="14864" width="9.28515625" style="85" bestFit="1" customWidth="1"/>
    <col min="14865" max="15104" width="9.140625" style="85"/>
    <col min="15105" max="15105" width="0.85546875" style="85" customWidth="1"/>
    <col min="15106" max="15106" width="13.140625" style="85" bestFit="1" customWidth="1"/>
    <col min="15107" max="15107" width="26.85546875" style="85" customWidth="1"/>
    <col min="15108" max="15108" width="14.28515625" style="85" customWidth="1"/>
    <col min="15109" max="15109" width="11.85546875" style="85" customWidth="1"/>
    <col min="15110" max="15110" width="12.85546875" style="85" customWidth="1"/>
    <col min="15111" max="15111" width="8.140625" style="85" customWidth="1"/>
    <col min="15112" max="15112" width="8.28515625" style="85" customWidth="1"/>
    <col min="15113" max="15113" width="11.28515625" style="85" customWidth="1"/>
    <col min="15114" max="15114" width="13.85546875" style="85" bestFit="1" customWidth="1"/>
    <col min="15115" max="15115" width="1.28515625" style="85" customWidth="1"/>
    <col min="15116" max="15116" width="11.7109375" style="85" bestFit="1" customWidth="1"/>
    <col min="15117" max="15117" width="7.42578125" style="85" customWidth="1"/>
    <col min="15118" max="15118" width="6.5703125" style="85" customWidth="1"/>
    <col min="15119" max="15120" width="9.28515625" style="85" bestFit="1" customWidth="1"/>
    <col min="15121" max="15360" width="9.140625" style="85"/>
    <col min="15361" max="15361" width="0.85546875" style="85" customWidth="1"/>
    <col min="15362" max="15362" width="13.140625" style="85" bestFit="1" customWidth="1"/>
    <col min="15363" max="15363" width="26.85546875" style="85" customWidth="1"/>
    <col min="15364" max="15364" width="14.28515625" style="85" customWidth="1"/>
    <col min="15365" max="15365" width="11.85546875" style="85" customWidth="1"/>
    <col min="15366" max="15366" width="12.85546875" style="85" customWidth="1"/>
    <col min="15367" max="15367" width="8.140625" style="85" customWidth="1"/>
    <col min="15368" max="15368" width="8.28515625" style="85" customWidth="1"/>
    <col min="15369" max="15369" width="11.28515625" style="85" customWidth="1"/>
    <col min="15370" max="15370" width="13.85546875" style="85" bestFit="1" customWidth="1"/>
    <col min="15371" max="15371" width="1.28515625" style="85" customWidth="1"/>
    <col min="15372" max="15372" width="11.7109375" style="85" bestFit="1" customWidth="1"/>
    <col min="15373" max="15373" width="7.42578125" style="85" customWidth="1"/>
    <col min="15374" max="15374" width="6.5703125" style="85" customWidth="1"/>
    <col min="15375" max="15376" width="9.28515625" style="85" bestFit="1" customWidth="1"/>
    <col min="15377" max="15616" width="9.140625" style="85"/>
    <col min="15617" max="15617" width="0.85546875" style="85" customWidth="1"/>
    <col min="15618" max="15618" width="13.140625" style="85" bestFit="1" customWidth="1"/>
    <col min="15619" max="15619" width="26.85546875" style="85" customWidth="1"/>
    <col min="15620" max="15620" width="14.28515625" style="85" customWidth="1"/>
    <col min="15621" max="15621" width="11.85546875" style="85" customWidth="1"/>
    <col min="15622" max="15622" width="12.85546875" style="85" customWidth="1"/>
    <col min="15623" max="15623" width="8.140625" style="85" customWidth="1"/>
    <col min="15624" max="15624" width="8.28515625" style="85" customWidth="1"/>
    <col min="15625" max="15625" width="11.28515625" style="85" customWidth="1"/>
    <col min="15626" max="15626" width="13.85546875" style="85" bestFit="1" customWidth="1"/>
    <col min="15627" max="15627" width="1.28515625" style="85" customWidth="1"/>
    <col min="15628" max="15628" width="11.7109375" style="85" bestFit="1" customWidth="1"/>
    <col min="15629" max="15629" width="7.42578125" style="85" customWidth="1"/>
    <col min="15630" max="15630" width="6.5703125" style="85" customWidth="1"/>
    <col min="15631" max="15632" width="9.28515625" style="85" bestFit="1" customWidth="1"/>
    <col min="15633" max="15872" width="9.140625" style="85"/>
    <col min="15873" max="15873" width="0.85546875" style="85" customWidth="1"/>
    <col min="15874" max="15874" width="13.140625" style="85" bestFit="1" customWidth="1"/>
    <col min="15875" max="15875" width="26.85546875" style="85" customWidth="1"/>
    <col min="15876" max="15876" width="14.28515625" style="85" customWidth="1"/>
    <col min="15877" max="15877" width="11.85546875" style="85" customWidth="1"/>
    <col min="15878" max="15878" width="12.85546875" style="85" customWidth="1"/>
    <col min="15879" max="15879" width="8.140625" style="85" customWidth="1"/>
    <col min="15880" max="15880" width="8.28515625" style="85" customWidth="1"/>
    <col min="15881" max="15881" width="11.28515625" style="85" customWidth="1"/>
    <col min="15882" max="15882" width="13.85546875" style="85" bestFit="1" customWidth="1"/>
    <col min="15883" max="15883" width="1.28515625" style="85" customWidth="1"/>
    <col min="15884" max="15884" width="11.7109375" style="85" bestFit="1" customWidth="1"/>
    <col min="15885" max="15885" width="7.42578125" style="85" customWidth="1"/>
    <col min="15886" max="15886" width="6.5703125" style="85" customWidth="1"/>
    <col min="15887" max="15888" width="9.28515625" style="85" bestFit="1" customWidth="1"/>
    <col min="15889" max="16128" width="9.140625" style="85"/>
    <col min="16129" max="16129" width="0.85546875" style="85" customWidth="1"/>
    <col min="16130" max="16130" width="13.140625" style="85" bestFit="1" customWidth="1"/>
    <col min="16131" max="16131" width="26.85546875" style="85" customWidth="1"/>
    <col min="16132" max="16132" width="14.28515625" style="85" customWidth="1"/>
    <col min="16133" max="16133" width="11.85546875" style="85" customWidth="1"/>
    <col min="16134" max="16134" width="12.85546875" style="85" customWidth="1"/>
    <col min="16135" max="16135" width="8.140625" style="85" customWidth="1"/>
    <col min="16136" max="16136" width="8.28515625" style="85" customWidth="1"/>
    <col min="16137" max="16137" width="11.28515625" style="85" customWidth="1"/>
    <col min="16138" max="16138" width="13.85546875" style="85" bestFit="1" customWidth="1"/>
    <col min="16139" max="16139" width="1.28515625" style="85" customWidth="1"/>
    <col min="16140" max="16140" width="11.7109375" style="85" bestFit="1" customWidth="1"/>
    <col min="16141" max="16141" width="7.42578125" style="85" customWidth="1"/>
    <col min="16142" max="16142" width="6.5703125" style="85" customWidth="1"/>
    <col min="16143" max="16144" width="9.28515625" style="85" bestFit="1" customWidth="1"/>
    <col min="16145" max="16384" width="9.140625" style="85"/>
  </cols>
  <sheetData>
    <row r="1" spans="2:13" ht="9.75" customHeight="1" thickBot="1" x14ac:dyDescent="0.25"/>
    <row r="2" spans="2:13" ht="15" x14ac:dyDescent="0.2">
      <c r="B2" s="555" t="s">
        <v>420</v>
      </c>
      <c r="C2" s="556"/>
      <c r="D2" s="556"/>
      <c r="E2" s="556"/>
      <c r="F2" s="556"/>
      <c r="G2" s="556"/>
      <c r="H2" s="556"/>
      <c r="I2" s="556"/>
      <c r="J2" s="557"/>
    </row>
    <row r="3" spans="2:13" ht="15.75" customHeight="1" x14ac:dyDescent="0.2">
      <c r="B3" s="377" t="s">
        <v>1</v>
      </c>
      <c r="C3" s="378"/>
      <c r="D3" s="378"/>
      <c r="E3" s="378"/>
      <c r="F3" s="396"/>
      <c r="G3" s="558"/>
      <c r="H3" s="559"/>
      <c r="I3" s="559"/>
      <c r="J3" s="560"/>
    </row>
    <row r="4" spans="2:13" ht="15.75" customHeight="1" x14ac:dyDescent="0.2">
      <c r="B4" s="377" t="s">
        <v>296</v>
      </c>
      <c r="C4" s="378"/>
      <c r="D4" s="378"/>
      <c r="E4" s="378"/>
      <c r="F4" s="396"/>
      <c r="G4" s="561"/>
      <c r="H4" s="562"/>
      <c r="I4" s="562"/>
      <c r="J4" s="563"/>
    </row>
    <row r="5" spans="2:13" ht="12.75" x14ac:dyDescent="0.2">
      <c r="B5" s="564" t="s">
        <v>224</v>
      </c>
      <c r="C5" s="565"/>
      <c r="D5" s="565"/>
      <c r="E5" s="565"/>
      <c r="F5" s="565"/>
      <c r="G5" s="565"/>
      <c r="H5" s="565"/>
      <c r="I5" s="565"/>
      <c r="J5" s="566"/>
    </row>
    <row r="6" spans="2:13" ht="15" x14ac:dyDescent="0.2">
      <c r="B6" s="545"/>
      <c r="C6" s="546"/>
      <c r="D6" s="546"/>
      <c r="E6" s="546"/>
      <c r="F6" s="546"/>
      <c r="G6" s="546"/>
      <c r="H6" s="546"/>
      <c r="I6" s="546"/>
      <c r="J6" s="547"/>
    </row>
    <row r="7" spans="2:13" ht="15.75" customHeight="1" x14ac:dyDescent="0.2">
      <c r="B7" s="124" t="s">
        <v>4</v>
      </c>
      <c r="C7" s="427" t="s">
        <v>5</v>
      </c>
      <c r="D7" s="548"/>
      <c r="E7" s="548"/>
      <c r="F7" s="548"/>
      <c r="G7" s="548"/>
      <c r="H7" s="548"/>
      <c r="I7" s="549">
        <v>44308</v>
      </c>
      <c r="J7" s="385"/>
    </row>
    <row r="8" spans="2:13" ht="15.75" customHeight="1" x14ac:dyDescent="0.2">
      <c r="B8" s="124" t="s">
        <v>6</v>
      </c>
      <c r="C8" s="427" t="s">
        <v>7</v>
      </c>
      <c r="D8" s="548"/>
      <c r="E8" s="548"/>
      <c r="F8" s="548"/>
      <c r="G8" s="548"/>
      <c r="H8" s="548"/>
      <c r="I8" s="550" t="s">
        <v>176</v>
      </c>
      <c r="J8" s="551"/>
    </row>
    <row r="9" spans="2:13" ht="12.75" x14ac:dyDescent="0.2">
      <c r="B9" s="124" t="s">
        <v>8</v>
      </c>
      <c r="C9" s="395" t="s">
        <v>199</v>
      </c>
      <c r="D9" s="552"/>
      <c r="E9" s="552"/>
      <c r="F9" s="552"/>
      <c r="G9" s="552"/>
      <c r="H9" s="553"/>
      <c r="I9" s="554" t="s">
        <v>297</v>
      </c>
      <c r="J9" s="385"/>
    </row>
    <row r="10" spans="2:13" ht="15.75" customHeight="1" x14ac:dyDescent="0.2">
      <c r="B10" s="124" t="s">
        <v>9</v>
      </c>
      <c r="C10" s="395" t="s">
        <v>10</v>
      </c>
      <c r="D10" s="552"/>
      <c r="E10" s="552"/>
      <c r="F10" s="552"/>
      <c r="G10" s="552"/>
      <c r="H10" s="553"/>
      <c r="I10" s="567">
        <v>12</v>
      </c>
      <c r="J10" s="568"/>
    </row>
    <row r="11" spans="2:13" ht="14.25" customHeight="1" x14ac:dyDescent="0.2">
      <c r="B11" s="569" t="s">
        <v>200</v>
      </c>
      <c r="C11" s="570"/>
      <c r="D11" s="570"/>
      <c r="E11" s="570"/>
      <c r="F11" s="570"/>
      <c r="G11" s="570"/>
      <c r="H11" s="570"/>
      <c r="I11" s="570"/>
      <c r="J11" s="571"/>
    </row>
    <row r="12" spans="2:13" ht="49.5" customHeight="1" x14ac:dyDescent="0.2">
      <c r="B12" s="125" t="s">
        <v>201</v>
      </c>
      <c r="C12" s="539" t="s">
        <v>202</v>
      </c>
      <c r="D12" s="539"/>
      <c r="E12" s="539"/>
      <c r="F12" s="540"/>
      <c r="G12" s="543" t="s">
        <v>11</v>
      </c>
      <c r="H12" s="540"/>
      <c r="I12" s="536" t="s">
        <v>203</v>
      </c>
      <c r="J12" s="544"/>
    </row>
    <row r="13" spans="2:13" ht="12.75" x14ac:dyDescent="0.2">
      <c r="B13" s="126"/>
      <c r="C13" s="536" t="s">
        <v>204</v>
      </c>
      <c r="D13" s="536"/>
      <c r="E13" s="536"/>
      <c r="F13" s="536"/>
      <c r="G13" s="536" t="s">
        <v>205</v>
      </c>
      <c r="H13" s="536"/>
      <c r="I13" s="537">
        <v>5</v>
      </c>
      <c r="J13" s="538"/>
    </row>
    <row r="14" spans="2:13" ht="12.75" customHeight="1" x14ac:dyDescent="0.2">
      <c r="B14" s="472" t="s">
        <v>206</v>
      </c>
      <c r="C14" s="539"/>
      <c r="D14" s="539"/>
      <c r="E14" s="539"/>
      <c r="F14" s="539"/>
      <c r="G14" s="539"/>
      <c r="H14" s="540"/>
      <c r="I14" s="537">
        <f>SUM(I13:I13)</f>
        <v>5</v>
      </c>
      <c r="J14" s="538"/>
    </row>
    <row r="15" spans="2:13" ht="8.25" customHeight="1" x14ac:dyDescent="0.2">
      <c r="B15" s="472"/>
      <c r="C15" s="541"/>
      <c r="D15" s="541"/>
      <c r="E15" s="541"/>
      <c r="F15" s="541"/>
      <c r="G15" s="541"/>
      <c r="H15" s="541"/>
      <c r="I15" s="541"/>
      <c r="J15" s="542"/>
    </row>
    <row r="16" spans="2:13" ht="12.75" x14ac:dyDescent="0.2">
      <c r="B16" s="529"/>
      <c r="C16" s="530"/>
      <c r="D16" s="530"/>
      <c r="E16" s="530"/>
      <c r="F16" s="530"/>
      <c r="G16" s="530"/>
      <c r="H16" s="530"/>
      <c r="I16" s="530"/>
      <c r="J16" s="531"/>
      <c r="L16" s="127"/>
      <c r="M16" s="128"/>
    </row>
    <row r="17" spans="2:244" ht="7.5" customHeight="1" x14ac:dyDescent="0.2">
      <c r="B17" s="520"/>
      <c r="C17" s="521"/>
      <c r="D17" s="521"/>
      <c r="E17" s="521"/>
      <c r="F17" s="521"/>
      <c r="G17" s="521"/>
      <c r="H17" s="521"/>
      <c r="I17" s="521"/>
      <c r="J17" s="522"/>
      <c r="L17" s="127"/>
      <c r="M17" s="128"/>
    </row>
    <row r="18" spans="2:244" ht="12.75" customHeight="1" x14ac:dyDescent="0.2">
      <c r="B18" s="451" t="s">
        <v>207</v>
      </c>
      <c r="C18" s="532"/>
      <c r="D18" s="532"/>
      <c r="E18" s="532"/>
      <c r="F18" s="532"/>
      <c r="G18" s="532"/>
      <c r="H18" s="532"/>
      <c r="I18" s="532"/>
      <c r="J18" s="533"/>
      <c r="L18" s="127"/>
      <c r="M18" s="128"/>
    </row>
    <row r="19" spans="2:244" ht="21.75" customHeight="1" x14ac:dyDescent="0.2">
      <c r="B19" s="534" t="s">
        <v>208</v>
      </c>
      <c r="C19" s="503"/>
      <c r="D19" s="503"/>
      <c r="E19" s="503"/>
      <c r="F19" s="503"/>
      <c r="G19" s="503"/>
      <c r="H19" s="503"/>
      <c r="I19" s="503"/>
      <c r="J19" s="535"/>
      <c r="K19" s="289"/>
      <c r="L19" s="130"/>
      <c r="M19" s="130"/>
      <c r="N19" s="130"/>
      <c r="O19" s="130"/>
      <c r="P19" s="130"/>
      <c r="Q19" s="130"/>
      <c r="R19" s="525"/>
      <c r="S19" s="525"/>
      <c r="T19" s="525"/>
      <c r="U19" s="525"/>
      <c r="V19" s="525"/>
      <c r="W19" s="525"/>
      <c r="X19" s="525"/>
      <c r="Y19" s="525"/>
      <c r="Z19" s="525"/>
      <c r="AA19" s="525"/>
      <c r="AB19" s="525"/>
      <c r="AC19" s="525"/>
      <c r="AD19" s="525"/>
      <c r="AE19" s="525"/>
      <c r="AF19" s="525"/>
      <c r="AG19" s="525"/>
      <c r="AH19" s="525"/>
      <c r="AI19" s="525"/>
      <c r="AJ19" s="525"/>
      <c r="AK19" s="525"/>
      <c r="AL19" s="525"/>
      <c r="AM19" s="525"/>
      <c r="AN19" s="525"/>
      <c r="AO19" s="525"/>
      <c r="AP19" s="525"/>
      <c r="AQ19" s="525"/>
      <c r="AR19" s="525"/>
      <c r="AS19" s="525"/>
      <c r="AT19" s="525"/>
      <c r="AU19" s="525"/>
      <c r="AV19" s="525"/>
      <c r="AW19" s="525"/>
      <c r="AX19" s="525"/>
      <c r="AY19" s="525"/>
      <c r="AZ19" s="525"/>
      <c r="BA19" s="525"/>
      <c r="BB19" s="525"/>
      <c r="BC19" s="525"/>
      <c r="BD19" s="525"/>
      <c r="BE19" s="525"/>
      <c r="BF19" s="525"/>
      <c r="BG19" s="525"/>
      <c r="BH19" s="525"/>
      <c r="BI19" s="525"/>
      <c r="BJ19" s="525"/>
      <c r="BK19" s="525"/>
      <c r="BL19" s="525"/>
      <c r="BM19" s="525"/>
      <c r="BN19" s="525"/>
      <c r="BO19" s="525"/>
      <c r="BP19" s="525"/>
      <c r="BQ19" s="525"/>
      <c r="BR19" s="525"/>
      <c r="BS19" s="525"/>
      <c r="BT19" s="525"/>
      <c r="BU19" s="525"/>
      <c r="BV19" s="525"/>
      <c r="BW19" s="525"/>
      <c r="BX19" s="525"/>
      <c r="BY19" s="525"/>
      <c r="BZ19" s="525"/>
      <c r="CA19" s="525"/>
      <c r="CB19" s="525"/>
      <c r="CC19" s="525"/>
      <c r="CD19" s="525"/>
      <c r="CE19" s="525"/>
      <c r="CF19" s="525"/>
      <c r="CG19" s="525"/>
      <c r="CH19" s="525"/>
      <c r="CI19" s="525"/>
      <c r="CJ19" s="525"/>
      <c r="CK19" s="525"/>
      <c r="CL19" s="525"/>
      <c r="CM19" s="525"/>
      <c r="CN19" s="525"/>
      <c r="CO19" s="525"/>
      <c r="CP19" s="525"/>
      <c r="CQ19" s="525"/>
      <c r="CR19" s="525"/>
      <c r="CS19" s="525"/>
      <c r="CT19" s="525"/>
      <c r="CU19" s="525"/>
      <c r="CV19" s="525"/>
      <c r="CW19" s="525"/>
      <c r="CX19" s="525"/>
      <c r="CY19" s="525"/>
      <c r="CZ19" s="525"/>
      <c r="DA19" s="525"/>
      <c r="DB19" s="525"/>
      <c r="DC19" s="525"/>
      <c r="DD19" s="525"/>
      <c r="DE19" s="525"/>
      <c r="DF19" s="525"/>
      <c r="DG19" s="525"/>
      <c r="DH19" s="525"/>
      <c r="DI19" s="525"/>
      <c r="DJ19" s="525"/>
      <c r="DK19" s="525"/>
      <c r="DL19" s="525"/>
      <c r="DM19" s="525"/>
      <c r="DN19" s="525"/>
      <c r="DO19" s="525"/>
      <c r="DP19" s="525"/>
      <c r="DQ19" s="525"/>
      <c r="DR19" s="525"/>
      <c r="DS19" s="525"/>
      <c r="DT19" s="525"/>
      <c r="DU19" s="525"/>
      <c r="DV19" s="525"/>
      <c r="DW19" s="525"/>
      <c r="DX19" s="525"/>
      <c r="DY19" s="525"/>
      <c r="DZ19" s="525"/>
      <c r="EA19" s="525"/>
      <c r="EB19" s="525"/>
      <c r="EC19" s="525"/>
      <c r="ED19" s="525"/>
      <c r="EE19" s="525"/>
      <c r="EF19" s="525"/>
      <c r="EG19" s="525"/>
      <c r="EH19" s="525"/>
      <c r="EI19" s="525"/>
      <c r="EJ19" s="525"/>
      <c r="EK19" s="525"/>
      <c r="EL19" s="525"/>
      <c r="EM19" s="525"/>
      <c r="EN19" s="525"/>
      <c r="EO19" s="525"/>
      <c r="EP19" s="525"/>
      <c r="EQ19" s="525"/>
      <c r="ER19" s="525"/>
      <c r="ES19" s="525"/>
      <c r="ET19" s="525"/>
      <c r="EU19" s="525"/>
      <c r="EV19" s="525"/>
      <c r="EW19" s="525"/>
      <c r="EX19" s="525"/>
      <c r="EY19" s="525"/>
      <c r="EZ19" s="525"/>
      <c r="FA19" s="525"/>
      <c r="FB19" s="525"/>
      <c r="FC19" s="525"/>
      <c r="FD19" s="525"/>
      <c r="FE19" s="525"/>
      <c r="FF19" s="525"/>
      <c r="FG19" s="525"/>
      <c r="FH19" s="525"/>
      <c r="FI19" s="525"/>
      <c r="FJ19" s="525"/>
      <c r="FK19" s="525"/>
      <c r="FL19" s="525"/>
      <c r="FM19" s="525"/>
      <c r="FN19" s="525"/>
      <c r="FO19" s="525"/>
      <c r="FP19" s="525"/>
      <c r="FQ19" s="525"/>
      <c r="FR19" s="525"/>
      <c r="FS19" s="525"/>
      <c r="FT19" s="525"/>
      <c r="FU19" s="525"/>
      <c r="FV19" s="525"/>
      <c r="FW19" s="525"/>
      <c r="FX19" s="525"/>
      <c r="FY19" s="525"/>
      <c r="FZ19" s="525"/>
      <c r="GA19" s="525"/>
      <c r="GB19" s="525"/>
      <c r="GC19" s="525"/>
      <c r="GD19" s="525"/>
      <c r="GE19" s="525"/>
      <c r="GF19" s="525"/>
      <c r="GG19" s="525"/>
      <c r="GH19" s="525"/>
      <c r="GI19" s="525"/>
      <c r="GJ19" s="525"/>
      <c r="GK19" s="525"/>
      <c r="GL19" s="525"/>
      <c r="GM19" s="525"/>
      <c r="GN19" s="525"/>
      <c r="GO19" s="525"/>
      <c r="GP19" s="525"/>
      <c r="GQ19" s="525"/>
      <c r="GR19" s="525"/>
      <c r="GS19" s="525"/>
      <c r="GT19" s="525"/>
      <c r="GU19" s="525"/>
      <c r="GV19" s="525"/>
      <c r="GW19" s="525"/>
      <c r="GX19" s="525"/>
      <c r="GY19" s="525"/>
      <c r="GZ19" s="525"/>
      <c r="HA19" s="525"/>
      <c r="HB19" s="525"/>
      <c r="HC19" s="525"/>
      <c r="HD19" s="525"/>
      <c r="HE19" s="525"/>
      <c r="HF19" s="525"/>
      <c r="HG19" s="525"/>
      <c r="HH19" s="525"/>
      <c r="HI19" s="525"/>
      <c r="HJ19" s="525"/>
      <c r="HK19" s="525"/>
      <c r="HL19" s="525"/>
      <c r="HM19" s="525"/>
      <c r="HN19" s="525"/>
      <c r="HO19" s="525"/>
      <c r="HP19" s="525"/>
      <c r="HQ19" s="525"/>
      <c r="HR19" s="525"/>
      <c r="HS19" s="525"/>
      <c r="HT19" s="525"/>
      <c r="HU19" s="525"/>
      <c r="HV19" s="525"/>
      <c r="HW19" s="525"/>
      <c r="HX19" s="525"/>
      <c r="HY19" s="525"/>
      <c r="HZ19" s="525"/>
      <c r="IA19" s="525"/>
      <c r="IB19" s="525"/>
      <c r="IC19" s="525"/>
      <c r="ID19" s="525"/>
      <c r="IE19" s="525"/>
      <c r="IF19" s="525"/>
      <c r="IG19" s="525"/>
      <c r="IH19" s="525"/>
      <c r="II19" s="525"/>
      <c r="IJ19" s="525"/>
    </row>
    <row r="20" spans="2:244" ht="12.75" customHeight="1" x14ac:dyDescent="0.2">
      <c r="B20" s="124">
        <v>1</v>
      </c>
      <c r="C20" s="427" t="s">
        <v>209</v>
      </c>
      <c r="D20" s="427"/>
      <c r="E20" s="427"/>
      <c r="F20" s="427"/>
      <c r="G20" s="427"/>
      <c r="H20" s="427"/>
      <c r="I20" s="526" t="s">
        <v>298</v>
      </c>
      <c r="J20" s="385"/>
    </row>
    <row r="21" spans="2:244" ht="15.75" customHeight="1" x14ac:dyDescent="0.2">
      <c r="B21" s="124">
        <v>2</v>
      </c>
      <c r="C21" s="427" t="s">
        <v>210</v>
      </c>
      <c r="D21" s="427"/>
      <c r="E21" s="427"/>
      <c r="F21" s="427"/>
      <c r="G21" s="427"/>
      <c r="H21" s="427"/>
      <c r="I21" s="527">
        <v>1322.72</v>
      </c>
      <c r="J21" s="528"/>
    </row>
    <row r="22" spans="2:244" ht="15.75" customHeight="1" x14ac:dyDescent="0.2">
      <c r="B22" s="124">
        <v>3</v>
      </c>
      <c r="C22" s="427" t="s">
        <v>211</v>
      </c>
      <c r="D22" s="427"/>
      <c r="E22" s="427"/>
      <c r="F22" s="427"/>
      <c r="G22" s="427"/>
      <c r="H22" s="427"/>
      <c r="I22" s="516" t="str">
        <f>I20</f>
        <v>Servente de Limpeza</v>
      </c>
      <c r="J22" s="517"/>
    </row>
    <row r="23" spans="2:244" ht="12.75" customHeight="1" x14ac:dyDescent="0.2">
      <c r="B23" s="124">
        <v>4</v>
      </c>
      <c r="C23" s="427" t="s">
        <v>212</v>
      </c>
      <c r="D23" s="427"/>
      <c r="E23" s="427"/>
      <c r="F23" s="427"/>
      <c r="G23" s="427"/>
      <c r="H23" s="427"/>
      <c r="I23" s="518">
        <v>44197</v>
      </c>
      <c r="J23" s="519"/>
    </row>
    <row r="24" spans="2:244" ht="9" customHeight="1" x14ac:dyDescent="0.2">
      <c r="B24" s="520"/>
      <c r="C24" s="521"/>
      <c r="D24" s="521"/>
      <c r="E24" s="521"/>
      <c r="F24" s="521"/>
      <c r="G24" s="521"/>
      <c r="H24" s="521"/>
      <c r="I24" s="521"/>
      <c r="J24" s="522"/>
    </row>
    <row r="25" spans="2:244" ht="14.25" customHeight="1" x14ac:dyDescent="0.2">
      <c r="B25" s="500" t="s">
        <v>213</v>
      </c>
      <c r="C25" s="523"/>
      <c r="D25" s="523"/>
      <c r="E25" s="523"/>
      <c r="F25" s="523"/>
      <c r="G25" s="523"/>
      <c r="H25" s="523"/>
      <c r="I25" s="523"/>
      <c r="J25" s="524"/>
    </row>
    <row r="26" spans="2:244" ht="9" customHeight="1" x14ac:dyDescent="0.2">
      <c r="B26" s="507"/>
      <c r="C26" s="508"/>
      <c r="D26" s="508"/>
      <c r="E26" s="508"/>
      <c r="F26" s="508"/>
      <c r="G26" s="508"/>
      <c r="H26" s="508"/>
      <c r="I26" s="508"/>
      <c r="J26" s="509"/>
    </row>
    <row r="27" spans="2:244" ht="12.75" customHeight="1" x14ac:dyDescent="0.2">
      <c r="B27" s="510" t="s">
        <v>214</v>
      </c>
      <c r="C27" s="498"/>
      <c r="D27" s="498"/>
      <c r="E27" s="498"/>
      <c r="F27" s="498"/>
      <c r="G27" s="498"/>
      <c r="H27" s="498"/>
      <c r="I27" s="498"/>
      <c r="J27" s="511"/>
    </row>
    <row r="28" spans="2:244" s="131" customFormat="1" ht="15" customHeight="1" x14ac:dyDescent="0.2">
      <c r="B28" s="132">
        <v>1</v>
      </c>
      <c r="C28" s="512" t="s">
        <v>12</v>
      </c>
      <c r="D28" s="512"/>
      <c r="E28" s="512"/>
      <c r="F28" s="512"/>
      <c r="G28" s="512"/>
      <c r="H28" s="513"/>
      <c r="I28" s="133" t="s">
        <v>215</v>
      </c>
      <c r="J28" s="134" t="s">
        <v>216</v>
      </c>
      <c r="K28" s="298"/>
      <c r="L28" s="135"/>
      <c r="M28" s="135"/>
      <c r="N28" s="135"/>
      <c r="O28" s="135"/>
      <c r="P28" s="135"/>
      <c r="Q28" s="135"/>
    </row>
    <row r="29" spans="2:244" ht="12.75" customHeight="1" x14ac:dyDescent="0.2">
      <c r="B29" s="272" t="s">
        <v>4</v>
      </c>
      <c r="C29" s="461" t="s">
        <v>217</v>
      </c>
      <c r="D29" s="462"/>
      <c r="E29" s="462"/>
      <c r="F29" s="462"/>
      <c r="G29" s="462"/>
      <c r="H29" s="462"/>
      <c r="I29" s="486"/>
      <c r="J29" s="273">
        <v>1322.72</v>
      </c>
    </row>
    <row r="30" spans="2:244" ht="12.75" x14ac:dyDescent="0.2">
      <c r="B30" s="272" t="s">
        <v>6</v>
      </c>
      <c r="C30" s="461" t="s">
        <v>218</v>
      </c>
      <c r="D30" s="467"/>
      <c r="E30" s="467"/>
      <c r="F30" s="467"/>
      <c r="G30" s="467"/>
      <c r="H30" s="467"/>
      <c r="I30" s="274">
        <v>0.2</v>
      </c>
      <c r="J30" s="275">
        <f>I30*I21</f>
        <v>264.54400000000004</v>
      </c>
    </row>
    <row r="31" spans="2:244" ht="12.75" x14ac:dyDescent="0.2">
      <c r="B31" s="124" t="s">
        <v>219</v>
      </c>
      <c r="C31" s="137" t="s">
        <v>220</v>
      </c>
      <c r="D31" s="138"/>
      <c r="E31" s="138"/>
      <c r="F31" s="138"/>
      <c r="G31" s="138"/>
      <c r="H31" s="138"/>
      <c r="I31" s="139"/>
      <c r="J31" s="140">
        <v>0</v>
      </c>
    </row>
    <row r="32" spans="2:244" ht="15" customHeight="1" x14ac:dyDescent="0.2">
      <c r="B32" s="514" t="s">
        <v>221</v>
      </c>
      <c r="C32" s="375"/>
      <c r="D32" s="375"/>
      <c r="E32" s="375"/>
      <c r="F32" s="375"/>
      <c r="G32" s="375"/>
      <c r="H32" s="375"/>
      <c r="I32" s="515"/>
      <c r="J32" s="141">
        <f>SUM(J29:J31)</f>
        <v>1587.2640000000001</v>
      </c>
      <c r="K32" s="299"/>
    </row>
    <row r="33" spans="2:10" ht="12.75" x14ac:dyDescent="0.2">
      <c r="B33" s="500" t="s">
        <v>222</v>
      </c>
      <c r="C33" s="501"/>
      <c r="D33" s="501"/>
      <c r="E33" s="501"/>
      <c r="F33" s="501"/>
      <c r="G33" s="501"/>
      <c r="H33" s="501"/>
      <c r="I33" s="501"/>
      <c r="J33" s="502"/>
    </row>
    <row r="34" spans="2:10" ht="15" customHeight="1" x14ac:dyDescent="0.2">
      <c r="B34" s="143">
        <v>2</v>
      </c>
      <c r="C34" s="503" t="s">
        <v>20</v>
      </c>
      <c r="D34" s="503"/>
      <c r="E34" s="503"/>
      <c r="F34" s="503"/>
      <c r="G34" s="503"/>
      <c r="H34" s="503"/>
      <c r="I34" s="504"/>
      <c r="J34" s="144" t="s">
        <v>13</v>
      </c>
    </row>
    <row r="35" spans="2:10" ht="12.75" customHeight="1" x14ac:dyDescent="0.2">
      <c r="B35" s="145" t="s">
        <v>4</v>
      </c>
      <c r="C35" s="505" t="s">
        <v>396</v>
      </c>
      <c r="D35" s="384"/>
      <c r="E35" s="384"/>
      <c r="F35" s="384"/>
      <c r="G35" s="506"/>
      <c r="H35" s="100">
        <v>22</v>
      </c>
      <c r="I35" s="146"/>
      <c r="J35" s="147">
        <f>(I36*I37*H35)-(J29*6%)</f>
        <v>118.63680000000001</v>
      </c>
    </row>
    <row r="36" spans="2:10" ht="12.75" customHeight="1" x14ac:dyDescent="0.2">
      <c r="B36" s="145"/>
      <c r="C36" s="395" t="s">
        <v>397</v>
      </c>
      <c r="D36" s="378"/>
      <c r="E36" s="378"/>
      <c r="F36" s="378"/>
      <c r="G36" s="378"/>
      <c r="H36" s="378"/>
      <c r="I36" s="251">
        <v>4.5</v>
      </c>
      <c r="J36" s="147" t="s">
        <v>21</v>
      </c>
    </row>
    <row r="37" spans="2:10" ht="12.75" customHeight="1" x14ac:dyDescent="0.2">
      <c r="B37" s="145"/>
      <c r="C37" s="427" t="s">
        <v>398</v>
      </c>
      <c r="D37" s="427"/>
      <c r="E37" s="427"/>
      <c r="F37" s="427"/>
      <c r="G37" s="427"/>
      <c r="H37" s="427"/>
      <c r="I37" s="252">
        <v>2</v>
      </c>
      <c r="J37" s="147" t="s">
        <v>21</v>
      </c>
    </row>
    <row r="38" spans="2:10" ht="12.75" customHeight="1" x14ac:dyDescent="0.2">
      <c r="B38" s="145" t="s">
        <v>6</v>
      </c>
      <c r="C38" s="395" t="s">
        <v>223</v>
      </c>
      <c r="D38" s="378"/>
      <c r="E38" s="378"/>
      <c r="F38" s="378"/>
      <c r="G38" s="378"/>
      <c r="H38" s="378"/>
      <c r="I38" s="496"/>
      <c r="J38" s="147"/>
    </row>
    <row r="39" spans="2:10" ht="12.75" customHeight="1" x14ac:dyDescent="0.2">
      <c r="B39" s="145"/>
      <c r="C39" s="461" t="s">
        <v>399</v>
      </c>
      <c r="D39" s="462"/>
      <c r="E39" s="462"/>
      <c r="F39" s="462"/>
      <c r="G39" s="276"/>
      <c r="H39" s="277">
        <v>22</v>
      </c>
      <c r="I39" s="278">
        <v>20.079999999999998</v>
      </c>
      <c r="J39" s="273">
        <f>I39*H39</f>
        <v>441.76</v>
      </c>
    </row>
    <row r="40" spans="2:10" ht="12.75" x14ac:dyDescent="0.2">
      <c r="B40" s="145"/>
      <c r="C40" s="395" t="s">
        <v>224</v>
      </c>
      <c r="D40" s="378"/>
      <c r="E40" s="378"/>
      <c r="F40" s="378"/>
      <c r="G40" s="378"/>
      <c r="H40" s="378"/>
      <c r="I40" s="173">
        <v>0.01</v>
      </c>
      <c r="J40" s="147">
        <f>-J39*I40</f>
        <v>-4.4176000000000002</v>
      </c>
    </row>
    <row r="41" spans="2:10" ht="12.75" customHeight="1" x14ac:dyDescent="0.2">
      <c r="B41" s="145" t="s">
        <v>8</v>
      </c>
      <c r="C41" s="395" t="s">
        <v>225</v>
      </c>
      <c r="D41" s="378"/>
      <c r="E41" s="378"/>
      <c r="F41" s="378"/>
      <c r="G41" s="378"/>
      <c r="H41" s="378"/>
      <c r="I41" s="496"/>
      <c r="J41" s="147">
        <v>11.58</v>
      </c>
    </row>
    <row r="42" spans="2:10" ht="12.75" x14ac:dyDescent="0.2">
      <c r="B42" s="145" t="s">
        <v>9</v>
      </c>
      <c r="C42" s="497"/>
      <c r="D42" s="480"/>
      <c r="E42" s="480"/>
      <c r="F42" s="480"/>
      <c r="G42" s="480"/>
      <c r="H42" s="480"/>
      <c r="I42" s="496"/>
      <c r="J42" s="148">
        <v>0</v>
      </c>
    </row>
    <row r="43" spans="2:10" ht="12.75" x14ac:dyDescent="0.2">
      <c r="B43" s="145" t="s">
        <v>16</v>
      </c>
      <c r="C43" s="497" t="s">
        <v>226</v>
      </c>
      <c r="D43" s="496"/>
      <c r="E43" s="496"/>
      <c r="F43" s="496"/>
      <c r="G43" s="496"/>
      <c r="H43" s="496"/>
      <c r="I43" s="496"/>
      <c r="J43" s="147">
        <v>0</v>
      </c>
    </row>
    <row r="44" spans="2:10" ht="12.75" x14ac:dyDescent="0.2">
      <c r="B44" s="145" t="s">
        <v>17</v>
      </c>
      <c r="C44" s="395"/>
      <c r="D44" s="498"/>
      <c r="E44" s="498"/>
      <c r="F44" s="498"/>
      <c r="G44" s="498"/>
      <c r="H44" s="498"/>
      <c r="I44" s="499"/>
      <c r="J44" s="147">
        <v>0</v>
      </c>
    </row>
    <row r="45" spans="2:10" ht="12.75" x14ac:dyDescent="0.2">
      <c r="B45" s="145" t="s">
        <v>18</v>
      </c>
      <c r="C45" s="466" t="s">
        <v>395</v>
      </c>
      <c r="D45" s="467"/>
      <c r="E45" s="467"/>
      <c r="F45" s="467"/>
      <c r="G45" s="467"/>
      <c r="H45" s="467"/>
      <c r="I45" s="279">
        <v>7.0000000000000007E-2</v>
      </c>
      <c r="J45" s="280">
        <f>J32*I45</f>
        <v>111.10848000000001</v>
      </c>
    </row>
    <row r="46" spans="2:10" ht="12.75" x14ac:dyDescent="0.2">
      <c r="B46" s="149"/>
      <c r="C46" s="491" t="s">
        <v>227</v>
      </c>
      <c r="D46" s="450"/>
      <c r="E46" s="450"/>
      <c r="F46" s="450"/>
      <c r="G46" s="450"/>
      <c r="H46" s="450"/>
      <c r="I46" s="488"/>
      <c r="J46" s="150">
        <f>SUM(J35:J45)</f>
        <v>678.66768000000002</v>
      </c>
    </row>
    <row r="47" spans="2:10" ht="6" customHeight="1" x14ac:dyDescent="0.2">
      <c r="B47" s="449"/>
      <c r="C47" s="375"/>
      <c r="D47" s="375"/>
      <c r="E47" s="375"/>
      <c r="F47" s="375"/>
      <c r="G47" s="375"/>
      <c r="H47" s="375"/>
      <c r="I47" s="375"/>
      <c r="J47" s="376"/>
    </row>
    <row r="48" spans="2:10" ht="12.75" customHeight="1" x14ac:dyDescent="0.2">
      <c r="B48" s="377" t="s">
        <v>228</v>
      </c>
      <c r="C48" s="378"/>
      <c r="D48" s="378"/>
      <c r="E48" s="378"/>
      <c r="F48" s="378"/>
      <c r="G48" s="378"/>
      <c r="H48" s="378"/>
      <c r="I48" s="378"/>
      <c r="J48" s="379"/>
    </row>
    <row r="49" spans="2:16" ht="4.5" customHeight="1" x14ac:dyDescent="0.2">
      <c r="B49" s="472"/>
      <c r="C49" s="492"/>
      <c r="D49" s="492"/>
      <c r="E49" s="492"/>
      <c r="F49" s="492"/>
      <c r="G49" s="492"/>
      <c r="H49" s="492"/>
      <c r="I49" s="492"/>
      <c r="J49" s="493"/>
    </row>
    <row r="50" spans="2:16" ht="12.75" customHeight="1" x14ac:dyDescent="0.2">
      <c r="B50" s="482" t="s">
        <v>229</v>
      </c>
      <c r="C50" s="494"/>
      <c r="D50" s="494"/>
      <c r="E50" s="494"/>
      <c r="F50" s="494"/>
      <c r="G50" s="494"/>
      <c r="H50" s="494"/>
      <c r="I50" s="494"/>
      <c r="J50" s="495"/>
    </row>
    <row r="51" spans="2:16" ht="15.75" customHeight="1" x14ac:dyDescent="0.2">
      <c r="B51" s="143" t="s">
        <v>230</v>
      </c>
      <c r="C51" s="437" t="s">
        <v>231</v>
      </c>
      <c r="D51" s="438"/>
      <c r="E51" s="438"/>
      <c r="F51" s="438"/>
      <c r="G51" s="438"/>
      <c r="H51" s="438"/>
      <c r="I51" s="485"/>
      <c r="J51" s="151" t="s">
        <v>13</v>
      </c>
    </row>
    <row r="52" spans="2:16" ht="15.75" customHeight="1" x14ac:dyDescent="0.2">
      <c r="B52" s="145" t="s">
        <v>4</v>
      </c>
      <c r="C52" s="461" t="s">
        <v>232</v>
      </c>
      <c r="D52" s="462"/>
      <c r="E52" s="462"/>
      <c r="F52" s="462"/>
      <c r="G52" s="462"/>
      <c r="H52" s="462"/>
      <c r="I52" s="486"/>
      <c r="J52" s="152">
        <f>(Uniformes!F11)</f>
        <v>32.276999999999994</v>
      </c>
      <c r="K52" s="300" t="s">
        <v>426</v>
      </c>
      <c r="L52" s="301">
        <v>44287</v>
      </c>
      <c r="M52" s="301">
        <v>44621</v>
      </c>
      <c r="N52" s="303">
        <v>0.1129932</v>
      </c>
      <c r="P52" s="302"/>
    </row>
    <row r="53" spans="2:16" ht="15.75" customHeight="1" x14ac:dyDescent="0.2">
      <c r="B53" s="145" t="s">
        <v>6</v>
      </c>
      <c r="C53" s="461" t="s">
        <v>25</v>
      </c>
      <c r="D53" s="462"/>
      <c r="E53" s="462"/>
      <c r="F53" s="462"/>
      <c r="G53" s="462"/>
      <c r="H53" s="462"/>
      <c r="I53" s="463"/>
      <c r="J53" s="153">
        <f>'Material de Limpeza'!G54</f>
        <v>277.59457655999995</v>
      </c>
      <c r="K53" s="300" t="s">
        <v>426</v>
      </c>
      <c r="L53" s="301">
        <v>44287</v>
      </c>
      <c r="M53" s="301">
        <v>44621</v>
      </c>
      <c r="N53" s="303">
        <v>0.1129932</v>
      </c>
      <c r="P53" s="302"/>
    </row>
    <row r="54" spans="2:16" ht="15.75" customHeight="1" x14ac:dyDescent="0.2">
      <c r="B54" s="145" t="s">
        <v>8</v>
      </c>
      <c r="C54" s="461" t="s">
        <v>299</v>
      </c>
      <c r="D54" s="462"/>
      <c r="E54" s="462"/>
      <c r="F54" s="462"/>
      <c r="G54" s="462"/>
      <c r="H54" s="462"/>
      <c r="I54" s="463"/>
      <c r="J54" s="153">
        <f>Equipamentos!I14</f>
        <v>4.09</v>
      </c>
    </row>
    <row r="55" spans="2:16" ht="15.75" customHeight="1" x14ac:dyDescent="0.2">
      <c r="B55" s="449" t="s">
        <v>233</v>
      </c>
      <c r="C55" s="487"/>
      <c r="D55" s="487"/>
      <c r="E55" s="487"/>
      <c r="F55" s="487"/>
      <c r="G55" s="487"/>
      <c r="H55" s="487"/>
      <c r="I55" s="488"/>
      <c r="J55" s="154">
        <f>ROUND(SUM(J52:J54),2)</f>
        <v>313.95999999999998</v>
      </c>
    </row>
    <row r="56" spans="2:16" ht="8.25" customHeight="1" x14ac:dyDescent="0.2">
      <c r="B56" s="489"/>
      <c r="C56" s="487"/>
      <c r="D56" s="487"/>
      <c r="E56" s="487"/>
      <c r="F56" s="487"/>
      <c r="G56" s="487"/>
      <c r="H56" s="487"/>
      <c r="I56" s="487"/>
      <c r="J56" s="490"/>
    </row>
    <row r="57" spans="2:16" ht="15.75" customHeight="1" x14ac:dyDescent="0.2">
      <c r="B57" s="479" t="s">
        <v>234</v>
      </c>
      <c r="C57" s="480"/>
      <c r="D57" s="480"/>
      <c r="E57" s="480"/>
      <c r="F57" s="480"/>
      <c r="G57" s="480"/>
      <c r="H57" s="480"/>
      <c r="I57" s="480"/>
      <c r="J57" s="481"/>
    </row>
    <row r="58" spans="2:16" ht="8.25" customHeight="1" x14ac:dyDescent="0.2">
      <c r="B58" s="155"/>
      <c r="C58" s="156"/>
      <c r="D58" s="156"/>
      <c r="E58" s="156"/>
      <c r="F58" s="156"/>
      <c r="G58" s="156"/>
      <c r="H58" s="156"/>
      <c r="I58" s="156"/>
      <c r="J58" s="157"/>
    </row>
    <row r="59" spans="2:16" ht="12.75" customHeight="1" x14ac:dyDescent="0.2">
      <c r="B59" s="482" t="s">
        <v>235</v>
      </c>
      <c r="C59" s="483"/>
      <c r="D59" s="483"/>
      <c r="E59" s="483"/>
      <c r="F59" s="483"/>
      <c r="G59" s="483"/>
      <c r="H59" s="483"/>
      <c r="I59" s="483"/>
      <c r="J59" s="484"/>
    </row>
    <row r="60" spans="2:16" ht="15.75" customHeight="1" x14ac:dyDescent="0.2">
      <c r="B60" s="158" t="s">
        <v>23</v>
      </c>
      <c r="C60" s="437" t="s">
        <v>236</v>
      </c>
      <c r="D60" s="438"/>
      <c r="E60" s="438"/>
      <c r="F60" s="438"/>
      <c r="G60" s="438"/>
      <c r="H60" s="439"/>
      <c r="I60" s="159" t="s">
        <v>215</v>
      </c>
      <c r="J60" s="144" t="s">
        <v>13</v>
      </c>
    </row>
    <row r="61" spans="2:16" ht="15.75" customHeight="1" x14ac:dyDescent="0.2">
      <c r="B61" s="160" t="s">
        <v>4</v>
      </c>
      <c r="C61" s="395" t="s">
        <v>237</v>
      </c>
      <c r="D61" s="378"/>
      <c r="E61" s="378"/>
      <c r="F61" s="378"/>
      <c r="G61" s="378"/>
      <c r="H61" s="396"/>
      <c r="I61" s="161">
        <v>0.2</v>
      </c>
      <c r="J61" s="152">
        <f t="shared" ref="J61:J68" si="0">I61*$J$32</f>
        <v>317.45280000000002</v>
      </c>
    </row>
    <row r="62" spans="2:16" ht="15.75" customHeight="1" x14ac:dyDescent="0.2">
      <c r="B62" s="160" t="s">
        <v>6</v>
      </c>
      <c r="C62" s="395" t="s">
        <v>238</v>
      </c>
      <c r="D62" s="378"/>
      <c r="E62" s="378"/>
      <c r="F62" s="378"/>
      <c r="G62" s="378"/>
      <c r="H62" s="396"/>
      <c r="I62" s="161">
        <v>1.4999999999999999E-2</v>
      </c>
      <c r="J62" s="152">
        <f t="shared" si="0"/>
        <v>23.808960000000003</v>
      </c>
    </row>
    <row r="63" spans="2:16" ht="15.75" customHeight="1" x14ac:dyDescent="0.2">
      <c r="B63" s="160" t="s">
        <v>8</v>
      </c>
      <c r="C63" s="395" t="s">
        <v>239</v>
      </c>
      <c r="D63" s="378"/>
      <c r="E63" s="378"/>
      <c r="F63" s="378"/>
      <c r="G63" s="378"/>
      <c r="H63" s="396"/>
      <c r="I63" s="161">
        <v>0.01</v>
      </c>
      <c r="J63" s="152">
        <f t="shared" si="0"/>
        <v>15.872640000000002</v>
      </c>
    </row>
    <row r="64" spans="2:16" ht="15.75" customHeight="1" x14ac:dyDescent="0.2">
      <c r="B64" s="160" t="s">
        <v>9</v>
      </c>
      <c r="C64" s="395" t="s">
        <v>240</v>
      </c>
      <c r="D64" s="378"/>
      <c r="E64" s="378"/>
      <c r="F64" s="378"/>
      <c r="G64" s="378"/>
      <c r="H64" s="396"/>
      <c r="I64" s="161">
        <v>2E-3</v>
      </c>
      <c r="J64" s="152">
        <f t="shared" si="0"/>
        <v>3.1745280000000005</v>
      </c>
    </row>
    <row r="65" spans="2:11" ht="15.75" customHeight="1" x14ac:dyDescent="0.2">
      <c r="B65" s="160" t="s">
        <v>16</v>
      </c>
      <c r="C65" s="395" t="s">
        <v>241</v>
      </c>
      <c r="D65" s="378"/>
      <c r="E65" s="378"/>
      <c r="F65" s="378"/>
      <c r="G65" s="378"/>
      <c r="H65" s="396"/>
      <c r="I65" s="161">
        <v>2.5000000000000001E-2</v>
      </c>
      <c r="J65" s="152">
        <f t="shared" si="0"/>
        <v>39.681600000000003</v>
      </c>
    </row>
    <row r="66" spans="2:11" ht="15.75" customHeight="1" x14ac:dyDescent="0.2">
      <c r="B66" s="160" t="s">
        <v>17</v>
      </c>
      <c r="C66" s="395" t="s">
        <v>242</v>
      </c>
      <c r="D66" s="378"/>
      <c r="E66" s="378"/>
      <c r="F66" s="378"/>
      <c r="G66" s="378"/>
      <c r="H66" s="396"/>
      <c r="I66" s="161">
        <v>0.08</v>
      </c>
      <c r="J66" s="152">
        <f>I66*$J$32</f>
        <v>126.98112000000002</v>
      </c>
    </row>
    <row r="67" spans="2:11" ht="12.75" x14ac:dyDescent="0.2">
      <c r="B67" s="160" t="s">
        <v>18</v>
      </c>
      <c r="C67" s="427" t="s">
        <v>243</v>
      </c>
      <c r="D67" s="478"/>
      <c r="E67" s="162" t="s">
        <v>14</v>
      </c>
      <c r="F67" s="163">
        <v>0.01</v>
      </c>
      <c r="G67" s="162" t="s">
        <v>15</v>
      </c>
      <c r="H67" s="164">
        <v>2</v>
      </c>
      <c r="I67" s="165">
        <v>0.02</v>
      </c>
      <c r="J67" s="152">
        <f t="shared" si="0"/>
        <v>31.745280000000005</v>
      </c>
    </row>
    <row r="68" spans="2:11" ht="12.75" x14ac:dyDescent="0.2">
      <c r="B68" s="160" t="s">
        <v>19</v>
      </c>
      <c r="C68" s="395" t="s">
        <v>244</v>
      </c>
      <c r="D68" s="378"/>
      <c r="E68" s="378"/>
      <c r="F68" s="378"/>
      <c r="G68" s="378"/>
      <c r="H68" s="396"/>
      <c r="I68" s="161">
        <v>6.0000000000000001E-3</v>
      </c>
      <c r="J68" s="152">
        <f t="shared" si="0"/>
        <v>9.5235840000000014</v>
      </c>
    </row>
    <row r="69" spans="2:11" ht="12.75" x14ac:dyDescent="0.2">
      <c r="B69" s="397" t="s">
        <v>42</v>
      </c>
      <c r="C69" s="400"/>
      <c r="D69" s="400"/>
      <c r="E69" s="400"/>
      <c r="F69" s="400"/>
      <c r="G69" s="400"/>
      <c r="H69" s="428"/>
      <c r="I69" s="166">
        <f>SUM(I61:I68)</f>
        <v>0.3580000000000001</v>
      </c>
      <c r="J69" s="167">
        <f>SUM(J61:J68)</f>
        <v>568.24051200000008</v>
      </c>
    </row>
    <row r="70" spans="2:11" ht="12.75" x14ac:dyDescent="0.2">
      <c r="B70" s="168"/>
      <c r="C70" s="169"/>
      <c r="D70" s="169"/>
      <c r="E70" s="169"/>
      <c r="F70" s="169"/>
      <c r="G70" s="169"/>
      <c r="H70" s="169"/>
      <c r="I70" s="170"/>
      <c r="J70" s="171"/>
    </row>
    <row r="71" spans="2:11" ht="12.75" x14ac:dyDescent="0.2">
      <c r="B71" s="377" t="s">
        <v>245</v>
      </c>
      <c r="C71" s="378"/>
      <c r="D71" s="378"/>
      <c r="E71" s="378"/>
      <c r="F71" s="378"/>
      <c r="G71" s="378"/>
      <c r="H71" s="378"/>
      <c r="I71" s="378"/>
      <c r="J71" s="379"/>
    </row>
    <row r="72" spans="2:11" ht="12.75" x14ac:dyDescent="0.2">
      <c r="B72" s="449"/>
      <c r="C72" s="475"/>
      <c r="D72" s="475"/>
      <c r="E72" s="475"/>
      <c r="F72" s="475"/>
      <c r="G72" s="475"/>
      <c r="H72" s="475"/>
      <c r="I72" s="475"/>
      <c r="J72" s="476"/>
    </row>
    <row r="73" spans="2:11" ht="14.25" x14ac:dyDescent="0.2">
      <c r="B73" s="451" t="s">
        <v>246</v>
      </c>
      <c r="C73" s="452"/>
      <c r="D73" s="452"/>
      <c r="E73" s="452"/>
      <c r="F73" s="452"/>
      <c r="G73" s="452"/>
      <c r="H73" s="452"/>
      <c r="I73" s="452"/>
      <c r="J73" s="453"/>
    </row>
    <row r="74" spans="2:11" ht="15" x14ac:dyDescent="0.2">
      <c r="B74" s="143" t="s">
        <v>24</v>
      </c>
      <c r="C74" s="437" t="s">
        <v>247</v>
      </c>
      <c r="D74" s="438"/>
      <c r="E74" s="438"/>
      <c r="F74" s="438"/>
      <c r="G74" s="438"/>
      <c r="H74" s="438"/>
      <c r="I74" s="477"/>
      <c r="J74" s="151" t="s">
        <v>13</v>
      </c>
    </row>
    <row r="75" spans="2:11" ht="12.75" x14ac:dyDescent="0.2">
      <c r="B75" s="288" t="s">
        <v>4</v>
      </c>
      <c r="C75" s="395" t="s">
        <v>417</v>
      </c>
      <c r="D75" s="378"/>
      <c r="E75" s="378"/>
      <c r="F75" s="378"/>
      <c r="G75" s="378"/>
      <c r="H75" s="378"/>
      <c r="I75" s="172">
        <v>8.3299999999999999E-2</v>
      </c>
      <c r="J75" s="152">
        <f>I75*$J$32</f>
        <v>132.21909120000001</v>
      </c>
    </row>
    <row r="76" spans="2:11" ht="12.75" x14ac:dyDescent="0.2">
      <c r="B76" s="288" t="s">
        <v>6</v>
      </c>
      <c r="C76" s="395" t="s">
        <v>248</v>
      </c>
      <c r="D76" s="378"/>
      <c r="E76" s="378"/>
      <c r="F76" s="378"/>
      <c r="G76" s="378"/>
      <c r="H76" s="378"/>
      <c r="I76" s="172">
        <v>2.7799999999999998E-2</v>
      </c>
      <c r="J76" s="152">
        <f>I76*$J$32</f>
        <v>44.125939199999998</v>
      </c>
    </row>
    <row r="77" spans="2:11" s="188" customFormat="1" ht="12.75" x14ac:dyDescent="0.2">
      <c r="B77" s="314" t="s">
        <v>8</v>
      </c>
      <c r="C77" s="312" t="s">
        <v>393</v>
      </c>
      <c r="D77" s="312"/>
      <c r="E77" s="312"/>
      <c r="F77" s="312"/>
      <c r="G77" s="312"/>
      <c r="H77" s="312"/>
      <c r="I77" s="315">
        <v>0</v>
      </c>
      <c r="J77" s="316">
        <f>I77*$J$32</f>
        <v>0</v>
      </c>
      <c r="K77" s="317" t="s">
        <v>425</v>
      </c>
    </row>
    <row r="78" spans="2:11" ht="12.75" x14ac:dyDescent="0.2">
      <c r="B78" s="397" t="s">
        <v>249</v>
      </c>
      <c r="C78" s="468"/>
      <c r="D78" s="468"/>
      <c r="E78" s="468"/>
      <c r="F78" s="468"/>
      <c r="G78" s="468"/>
      <c r="H78" s="468"/>
      <c r="I78" s="469"/>
      <c r="J78" s="152">
        <f>SUM(J75:J77)</f>
        <v>176.34503040000001</v>
      </c>
    </row>
    <row r="79" spans="2:11" ht="12.75" x14ac:dyDescent="0.2">
      <c r="B79" s="288" t="s">
        <v>9</v>
      </c>
      <c r="C79" s="395" t="s">
        <v>250</v>
      </c>
      <c r="D79" s="378"/>
      <c r="E79" s="378"/>
      <c r="F79" s="378"/>
      <c r="G79" s="378"/>
      <c r="H79" s="378"/>
      <c r="I79" s="173">
        <f>I69*(I75+I76)</f>
        <v>3.9773800000000012E-2</v>
      </c>
      <c r="J79" s="136">
        <f>I79*J32</f>
        <v>63.131520883200025</v>
      </c>
    </row>
    <row r="80" spans="2:11" ht="12.75" x14ac:dyDescent="0.2">
      <c r="B80" s="432" t="s">
        <v>42</v>
      </c>
      <c r="C80" s="470"/>
      <c r="D80" s="470"/>
      <c r="E80" s="470"/>
      <c r="F80" s="470"/>
      <c r="G80" s="470"/>
      <c r="H80" s="470"/>
      <c r="I80" s="471"/>
      <c r="J80" s="167">
        <f>SUM(J78:J79)</f>
        <v>239.47655128320002</v>
      </c>
    </row>
    <row r="81" spans="2:20" ht="12.75" x14ac:dyDescent="0.2">
      <c r="B81" s="472"/>
      <c r="C81" s="473"/>
      <c r="D81" s="473"/>
      <c r="E81" s="473"/>
      <c r="F81" s="473"/>
      <c r="G81" s="473"/>
      <c r="H81" s="473"/>
      <c r="I81" s="473"/>
      <c r="J81" s="474"/>
    </row>
    <row r="82" spans="2:20" ht="14.25" x14ac:dyDescent="0.2">
      <c r="B82" s="451" t="s">
        <v>251</v>
      </c>
      <c r="C82" s="452"/>
      <c r="D82" s="452"/>
      <c r="E82" s="452"/>
      <c r="F82" s="452"/>
      <c r="G82" s="452"/>
      <c r="H82" s="452"/>
      <c r="I82" s="452"/>
      <c r="J82" s="453"/>
    </row>
    <row r="83" spans="2:20" ht="15" x14ac:dyDescent="0.2">
      <c r="B83" s="143" t="s">
        <v>252</v>
      </c>
      <c r="C83" s="456" t="s">
        <v>253</v>
      </c>
      <c r="D83" s="457"/>
      <c r="E83" s="457"/>
      <c r="F83" s="457"/>
      <c r="G83" s="457"/>
      <c r="H83" s="457"/>
      <c r="I83" s="458"/>
      <c r="J83" s="151" t="s">
        <v>13</v>
      </c>
    </row>
    <row r="84" spans="2:20" ht="12.75" x14ac:dyDescent="0.2">
      <c r="B84" s="288" t="s">
        <v>4</v>
      </c>
      <c r="C84" s="459" t="s">
        <v>418</v>
      </c>
      <c r="D84" s="460"/>
      <c r="E84" s="460"/>
      <c r="F84" s="460"/>
      <c r="G84" s="460"/>
      <c r="H84" s="460"/>
      <c r="I84" s="293">
        <v>2.9999999999999997E-4</v>
      </c>
      <c r="J84" s="152">
        <f>I84*J32</f>
        <v>0.47617919999999997</v>
      </c>
    </row>
    <row r="85" spans="2:20" ht="12.75" x14ac:dyDescent="0.2">
      <c r="B85" s="288" t="s">
        <v>6</v>
      </c>
      <c r="C85" s="461" t="s">
        <v>254</v>
      </c>
      <c r="D85" s="462"/>
      <c r="E85" s="462"/>
      <c r="F85" s="462"/>
      <c r="G85" s="462"/>
      <c r="H85" s="462"/>
      <c r="I85" s="463"/>
      <c r="J85" s="152">
        <f>ROUND(I69*J84,2)</f>
        <v>0.17</v>
      </c>
    </row>
    <row r="86" spans="2:20" ht="12.75" x14ac:dyDescent="0.2">
      <c r="B86" s="397" t="s">
        <v>42</v>
      </c>
      <c r="C86" s="464"/>
      <c r="D86" s="464"/>
      <c r="E86" s="464"/>
      <c r="F86" s="464"/>
      <c r="G86" s="464"/>
      <c r="H86" s="464"/>
      <c r="I86" s="465"/>
      <c r="J86" s="167">
        <f>SUM(J84:J85)</f>
        <v>0.64617919999999995</v>
      </c>
    </row>
    <row r="87" spans="2:20" ht="15" x14ac:dyDescent="0.2">
      <c r="B87" s="434" t="s">
        <v>255</v>
      </c>
      <c r="C87" s="435"/>
      <c r="D87" s="435"/>
      <c r="E87" s="435"/>
      <c r="F87" s="435"/>
      <c r="G87" s="435"/>
      <c r="H87" s="435"/>
      <c r="I87" s="435"/>
      <c r="J87" s="436"/>
    </row>
    <row r="88" spans="2:20" ht="15" x14ac:dyDescent="0.2">
      <c r="B88" s="143" t="s">
        <v>256</v>
      </c>
      <c r="C88" s="456" t="s">
        <v>22</v>
      </c>
      <c r="D88" s="457"/>
      <c r="E88" s="457"/>
      <c r="F88" s="457"/>
      <c r="G88" s="457"/>
      <c r="H88" s="457"/>
      <c r="I88" s="458"/>
      <c r="J88" s="151" t="s">
        <v>13</v>
      </c>
      <c r="K88" s="300"/>
    </row>
    <row r="89" spans="2:20" s="188" customFormat="1" ht="12.75" x14ac:dyDescent="0.2">
      <c r="B89" s="318" t="s">
        <v>4</v>
      </c>
      <c r="C89" s="282" t="s">
        <v>257</v>
      </c>
      <c r="D89" s="313"/>
      <c r="E89" s="313"/>
      <c r="F89" s="313"/>
      <c r="G89" s="313"/>
      <c r="H89" s="313"/>
      <c r="I89" s="295">
        <f>J89/J32</f>
        <v>1.7977685711597649E-2</v>
      </c>
      <c r="J89" s="316">
        <f>((1467.53+244.59)/12)/5</f>
        <v>28.53533333333333</v>
      </c>
      <c r="K89" s="319">
        <v>1</v>
      </c>
      <c r="L89" s="320"/>
      <c r="M89" s="320"/>
      <c r="N89" s="320"/>
      <c r="O89" s="320"/>
      <c r="P89" s="320" t="s">
        <v>421</v>
      </c>
      <c r="Q89" s="320"/>
      <c r="S89" s="188" t="s">
        <v>21</v>
      </c>
    </row>
    <row r="90" spans="2:20" s="188" customFormat="1" ht="12.75" x14ac:dyDescent="0.2">
      <c r="B90" s="318" t="s">
        <v>6</v>
      </c>
      <c r="C90" s="294" t="s">
        <v>258</v>
      </c>
      <c r="D90" s="313"/>
      <c r="E90" s="313"/>
      <c r="F90" s="313"/>
      <c r="G90" s="313"/>
      <c r="H90" s="313"/>
      <c r="I90" s="295">
        <f>J90/J32</f>
        <v>1.4382148569278116E-3</v>
      </c>
      <c r="J90" s="316">
        <f>J89*8%</f>
        <v>2.2828266666666663</v>
      </c>
      <c r="K90" s="319"/>
      <c r="L90" s="320"/>
      <c r="M90" s="320"/>
      <c r="N90" s="320"/>
      <c r="O90" s="320"/>
      <c r="P90" s="320" t="s">
        <v>422</v>
      </c>
      <c r="Q90" s="320"/>
      <c r="S90" s="188">
        <v>0</v>
      </c>
    </row>
    <row r="91" spans="2:20" s="188" customFormat="1" ht="12.75" x14ac:dyDescent="0.2">
      <c r="B91" s="318" t="s">
        <v>8</v>
      </c>
      <c r="C91" s="466" t="s">
        <v>259</v>
      </c>
      <c r="D91" s="467"/>
      <c r="E91" s="467"/>
      <c r="F91" s="467"/>
      <c r="G91" s="467"/>
      <c r="H91" s="467"/>
      <c r="I91" s="295">
        <v>0.04</v>
      </c>
      <c r="J91" s="316">
        <f>3.8%*J32</f>
        <v>60.316032</v>
      </c>
      <c r="K91" s="319"/>
      <c r="L91" s="320"/>
      <c r="M91" s="320"/>
      <c r="N91" s="320"/>
      <c r="O91" s="320"/>
      <c r="P91" s="320" t="s">
        <v>421</v>
      </c>
      <c r="Q91" s="320"/>
      <c r="S91" s="188" t="s">
        <v>21</v>
      </c>
    </row>
    <row r="92" spans="2:20" s="188" customFormat="1" ht="12.75" x14ac:dyDescent="0.2">
      <c r="B92" s="318" t="s">
        <v>9</v>
      </c>
      <c r="C92" s="282" t="s">
        <v>260</v>
      </c>
      <c r="D92" s="313"/>
      <c r="E92" s="313"/>
      <c r="F92" s="313"/>
      <c r="G92" s="313"/>
      <c r="H92" s="313"/>
      <c r="I92" s="295">
        <v>6.9999999999999999E-4</v>
      </c>
      <c r="J92" s="316">
        <f>((J32/30*3)/12)*2</f>
        <v>26.454400000000003</v>
      </c>
      <c r="K92" s="319">
        <v>2</v>
      </c>
      <c r="L92" s="320"/>
      <c r="M92" s="320"/>
      <c r="N92" s="320"/>
      <c r="O92" s="320"/>
      <c r="P92" s="320" t="s">
        <v>421</v>
      </c>
      <c r="Q92" s="320"/>
      <c r="S92" s="188" t="s">
        <v>21</v>
      </c>
    </row>
    <row r="93" spans="2:20" ht="12.75" x14ac:dyDescent="0.2">
      <c r="B93" s="288" t="s">
        <v>16</v>
      </c>
      <c r="C93" s="294" t="s">
        <v>261</v>
      </c>
      <c r="D93" s="290"/>
      <c r="E93" s="290"/>
      <c r="F93" s="290"/>
      <c r="G93" s="290"/>
      <c r="H93" s="290"/>
      <c r="I93" s="266">
        <f>J93/J32</f>
        <v>0</v>
      </c>
      <c r="J93" s="152">
        <f>ROUND($H$69*J92,2)</f>
        <v>0</v>
      </c>
      <c r="K93" s="300"/>
      <c r="P93" s="91" t="s">
        <v>423</v>
      </c>
      <c r="S93" s="142">
        <v>1467.53</v>
      </c>
      <c r="T93" s="85">
        <v>244.59</v>
      </c>
    </row>
    <row r="94" spans="2:20" ht="12.75" x14ac:dyDescent="0.2">
      <c r="B94" s="288" t="s">
        <v>17</v>
      </c>
      <c r="C94" s="294" t="s">
        <v>262</v>
      </c>
      <c r="D94" s="290"/>
      <c r="E94" s="290"/>
      <c r="F94" s="290"/>
      <c r="G94" s="290"/>
      <c r="H94" s="290"/>
      <c r="I94" s="295">
        <f>J94/J32</f>
        <v>6.6666666666666675E-4</v>
      </c>
      <c r="J94" s="152">
        <f>8%*(50%*J92)</f>
        <v>1.0581760000000002</v>
      </c>
      <c r="K94" s="300"/>
      <c r="P94" s="91" t="s">
        <v>422</v>
      </c>
      <c r="S94" s="85">
        <v>0</v>
      </c>
    </row>
    <row r="95" spans="2:20" ht="12.75" x14ac:dyDescent="0.2">
      <c r="B95" s="449" t="s">
        <v>42</v>
      </c>
      <c r="C95" s="450"/>
      <c r="D95" s="450"/>
      <c r="E95" s="450"/>
      <c r="F95" s="450"/>
      <c r="G95" s="450"/>
      <c r="H95" s="450"/>
      <c r="I95" s="267">
        <f>SUM(I89:I94)</f>
        <v>6.0782567235192125E-2</v>
      </c>
      <c r="J95" s="167">
        <f>SUM(J89:J94)</f>
        <v>118.64676800000001</v>
      </c>
      <c r="K95" s="300"/>
    </row>
    <row r="96" spans="2:20" ht="14.25" x14ac:dyDescent="0.2">
      <c r="B96" s="451" t="s">
        <v>263</v>
      </c>
      <c r="C96" s="452"/>
      <c r="D96" s="452"/>
      <c r="E96" s="452"/>
      <c r="F96" s="452"/>
      <c r="G96" s="452"/>
      <c r="H96" s="452"/>
      <c r="I96" s="452"/>
      <c r="J96" s="453"/>
      <c r="K96" s="300"/>
    </row>
    <row r="97" spans="2:10" ht="15" x14ac:dyDescent="0.2">
      <c r="B97" s="451" t="s">
        <v>264</v>
      </c>
      <c r="C97" s="454"/>
      <c r="D97" s="454"/>
      <c r="E97" s="454"/>
      <c r="F97" s="454"/>
      <c r="G97" s="454"/>
      <c r="H97" s="454"/>
      <c r="I97" s="454"/>
      <c r="J97" s="455"/>
    </row>
    <row r="98" spans="2:10" ht="15" x14ac:dyDescent="0.2">
      <c r="B98" s="143" t="s">
        <v>265</v>
      </c>
      <c r="C98" s="456" t="s">
        <v>266</v>
      </c>
      <c r="D98" s="457"/>
      <c r="E98" s="457"/>
      <c r="F98" s="457"/>
      <c r="G98" s="457"/>
      <c r="H98" s="457"/>
      <c r="I98" s="458"/>
      <c r="J98" s="151" t="s">
        <v>13</v>
      </c>
    </row>
    <row r="99" spans="2:10" ht="12.75" x14ac:dyDescent="0.2">
      <c r="B99" s="288" t="s">
        <v>4</v>
      </c>
      <c r="C99" s="440" t="s">
        <v>394</v>
      </c>
      <c r="D99" s="441"/>
      <c r="E99" s="441"/>
      <c r="F99" s="441"/>
      <c r="G99" s="441"/>
      <c r="H99" s="442"/>
      <c r="I99" s="175">
        <f>8.33%</f>
        <v>8.3299999999999999E-2</v>
      </c>
      <c r="J99" s="152">
        <f>I99*J32</f>
        <v>132.21909120000001</v>
      </c>
    </row>
    <row r="100" spans="2:10" ht="12.75" x14ac:dyDescent="0.2">
      <c r="B100" s="288" t="s">
        <v>6</v>
      </c>
      <c r="C100" s="440" t="s">
        <v>267</v>
      </c>
      <c r="D100" s="441"/>
      <c r="E100" s="441"/>
      <c r="F100" s="441"/>
      <c r="G100" s="441"/>
      <c r="H100" s="442"/>
      <c r="I100" s="175">
        <v>1.0500000000000001E-2</v>
      </c>
      <c r="J100" s="152">
        <f>I100*J32</f>
        <v>16.666272000000003</v>
      </c>
    </row>
    <row r="101" spans="2:10" ht="12.75" x14ac:dyDescent="0.2">
      <c r="B101" s="145" t="s">
        <v>8</v>
      </c>
      <c r="C101" s="440" t="s">
        <v>268</v>
      </c>
      <c r="D101" s="441"/>
      <c r="E101" s="441"/>
      <c r="F101" s="441"/>
      <c r="G101" s="441"/>
      <c r="H101" s="442"/>
      <c r="I101" s="176"/>
      <c r="J101" s="152">
        <v>0</v>
      </c>
    </row>
    <row r="102" spans="2:10" ht="12.75" x14ac:dyDescent="0.2">
      <c r="B102" s="145" t="s">
        <v>9</v>
      </c>
      <c r="C102" s="440" t="s">
        <v>269</v>
      </c>
      <c r="D102" s="441"/>
      <c r="E102" s="441"/>
      <c r="F102" s="441"/>
      <c r="G102" s="441"/>
      <c r="H102" s="442"/>
      <c r="I102" s="175">
        <v>1E-3</v>
      </c>
      <c r="J102" s="152">
        <f>I102*J32</f>
        <v>1.5872640000000002</v>
      </c>
    </row>
    <row r="103" spans="2:10" ht="12.75" x14ac:dyDescent="0.2">
      <c r="B103" s="145"/>
      <c r="C103" s="440"/>
      <c r="D103" s="441"/>
      <c r="E103" s="441"/>
      <c r="F103" s="441"/>
      <c r="G103" s="441"/>
      <c r="H103" s="442"/>
      <c r="I103" s="177"/>
      <c r="J103" s="152"/>
    </row>
    <row r="104" spans="2:10" ht="12.75" x14ac:dyDescent="0.2">
      <c r="B104" s="145" t="s">
        <v>16</v>
      </c>
      <c r="C104" s="443" t="s">
        <v>154</v>
      </c>
      <c r="D104" s="444"/>
      <c r="E104" s="444"/>
      <c r="F104" s="444"/>
      <c r="G104" s="444"/>
      <c r="H104" s="445"/>
      <c r="I104" s="177"/>
      <c r="J104" s="152"/>
    </row>
    <row r="105" spans="2:10" ht="12.75" x14ac:dyDescent="0.2">
      <c r="B105" s="145" t="s">
        <v>17</v>
      </c>
      <c r="C105" s="446" t="s">
        <v>270</v>
      </c>
      <c r="D105" s="447"/>
      <c r="E105" s="447"/>
      <c r="F105" s="447"/>
      <c r="G105" s="447"/>
      <c r="H105" s="448"/>
      <c r="I105" s="175"/>
      <c r="J105" s="152">
        <v>0</v>
      </c>
    </row>
    <row r="106" spans="2:10" ht="12.75" x14ac:dyDescent="0.2">
      <c r="B106" s="432" t="s">
        <v>249</v>
      </c>
      <c r="C106" s="433"/>
      <c r="D106" s="433"/>
      <c r="E106" s="433"/>
      <c r="F106" s="433"/>
      <c r="G106" s="433"/>
      <c r="H106" s="433"/>
      <c r="I106" s="433"/>
      <c r="J106" s="167">
        <f>SUM(J99:J105)</f>
        <v>150.47262720000001</v>
      </c>
    </row>
    <row r="107" spans="2:10" ht="12.75" x14ac:dyDescent="0.2">
      <c r="B107" s="145"/>
      <c r="C107" s="416"/>
      <c r="D107" s="416"/>
      <c r="E107" s="416"/>
      <c r="F107" s="416"/>
      <c r="G107" s="416"/>
      <c r="H107" s="416"/>
      <c r="I107" s="416"/>
      <c r="J107" s="152"/>
    </row>
    <row r="108" spans="2:10" ht="12.75" x14ac:dyDescent="0.2">
      <c r="B108" s="432" t="s">
        <v>42</v>
      </c>
      <c r="C108" s="433"/>
      <c r="D108" s="433"/>
      <c r="E108" s="433"/>
      <c r="F108" s="433"/>
      <c r="G108" s="433"/>
      <c r="H108" s="433"/>
      <c r="I108" s="433"/>
      <c r="J108" s="167">
        <f>SUM(J106:J107)</f>
        <v>150.47262720000001</v>
      </c>
    </row>
    <row r="109" spans="2:10" ht="15" x14ac:dyDescent="0.2">
      <c r="B109" s="434" t="s">
        <v>271</v>
      </c>
      <c r="C109" s="435"/>
      <c r="D109" s="435"/>
      <c r="E109" s="435"/>
      <c r="F109" s="435"/>
      <c r="G109" s="435"/>
      <c r="H109" s="435"/>
      <c r="I109" s="435"/>
      <c r="J109" s="436"/>
    </row>
    <row r="110" spans="2:10" ht="15" x14ac:dyDescent="0.2">
      <c r="B110" s="143">
        <v>4</v>
      </c>
      <c r="C110" s="437" t="s">
        <v>272</v>
      </c>
      <c r="D110" s="438"/>
      <c r="E110" s="438"/>
      <c r="F110" s="438"/>
      <c r="G110" s="438"/>
      <c r="H110" s="438"/>
      <c r="I110" s="439"/>
      <c r="J110" s="151" t="s">
        <v>13</v>
      </c>
    </row>
    <row r="111" spans="2:10" ht="12.75" x14ac:dyDescent="0.2">
      <c r="B111" s="145" t="s">
        <v>23</v>
      </c>
      <c r="C111" s="427" t="s">
        <v>273</v>
      </c>
      <c r="D111" s="427"/>
      <c r="E111" s="427"/>
      <c r="F111" s="427"/>
      <c r="G111" s="427"/>
      <c r="H111" s="427"/>
      <c r="I111" s="427"/>
      <c r="J111" s="152">
        <f>J69</f>
        <v>568.24051200000008</v>
      </c>
    </row>
    <row r="112" spans="2:10" ht="12.75" x14ac:dyDescent="0.2">
      <c r="B112" s="145" t="s">
        <v>24</v>
      </c>
      <c r="C112" s="427" t="s">
        <v>274</v>
      </c>
      <c r="D112" s="427"/>
      <c r="E112" s="427"/>
      <c r="F112" s="427"/>
      <c r="G112" s="427"/>
      <c r="H112" s="427"/>
      <c r="I112" s="427"/>
      <c r="J112" s="152">
        <f>J80</f>
        <v>239.47655128320002</v>
      </c>
    </row>
    <row r="113" spans="2:10" ht="12.75" x14ac:dyDescent="0.2">
      <c r="B113" s="145" t="s">
        <v>252</v>
      </c>
      <c r="C113" s="427" t="s">
        <v>275</v>
      </c>
      <c r="D113" s="427"/>
      <c r="E113" s="427"/>
      <c r="F113" s="427"/>
      <c r="G113" s="427"/>
      <c r="H113" s="427"/>
      <c r="I113" s="427"/>
      <c r="J113" s="152">
        <f>J86</f>
        <v>0.64617919999999995</v>
      </c>
    </row>
    <row r="114" spans="2:10" ht="12.75" x14ac:dyDescent="0.2">
      <c r="B114" s="145" t="s">
        <v>256</v>
      </c>
      <c r="C114" s="427" t="s">
        <v>276</v>
      </c>
      <c r="D114" s="427"/>
      <c r="E114" s="427"/>
      <c r="F114" s="427"/>
      <c r="G114" s="427"/>
      <c r="H114" s="427"/>
      <c r="I114" s="427"/>
      <c r="J114" s="152">
        <f>J95</f>
        <v>118.64676800000001</v>
      </c>
    </row>
    <row r="115" spans="2:10" ht="12.75" x14ac:dyDescent="0.2">
      <c r="B115" s="145" t="s">
        <v>265</v>
      </c>
      <c r="C115" s="427" t="s">
        <v>277</v>
      </c>
      <c r="D115" s="427"/>
      <c r="E115" s="427"/>
      <c r="F115" s="427"/>
      <c r="G115" s="427"/>
      <c r="H115" s="427"/>
      <c r="I115" s="427"/>
      <c r="J115" s="152">
        <f>J108</f>
        <v>150.47262720000001</v>
      </c>
    </row>
    <row r="116" spans="2:10" ht="12.75" x14ac:dyDescent="0.2">
      <c r="B116" s="145" t="s">
        <v>278</v>
      </c>
      <c r="C116" s="427" t="s">
        <v>154</v>
      </c>
      <c r="D116" s="427"/>
      <c r="E116" s="427"/>
      <c r="F116" s="427"/>
      <c r="G116" s="427"/>
      <c r="H116" s="427"/>
      <c r="I116" s="427"/>
      <c r="J116" s="152">
        <v>0</v>
      </c>
    </row>
    <row r="117" spans="2:10" ht="12.75" x14ac:dyDescent="0.2">
      <c r="B117" s="397" t="s">
        <v>42</v>
      </c>
      <c r="C117" s="400"/>
      <c r="D117" s="400"/>
      <c r="E117" s="400"/>
      <c r="F117" s="400"/>
      <c r="G117" s="400"/>
      <c r="H117" s="400"/>
      <c r="I117" s="428"/>
      <c r="J117" s="167">
        <f>SUM(J111:J116)</f>
        <v>1077.4826376832002</v>
      </c>
    </row>
    <row r="118" spans="2:10" ht="12.75" x14ac:dyDescent="0.2">
      <c r="B118" s="429" t="s">
        <v>279</v>
      </c>
      <c r="C118" s="430"/>
      <c r="D118" s="430"/>
      <c r="E118" s="430"/>
      <c r="F118" s="430"/>
      <c r="G118" s="430"/>
      <c r="H118" s="430"/>
      <c r="I118" s="430"/>
      <c r="J118" s="431"/>
    </row>
    <row r="119" spans="2:10" ht="15" x14ac:dyDescent="0.2">
      <c r="B119" s="143">
        <v>5</v>
      </c>
      <c r="C119" s="423" t="s">
        <v>26</v>
      </c>
      <c r="D119" s="423"/>
      <c r="E119" s="423"/>
      <c r="F119" s="423"/>
      <c r="G119" s="423"/>
      <c r="H119" s="423"/>
      <c r="I119" s="178" t="s">
        <v>215</v>
      </c>
      <c r="J119" s="179" t="s">
        <v>13</v>
      </c>
    </row>
    <row r="120" spans="2:10" ht="12.75" x14ac:dyDescent="0.2">
      <c r="B120" s="424" t="s">
        <v>280</v>
      </c>
      <c r="C120" s="425"/>
      <c r="D120" s="425"/>
      <c r="E120" s="425"/>
      <c r="F120" s="425"/>
      <c r="G120" s="425"/>
      <c r="H120" s="426"/>
      <c r="I120" s="253" t="s">
        <v>21</v>
      </c>
      <c r="J120" s="152">
        <f>SUM(J32+J46+J117+J55)</f>
        <v>3657.3743176832004</v>
      </c>
    </row>
    <row r="121" spans="2:10" ht="12.75" x14ac:dyDescent="0.2">
      <c r="B121" s="249" t="s">
        <v>4</v>
      </c>
      <c r="C121" s="416" t="s">
        <v>27</v>
      </c>
      <c r="D121" s="416"/>
      <c r="E121" s="416"/>
      <c r="F121" s="416"/>
      <c r="G121" s="416"/>
      <c r="H121" s="416"/>
      <c r="I121" s="161">
        <f>RESUMO!M16</f>
        <v>0.03</v>
      </c>
      <c r="J121" s="152">
        <f>I121*J120</f>
        <v>109.721229530496</v>
      </c>
    </row>
    <row r="122" spans="2:10" ht="12.75" x14ac:dyDescent="0.2">
      <c r="B122" s="424" t="s">
        <v>281</v>
      </c>
      <c r="C122" s="425"/>
      <c r="D122" s="425"/>
      <c r="E122" s="425"/>
      <c r="F122" s="425"/>
      <c r="G122" s="425"/>
      <c r="H122" s="426"/>
      <c r="I122" s="180"/>
      <c r="J122" s="152">
        <f>J121+J120</f>
        <v>3767.0955472136966</v>
      </c>
    </row>
    <row r="123" spans="2:10" ht="12.75" x14ac:dyDescent="0.2">
      <c r="B123" s="249" t="s">
        <v>6</v>
      </c>
      <c r="C123" s="416" t="s">
        <v>28</v>
      </c>
      <c r="D123" s="416"/>
      <c r="E123" s="416"/>
      <c r="F123" s="416"/>
      <c r="G123" s="416"/>
      <c r="H123" s="416"/>
      <c r="I123" s="161">
        <f>RESUMO!M17</f>
        <v>0.16749</v>
      </c>
      <c r="J123" s="152">
        <f>I123*J122</f>
        <v>630.95083320282208</v>
      </c>
    </row>
    <row r="124" spans="2:10" ht="12.75" x14ac:dyDescent="0.2">
      <c r="B124" s="424" t="s">
        <v>282</v>
      </c>
      <c r="C124" s="425"/>
      <c r="D124" s="425"/>
      <c r="E124" s="425"/>
      <c r="F124" s="425"/>
      <c r="G124" s="425"/>
      <c r="H124" s="426"/>
      <c r="I124" s="180" t="s">
        <v>21</v>
      </c>
      <c r="J124" s="152">
        <f>J123+J122</f>
        <v>4398.0463804165183</v>
      </c>
    </row>
    <row r="125" spans="2:10" ht="12.75" x14ac:dyDescent="0.2">
      <c r="B125" s="249" t="s">
        <v>8</v>
      </c>
      <c r="C125" s="416" t="s">
        <v>29</v>
      </c>
      <c r="D125" s="416"/>
      <c r="E125" s="416"/>
      <c r="F125" s="416"/>
      <c r="G125" s="416"/>
      <c r="H125" s="416"/>
      <c r="I125" s="180" t="s">
        <v>21</v>
      </c>
      <c r="J125" s="181" t="s">
        <v>21</v>
      </c>
    </row>
    <row r="126" spans="2:10" ht="12.75" x14ac:dyDescent="0.2">
      <c r="B126" s="249"/>
      <c r="C126" s="416" t="s">
        <v>30</v>
      </c>
      <c r="D126" s="416"/>
      <c r="E126" s="416"/>
      <c r="F126" s="416"/>
      <c r="G126" s="416"/>
      <c r="H126" s="416"/>
      <c r="I126" s="180" t="s">
        <v>21</v>
      </c>
      <c r="J126" s="181" t="s">
        <v>21</v>
      </c>
    </row>
    <row r="127" spans="2:10" ht="12.75" x14ac:dyDescent="0.2">
      <c r="B127" s="249"/>
      <c r="C127" s="417" t="s">
        <v>400</v>
      </c>
      <c r="D127" s="418"/>
      <c r="E127" s="418"/>
      <c r="F127" s="418"/>
      <c r="G127" s="418"/>
      <c r="H127" s="419"/>
      <c r="I127" s="182">
        <v>0.03</v>
      </c>
      <c r="J127" s="183">
        <f>I127*J135</f>
        <v>140.58752414757117</v>
      </c>
    </row>
    <row r="128" spans="2:10" ht="12.75" x14ac:dyDescent="0.2">
      <c r="B128" s="249"/>
      <c r="C128" s="417" t="s">
        <v>401</v>
      </c>
      <c r="D128" s="418"/>
      <c r="E128" s="418"/>
      <c r="F128" s="418"/>
      <c r="G128" s="418"/>
      <c r="H128" s="419"/>
      <c r="I128" s="182">
        <v>6.4999999999999997E-3</v>
      </c>
      <c r="J128" s="183">
        <f>I128*J135</f>
        <v>30.460630231973752</v>
      </c>
    </row>
    <row r="129" spans="2:10" ht="12.75" x14ac:dyDescent="0.2">
      <c r="B129" s="249"/>
      <c r="C129" s="420" t="s">
        <v>283</v>
      </c>
      <c r="D129" s="421"/>
      <c r="E129" s="421"/>
      <c r="F129" s="421"/>
      <c r="G129" s="421"/>
      <c r="H129" s="422"/>
      <c r="I129" s="184" t="s">
        <v>21</v>
      </c>
      <c r="J129" s="181" t="s">
        <v>21</v>
      </c>
    </row>
    <row r="130" spans="2:10" ht="12.75" x14ac:dyDescent="0.2">
      <c r="B130" s="249"/>
      <c r="C130" s="395" t="s">
        <v>31</v>
      </c>
      <c r="D130" s="418"/>
      <c r="E130" s="418"/>
      <c r="F130" s="418"/>
      <c r="G130" s="418"/>
      <c r="H130" s="418"/>
      <c r="I130" s="184" t="s">
        <v>21</v>
      </c>
      <c r="J130" s="181" t="s">
        <v>21</v>
      </c>
    </row>
    <row r="131" spans="2:10" ht="12.75" x14ac:dyDescent="0.2">
      <c r="B131" s="249"/>
      <c r="C131" s="395" t="s">
        <v>32</v>
      </c>
      <c r="D131" s="378"/>
      <c r="E131" s="378"/>
      <c r="F131" s="378"/>
      <c r="G131" s="378"/>
      <c r="H131" s="378"/>
      <c r="I131" s="184" t="s">
        <v>21</v>
      </c>
      <c r="J131" s="181" t="s">
        <v>21</v>
      </c>
    </row>
    <row r="132" spans="2:10" ht="12.75" x14ac:dyDescent="0.2">
      <c r="B132" s="249"/>
      <c r="C132" s="395" t="s">
        <v>284</v>
      </c>
      <c r="D132" s="378"/>
      <c r="E132" s="378"/>
      <c r="F132" s="378"/>
      <c r="G132" s="378"/>
      <c r="H132" s="396"/>
      <c r="I132" s="182">
        <v>2.5000000000000001E-2</v>
      </c>
      <c r="J132" s="183">
        <f>I132*J135</f>
        <v>117.15627012297598</v>
      </c>
    </row>
    <row r="133" spans="2:10" ht="12.75" x14ac:dyDescent="0.2">
      <c r="B133" s="397" t="s">
        <v>42</v>
      </c>
      <c r="C133" s="398"/>
      <c r="D133" s="398"/>
      <c r="E133" s="398"/>
      <c r="F133" s="398"/>
      <c r="G133" s="398"/>
      <c r="H133" s="398"/>
      <c r="I133" s="399"/>
      <c r="J133" s="167">
        <f>SUM(J121+J123+J127+J128+J132)</f>
        <v>1028.8764872358388</v>
      </c>
    </row>
    <row r="134" spans="2:10" ht="12.75" x14ac:dyDescent="0.2">
      <c r="B134" s="397"/>
      <c r="C134" s="400"/>
      <c r="D134" s="400"/>
      <c r="E134" s="400"/>
      <c r="F134" s="400"/>
      <c r="G134" s="400"/>
      <c r="H134" s="400"/>
      <c r="I134" s="400"/>
      <c r="J134" s="401"/>
    </row>
    <row r="135" spans="2:10" ht="12.75" x14ac:dyDescent="0.2">
      <c r="B135" s="402" t="s">
        <v>33</v>
      </c>
      <c r="C135" s="403"/>
      <c r="D135" s="403"/>
      <c r="E135" s="259"/>
      <c r="F135" s="259"/>
      <c r="G135" s="259"/>
      <c r="H135" s="260">
        <f>100%-I135</f>
        <v>0.9385</v>
      </c>
      <c r="I135" s="261">
        <f>SUM(I127:I132)</f>
        <v>6.1499999999999999E-2</v>
      </c>
      <c r="J135" s="262">
        <f>J124/H135</f>
        <v>4686.2508049190392</v>
      </c>
    </row>
    <row r="136" spans="2:10" x14ac:dyDescent="0.2">
      <c r="B136" s="404" t="s">
        <v>34</v>
      </c>
      <c r="C136" s="405"/>
      <c r="D136" s="410" t="s">
        <v>285</v>
      </c>
      <c r="E136" s="410"/>
      <c r="F136" s="410"/>
      <c r="G136" s="410"/>
      <c r="H136" s="410"/>
      <c r="I136" s="410"/>
      <c r="J136" s="411"/>
    </row>
    <row r="137" spans="2:10" x14ac:dyDescent="0.2">
      <c r="B137" s="406"/>
      <c r="C137" s="407"/>
      <c r="D137" s="412" t="s">
        <v>286</v>
      </c>
      <c r="E137" s="412"/>
      <c r="F137" s="412"/>
      <c r="G137" s="412"/>
      <c r="H137" s="412"/>
      <c r="I137" s="412"/>
      <c r="J137" s="413"/>
    </row>
    <row r="138" spans="2:10" x14ac:dyDescent="0.2">
      <c r="B138" s="408"/>
      <c r="C138" s="409"/>
      <c r="D138" s="414" t="s">
        <v>287</v>
      </c>
      <c r="E138" s="414"/>
      <c r="F138" s="414"/>
      <c r="G138" s="414"/>
      <c r="H138" s="414"/>
      <c r="I138" s="414"/>
      <c r="J138" s="415"/>
    </row>
    <row r="139" spans="2:10" ht="12.75" x14ac:dyDescent="0.2">
      <c r="B139" s="374"/>
      <c r="C139" s="375"/>
      <c r="D139" s="375"/>
      <c r="E139" s="375"/>
      <c r="F139" s="375"/>
      <c r="G139" s="375"/>
      <c r="H139" s="375"/>
      <c r="I139" s="375"/>
      <c r="J139" s="376"/>
    </row>
    <row r="140" spans="2:10" ht="12.75" x14ac:dyDescent="0.2">
      <c r="B140" s="377" t="s">
        <v>288</v>
      </c>
      <c r="C140" s="378"/>
      <c r="D140" s="378"/>
      <c r="E140" s="378"/>
      <c r="F140" s="378"/>
      <c r="G140" s="378"/>
      <c r="H140" s="378"/>
      <c r="I140" s="378"/>
      <c r="J140" s="379"/>
    </row>
    <row r="141" spans="2:10" ht="12.75" x14ac:dyDescent="0.2">
      <c r="B141" s="380"/>
      <c r="C141" s="381"/>
      <c r="D141" s="381"/>
      <c r="E141" s="381"/>
      <c r="F141" s="381"/>
      <c r="G141" s="381"/>
      <c r="H141" s="381"/>
      <c r="I141" s="381"/>
      <c r="J141" s="382"/>
    </row>
    <row r="142" spans="2:10" ht="12.75" x14ac:dyDescent="0.2">
      <c r="B142" s="383" t="s">
        <v>289</v>
      </c>
      <c r="C142" s="384"/>
      <c r="D142" s="384"/>
      <c r="E142" s="384"/>
      <c r="F142" s="384"/>
      <c r="G142" s="384"/>
      <c r="H142" s="384"/>
      <c r="I142" s="384"/>
      <c r="J142" s="385"/>
    </row>
    <row r="143" spans="2:10" ht="14.25" x14ac:dyDescent="0.2">
      <c r="B143" s="386" t="s">
        <v>290</v>
      </c>
      <c r="C143" s="387"/>
      <c r="D143" s="387"/>
      <c r="E143" s="387"/>
      <c r="F143" s="387"/>
      <c r="G143" s="387"/>
      <c r="H143" s="387"/>
      <c r="I143" s="387"/>
      <c r="J143" s="185" t="s">
        <v>13</v>
      </c>
    </row>
    <row r="144" spans="2:10" ht="12.75" x14ac:dyDescent="0.2">
      <c r="B144" s="186" t="s">
        <v>4</v>
      </c>
      <c r="C144" s="378" t="s">
        <v>35</v>
      </c>
      <c r="D144" s="378"/>
      <c r="E144" s="378"/>
      <c r="F144" s="378"/>
      <c r="G144" s="378"/>
      <c r="H144" s="378"/>
      <c r="I144" s="378"/>
      <c r="J144" s="153">
        <f>J32</f>
        <v>1587.2640000000001</v>
      </c>
    </row>
    <row r="145" spans="2:15" ht="12.75" x14ac:dyDescent="0.2">
      <c r="B145" s="186" t="s">
        <v>6</v>
      </c>
      <c r="C145" s="378" t="s">
        <v>291</v>
      </c>
      <c r="D145" s="378"/>
      <c r="E145" s="378"/>
      <c r="F145" s="378"/>
      <c r="G145" s="378"/>
      <c r="H145" s="378"/>
      <c r="I145" s="378"/>
      <c r="J145" s="153">
        <f>J46</f>
        <v>678.66768000000002</v>
      </c>
    </row>
    <row r="146" spans="2:15" ht="12.75" x14ac:dyDescent="0.2">
      <c r="B146" s="186" t="s">
        <v>8</v>
      </c>
      <c r="C146" s="378" t="s">
        <v>292</v>
      </c>
      <c r="D146" s="378"/>
      <c r="E146" s="378"/>
      <c r="F146" s="378"/>
      <c r="G146" s="378"/>
      <c r="H146" s="378"/>
      <c r="I146" s="378"/>
      <c r="J146" s="153">
        <f>J55</f>
        <v>313.95999999999998</v>
      </c>
    </row>
    <row r="147" spans="2:15" ht="12.75" x14ac:dyDescent="0.2">
      <c r="B147" s="186" t="s">
        <v>9</v>
      </c>
      <c r="C147" s="378" t="s">
        <v>272</v>
      </c>
      <c r="D147" s="378"/>
      <c r="E147" s="378"/>
      <c r="F147" s="378"/>
      <c r="G147" s="378"/>
      <c r="H147" s="378"/>
      <c r="I147" s="378"/>
      <c r="J147" s="153">
        <f>J117</f>
        <v>1077.4826376832002</v>
      </c>
    </row>
    <row r="148" spans="2:15" ht="12.75" x14ac:dyDescent="0.2">
      <c r="B148" s="391" t="s">
        <v>293</v>
      </c>
      <c r="C148" s="392"/>
      <c r="D148" s="392"/>
      <c r="E148" s="392"/>
      <c r="F148" s="392"/>
      <c r="G148" s="392"/>
      <c r="H148" s="392"/>
      <c r="I148" s="392"/>
      <c r="J148" s="154">
        <f>SUM(J144:J147)</f>
        <v>3657.3743176832004</v>
      </c>
    </row>
    <row r="149" spans="2:15" ht="12.75" x14ac:dyDescent="0.2">
      <c r="B149" s="187" t="s">
        <v>16</v>
      </c>
      <c r="C149" s="378" t="s">
        <v>294</v>
      </c>
      <c r="D149" s="378"/>
      <c r="E149" s="378"/>
      <c r="F149" s="378"/>
      <c r="G149" s="378"/>
      <c r="H149" s="378"/>
      <c r="I149" s="378"/>
      <c r="J149" s="153">
        <f>J133</f>
        <v>1028.8764872358388</v>
      </c>
    </row>
    <row r="150" spans="2:15" ht="12.75" x14ac:dyDescent="0.2">
      <c r="B150" s="391" t="s">
        <v>295</v>
      </c>
      <c r="C150" s="392"/>
      <c r="D150" s="392"/>
      <c r="E150" s="392"/>
      <c r="F150" s="392"/>
      <c r="G150" s="392"/>
      <c r="H150" s="392"/>
      <c r="I150" s="392"/>
      <c r="J150" s="154">
        <f>SUM(J148:J149)</f>
        <v>4686.2508049190392</v>
      </c>
    </row>
    <row r="151" spans="2:15" ht="12.75" x14ac:dyDescent="0.2">
      <c r="B151" s="388"/>
      <c r="C151" s="389"/>
      <c r="D151" s="389"/>
      <c r="E151" s="389"/>
      <c r="F151" s="389"/>
      <c r="G151" s="389"/>
      <c r="H151" s="389"/>
      <c r="I151" s="389"/>
      <c r="J151" s="390"/>
    </row>
    <row r="152" spans="2:15" ht="12.75" x14ac:dyDescent="0.2">
      <c r="B152" s="393"/>
      <c r="C152" s="393"/>
      <c r="D152" s="189"/>
      <c r="E152" s="190"/>
      <c r="F152" s="190"/>
      <c r="G152" s="188"/>
      <c r="H152" s="188"/>
      <c r="I152" s="188"/>
      <c r="J152" s="188"/>
    </row>
    <row r="153" spans="2:15" customFormat="1" ht="17.100000000000001" customHeight="1" x14ac:dyDescent="0.2">
      <c r="B153" s="394" t="s">
        <v>36</v>
      </c>
      <c r="C153" s="394"/>
      <c r="D153" s="394"/>
      <c r="E153" s="394"/>
      <c r="F153" s="394"/>
      <c r="G153" s="394"/>
      <c r="H153" s="394"/>
      <c r="I153" s="394"/>
      <c r="J153" s="394"/>
      <c r="K153" s="394"/>
    </row>
    <row r="154" spans="2:15" customFormat="1" ht="14.65" customHeight="1" x14ac:dyDescent="0.2">
      <c r="B154" s="372" t="s">
        <v>37</v>
      </c>
      <c r="C154" s="372"/>
      <c r="D154" s="372"/>
      <c r="E154" s="372"/>
      <c r="F154" s="372"/>
      <c r="G154" s="372"/>
      <c r="H154" s="372"/>
      <c r="I154" s="372"/>
      <c r="J154" s="372"/>
      <c r="K154" s="372"/>
    </row>
    <row r="155" spans="2:15" customFormat="1" ht="39" customHeight="1" x14ac:dyDescent="0.2">
      <c r="B155" s="364" t="s">
        <v>38</v>
      </c>
      <c r="C155" s="364"/>
      <c r="D155" s="364"/>
      <c r="E155" s="364" t="s">
        <v>39</v>
      </c>
      <c r="F155" s="364"/>
      <c r="G155" s="364"/>
      <c r="H155" s="373" t="s">
        <v>40</v>
      </c>
      <c r="I155" s="373"/>
      <c r="J155" s="373" t="s">
        <v>41</v>
      </c>
      <c r="K155" s="373"/>
    </row>
    <row r="156" spans="2:15" customFormat="1" ht="14.65" customHeight="1" x14ac:dyDescent="0.2">
      <c r="B156" s="368" t="s">
        <v>175</v>
      </c>
      <c r="C156" s="368"/>
      <c r="D156" s="368"/>
      <c r="E156" s="1">
        <v>1</v>
      </c>
      <c r="F156" s="363">
        <v>1200</v>
      </c>
      <c r="G156" s="363"/>
      <c r="H156" s="369">
        <f>J150</f>
        <v>4686.2508049190392</v>
      </c>
      <c r="I156" s="369"/>
      <c r="J156" s="370">
        <f>(E156/F156)*H156</f>
        <v>3.9052090040991994</v>
      </c>
      <c r="K156" s="370"/>
      <c r="N156" s="97"/>
      <c r="O156" s="97"/>
    </row>
    <row r="157" spans="2:15" customFormat="1" ht="14.65" customHeight="1" x14ac:dyDescent="0.2">
      <c r="B157" s="360" t="s">
        <v>42</v>
      </c>
      <c r="C157" s="360"/>
      <c r="D157" s="360"/>
      <c r="E157" s="360"/>
      <c r="F157" s="360"/>
      <c r="G157" s="360"/>
      <c r="H157" s="360"/>
      <c r="I157" s="360"/>
      <c r="J157" s="370">
        <f>SUM(J156)</f>
        <v>3.9052090040991994</v>
      </c>
      <c r="K157" s="370"/>
    </row>
    <row r="158" spans="2:15" customFormat="1" ht="14.65" customHeight="1" x14ac:dyDescent="0.2">
      <c r="B158" s="371"/>
      <c r="C158" s="371"/>
      <c r="D158" s="371"/>
      <c r="E158" s="371"/>
      <c r="F158" s="371"/>
      <c r="G158" s="371"/>
      <c r="H158" s="371"/>
      <c r="I158" s="371"/>
      <c r="J158" s="371"/>
      <c r="K158" s="371"/>
    </row>
    <row r="159" spans="2:15" customFormat="1" ht="26.25" customHeight="1" x14ac:dyDescent="0.2">
      <c r="B159" s="368" t="s">
        <v>160</v>
      </c>
      <c r="C159" s="368"/>
      <c r="D159" s="368"/>
      <c r="E159" s="2">
        <v>1</v>
      </c>
      <c r="F159" s="363">
        <v>2700</v>
      </c>
      <c r="G159" s="363"/>
      <c r="H159" s="369">
        <f>J150</f>
        <v>4686.2508049190392</v>
      </c>
      <c r="I159" s="369"/>
      <c r="J159" s="361">
        <f>(E159/F159)*H159</f>
        <v>1.7356484462663107</v>
      </c>
      <c r="K159" s="361"/>
      <c r="N159" s="97"/>
      <c r="O159" s="97"/>
    </row>
    <row r="160" spans="2:15" customFormat="1" ht="14.65" customHeight="1" x14ac:dyDescent="0.2">
      <c r="B160" s="360" t="s">
        <v>42</v>
      </c>
      <c r="C160" s="360"/>
      <c r="D160" s="360"/>
      <c r="E160" s="360"/>
      <c r="F160" s="360"/>
      <c r="G160" s="360"/>
      <c r="H160" s="360"/>
      <c r="I160" s="360"/>
      <c r="J160" s="361">
        <f>SUM(J159)</f>
        <v>1.7356484462663107</v>
      </c>
      <c r="K160" s="361"/>
    </row>
    <row r="161" spans="2:11" customFormat="1" ht="14.65" customHeight="1" x14ac:dyDescent="0.2">
      <c r="B161" s="362"/>
      <c r="C161" s="362"/>
      <c r="D161" s="362"/>
      <c r="E161" s="362"/>
      <c r="F161" s="362"/>
      <c r="G161" s="362"/>
      <c r="H161" s="362"/>
      <c r="I161" s="362"/>
      <c r="J161" s="362"/>
      <c r="K161" s="362"/>
    </row>
    <row r="162" spans="2:11" customFormat="1" ht="54.75" customHeight="1" x14ac:dyDescent="0.2">
      <c r="B162" s="93" t="s">
        <v>43</v>
      </c>
      <c r="C162" s="364" t="s">
        <v>44</v>
      </c>
      <c r="D162" s="364"/>
      <c r="E162" s="364"/>
      <c r="F162" s="95" t="s">
        <v>45</v>
      </c>
      <c r="G162" s="365" t="s">
        <v>46</v>
      </c>
      <c r="H162" s="365"/>
      <c r="I162" s="95" t="s">
        <v>47</v>
      </c>
      <c r="J162" s="95" t="s">
        <v>48</v>
      </c>
      <c r="K162" s="286" t="s">
        <v>49</v>
      </c>
    </row>
    <row r="163" spans="2:11" customFormat="1" ht="14.65" customHeight="1" x14ac:dyDescent="0.2">
      <c r="B163" s="366"/>
      <c r="C163" s="366"/>
      <c r="D163" s="366"/>
      <c r="E163" s="366"/>
      <c r="F163" s="366"/>
      <c r="G163" s="366"/>
      <c r="H163" s="366"/>
      <c r="I163" s="366"/>
      <c r="J163" s="366"/>
      <c r="K163" s="366"/>
    </row>
    <row r="164" spans="2:11" customFormat="1" ht="25.5" x14ac:dyDescent="0.2">
      <c r="B164" s="3" t="s">
        <v>161</v>
      </c>
      <c r="C164" s="4">
        <v>1</v>
      </c>
      <c r="D164" s="4">
        <v>30</v>
      </c>
      <c r="E164" s="96">
        <f>D165</f>
        <v>130</v>
      </c>
      <c r="F164" s="5">
        <v>8</v>
      </c>
      <c r="G164" s="6" t="s">
        <v>50</v>
      </c>
      <c r="H164" s="6" t="s">
        <v>162</v>
      </c>
      <c r="I164" s="7">
        <v>1.16E-4</v>
      </c>
      <c r="J164" s="94">
        <v>0</v>
      </c>
      <c r="K164" s="287">
        <f>ROUND(I164*J164,2)</f>
        <v>0</v>
      </c>
    </row>
    <row r="165" spans="2:11" customFormat="1" ht="25.5" x14ac:dyDescent="0.2">
      <c r="B165" s="3" t="str">
        <f>B164</f>
        <v>Fachada</v>
      </c>
      <c r="C165" s="4">
        <v>1</v>
      </c>
      <c r="D165" s="367">
        <v>130</v>
      </c>
      <c r="E165" s="367"/>
      <c r="F165" s="5">
        <v>8</v>
      </c>
      <c r="G165" s="6" t="s">
        <v>50</v>
      </c>
      <c r="H165" s="6" t="s">
        <v>162</v>
      </c>
      <c r="I165" s="7">
        <v>4.6400000000000003E-5</v>
      </c>
      <c r="J165" s="94">
        <f>J150</f>
        <v>4686.2508049190392</v>
      </c>
      <c r="K165" s="287">
        <f>I165*J165</f>
        <v>0.21744203734824344</v>
      </c>
    </row>
    <row r="166" spans="2:11" customFormat="1" ht="32.25" customHeight="1" x14ac:dyDescent="0.2">
      <c r="B166" s="360" t="s">
        <v>42</v>
      </c>
      <c r="C166" s="360"/>
      <c r="D166" s="360"/>
      <c r="E166" s="360"/>
      <c r="F166" s="360"/>
      <c r="G166" s="360"/>
      <c r="H166" s="360"/>
      <c r="I166" s="360"/>
      <c r="J166" s="360"/>
      <c r="K166" s="287">
        <f>SUM(K164:K165)</f>
        <v>0.21744203734824344</v>
      </c>
    </row>
    <row r="167" spans="2:11" customFormat="1" ht="12.75" x14ac:dyDescent="0.2">
      <c r="B167" s="3" t="s">
        <v>163</v>
      </c>
      <c r="C167" s="4">
        <v>1</v>
      </c>
      <c r="D167" s="367">
        <v>380</v>
      </c>
      <c r="E167" s="367"/>
      <c r="F167" s="5">
        <v>16</v>
      </c>
      <c r="G167" s="6" t="s">
        <v>50</v>
      </c>
      <c r="H167" s="6" t="s">
        <v>51</v>
      </c>
      <c r="I167" s="7">
        <f>ROUND((C167/D167)*F167*(G167/H167),7)</f>
        <v>2.231E-4</v>
      </c>
      <c r="J167" s="94">
        <f>J150</f>
        <v>4686.2508049190392</v>
      </c>
      <c r="K167" s="287">
        <f>I167*J167</f>
        <v>1.0455025545774377</v>
      </c>
    </row>
    <row r="168" spans="2:11" customFormat="1" ht="32.25" customHeight="1" x14ac:dyDescent="0.2">
      <c r="B168" s="360" t="s">
        <v>42</v>
      </c>
      <c r="C168" s="360"/>
      <c r="D168" s="360"/>
      <c r="E168" s="360"/>
      <c r="F168" s="360"/>
      <c r="G168" s="360"/>
      <c r="H168" s="360"/>
      <c r="I168" s="360"/>
      <c r="J168" s="360"/>
      <c r="K168" s="287">
        <f>SUM(K167)</f>
        <v>1.0455025545774377</v>
      </c>
    </row>
    <row r="169" spans="2:11" customFormat="1" ht="14.65" customHeight="1" x14ac:dyDescent="0.2">
      <c r="B169" s="359"/>
      <c r="C169" s="359"/>
      <c r="D169" s="359"/>
      <c r="E169" s="359"/>
      <c r="F169" s="359"/>
      <c r="G169" s="359"/>
      <c r="H169" s="359"/>
      <c r="I169" s="359"/>
      <c r="J169" s="359"/>
      <c r="K169" s="359"/>
    </row>
  </sheetData>
  <mergeCells count="215">
    <mergeCell ref="B2:J2"/>
    <mergeCell ref="B3:F3"/>
    <mergeCell ref="G3:J3"/>
    <mergeCell ref="B4:F4"/>
    <mergeCell ref="G4:J4"/>
    <mergeCell ref="B5:J5"/>
    <mergeCell ref="C10:H10"/>
    <mergeCell ref="I10:J10"/>
    <mergeCell ref="B11:J11"/>
    <mergeCell ref="C12:F12"/>
    <mergeCell ref="G12:H12"/>
    <mergeCell ref="I12:J12"/>
    <mergeCell ref="B6:J6"/>
    <mergeCell ref="C7:H7"/>
    <mergeCell ref="I7:J7"/>
    <mergeCell ref="C8:H8"/>
    <mergeCell ref="I8:J8"/>
    <mergeCell ref="C9:H9"/>
    <mergeCell ref="I9:J9"/>
    <mergeCell ref="B16:J16"/>
    <mergeCell ref="B17:J17"/>
    <mergeCell ref="B18:J18"/>
    <mergeCell ref="B19:J19"/>
    <mergeCell ref="R19:Y19"/>
    <mergeCell ref="Z19:AG19"/>
    <mergeCell ref="C13:F13"/>
    <mergeCell ref="G13:H13"/>
    <mergeCell ref="I13:J13"/>
    <mergeCell ref="B14:H14"/>
    <mergeCell ref="I14:J14"/>
    <mergeCell ref="B15:J15"/>
    <mergeCell ref="FN19:FU19"/>
    <mergeCell ref="CD19:CK19"/>
    <mergeCell ref="CL19:CS19"/>
    <mergeCell ref="CT19:DA19"/>
    <mergeCell ref="DB19:DI19"/>
    <mergeCell ref="DJ19:DQ19"/>
    <mergeCell ref="DR19:DY19"/>
    <mergeCell ref="AH19:AO19"/>
    <mergeCell ref="AP19:AW19"/>
    <mergeCell ref="AX19:BE19"/>
    <mergeCell ref="BF19:BM19"/>
    <mergeCell ref="BN19:BU19"/>
    <mergeCell ref="BV19:CC19"/>
    <mergeCell ref="C22:H22"/>
    <mergeCell ref="I22:J22"/>
    <mergeCell ref="C23:H23"/>
    <mergeCell ref="I23:J23"/>
    <mergeCell ref="B24:J24"/>
    <mergeCell ref="B25:J25"/>
    <mergeCell ref="HR19:HY19"/>
    <mergeCell ref="HZ19:IG19"/>
    <mergeCell ref="IH19:IJ19"/>
    <mergeCell ref="C20:H20"/>
    <mergeCell ref="I20:J20"/>
    <mergeCell ref="C21:H21"/>
    <mergeCell ref="I21:J21"/>
    <mergeCell ref="FV19:GC19"/>
    <mergeCell ref="GD19:GK19"/>
    <mergeCell ref="GL19:GS19"/>
    <mergeCell ref="GT19:HA19"/>
    <mergeCell ref="HB19:HI19"/>
    <mergeCell ref="HJ19:HQ19"/>
    <mergeCell ref="DZ19:EG19"/>
    <mergeCell ref="EH19:EO19"/>
    <mergeCell ref="EP19:EW19"/>
    <mergeCell ref="EX19:FE19"/>
    <mergeCell ref="FF19:FM19"/>
    <mergeCell ref="B33:J33"/>
    <mergeCell ref="C34:I34"/>
    <mergeCell ref="C35:G35"/>
    <mergeCell ref="C36:H36"/>
    <mergeCell ref="C37:H37"/>
    <mergeCell ref="C38:I38"/>
    <mergeCell ref="B26:J26"/>
    <mergeCell ref="B27:J27"/>
    <mergeCell ref="C28:H28"/>
    <mergeCell ref="C29:I29"/>
    <mergeCell ref="C30:H30"/>
    <mergeCell ref="B32:I32"/>
    <mergeCell ref="C46:I46"/>
    <mergeCell ref="B47:J47"/>
    <mergeCell ref="B48:J48"/>
    <mergeCell ref="B49:J49"/>
    <mergeCell ref="B50:J50"/>
    <mergeCell ref="C39:F39"/>
    <mergeCell ref="C40:H40"/>
    <mergeCell ref="C41:I41"/>
    <mergeCell ref="C42:I42"/>
    <mergeCell ref="C43:I43"/>
    <mergeCell ref="C44:I44"/>
    <mergeCell ref="C45:H45"/>
    <mergeCell ref="B57:J57"/>
    <mergeCell ref="B59:J59"/>
    <mergeCell ref="C60:H60"/>
    <mergeCell ref="C61:H61"/>
    <mergeCell ref="C62:H62"/>
    <mergeCell ref="C63:H63"/>
    <mergeCell ref="C51:I51"/>
    <mergeCell ref="C52:I52"/>
    <mergeCell ref="C53:I53"/>
    <mergeCell ref="C54:I54"/>
    <mergeCell ref="B55:I55"/>
    <mergeCell ref="B56:J56"/>
    <mergeCell ref="B71:J71"/>
    <mergeCell ref="B72:J72"/>
    <mergeCell ref="B73:J73"/>
    <mergeCell ref="C74:I74"/>
    <mergeCell ref="C75:H75"/>
    <mergeCell ref="C76:H76"/>
    <mergeCell ref="C64:H64"/>
    <mergeCell ref="C65:H65"/>
    <mergeCell ref="C66:H66"/>
    <mergeCell ref="C67:D67"/>
    <mergeCell ref="C68:H68"/>
    <mergeCell ref="B69:H69"/>
    <mergeCell ref="C84:H84"/>
    <mergeCell ref="C85:I85"/>
    <mergeCell ref="B86:I86"/>
    <mergeCell ref="B87:J87"/>
    <mergeCell ref="C88:I88"/>
    <mergeCell ref="C91:H91"/>
    <mergeCell ref="B78:I78"/>
    <mergeCell ref="C79:H79"/>
    <mergeCell ref="B80:I80"/>
    <mergeCell ref="B81:J81"/>
    <mergeCell ref="B82:J82"/>
    <mergeCell ref="C83:I83"/>
    <mergeCell ref="C101:H101"/>
    <mergeCell ref="C102:H102"/>
    <mergeCell ref="C103:H103"/>
    <mergeCell ref="C104:H104"/>
    <mergeCell ref="C105:H105"/>
    <mergeCell ref="B106:I106"/>
    <mergeCell ref="B95:H95"/>
    <mergeCell ref="B96:J96"/>
    <mergeCell ref="B97:J97"/>
    <mergeCell ref="C98:I98"/>
    <mergeCell ref="C99:H99"/>
    <mergeCell ref="C100:H100"/>
    <mergeCell ref="C113:I113"/>
    <mergeCell ref="C114:I114"/>
    <mergeCell ref="C115:I115"/>
    <mergeCell ref="C116:I116"/>
    <mergeCell ref="B117:I117"/>
    <mergeCell ref="B118:J118"/>
    <mergeCell ref="C107:I107"/>
    <mergeCell ref="B108:I108"/>
    <mergeCell ref="B109:J109"/>
    <mergeCell ref="C110:I110"/>
    <mergeCell ref="C111:I111"/>
    <mergeCell ref="C112:I112"/>
    <mergeCell ref="C125:H125"/>
    <mergeCell ref="C126:H126"/>
    <mergeCell ref="C127:H127"/>
    <mergeCell ref="C128:H128"/>
    <mergeCell ref="C129:H129"/>
    <mergeCell ref="C130:H130"/>
    <mergeCell ref="C119:H119"/>
    <mergeCell ref="B120:H120"/>
    <mergeCell ref="C121:H121"/>
    <mergeCell ref="B122:H122"/>
    <mergeCell ref="C123:H123"/>
    <mergeCell ref="B124:H124"/>
    <mergeCell ref="C131:H131"/>
    <mergeCell ref="C132:H132"/>
    <mergeCell ref="B133:I133"/>
    <mergeCell ref="B134:J134"/>
    <mergeCell ref="B135:D135"/>
    <mergeCell ref="B136:C138"/>
    <mergeCell ref="D136:J136"/>
    <mergeCell ref="D137:J137"/>
    <mergeCell ref="D138:J138"/>
    <mergeCell ref="B154:K154"/>
    <mergeCell ref="B155:D155"/>
    <mergeCell ref="E155:G155"/>
    <mergeCell ref="H155:I155"/>
    <mergeCell ref="J155:K155"/>
    <mergeCell ref="B139:J139"/>
    <mergeCell ref="B140:J140"/>
    <mergeCell ref="B141:J141"/>
    <mergeCell ref="B142:J142"/>
    <mergeCell ref="B143:I143"/>
    <mergeCell ref="C144:I144"/>
    <mergeCell ref="B151:J151"/>
    <mergeCell ref="C145:I145"/>
    <mergeCell ref="C146:I146"/>
    <mergeCell ref="C147:I147"/>
    <mergeCell ref="B148:I148"/>
    <mergeCell ref="C149:I149"/>
    <mergeCell ref="B150:I150"/>
    <mergeCell ref="B152:C152"/>
    <mergeCell ref="B153:K153"/>
    <mergeCell ref="B169:K169"/>
    <mergeCell ref="B166:J166"/>
    <mergeCell ref="J159:K159"/>
    <mergeCell ref="B160:I160"/>
    <mergeCell ref="J160:K160"/>
    <mergeCell ref="B161:K161"/>
    <mergeCell ref="F156:G156"/>
    <mergeCell ref="C162:E162"/>
    <mergeCell ref="G162:H162"/>
    <mergeCell ref="B163:K163"/>
    <mergeCell ref="D165:E165"/>
    <mergeCell ref="D167:E167"/>
    <mergeCell ref="B168:J168"/>
    <mergeCell ref="B156:D156"/>
    <mergeCell ref="H156:I156"/>
    <mergeCell ref="J156:K156"/>
    <mergeCell ref="B157:I157"/>
    <mergeCell ref="J157:K157"/>
    <mergeCell ref="B158:K158"/>
    <mergeCell ref="B159:D159"/>
    <mergeCell ref="F159:G159"/>
    <mergeCell ref="H159:I159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J169"/>
  <sheetViews>
    <sheetView workbookViewId="0">
      <selection activeCell="L64" sqref="L64"/>
    </sheetView>
  </sheetViews>
  <sheetFormatPr defaultColWidth="9.140625" defaultRowHeight="12" x14ac:dyDescent="0.2"/>
  <cols>
    <col min="1" max="1" width="0.85546875" style="85" customWidth="1"/>
    <col min="2" max="2" width="13.140625" style="85" bestFit="1" customWidth="1"/>
    <col min="3" max="3" width="26.85546875" style="85" customWidth="1"/>
    <col min="4" max="4" width="14.28515625" style="85" customWidth="1"/>
    <col min="5" max="5" width="11.85546875" style="85" customWidth="1"/>
    <col min="6" max="6" width="12.85546875" style="85" customWidth="1"/>
    <col min="7" max="7" width="8.140625" style="85" customWidth="1"/>
    <col min="8" max="8" width="8.28515625" style="85" customWidth="1"/>
    <col min="9" max="9" width="11.28515625" style="85" customWidth="1"/>
    <col min="10" max="10" width="13.85546875" style="123" bestFit="1" customWidth="1"/>
    <col min="11" max="11" width="11.28515625" style="85" bestFit="1" customWidth="1"/>
    <col min="12" max="12" width="11.7109375" style="91" bestFit="1" customWidth="1"/>
    <col min="13" max="13" width="7.42578125" style="91" customWidth="1"/>
    <col min="14" max="14" width="7" style="91" bestFit="1" customWidth="1"/>
    <col min="15" max="16" width="9.28515625" style="91" bestFit="1" customWidth="1"/>
    <col min="17" max="17" width="9.140625" style="91"/>
    <col min="18" max="256" width="9.140625" style="85"/>
    <col min="257" max="257" width="0.85546875" style="85" customWidth="1"/>
    <col min="258" max="258" width="13.140625" style="85" bestFit="1" customWidth="1"/>
    <col min="259" max="259" width="26.85546875" style="85" customWidth="1"/>
    <col min="260" max="260" width="14.28515625" style="85" customWidth="1"/>
    <col min="261" max="261" width="11.85546875" style="85" customWidth="1"/>
    <col min="262" max="262" width="12.85546875" style="85" customWidth="1"/>
    <col min="263" max="263" width="8.140625" style="85" customWidth="1"/>
    <col min="264" max="264" width="8.28515625" style="85" customWidth="1"/>
    <col min="265" max="265" width="11.28515625" style="85" customWidth="1"/>
    <col min="266" max="266" width="13.85546875" style="85" bestFit="1" customWidth="1"/>
    <col min="267" max="267" width="1.28515625" style="85" customWidth="1"/>
    <col min="268" max="268" width="11.7109375" style="85" bestFit="1" customWidth="1"/>
    <col min="269" max="269" width="7.42578125" style="85" customWidth="1"/>
    <col min="270" max="270" width="6.5703125" style="85" customWidth="1"/>
    <col min="271" max="272" width="9.28515625" style="85" bestFit="1" customWidth="1"/>
    <col min="273" max="512" width="9.140625" style="85"/>
    <col min="513" max="513" width="0.85546875" style="85" customWidth="1"/>
    <col min="514" max="514" width="13.140625" style="85" bestFit="1" customWidth="1"/>
    <col min="515" max="515" width="26.85546875" style="85" customWidth="1"/>
    <col min="516" max="516" width="14.28515625" style="85" customWidth="1"/>
    <col min="517" max="517" width="11.85546875" style="85" customWidth="1"/>
    <col min="518" max="518" width="12.85546875" style="85" customWidth="1"/>
    <col min="519" max="519" width="8.140625" style="85" customWidth="1"/>
    <col min="520" max="520" width="8.28515625" style="85" customWidth="1"/>
    <col min="521" max="521" width="11.28515625" style="85" customWidth="1"/>
    <col min="522" max="522" width="13.85546875" style="85" bestFit="1" customWidth="1"/>
    <col min="523" max="523" width="1.28515625" style="85" customWidth="1"/>
    <col min="524" max="524" width="11.7109375" style="85" bestFit="1" customWidth="1"/>
    <col min="525" max="525" width="7.42578125" style="85" customWidth="1"/>
    <col min="526" max="526" width="6.5703125" style="85" customWidth="1"/>
    <col min="527" max="528" width="9.28515625" style="85" bestFit="1" customWidth="1"/>
    <col min="529" max="768" width="9.140625" style="85"/>
    <col min="769" max="769" width="0.85546875" style="85" customWidth="1"/>
    <col min="770" max="770" width="13.140625" style="85" bestFit="1" customWidth="1"/>
    <col min="771" max="771" width="26.85546875" style="85" customWidth="1"/>
    <col min="772" max="772" width="14.28515625" style="85" customWidth="1"/>
    <col min="773" max="773" width="11.85546875" style="85" customWidth="1"/>
    <col min="774" max="774" width="12.85546875" style="85" customWidth="1"/>
    <col min="775" max="775" width="8.140625" style="85" customWidth="1"/>
    <col min="776" max="776" width="8.28515625" style="85" customWidth="1"/>
    <col min="777" max="777" width="11.28515625" style="85" customWidth="1"/>
    <col min="778" max="778" width="13.85546875" style="85" bestFit="1" customWidth="1"/>
    <col min="779" max="779" width="1.28515625" style="85" customWidth="1"/>
    <col min="780" max="780" width="11.7109375" style="85" bestFit="1" customWidth="1"/>
    <col min="781" max="781" width="7.42578125" style="85" customWidth="1"/>
    <col min="782" max="782" width="6.5703125" style="85" customWidth="1"/>
    <col min="783" max="784" width="9.28515625" style="85" bestFit="1" customWidth="1"/>
    <col min="785" max="1024" width="9.140625" style="85"/>
    <col min="1025" max="1025" width="0.85546875" style="85" customWidth="1"/>
    <col min="1026" max="1026" width="13.140625" style="85" bestFit="1" customWidth="1"/>
    <col min="1027" max="1027" width="26.85546875" style="85" customWidth="1"/>
    <col min="1028" max="1028" width="14.28515625" style="85" customWidth="1"/>
    <col min="1029" max="1029" width="11.85546875" style="85" customWidth="1"/>
    <col min="1030" max="1030" width="12.85546875" style="85" customWidth="1"/>
    <col min="1031" max="1031" width="8.140625" style="85" customWidth="1"/>
    <col min="1032" max="1032" width="8.28515625" style="85" customWidth="1"/>
    <col min="1033" max="1033" width="11.28515625" style="85" customWidth="1"/>
    <col min="1034" max="1034" width="13.85546875" style="85" bestFit="1" customWidth="1"/>
    <col min="1035" max="1035" width="1.28515625" style="85" customWidth="1"/>
    <col min="1036" max="1036" width="11.7109375" style="85" bestFit="1" customWidth="1"/>
    <col min="1037" max="1037" width="7.42578125" style="85" customWidth="1"/>
    <col min="1038" max="1038" width="6.5703125" style="85" customWidth="1"/>
    <col min="1039" max="1040" width="9.28515625" style="85" bestFit="1" customWidth="1"/>
    <col min="1041" max="1280" width="9.140625" style="85"/>
    <col min="1281" max="1281" width="0.85546875" style="85" customWidth="1"/>
    <col min="1282" max="1282" width="13.140625" style="85" bestFit="1" customWidth="1"/>
    <col min="1283" max="1283" width="26.85546875" style="85" customWidth="1"/>
    <col min="1284" max="1284" width="14.28515625" style="85" customWidth="1"/>
    <col min="1285" max="1285" width="11.85546875" style="85" customWidth="1"/>
    <col min="1286" max="1286" width="12.85546875" style="85" customWidth="1"/>
    <col min="1287" max="1287" width="8.140625" style="85" customWidth="1"/>
    <col min="1288" max="1288" width="8.28515625" style="85" customWidth="1"/>
    <col min="1289" max="1289" width="11.28515625" style="85" customWidth="1"/>
    <col min="1290" max="1290" width="13.85546875" style="85" bestFit="1" customWidth="1"/>
    <col min="1291" max="1291" width="1.28515625" style="85" customWidth="1"/>
    <col min="1292" max="1292" width="11.7109375" style="85" bestFit="1" customWidth="1"/>
    <col min="1293" max="1293" width="7.42578125" style="85" customWidth="1"/>
    <col min="1294" max="1294" width="6.5703125" style="85" customWidth="1"/>
    <col min="1295" max="1296" width="9.28515625" style="85" bestFit="1" customWidth="1"/>
    <col min="1297" max="1536" width="9.140625" style="85"/>
    <col min="1537" max="1537" width="0.85546875" style="85" customWidth="1"/>
    <col min="1538" max="1538" width="13.140625" style="85" bestFit="1" customWidth="1"/>
    <col min="1539" max="1539" width="26.85546875" style="85" customWidth="1"/>
    <col min="1540" max="1540" width="14.28515625" style="85" customWidth="1"/>
    <col min="1541" max="1541" width="11.85546875" style="85" customWidth="1"/>
    <col min="1542" max="1542" width="12.85546875" style="85" customWidth="1"/>
    <col min="1543" max="1543" width="8.140625" style="85" customWidth="1"/>
    <col min="1544" max="1544" width="8.28515625" style="85" customWidth="1"/>
    <col min="1545" max="1545" width="11.28515625" style="85" customWidth="1"/>
    <col min="1546" max="1546" width="13.85546875" style="85" bestFit="1" customWidth="1"/>
    <col min="1547" max="1547" width="1.28515625" style="85" customWidth="1"/>
    <col min="1548" max="1548" width="11.7109375" style="85" bestFit="1" customWidth="1"/>
    <col min="1549" max="1549" width="7.42578125" style="85" customWidth="1"/>
    <col min="1550" max="1550" width="6.5703125" style="85" customWidth="1"/>
    <col min="1551" max="1552" width="9.28515625" style="85" bestFit="1" customWidth="1"/>
    <col min="1553" max="1792" width="9.140625" style="85"/>
    <col min="1793" max="1793" width="0.85546875" style="85" customWidth="1"/>
    <col min="1794" max="1794" width="13.140625" style="85" bestFit="1" customWidth="1"/>
    <col min="1795" max="1795" width="26.85546875" style="85" customWidth="1"/>
    <col min="1796" max="1796" width="14.28515625" style="85" customWidth="1"/>
    <col min="1797" max="1797" width="11.85546875" style="85" customWidth="1"/>
    <col min="1798" max="1798" width="12.85546875" style="85" customWidth="1"/>
    <col min="1799" max="1799" width="8.140625" style="85" customWidth="1"/>
    <col min="1800" max="1800" width="8.28515625" style="85" customWidth="1"/>
    <col min="1801" max="1801" width="11.28515625" style="85" customWidth="1"/>
    <col min="1802" max="1802" width="13.85546875" style="85" bestFit="1" customWidth="1"/>
    <col min="1803" max="1803" width="1.28515625" style="85" customWidth="1"/>
    <col min="1804" max="1804" width="11.7109375" style="85" bestFit="1" customWidth="1"/>
    <col min="1805" max="1805" width="7.42578125" style="85" customWidth="1"/>
    <col min="1806" max="1806" width="6.5703125" style="85" customWidth="1"/>
    <col min="1807" max="1808" width="9.28515625" style="85" bestFit="1" customWidth="1"/>
    <col min="1809" max="2048" width="9.140625" style="85"/>
    <col min="2049" max="2049" width="0.85546875" style="85" customWidth="1"/>
    <col min="2050" max="2050" width="13.140625" style="85" bestFit="1" customWidth="1"/>
    <col min="2051" max="2051" width="26.85546875" style="85" customWidth="1"/>
    <col min="2052" max="2052" width="14.28515625" style="85" customWidth="1"/>
    <col min="2053" max="2053" width="11.85546875" style="85" customWidth="1"/>
    <col min="2054" max="2054" width="12.85546875" style="85" customWidth="1"/>
    <col min="2055" max="2055" width="8.140625" style="85" customWidth="1"/>
    <col min="2056" max="2056" width="8.28515625" style="85" customWidth="1"/>
    <col min="2057" max="2057" width="11.28515625" style="85" customWidth="1"/>
    <col min="2058" max="2058" width="13.85546875" style="85" bestFit="1" customWidth="1"/>
    <col min="2059" max="2059" width="1.28515625" style="85" customWidth="1"/>
    <col min="2060" max="2060" width="11.7109375" style="85" bestFit="1" customWidth="1"/>
    <col min="2061" max="2061" width="7.42578125" style="85" customWidth="1"/>
    <col min="2062" max="2062" width="6.5703125" style="85" customWidth="1"/>
    <col min="2063" max="2064" width="9.28515625" style="85" bestFit="1" customWidth="1"/>
    <col min="2065" max="2304" width="9.140625" style="85"/>
    <col min="2305" max="2305" width="0.85546875" style="85" customWidth="1"/>
    <col min="2306" max="2306" width="13.140625" style="85" bestFit="1" customWidth="1"/>
    <col min="2307" max="2307" width="26.85546875" style="85" customWidth="1"/>
    <col min="2308" max="2308" width="14.28515625" style="85" customWidth="1"/>
    <col min="2309" max="2309" width="11.85546875" style="85" customWidth="1"/>
    <col min="2310" max="2310" width="12.85546875" style="85" customWidth="1"/>
    <col min="2311" max="2311" width="8.140625" style="85" customWidth="1"/>
    <col min="2312" max="2312" width="8.28515625" style="85" customWidth="1"/>
    <col min="2313" max="2313" width="11.28515625" style="85" customWidth="1"/>
    <col min="2314" max="2314" width="13.85546875" style="85" bestFit="1" customWidth="1"/>
    <col min="2315" max="2315" width="1.28515625" style="85" customWidth="1"/>
    <col min="2316" max="2316" width="11.7109375" style="85" bestFit="1" customWidth="1"/>
    <col min="2317" max="2317" width="7.42578125" style="85" customWidth="1"/>
    <col min="2318" max="2318" width="6.5703125" style="85" customWidth="1"/>
    <col min="2319" max="2320" width="9.28515625" style="85" bestFit="1" customWidth="1"/>
    <col min="2321" max="2560" width="9.140625" style="85"/>
    <col min="2561" max="2561" width="0.85546875" style="85" customWidth="1"/>
    <col min="2562" max="2562" width="13.140625" style="85" bestFit="1" customWidth="1"/>
    <col min="2563" max="2563" width="26.85546875" style="85" customWidth="1"/>
    <col min="2564" max="2564" width="14.28515625" style="85" customWidth="1"/>
    <col min="2565" max="2565" width="11.85546875" style="85" customWidth="1"/>
    <col min="2566" max="2566" width="12.85546875" style="85" customWidth="1"/>
    <col min="2567" max="2567" width="8.140625" style="85" customWidth="1"/>
    <col min="2568" max="2568" width="8.28515625" style="85" customWidth="1"/>
    <col min="2569" max="2569" width="11.28515625" style="85" customWidth="1"/>
    <col min="2570" max="2570" width="13.85546875" style="85" bestFit="1" customWidth="1"/>
    <col min="2571" max="2571" width="1.28515625" style="85" customWidth="1"/>
    <col min="2572" max="2572" width="11.7109375" style="85" bestFit="1" customWidth="1"/>
    <col min="2573" max="2573" width="7.42578125" style="85" customWidth="1"/>
    <col min="2574" max="2574" width="6.5703125" style="85" customWidth="1"/>
    <col min="2575" max="2576" width="9.28515625" style="85" bestFit="1" customWidth="1"/>
    <col min="2577" max="2816" width="9.140625" style="85"/>
    <col min="2817" max="2817" width="0.85546875" style="85" customWidth="1"/>
    <col min="2818" max="2818" width="13.140625" style="85" bestFit="1" customWidth="1"/>
    <col min="2819" max="2819" width="26.85546875" style="85" customWidth="1"/>
    <col min="2820" max="2820" width="14.28515625" style="85" customWidth="1"/>
    <col min="2821" max="2821" width="11.85546875" style="85" customWidth="1"/>
    <col min="2822" max="2822" width="12.85546875" style="85" customWidth="1"/>
    <col min="2823" max="2823" width="8.140625" style="85" customWidth="1"/>
    <col min="2824" max="2824" width="8.28515625" style="85" customWidth="1"/>
    <col min="2825" max="2825" width="11.28515625" style="85" customWidth="1"/>
    <col min="2826" max="2826" width="13.85546875" style="85" bestFit="1" customWidth="1"/>
    <col min="2827" max="2827" width="1.28515625" style="85" customWidth="1"/>
    <col min="2828" max="2828" width="11.7109375" style="85" bestFit="1" customWidth="1"/>
    <col min="2829" max="2829" width="7.42578125" style="85" customWidth="1"/>
    <col min="2830" max="2830" width="6.5703125" style="85" customWidth="1"/>
    <col min="2831" max="2832" width="9.28515625" style="85" bestFit="1" customWidth="1"/>
    <col min="2833" max="3072" width="9.140625" style="85"/>
    <col min="3073" max="3073" width="0.85546875" style="85" customWidth="1"/>
    <col min="3074" max="3074" width="13.140625" style="85" bestFit="1" customWidth="1"/>
    <col min="3075" max="3075" width="26.85546875" style="85" customWidth="1"/>
    <col min="3076" max="3076" width="14.28515625" style="85" customWidth="1"/>
    <col min="3077" max="3077" width="11.85546875" style="85" customWidth="1"/>
    <col min="3078" max="3078" width="12.85546875" style="85" customWidth="1"/>
    <col min="3079" max="3079" width="8.140625" style="85" customWidth="1"/>
    <col min="3080" max="3080" width="8.28515625" style="85" customWidth="1"/>
    <col min="3081" max="3081" width="11.28515625" style="85" customWidth="1"/>
    <col min="3082" max="3082" width="13.85546875" style="85" bestFit="1" customWidth="1"/>
    <col min="3083" max="3083" width="1.28515625" style="85" customWidth="1"/>
    <col min="3084" max="3084" width="11.7109375" style="85" bestFit="1" customWidth="1"/>
    <col min="3085" max="3085" width="7.42578125" style="85" customWidth="1"/>
    <col min="3086" max="3086" width="6.5703125" style="85" customWidth="1"/>
    <col min="3087" max="3088" width="9.28515625" style="85" bestFit="1" customWidth="1"/>
    <col min="3089" max="3328" width="9.140625" style="85"/>
    <col min="3329" max="3329" width="0.85546875" style="85" customWidth="1"/>
    <col min="3330" max="3330" width="13.140625" style="85" bestFit="1" customWidth="1"/>
    <col min="3331" max="3331" width="26.85546875" style="85" customWidth="1"/>
    <col min="3332" max="3332" width="14.28515625" style="85" customWidth="1"/>
    <col min="3333" max="3333" width="11.85546875" style="85" customWidth="1"/>
    <col min="3334" max="3334" width="12.85546875" style="85" customWidth="1"/>
    <col min="3335" max="3335" width="8.140625" style="85" customWidth="1"/>
    <col min="3336" max="3336" width="8.28515625" style="85" customWidth="1"/>
    <col min="3337" max="3337" width="11.28515625" style="85" customWidth="1"/>
    <col min="3338" max="3338" width="13.85546875" style="85" bestFit="1" customWidth="1"/>
    <col min="3339" max="3339" width="1.28515625" style="85" customWidth="1"/>
    <col min="3340" max="3340" width="11.7109375" style="85" bestFit="1" customWidth="1"/>
    <col min="3341" max="3341" width="7.42578125" style="85" customWidth="1"/>
    <col min="3342" max="3342" width="6.5703125" style="85" customWidth="1"/>
    <col min="3343" max="3344" width="9.28515625" style="85" bestFit="1" customWidth="1"/>
    <col min="3345" max="3584" width="9.140625" style="85"/>
    <col min="3585" max="3585" width="0.85546875" style="85" customWidth="1"/>
    <col min="3586" max="3586" width="13.140625" style="85" bestFit="1" customWidth="1"/>
    <col min="3587" max="3587" width="26.85546875" style="85" customWidth="1"/>
    <col min="3588" max="3588" width="14.28515625" style="85" customWidth="1"/>
    <col min="3589" max="3589" width="11.85546875" style="85" customWidth="1"/>
    <col min="3590" max="3590" width="12.85546875" style="85" customWidth="1"/>
    <col min="3591" max="3591" width="8.140625" style="85" customWidth="1"/>
    <col min="3592" max="3592" width="8.28515625" style="85" customWidth="1"/>
    <col min="3593" max="3593" width="11.28515625" style="85" customWidth="1"/>
    <col min="3594" max="3594" width="13.85546875" style="85" bestFit="1" customWidth="1"/>
    <col min="3595" max="3595" width="1.28515625" style="85" customWidth="1"/>
    <col min="3596" max="3596" width="11.7109375" style="85" bestFit="1" customWidth="1"/>
    <col min="3597" max="3597" width="7.42578125" style="85" customWidth="1"/>
    <col min="3598" max="3598" width="6.5703125" style="85" customWidth="1"/>
    <col min="3599" max="3600" width="9.28515625" style="85" bestFit="1" customWidth="1"/>
    <col min="3601" max="3840" width="9.140625" style="85"/>
    <col min="3841" max="3841" width="0.85546875" style="85" customWidth="1"/>
    <col min="3842" max="3842" width="13.140625" style="85" bestFit="1" customWidth="1"/>
    <col min="3843" max="3843" width="26.85546875" style="85" customWidth="1"/>
    <col min="3844" max="3844" width="14.28515625" style="85" customWidth="1"/>
    <col min="3845" max="3845" width="11.85546875" style="85" customWidth="1"/>
    <col min="3846" max="3846" width="12.85546875" style="85" customWidth="1"/>
    <col min="3847" max="3847" width="8.140625" style="85" customWidth="1"/>
    <col min="3848" max="3848" width="8.28515625" style="85" customWidth="1"/>
    <col min="3849" max="3849" width="11.28515625" style="85" customWidth="1"/>
    <col min="3850" max="3850" width="13.85546875" style="85" bestFit="1" customWidth="1"/>
    <col min="3851" max="3851" width="1.28515625" style="85" customWidth="1"/>
    <col min="3852" max="3852" width="11.7109375" style="85" bestFit="1" customWidth="1"/>
    <col min="3853" max="3853" width="7.42578125" style="85" customWidth="1"/>
    <col min="3854" max="3854" width="6.5703125" style="85" customWidth="1"/>
    <col min="3855" max="3856" width="9.28515625" style="85" bestFit="1" customWidth="1"/>
    <col min="3857" max="4096" width="9.140625" style="85"/>
    <col min="4097" max="4097" width="0.85546875" style="85" customWidth="1"/>
    <col min="4098" max="4098" width="13.140625" style="85" bestFit="1" customWidth="1"/>
    <col min="4099" max="4099" width="26.85546875" style="85" customWidth="1"/>
    <col min="4100" max="4100" width="14.28515625" style="85" customWidth="1"/>
    <col min="4101" max="4101" width="11.85546875" style="85" customWidth="1"/>
    <col min="4102" max="4102" width="12.85546875" style="85" customWidth="1"/>
    <col min="4103" max="4103" width="8.140625" style="85" customWidth="1"/>
    <col min="4104" max="4104" width="8.28515625" style="85" customWidth="1"/>
    <col min="4105" max="4105" width="11.28515625" style="85" customWidth="1"/>
    <col min="4106" max="4106" width="13.85546875" style="85" bestFit="1" customWidth="1"/>
    <col min="4107" max="4107" width="1.28515625" style="85" customWidth="1"/>
    <col min="4108" max="4108" width="11.7109375" style="85" bestFit="1" customWidth="1"/>
    <col min="4109" max="4109" width="7.42578125" style="85" customWidth="1"/>
    <col min="4110" max="4110" width="6.5703125" style="85" customWidth="1"/>
    <col min="4111" max="4112" width="9.28515625" style="85" bestFit="1" customWidth="1"/>
    <col min="4113" max="4352" width="9.140625" style="85"/>
    <col min="4353" max="4353" width="0.85546875" style="85" customWidth="1"/>
    <col min="4354" max="4354" width="13.140625" style="85" bestFit="1" customWidth="1"/>
    <col min="4355" max="4355" width="26.85546875" style="85" customWidth="1"/>
    <col min="4356" max="4356" width="14.28515625" style="85" customWidth="1"/>
    <col min="4357" max="4357" width="11.85546875" style="85" customWidth="1"/>
    <col min="4358" max="4358" width="12.85546875" style="85" customWidth="1"/>
    <col min="4359" max="4359" width="8.140625" style="85" customWidth="1"/>
    <col min="4360" max="4360" width="8.28515625" style="85" customWidth="1"/>
    <col min="4361" max="4361" width="11.28515625" style="85" customWidth="1"/>
    <col min="4362" max="4362" width="13.85546875" style="85" bestFit="1" customWidth="1"/>
    <col min="4363" max="4363" width="1.28515625" style="85" customWidth="1"/>
    <col min="4364" max="4364" width="11.7109375" style="85" bestFit="1" customWidth="1"/>
    <col min="4365" max="4365" width="7.42578125" style="85" customWidth="1"/>
    <col min="4366" max="4366" width="6.5703125" style="85" customWidth="1"/>
    <col min="4367" max="4368" width="9.28515625" style="85" bestFit="1" customWidth="1"/>
    <col min="4369" max="4608" width="9.140625" style="85"/>
    <col min="4609" max="4609" width="0.85546875" style="85" customWidth="1"/>
    <col min="4610" max="4610" width="13.140625" style="85" bestFit="1" customWidth="1"/>
    <col min="4611" max="4611" width="26.85546875" style="85" customWidth="1"/>
    <col min="4612" max="4612" width="14.28515625" style="85" customWidth="1"/>
    <col min="4613" max="4613" width="11.85546875" style="85" customWidth="1"/>
    <col min="4614" max="4614" width="12.85546875" style="85" customWidth="1"/>
    <col min="4615" max="4615" width="8.140625" style="85" customWidth="1"/>
    <col min="4616" max="4616" width="8.28515625" style="85" customWidth="1"/>
    <col min="4617" max="4617" width="11.28515625" style="85" customWidth="1"/>
    <col min="4618" max="4618" width="13.85546875" style="85" bestFit="1" customWidth="1"/>
    <col min="4619" max="4619" width="1.28515625" style="85" customWidth="1"/>
    <col min="4620" max="4620" width="11.7109375" style="85" bestFit="1" customWidth="1"/>
    <col min="4621" max="4621" width="7.42578125" style="85" customWidth="1"/>
    <col min="4622" max="4622" width="6.5703125" style="85" customWidth="1"/>
    <col min="4623" max="4624" width="9.28515625" style="85" bestFit="1" customWidth="1"/>
    <col min="4625" max="4864" width="9.140625" style="85"/>
    <col min="4865" max="4865" width="0.85546875" style="85" customWidth="1"/>
    <col min="4866" max="4866" width="13.140625" style="85" bestFit="1" customWidth="1"/>
    <col min="4867" max="4867" width="26.85546875" style="85" customWidth="1"/>
    <col min="4868" max="4868" width="14.28515625" style="85" customWidth="1"/>
    <col min="4869" max="4869" width="11.85546875" style="85" customWidth="1"/>
    <col min="4870" max="4870" width="12.85546875" style="85" customWidth="1"/>
    <col min="4871" max="4871" width="8.140625" style="85" customWidth="1"/>
    <col min="4872" max="4872" width="8.28515625" style="85" customWidth="1"/>
    <col min="4873" max="4873" width="11.28515625" style="85" customWidth="1"/>
    <col min="4874" max="4874" width="13.85546875" style="85" bestFit="1" customWidth="1"/>
    <col min="4875" max="4875" width="1.28515625" style="85" customWidth="1"/>
    <col min="4876" max="4876" width="11.7109375" style="85" bestFit="1" customWidth="1"/>
    <col min="4877" max="4877" width="7.42578125" style="85" customWidth="1"/>
    <col min="4878" max="4878" width="6.5703125" style="85" customWidth="1"/>
    <col min="4879" max="4880" width="9.28515625" style="85" bestFit="1" customWidth="1"/>
    <col min="4881" max="5120" width="9.140625" style="85"/>
    <col min="5121" max="5121" width="0.85546875" style="85" customWidth="1"/>
    <col min="5122" max="5122" width="13.140625" style="85" bestFit="1" customWidth="1"/>
    <col min="5123" max="5123" width="26.85546875" style="85" customWidth="1"/>
    <col min="5124" max="5124" width="14.28515625" style="85" customWidth="1"/>
    <col min="5125" max="5125" width="11.85546875" style="85" customWidth="1"/>
    <col min="5126" max="5126" width="12.85546875" style="85" customWidth="1"/>
    <col min="5127" max="5127" width="8.140625" style="85" customWidth="1"/>
    <col min="5128" max="5128" width="8.28515625" style="85" customWidth="1"/>
    <col min="5129" max="5129" width="11.28515625" style="85" customWidth="1"/>
    <col min="5130" max="5130" width="13.85546875" style="85" bestFit="1" customWidth="1"/>
    <col min="5131" max="5131" width="1.28515625" style="85" customWidth="1"/>
    <col min="5132" max="5132" width="11.7109375" style="85" bestFit="1" customWidth="1"/>
    <col min="5133" max="5133" width="7.42578125" style="85" customWidth="1"/>
    <col min="5134" max="5134" width="6.5703125" style="85" customWidth="1"/>
    <col min="5135" max="5136" width="9.28515625" style="85" bestFit="1" customWidth="1"/>
    <col min="5137" max="5376" width="9.140625" style="85"/>
    <col min="5377" max="5377" width="0.85546875" style="85" customWidth="1"/>
    <col min="5378" max="5378" width="13.140625" style="85" bestFit="1" customWidth="1"/>
    <col min="5379" max="5379" width="26.85546875" style="85" customWidth="1"/>
    <col min="5380" max="5380" width="14.28515625" style="85" customWidth="1"/>
    <col min="5381" max="5381" width="11.85546875" style="85" customWidth="1"/>
    <col min="5382" max="5382" width="12.85546875" style="85" customWidth="1"/>
    <col min="5383" max="5383" width="8.140625" style="85" customWidth="1"/>
    <col min="5384" max="5384" width="8.28515625" style="85" customWidth="1"/>
    <col min="5385" max="5385" width="11.28515625" style="85" customWidth="1"/>
    <col min="5386" max="5386" width="13.85546875" style="85" bestFit="1" customWidth="1"/>
    <col min="5387" max="5387" width="1.28515625" style="85" customWidth="1"/>
    <col min="5388" max="5388" width="11.7109375" style="85" bestFit="1" customWidth="1"/>
    <col min="5389" max="5389" width="7.42578125" style="85" customWidth="1"/>
    <col min="5390" max="5390" width="6.5703125" style="85" customWidth="1"/>
    <col min="5391" max="5392" width="9.28515625" style="85" bestFit="1" customWidth="1"/>
    <col min="5393" max="5632" width="9.140625" style="85"/>
    <col min="5633" max="5633" width="0.85546875" style="85" customWidth="1"/>
    <col min="5634" max="5634" width="13.140625" style="85" bestFit="1" customWidth="1"/>
    <col min="5635" max="5635" width="26.85546875" style="85" customWidth="1"/>
    <col min="5636" max="5636" width="14.28515625" style="85" customWidth="1"/>
    <col min="5637" max="5637" width="11.85546875" style="85" customWidth="1"/>
    <col min="5638" max="5638" width="12.85546875" style="85" customWidth="1"/>
    <col min="5639" max="5639" width="8.140625" style="85" customWidth="1"/>
    <col min="5640" max="5640" width="8.28515625" style="85" customWidth="1"/>
    <col min="5641" max="5641" width="11.28515625" style="85" customWidth="1"/>
    <col min="5642" max="5642" width="13.85546875" style="85" bestFit="1" customWidth="1"/>
    <col min="5643" max="5643" width="1.28515625" style="85" customWidth="1"/>
    <col min="5644" max="5644" width="11.7109375" style="85" bestFit="1" customWidth="1"/>
    <col min="5645" max="5645" width="7.42578125" style="85" customWidth="1"/>
    <col min="5646" max="5646" width="6.5703125" style="85" customWidth="1"/>
    <col min="5647" max="5648" width="9.28515625" style="85" bestFit="1" customWidth="1"/>
    <col min="5649" max="5888" width="9.140625" style="85"/>
    <col min="5889" max="5889" width="0.85546875" style="85" customWidth="1"/>
    <col min="5890" max="5890" width="13.140625" style="85" bestFit="1" customWidth="1"/>
    <col min="5891" max="5891" width="26.85546875" style="85" customWidth="1"/>
    <col min="5892" max="5892" width="14.28515625" style="85" customWidth="1"/>
    <col min="5893" max="5893" width="11.85546875" style="85" customWidth="1"/>
    <col min="5894" max="5894" width="12.85546875" style="85" customWidth="1"/>
    <col min="5895" max="5895" width="8.140625" style="85" customWidth="1"/>
    <col min="5896" max="5896" width="8.28515625" style="85" customWidth="1"/>
    <col min="5897" max="5897" width="11.28515625" style="85" customWidth="1"/>
    <col min="5898" max="5898" width="13.85546875" style="85" bestFit="1" customWidth="1"/>
    <col min="5899" max="5899" width="1.28515625" style="85" customWidth="1"/>
    <col min="5900" max="5900" width="11.7109375" style="85" bestFit="1" customWidth="1"/>
    <col min="5901" max="5901" width="7.42578125" style="85" customWidth="1"/>
    <col min="5902" max="5902" width="6.5703125" style="85" customWidth="1"/>
    <col min="5903" max="5904" width="9.28515625" style="85" bestFit="1" customWidth="1"/>
    <col min="5905" max="6144" width="9.140625" style="85"/>
    <col min="6145" max="6145" width="0.85546875" style="85" customWidth="1"/>
    <col min="6146" max="6146" width="13.140625" style="85" bestFit="1" customWidth="1"/>
    <col min="6147" max="6147" width="26.85546875" style="85" customWidth="1"/>
    <col min="6148" max="6148" width="14.28515625" style="85" customWidth="1"/>
    <col min="6149" max="6149" width="11.85546875" style="85" customWidth="1"/>
    <col min="6150" max="6150" width="12.85546875" style="85" customWidth="1"/>
    <col min="6151" max="6151" width="8.140625" style="85" customWidth="1"/>
    <col min="6152" max="6152" width="8.28515625" style="85" customWidth="1"/>
    <col min="6153" max="6153" width="11.28515625" style="85" customWidth="1"/>
    <col min="6154" max="6154" width="13.85546875" style="85" bestFit="1" customWidth="1"/>
    <col min="6155" max="6155" width="1.28515625" style="85" customWidth="1"/>
    <col min="6156" max="6156" width="11.7109375" style="85" bestFit="1" customWidth="1"/>
    <col min="6157" max="6157" width="7.42578125" style="85" customWidth="1"/>
    <col min="6158" max="6158" width="6.5703125" style="85" customWidth="1"/>
    <col min="6159" max="6160" width="9.28515625" style="85" bestFit="1" customWidth="1"/>
    <col min="6161" max="6400" width="9.140625" style="85"/>
    <col min="6401" max="6401" width="0.85546875" style="85" customWidth="1"/>
    <col min="6402" max="6402" width="13.140625" style="85" bestFit="1" customWidth="1"/>
    <col min="6403" max="6403" width="26.85546875" style="85" customWidth="1"/>
    <col min="6404" max="6404" width="14.28515625" style="85" customWidth="1"/>
    <col min="6405" max="6405" width="11.85546875" style="85" customWidth="1"/>
    <col min="6406" max="6406" width="12.85546875" style="85" customWidth="1"/>
    <col min="6407" max="6407" width="8.140625" style="85" customWidth="1"/>
    <col min="6408" max="6408" width="8.28515625" style="85" customWidth="1"/>
    <col min="6409" max="6409" width="11.28515625" style="85" customWidth="1"/>
    <col min="6410" max="6410" width="13.85546875" style="85" bestFit="1" customWidth="1"/>
    <col min="6411" max="6411" width="1.28515625" style="85" customWidth="1"/>
    <col min="6412" max="6412" width="11.7109375" style="85" bestFit="1" customWidth="1"/>
    <col min="6413" max="6413" width="7.42578125" style="85" customWidth="1"/>
    <col min="6414" max="6414" width="6.5703125" style="85" customWidth="1"/>
    <col min="6415" max="6416" width="9.28515625" style="85" bestFit="1" customWidth="1"/>
    <col min="6417" max="6656" width="9.140625" style="85"/>
    <col min="6657" max="6657" width="0.85546875" style="85" customWidth="1"/>
    <col min="6658" max="6658" width="13.140625" style="85" bestFit="1" customWidth="1"/>
    <col min="6659" max="6659" width="26.85546875" style="85" customWidth="1"/>
    <col min="6660" max="6660" width="14.28515625" style="85" customWidth="1"/>
    <col min="6661" max="6661" width="11.85546875" style="85" customWidth="1"/>
    <col min="6662" max="6662" width="12.85546875" style="85" customWidth="1"/>
    <col min="6663" max="6663" width="8.140625" style="85" customWidth="1"/>
    <col min="6664" max="6664" width="8.28515625" style="85" customWidth="1"/>
    <col min="6665" max="6665" width="11.28515625" style="85" customWidth="1"/>
    <col min="6666" max="6666" width="13.85546875" style="85" bestFit="1" customWidth="1"/>
    <col min="6667" max="6667" width="1.28515625" style="85" customWidth="1"/>
    <col min="6668" max="6668" width="11.7109375" style="85" bestFit="1" customWidth="1"/>
    <col min="6669" max="6669" width="7.42578125" style="85" customWidth="1"/>
    <col min="6670" max="6670" width="6.5703125" style="85" customWidth="1"/>
    <col min="6671" max="6672" width="9.28515625" style="85" bestFit="1" customWidth="1"/>
    <col min="6673" max="6912" width="9.140625" style="85"/>
    <col min="6913" max="6913" width="0.85546875" style="85" customWidth="1"/>
    <col min="6914" max="6914" width="13.140625" style="85" bestFit="1" customWidth="1"/>
    <col min="6915" max="6915" width="26.85546875" style="85" customWidth="1"/>
    <col min="6916" max="6916" width="14.28515625" style="85" customWidth="1"/>
    <col min="6917" max="6917" width="11.85546875" style="85" customWidth="1"/>
    <col min="6918" max="6918" width="12.85546875" style="85" customWidth="1"/>
    <col min="6919" max="6919" width="8.140625" style="85" customWidth="1"/>
    <col min="6920" max="6920" width="8.28515625" style="85" customWidth="1"/>
    <col min="6921" max="6921" width="11.28515625" style="85" customWidth="1"/>
    <col min="6922" max="6922" width="13.85546875" style="85" bestFit="1" customWidth="1"/>
    <col min="6923" max="6923" width="1.28515625" style="85" customWidth="1"/>
    <col min="6924" max="6924" width="11.7109375" style="85" bestFit="1" customWidth="1"/>
    <col min="6925" max="6925" width="7.42578125" style="85" customWidth="1"/>
    <col min="6926" max="6926" width="6.5703125" style="85" customWidth="1"/>
    <col min="6927" max="6928" width="9.28515625" style="85" bestFit="1" customWidth="1"/>
    <col min="6929" max="7168" width="9.140625" style="85"/>
    <col min="7169" max="7169" width="0.85546875" style="85" customWidth="1"/>
    <col min="7170" max="7170" width="13.140625" style="85" bestFit="1" customWidth="1"/>
    <col min="7171" max="7171" width="26.85546875" style="85" customWidth="1"/>
    <col min="7172" max="7172" width="14.28515625" style="85" customWidth="1"/>
    <col min="7173" max="7173" width="11.85546875" style="85" customWidth="1"/>
    <col min="7174" max="7174" width="12.85546875" style="85" customWidth="1"/>
    <col min="7175" max="7175" width="8.140625" style="85" customWidth="1"/>
    <col min="7176" max="7176" width="8.28515625" style="85" customWidth="1"/>
    <col min="7177" max="7177" width="11.28515625" style="85" customWidth="1"/>
    <col min="7178" max="7178" width="13.85546875" style="85" bestFit="1" customWidth="1"/>
    <col min="7179" max="7179" width="1.28515625" style="85" customWidth="1"/>
    <col min="7180" max="7180" width="11.7109375" style="85" bestFit="1" customWidth="1"/>
    <col min="7181" max="7181" width="7.42578125" style="85" customWidth="1"/>
    <col min="7182" max="7182" width="6.5703125" style="85" customWidth="1"/>
    <col min="7183" max="7184" width="9.28515625" style="85" bestFit="1" customWidth="1"/>
    <col min="7185" max="7424" width="9.140625" style="85"/>
    <col min="7425" max="7425" width="0.85546875" style="85" customWidth="1"/>
    <col min="7426" max="7426" width="13.140625" style="85" bestFit="1" customWidth="1"/>
    <col min="7427" max="7427" width="26.85546875" style="85" customWidth="1"/>
    <col min="7428" max="7428" width="14.28515625" style="85" customWidth="1"/>
    <col min="7429" max="7429" width="11.85546875" style="85" customWidth="1"/>
    <col min="7430" max="7430" width="12.85546875" style="85" customWidth="1"/>
    <col min="7431" max="7431" width="8.140625" style="85" customWidth="1"/>
    <col min="7432" max="7432" width="8.28515625" style="85" customWidth="1"/>
    <col min="7433" max="7433" width="11.28515625" style="85" customWidth="1"/>
    <col min="7434" max="7434" width="13.85546875" style="85" bestFit="1" customWidth="1"/>
    <col min="7435" max="7435" width="1.28515625" style="85" customWidth="1"/>
    <col min="7436" max="7436" width="11.7109375" style="85" bestFit="1" customWidth="1"/>
    <col min="7437" max="7437" width="7.42578125" style="85" customWidth="1"/>
    <col min="7438" max="7438" width="6.5703125" style="85" customWidth="1"/>
    <col min="7439" max="7440" width="9.28515625" style="85" bestFit="1" customWidth="1"/>
    <col min="7441" max="7680" width="9.140625" style="85"/>
    <col min="7681" max="7681" width="0.85546875" style="85" customWidth="1"/>
    <col min="7682" max="7682" width="13.140625" style="85" bestFit="1" customWidth="1"/>
    <col min="7683" max="7683" width="26.85546875" style="85" customWidth="1"/>
    <col min="7684" max="7684" width="14.28515625" style="85" customWidth="1"/>
    <col min="7685" max="7685" width="11.85546875" style="85" customWidth="1"/>
    <col min="7686" max="7686" width="12.85546875" style="85" customWidth="1"/>
    <col min="7687" max="7687" width="8.140625" style="85" customWidth="1"/>
    <col min="7688" max="7688" width="8.28515625" style="85" customWidth="1"/>
    <col min="7689" max="7689" width="11.28515625" style="85" customWidth="1"/>
    <col min="7690" max="7690" width="13.85546875" style="85" bestFit="1" customWidth="1"/>
    <col min="7691" max="7691" width="1.28515625" style="85" customWidth="1"/>
    <col min="7692" max="7692" width="11.7109375" style="85" bestFit="1" customWidth="1"/>
    <col min="7693" max="7693" width="7.42578125" style="85" customWidth="1"/>
    <col min="7694" max="7694" width="6.5703125" style="85" customWidth="1"/>
    <col min="7695" max="7696" width="9.28515625" style="85" bestFit="1" customWidth="1"/>
    <col min="7697" max="7936" width="9.140625" style="85"/>
    <col min="7937" max="7937" width="0.85546875" style="85" customWidth="1"/>
    <col min="7938" max="7938" width="13.140625" style="85" bestFit="1" customWidth="1"/>
    <col min="7939" max="7939" width="26.85546875" style="85" customWidth="1"/>
    <col min="7940" max="7940" width="14.28515625" style="85" customWidth="1"/>
    <col min="7941" max="7941" width="11.85546875" style="85" customWidth="1"/>
    <col min="7942" max="7942" width="12.85546875" style="85" customWidth="1"/>
    <col min="7943" max="7943" width="8.140625" style="85" customWidth="1"/>
    <col min="7944" max="7944" width="8.28515625" style="85" customWidth="1"/>
    <col min="7945" max="7945" width="11.28515625" style="85" customWidth="1"/>
    <col min="7946" max="7946" width="13.85546875" style="85" bestFit="1" customWidth="1"/>
    <col min="7947" max="7947" width="1.28515625" style="85" customWidth="1"/>
    <col min="7948" max="7948" width="11.7109375" style="85" bestFit="1" customWidth="1"/>
    <col min="7949" max="7949" width="7.42578125" style="85" customWidth="1"/>
    <col min="7950" max="7950" width="6.5703125" style="85" customWidth="1"/>
    <col min="7951" max="7952" width="9.28515625" style="85" bestFit="1" customWidth="1"/>
    <col min="7953" max="8192" width="9.140625" style="85"/>
    <col min="8193" max="8193" width="0.85546875" style="85" customWidth="1"/>
    <col min="8194" max="8194" width="13.140625" style="85" bestFit="1" customWidth="1"/>
    <col min="8195" max="8195" width="26.85546875" style="85" customWidth="1"/>
    <col min="8196" max="8196" width="14.28515625" style="85" customWidth="1"/>
    <col min="8197" max="8197" width="11.85546875" style="85" customWidth="1"/>
    <col min="8198" max="8198" width="12.85546875" style="85" customWidth="1"/>
    <col min="8199" max="8199" width="8.140625" style="85" customWidth="1"/>
    <col min="8200" max="8200" width="8.28515625" style="85" customWidth="1"/>
    <col min="8201" max="8201" width="11.28515625" style="85" customWidth="1"/>
    <col min="8202" max="8202" width="13.85546875" style="85" bestFit="1" customWidth="1"/>
    <col min="8203" max="8203" width="1.28515625" style="85" customWidth="1"/>
    <col min="8204" max="8204" width="11.7109375" style="85" bestFit="1" customWidth="1"/>
    <col min="8205" max="8205" width="7.42578125" style="85" customWidth="1"/>
    <col min="8206" max="8206" width="6.5703125" style="85" customWidth="1"/>
    <col min="8207" max="8208" width="9.28515625" style="85" bestFit="1" customWidth="1"/>
    <col min="8209" max="8448" width="9.140625" style="85"/>
    <col min="8449" max="8449" width="0.85546875" style="85" customWidth="1"/>
    <col min="8450" max="8450" width="13.140625" style="85" bestFit="1" customWidth="1"/>
    <col min="8451" max="8451" width="26.85546875" style="85" customWidth="1"/>
    <col min="8452" max="8452" width="14.28515625" style="85" customWidth="1"/>
    <col min="8453" max="8453" width="11.85546875" style="85" customWidth="1"/>
    <col min="8454" max="8454" width="12.85546875" style="85" customWidth="1"/>
    <col min="8455" max="8455" width="8.140625" style="85" customWidth="1"/>
    <col min="8456" max="8456" width="8.28515625" style="85" customWidth="1"/>
    <col min="8457" max="8457" width="11.28515625" style="85" customWidth="1"/>
    <col min="8458" max="8458" width="13.85546875" style="85" bestFit="1" customWidth="1"/>
    <col min="8459" max="8459" width="1.28515625" style="85" customWidth="1"/>
    <col min="8460" max="8460" width="11.7109375" style="85" bestFit="1" customWidth="1"/>
    <col min="8461" max="8461" width="7.42578125" style="85" customWidth="1"/>
    <col min="8462" max="8462" width="6.5703125" style="85" customWidth="1"/>
    <col min="8463" max="8464" width="9.28515625" style="85" bestFit="1" customWidth="1"/>
    <col min="8465" max="8704" width="9.140625" style="85"/>
    <col min="8705" max="8705" width="0.85546875" style="85" customWidth="1"/>
    <col min="8706" max="8706" width="13.140625" style="85" bestFit="1" customWidth="1"/>
    <col min="8707" max="8707" width="26.85546875" style="85" customWidth="1"/>
    <col min="8708" max="8708" width="14.28515625" style="85" customWidth="1"/>
    <col min="8709" max="8709" width="11.85546875" style="85" customWidth="1"/>
    <col min="8710" max="8710" width="12.85546875" style="85" customWidth="1"/>
    <col min="8711" max="8711" width="8.140625" style="85" customWidth="1"/>
    <col min="8712" max="8712" width="8.28515625" style="85" customWidth="1"/>
    <col min="8713" max="8713" width="11.28515625" style="85" customWidth="1"/>
    <col min="8714" max="8714" width="13.85546875" style="85" bestFit="1" customWidth="1"/>
    <col min="8715" max="8715" width="1.28515625" style="85" customWidth="1"/>
    <col min="8716" max="8716" width="11.7109375" style="85" bestFit="1" customWidth="1"/>
    <col min="8717" max="8717" width="7.42578125" style="85" customWidth="1"/>
    <col min="8718" max="8718" width="6.5703125" style="85" customWidth="1"/>
    <col min="8719" max="8720" width="9.28515625" style="85" bestFit="1" customWidth="1"/>
    <col min="8721" max="8960" width="9.140625" style="85"/>
    <col min="8961" max="8961" width="0.85546875" style="85" customWidth="1"/>
    <col min="8962" max="8962" width="13.140625" style="85" bestFit="1" customWidth="1"/>
    <col min="8963" max="8963" width="26.85546875" style="85" customWidth="1"/>
    <col min="8964" max="8964" width="14.28515625" style="85" customWidth="1"/>
    <col min="8965" max="8965" width="11.85546875" style="85" customWidth="1"/>
    <col min="8966" max="8966" width="12.85546875" style="85" customWidth="1"/>
    <col min="8967" max="8967" width="8.140625" style="85" customWidth="1"/>
    <col min="8968" max="8968" width="8.28515625" style="85" customWidth="1"/>
    <col min="8969" max="8969" width="11.28515625" style="85" customWidth="1"/>
    <col min="8970" max="8970" width="13.85546875" style="85" bestFit="1" customWidth="1"/>
    <col min="8971" max="8971" width="1.28515625" style="85" customWidth="1"/>
    <col min="8972" max="8972" width="11.7109375" style="85" bestFit="1" customWidth="1"/>
    <col min="8973" max="8973" width="7.42578125" style="85" customWidth="1"/>
    <col min="8974" max="8974" width="6.5703125" style="85" customWidth="1"/>
    <col min="8975" max="8976" width="9.28515625" style="85" bestFit="1" customWidth="1"/>
    <col min="8977" max="9216" width="9.140625" style="85"/>
    <col min="9217" max="9217" width="0.85546875" style="85" customWidth="1"/>
    <col min="9218" max="9218" width="13.140625" style="85" bestFit="1" customWidth="1"/>
    <col min="9219" max="9219" width="26.85546875" style="85" customWidth="1"/>
    <col min="9220" max="9220" width="14.28515625" style="85" customWidth="1"/>
    <col min="9221" max="9221" width="11.85546875" style="85" customWidth="1"/>
    <col min="9222" max="9222" width="12.85546875" style="85" customWidth="1"/>
    <col min="9223" max="9223" width="8.140625" style="85" customWidth="1"/>
    <col min="9224" max="9224" width="8.28515625" style="85" customWidth="1"/>
    <col min="9225" max="9225" width="11.28515625" style="85" customWidth="1"/>
    <col min="9226" max="9226" width="13.85546875" style="85" bestFit="1" customWidth="1"/>
    <col min="9227" max="9227" width="1.28515625" style="85" customWidth="1"/>
    <col min="9228" max="9228" width="11.7109375" style="85" bestFit="1" customWidth="1"/>
    <col min="9229" max="9229" width="7.42578125" style="85" customWidth="1"/>
    <col min="9230" max="9230" width="6.5703125" style="85" customWidth="1"/>
    <col min="9231" max="9232" width="9.28515625" style="85" bestFit="1" customWidth="1"/>
    <col min="9233" max="9472" width="9.140625" style="85"/>
    <col min="9473" max="9473" width="0.85546875" style="85" customWidth="1"/>
    <col min="9474" max="9474" width="13.140625" style="85" bestFit="1" customWidth="1"/>
    <col min="9475" max="9475" width="26.85546875" style="85" customWidth="1"/>
    <col min="9476" max="9476" width="14.28515625" style="85" customWidth="1"/>
    <col min="9477" max="9477" width="11.85546875" style="85" customWidth="1"/>
    <col min="9478" max="9478" width="12.85546875" style="85" customWidth="1"/>
    <col min="9479" max="9479" width="8.140625" style="85" customWidth="1"/>
    <col min="9480" max="9480" width="8.28515625" style="85" customWidth="1"/>
    <col min="9481" max="9481" width="11.28515625" style="85" customWidth="1"/>
    <col min="9482" max="9482" width="13.85546875" style="85" bestFit="1" customWidth="1"/>
    <col min="9483" max="9483" width="1.28515625" style="85" customWidth="1"/>
    <col min="9484" max="9484" width="11.7109375" style="85" bestFit="1" customWidth="1"/>
    <col min="9485" max="9485" width="7.42578125" style="85" customWidth="1"/>
    <col min="9486" max="9486" width="6.5703125" style="85" customWidth="1"/>
    <col min="9487" max="9488" width="9.28515625" style="85" bestFit="1" customWidth="1"/>
    <col min="9489" max="9728" width="9.140625" style="85"/>
    <col min="9729" max="9729" width="0.85546875" style="85" customWidth="1"/>
    <col min="9730" max="9730" width="13.140625" style="85" bestFit="1" customWidth="1"/>
    <col min="9731" max="9731" width="26.85546875" style="85" customWidth="1"/>
    <col min="9732" max="9732" width="14.28515625" style="85" customWidth="1"/>
    <col min="9733" max="9733" width="11.85546875" style="85" customWidth="1"/>
    <col min="9734" max="9734" width="12.85546875" style="85" customWidth="1"/>
    <col min="9735" max="9735" width="8.140625" style="85" customWidth="1"/>
    <col min="9736" max="9736" width="8.28515625" style="85" customWidth="1"/>
    <col min="9737" max="9737" width="11.28515625" style="85" customWidth="1"/>
    <col min="9738" max="9738" width="13.85546875" style="85" bestFit="1" customWidth="1"/>
    <col min="9739" max="9739" width="1.28515625" style="85" customWidth="1"/>
    <col min="9740" max="9740" width="11.7109375" style="85" bestFit="1" customWidth="1"/>
    <col min="9741" max="9741" width="7.42578125" style="85" customWidth="1"/>
    <col min="9742" max="9742" width="6.5703125" style="85" customWidth="1"/>
    <col min="9743" max="9744" width="9.28515625" style="85" bestFit="1" customWidth="1"/>
    <col min="9745" max="9984" width="9.140625" style="85"/>
    <col min="9985" max="9985" width="0.85546875" style="85" customWidth="1"/>
    <col min="9986" max="9986" width="13.140625" style="85" bestFit="1" customWidth="1"/>
    <col min="9987" max="9987" width="26.85546875" style="85" customWidth="1"/>
    <col min="9988" max="9988" width="14.28515625" style="85" customWidth="1"/>
    <col min="9989" max="9989" width="11.85546875" style="85" customWidth="1"/>
    <col min="9990" max="9990" width="12.85546875" style="85" customWidth="1"/>
    <col min="9991" max="9991" width="8.140625" style="85" customWidth="1"/>
    <col min="9992" max="9992" width="8.28515625" style="85" customWidth="1"/>
    <col min="9993" max="9993" width="11.28515625" style="85" customWidth="1"/>
    <col min="9994" max="9994" width="13.85546875" style="85" bestFit="1" customWidth="1"/>
    <col min="9995" max="9995" width="1.28515625" style="85" customWidth="1"/>
    <col min="9996" max="9996" width="11.7109375" style="85" bestFit="1" customWidth="1"/>
    <col min="9997" max="9997" width="7.42578125" style="85" customWidth="1"/>
    <col min="9998" max="9998" width="6.5703125" style="85" customWidth="1"/>
    <col min="9999" max="10000" width="9.28515625" style="85" bestFit="1" customWidth="1"/>
    <col min="10001" max="10240" width="9.140625" style="85"/>
    <col min="10241" max="10241" width="0.85546875" style="85" customWidth="1"/>
    <col min="10242" max="10242" width="13.140625" style="85" bestFit="1" customWidth="1"/>
    <col min="10243" max="10243" width="26.85546875" style="85" customWidth="1"/>
    <col min="10244" max="10244" width="14.28515625" style="85" customWidth="1"/>
    <col min="10245" max="10245" width="11.85546875" style="85" customWidth="1"/>
    <col min="10246" max="10246" width="12.85546875" style="85" customWidth="1"/>
    <col min="10247" max="10247" width="8.140625" style="85" customWidth="1"/>
    <col min="10248" max="10248" width="8.28515625" style="85" customWidth="1"/>
    <col min="10249" max="10249" width="11.28515625" style="85" customWidth="1"/>
    <col min="10250" max="10250" width="13.85546875" style="85" bestFit="1" customWidth="1"/>
    <col min="10251" max="10251" width="1.28515625" style="85" customWidth="1"/>
    <col min="10252" max="10252" width="11.7109375" style="85" bestFit="1" customWidth="1"/>
    <col min="10253" max="10253" width="7.42578125" style="85" customWidth="1"/>
    <col min="10254" max="10254" width="6.5703125" style="85" customWidth="1"/>
    <col min="10255" max="10256" width="9.28515625" style="85" bestFit="1" customWidth="1"/>
    <col min="10257" max="10496" width="9.140625" style="85"/>
    <col min="10497" max="10497" width="0.85546875" style="85" customWidth="1"/>
    <col min="10498" max="10498" width="13.140625" style="85" bestFit="1" customWidth="1"/>
    <col min="10499" max="10499" width="26.85546875" style="85" customWidth="1"/>
    <col min="10500" max="10500" width="14.28515625" style="85" customWidth="1"/>
    <col min="10501" max="10501" width="11.85546875" style="85" customWidth="1"/>
    <col min="10502" max="10502" width="12.85546875" style="85" customWidth="1"/>
    <col min="10503" max="10503" width="8.140625" style="85" customWidth="1"/>
    <col min="10504" max="10504" width="8.28515625" style="85" customWidth="1"/>
    <col min="10505" max="10505" width="11.28515625" style="85" customWidth="1"/>
    <col min="10506" max="10506" width="13.85546875" style="85" bestFit="1" customWidth="1"/>
    <col min="10507" max="10507" width="1.28515625" style="85" customWidth="1"/>
    <col min="10508" max="10508" width="11.7109375" style="85" bestFit="1" customWidth="1"/>
    <col min="10509" max="10509" width="7.42578125" style="85" customWidth="1"/>
    <col min="10510" max="10510" width="6.5703125" style="85" customWidth="1"/>
    <col min="10511" max="10512" width="9.28515625" style="85" bestFit="1" customWidth="1"/>
    <col min="10513" max="10752" width="9.140625" style="85"/>
    <col min="10753" max="10753" width="0.85546875" style="85" customWidth="1"/>
    <col min="10754" max="10754" width="13.140625" style="85" bestFit="1" customWidth="1"/>
    <col min="10755" max="10755" width="26.85546875" style="85" customWidth="1"/>
    <col min="10756" max="10756" width="14.28515625" style="85" customWidth="1"/>
    <col min="10757" max="10757" width="11.85546875" style="85" customWidth="1"/>
    <col min="10758" max="10758" width="12.85546875" style="85" customWidth="1"/>
    <col min="10759" max="10759" width="8.140625" style="85" customWidth="1"/>
    <col min="10760" max="10760" width="8.28515625" style="85" customWidth="1"/>
    <col min="10761" max="10761" width="11.28515625" style="85" customWidth="1"/>
    <col min="10762" max="10762" width="13.85546875" style="85" bestFit="1" customWidth="1"/>
    <col min="10763" max="10763" width="1.28515625" style="85" customWidth="1"/>
    <col min="10764" max="10764" width="11.7109375" style="85" bestFit="1" customWidth="1"/>
    <col min="10765" max="10765" width="7.42578125" style="85" customWidth="1"/>
    <col min="10766" max="10766" width="6.5703125" style="85" customWidth="1"/>
    <col min="10767" max="10768" width="9.28515625" style="85" bestFit="1" customWidth="1"/>
    <col min="10769" max="11008" width="9.140625" style="85"/>
    <col min="11009" max="11009" width="0.85546875" style="85" customWidth="1"/>
    <col min="11010" max="11010" width="13.140625" style="85" bestFit="1" customWidth="1"/>
    <col min="11011" max="11011" width="26.85546875" style="85" customWidth="1"/>
    <col min="11012" max="11012" width="14.28515625" style="85" customWidth="1"/>
    <col min="11013" max="11013" width="11.85546875" style="85" customWidth="1"/>
    <col min="11014" max="11014" width="12.85546875" style="85" customWidth="1"/>
    <col min="11015" max="11015" width="8.140625" style="85" customWidth="1"/>
    <col min="11016" max="11016" width="8.28515625" style="85" customWidth="1"/>
    <col min="11017" max="11017" width="11.28515625" style="85" customWidth="1"/>
    <col min="11018" max="11018" width="13.85546875" style="85" bestFit="1" customWidth="1"/>
    <col min="11019" max="11019" width="1.28515625" style="85" customWidth="1"/>
    <col min="11020" max="11020" width="11.7109375" style="85" bestFit="1" customWidth="1"/>
    <col min="11021" max="11021" width="7.42578125" style="85" customWidth="1"/>
    <col min="11022" max="11022" width="6.5703125" style="85" customWidth="1"/>
    <col min="11023" max="11024" width="9.28515625" style="85" bestFit="1" customWidth="1"/>
    <col min="11025" max="11264" width="9.140625" style="85"/>
    <col min="11265" max="11265" width="0.85546875" style="85" customWidth="1"/>
    <col min="11266" max="11266" width="13.140625" style="85" bestFit="1" customWidth="1"/>
    <col min="11267" max="11267" width="26.85546875" style="85" customWidth="1"/>
    <col min="11268" max="11268" width="14.28515625" style="85" customWidth="1"/>
    <col min="11269" max="11269" width="11.85546875" style="85" customWidth="1"/>
    <col min="11270" max="11270" width="12.85546875" style="85" customWidth="1"/>
    <col min="11271" max="11271" width="8.140625" style="85" customWidth="1"/>
    <col min="11272" max="11272" width="8.28515625" style="85" customWidth="1"/>
    <col min="11273" max="11273" width="11.28515625" style="85" customWidth="1"/>
    <col min="11274" max="11274" width="13.85546875" style="85" bestFit="1" customWidth="1"/>
    <col min="11275" max="11275" width="1.28515625" style="85" customWidth="1"/>
    <col min="11276" max="11276" width="11.7109375" style="85" bestFit="1" customWidth="1"/>
    <col min="11277" max="11277" width="7.42578125" style="85" customWidth="1"/>
    <col min="11278" max="11278" width="6.5703125" style="85" customWidth="1"/>
    <col min="11279" max="11280" width="9.28515625" style="85" bestFit="1" customWidth="1"/>
    <col min="11281" max="11520" width="9.140625" style="85"/>
    <col min="11521" max="11521" width="0.85546875" style="85" customWidth="1"/>
    <col min="11522" max="11522" width="13.140625" style="85" bestFit="1" customWidth="1"/>
    <col min="11523" max="11523" width="26.85546875" style="85" customWidth="1"/>
    <col min="11524" max="11524" width="14.28515625" style="85" customWidth="1"/>
    <col min="11525" max="11525" width="11.85546875" style="85" customWidth="1"/>
    <col min="11526" max="11526" width="12.85546875" style="85" customWidth="1"/>
    <col min="11527" max="11527" width="8.140625" style="85" customWidth="1"/>
    <col min="11528" max="11528" width="8.28515625" style="85" customWidth="1"/>
    <col min="11529" max="11529" width="11.28515625" style="85" customWidth="1"/>
    <col min="11530" max="11530" width="13.85546875" style="85" bestFit="1" customWidth="1"/>
    <col min="11531" max="11531" width="1.28515625" style="85" customWidth="1"/>
    <col min="11532" max="11532" width="11.7109375" style="85" bestFit="1" customWidth="1"/>
    <col min="11533" max="11533" width="7.42578125" style="85" customWidth="1"/>
    <col min="11534" max="11534" width="6.5703125" style="85" customWidth="1"/>
    <col min="11535" max="11536" width="9.28515625" style="85" bestFit="1" customWidth="1"/>
    <col min="11537" max="11776" width="9.140625" style="85"/>
    <col min="11777" max="11777" width="0.85546875" style="85" customWidth="1"/>
    <col min="11778" max="11778" width="13.140625" style="85" bestFit="1" customWidth="1"/>
    <col min="11779" max="11779" width="26.85546875" style="85" customWidth="1"/>
    <col min="11780" max="11780" width="14.28515625" style="85" customWidth="1"/>
    <col min="11781" max="11781" width="11.85546875" style="85" customWidth="1"/>
    <col min="11782" max="11782" width="12.85546875" style="85" customWidth="1"/>
    <col min="11783" max="11783" width="8.140625" style="85" customWidth="1"/>
    <col min="11784" max="11784" width="8.28515625" style="85" customWidth="1"/>
    <col min="11785" max="11785" width="11.28515625" style="85" customWidth="1"/>
    <col min="11786" max="11786" width="13.85546875" style="85" bestFit="1" customWidth="1"/>
    <col min="11787" max="11787" width="1.28515625" style="85" customWidth="1"/>
    <col min="11788" max="11788" width="11.7109375" style="85" bestFit="1" customWidth="1"/>
    <col min="11789" max="11789" width="7.42578125" style="85" customWidth="1"/>
    <col min="11790" max="11790" width="6.5703125" style="85" customWidth="1"/>
    <col min="11791" max="11792" width="9.28515625" style="85" bestFit="1" customWidth="1"/>
    <col min="11793" max="12032" width="9.140625" style="85"/>
    <col min="12033" max="12033" width="0.85546875" style="85" customWidth="1"/>
    <col min="12034" max="12034" width="13.140625" style="85" bestFit="1" customWidth="1"/>
    <col min="12035" max="12035" width="26.85546875" style="85" customWidth="1"/>
    <col min="12036" max="12036" width="14.28515625" style="85" customWidth="1"/>
    <col min="12037" max="12037" width="11.85546875" style="85" customWidth="1"/>
    <col min="12038" max="12038" width="12.85546875" style="85" customWidth="1"/>
    <col min="12039" max="12039" width="8.140625" style="85" customWidth="1"/>
    <col min="12040" max="12040" width="8.28515625" style="85" customWidth="1"/>
    <col min="12041" max="12041" width="11.28515625" style="85" customWidth="1"/>
    <col min="12042" max="12042" width="13.85546875" style="85" bestFit="1" customWidth="1"/>
    <col min="12043" max="12043" width="1.28515625" style="85" customWidth="1"/>
    <col min="12044" max="12044" width="11.7109375" style="85" bestFit="1" customWidth="1"/>
    <col min="12045" max="12045" width="7.42578125" style="85" customWidth="1"/>
    <col min="12046" max="12046" width="6.5703125" style="85" customWidth="1"/>
    <col min="12047" max="12048" width="9.28515625" style="85" bestFit="1" customWidth="1"/>
    <col min="12049" max="12288" width="9.140625" style="85"/>
    <col min="12289" max="12289" width="0.85546875" style="85" customWidth="1"/>
    <col min="12290" max="12290" width="13.140625" style="85" bestFit="1" customWidth="1"/>
    <col min="12291" max="12291" width="26.85546875" style="85" customWidth="1"/>
    <col min="12292" max="12292" width="14.28515625" style="85" customWidth="1"/>
    <col min="12293" max="12293" width="11.85546875" style="85" customWidth="1"/>
    <col min="12294" max="12294" width="12.85546875" style="85" customWidth="1"/>
    <col min="12295" max="12295" width="8.140625" style="85" customWidth="1"/>
    <col min="12296" max="12296" width="8.28515625" style="85" customWidth="1"/>
    <col min="12297" max="12297" width="11.28515625" style="85" customWidth="1"/>
    <col min="12298" max="12298" width="13.85546875" style="85" bestFit="1" customWidth="1"/>
    <col min="12299" max="12299" width="1.28515625" style="85" customWidth="1"/>
    <col min="12300" max="12300" width="11.7109375" style="85" bestFit="1" customWidth="1"/>
    <col min="12301" max="12301" width="7.42578125" style="85" customWidth="1"/>
    <col min="12302" max="12302" width="6.5703125" style="85" customWidth="1"/>
    <col min="12303" max="12304" width="9.28515625" style="85" bestFit="1" customWidth="1"/>
    <col min="12305" max="12544" width="9.140625" style="85"/>
    <col min="12545" max="12545" width="0.85546875" style="85" customWidth="1"/>
    <col min="12546" max="12546" width="13.140625" style="85" bestFit="1" customWidth="1"/>
    <col min="12547" max="12547" width="26.85546875" style="85" customWidth="1"/>
    <col min="12548" max="12548" width="14.28515625" style="85" customWidth="1"/>
    <col min="12549" max="12549" width="11.85546875" style="85" customWidth="1"/>
    <col min="12550" max="12550" width="12.85546875" style="85" customWidth="1"/>
    <col min="12551" max="12551" width="8.140625" style="85" customWidth="1"/>
    <col min="12552" max="12552" width="8.28515625" style="85" customWidth="1"/>
    <col min="12553" max="12553" width="11.28515625" style="85" customWidth="1"/>
    <col min="12554" max="12554" width="13.85546875" style="85" bestFit="1" customWidth="1"/>
    <col min="12555" max="12555" width="1.28515625" style="85" customWidth="1"/>
    <col min="12556" max="12556" width="11.7109375" style="85" bestFit="1" customWidth="1"/>
    <col min="12557" max="12557" width="7.42578125" style="85" customWidth="1"/>
    <col min="12558" max="12558" width="6.5703125" style="85" customWidth="1"/>
    <col min="12559" max="12560" width="9.28515625" style="85" bestFit="1" customWidth="1"/>
    <col min="12561" max="12800" width="9.140625" style="85"/>
    <col min="12801" max="12801" width="0.85546875" style="85" customWidth="1"/>
    <col min="12802" max="12802" width="13.140625" style="85" bestFit="1" customWidth="1"/>
    <col min="12803" max="12803" width="26.85546875" style="85" customWidth="1"/>
    <col min="12804" max="12804" width="14.28515625" style="85" customWidth="1"/>
    <col min="12805" max="12805" width="11.85546875" style="85" customWidth="1"/>
    <col min="12806" max="12806" width="12.85546875" style="85" customWidth="1"/>
    <col min="12807" max="12807" width="8.140625" style="85" customWidth="1"/>
    <col min="12808" max="12808" width="8.28515625" style="85" customWidth="1"/>
    <col min="12809" max="12809" width="11.28515625" style="85" customWidth="1"/>
    <col min="12810" max="12810" width="13.85546875" style="85" bestFit="1" customWidth="1"/>
    <col min="12811" max="12811" width="1.28515625" style="85" customWidth="1"/>
    <col min="12812" max="12812" width="11.7109375" style="85" bestFit="1" customWidth="1"/>
    <col min="12813" max="12813" width="7.42578125" style="85" customWidth="1"/>
    <col min="12814" max="12814" width="6.5703125" style="85" customWidth="1"/>
    <col min="12815" max="12816" width="9.28515625" style="85" bestFit="1" customWidth="1"/>
    <col min="12817" max="13056" width="9.140625" style="85"/>
    <col min="13057" max="13057" width="0.85546875" style="85" customWidth="1"/>
    <col min="13058" max="13058" width="13.140625" style="85" bestFit="1" customWidth="1"/>
    <col min="13059" max="13059" width="26.85546875" style="85" customWidth="1"/>
    <col min="13060" max="13060" width="14.28515625" style="85" customWidth="1"/>
    <col min="13061" max="13061" width="11.85546875" style="85" customWidth="1"/>
    <col min="13062" max="13062" width="12.85546875" style="85" customWidth="1"/>
    <col min="13063" max="13063" width="8.140625" style="85" customWidth="1"/>
    <col min="13064" max="13064" width="8.28515625" style="85" customWidth="1"/>
    <col min="13065" max="13065" width="11.28515625" style="85" customWidth="1"/>
    <col min="13066" max="13066" width="13.85546875" style="85" bestFit="1" customWidth="1"/>
    <col min="13067" max="13067" width="1.28515625" style="85" customWidth="1"/>
    <col min="13068" max="13068" width="11.7109375" style="85" bestFit="1" customWidth="1"/>
    <col min="13069" max="13069" width="7.42578125" style="85" customWidth="1"/>
    <col min="13070" max="13070" width="6.5703125" style="85" customWidth="1"/>
    <col min="13071" max="13072" width="9.28515625" style="85" bestFit="1" customWidth="1"/>
    <col min="13073" max="13312" width="9.140625" style="85"/>
    <col min="13313" max="13313" width="0.85546875" style="85" customWidth="1"/>
    <col min="13314" max="13314" width="13.140625" style="85" bestFit="1" customWidth="1"/>
    <col min="13315" max="13315" width="26.85546875" style="85" customWidth="1"/>
    <col min="13316" max="13316" width="14.28515625" style="85" customWidth="1"/>
    <col min="13317" max="13317" width="11.85546875" style="85" customWidth="1"/>
    <col min="13318" max="13318" width="12.85546875" style="85" customWidth="1"/>
    <col min="13319" max="13319" width="8.140625" style="85" customWidth="1"/>
    <col min="13320" max="13320" width="8.28515625" style="85" customWidth="1"/>
    <col min="13321" max="13321" width="11.28515625" style="85" customWidth="1"/>
    <col min="13322" max="13322" width="13.85546875" style="85" bestFit="1" customWidth="1"/>
    <col min="13323" max="13323" width="1.28515625" style="85" customWidth="1"/>
    <col min="13324" max="13324" width="11.7109375" style="85" bestFit="1" customWidth="1"/>
    <col min="13325" max="13325" width="7.42578125" style="85" customWidth="1"/>
    <col min="13326" max="13326" width="6.5703125" style="85" customWidth="1"/>
    <col min="13327" max="13328" width="9.28515625" style="85" bestFit="1" customWidth="1"/>
    <col min="13329" max="13568" width="9.140625" style="85"/>
    <col min="13569" max="13569" width="0.85546875" style="85" customWidth="1"/>
    <col min="13570" max="13570" width="13.140625" style="85" bestFit="1" customWidth="1"/>
    <col min="13571" max="13571" width="26.85546875" style="85" customWidth="1"/>
    <col min="13572" max="13572" width="14.28515625" style="85" customWidth="1"/>
    <col min="13573" max="13573" width="11.85546875" style="85" customWidth="1"/>
    <col min="13574" max="13574" width="12.85546875" style="85" customWidth="1"/>
    <col min="13575" max="13575" width="8.140625" style="85" customWidth="1"/>
    <col min="13576" max="13576" width="8.28515625" style="85" customWidth="1"/>
    <col min="13577" max="13577" width="11.28515625" style="85" customWidth="1"/>
    <col min="13578" max="13578" width="13.85546875" style="85" bestFit="1" customWidth="1"/>
    <col min="13579" max="13579" width="1.28515625" style="85" customWidth="1"/>
    <col min="13580" max="13580" width="11.7109375" style="85" bestFit="1" customWidth="1"/>
    <col min="13581" max="13581" width="7.42578125" style="85" customWidth="1"/>
    <col min="13582" max="13582" width="6.5703125" style="85" customWidth="1"/>
    <col min="13583" max="13584" width="9.28515625" style="85" bestFit="1" customWidth="1"/>
    <col min="13585" max="13824" width="9.140625" style="85"/>
    <col min="13825" max="13825" width="0.85546875" style="85" customWidth="1"/>
    <col min="13826" max="13826" width="13.140625" style="85" bestFit="1" customWidth="1"/>
    <col min="13827" max="13827" width="26.85546875" style="85" customWidth="1"/>
    <col min="13828" max="13828" width="14.28515625" style="85" customWidth="1"/>
    <col min="13829" max="13829" width="11.85546875" style="85" customWidth="1"/>
    <col min="13830" max="13830" width="12.85546875" style="85" customWidth="1"/>
    <col min="13831" max="13831" width="8.140625" style="85" customWidth="1"/>
    <col min="13832" max="13832" width="8.28515625" style="85" customWidth="1"/>
    <col min="13833" max="13833" width="11.28515625" style="85" customWidth="1"/>
    <col min="13834" max="13834" width="13.85546875" style="85" bestFit="1" customWidth="1"/>
    <col min="13835" max="13835" width="1.28515625" style="85" customWidth="1"/>
    <col min="13836" max="13836" width="11.7109375" style="85" bestFit="1" customWidth="1"/>
    <col min="13837" max="13837" width="7.42578125" style="85" customWidth="1"/>
    <col min="13838" max="13838" width="6.5703125" style="85" customWidth="1"/>
    <col min="13839" max="13840" width="9.28515625" style="85" bestFit="1" customWidth="1"/>
    <col min="13841" max="14080" width="9.140625" style="85"/>
    <col min="14081" max="14081" width="0.85546875" style="85" customWidth="1"/>
    <col min="14082" max="14082" width="13.140625" style="85" bestFit="1" customWidth="1"/>
    <col min="14083" max="14083" width="26.85546875" style="85" customWidth="1"/>
    <col min="14084" max="14084" width="14.28515625" style="85" customWidth="1"/>
    <col min="14085" max="14085" width="11.85546875" style="85" customWidth="1"/>
    <col min="14086" max="14086" width="12.85546875" style="85" customWidth="1"/>
    <col min="14087" max="14087" width="8.140625" style="85" customWidth="1"/>
    <col min="14088" max="14088" width="8.28515625" style="85" customWidth="1"/>
    <col min="14089" max="14089" width="11.28515625" style="85" customWidth="1"/>
    <col min="14090" max="14090" width="13.85546875" style="85" bestFit="1" customWidth="1"/>
    <col min="14091" max="14091" width="1.28515625" style="85" customWidth="1"/>
    <col min="14092" max="14092" width="11.7109375" style="85" bestFit="1" customWidth="1"/>
    <col min="14093" max="14093" width="7.42578125" style="85" customWidth="1"/>
    <col min="14094" max="14094" width="6.5703125" style="85" customWidth="1"/>
    <col min="14095" max="14096" width="9.28515625" style="85" bestFit="1" customWidth="1"/>
    <col min="14097" max="14336" width="9.140625" style="85"/>
    <col min="14337" max="14337" width="0.85546875" style="85" customWidth="1"/>
    <col min="14338" max="14338" width="13.140625" style="85" bestFit="1" customWidth="1"/>
    <col min="14339" max="14339" width="26.85546875" style="85" customWidth="1"/>
    <col min="14340" max="14340" width="14.28515625" style="85" customWidth="1"/>
    <col min="14341" max="14341" width="11.85546875" style="85" customWidth="1"/>
    <col min="14342" max="14342" width="12.85546875" style="85" customWidth="1"/>
    <col min="14343" max="14343" width="8.140625" style="85" customWidth="1"/>
    <col min="14344" max="14344" width="8.28515625" style="85" customWidth="1"/>
    <col min="14345" max="14345" width="11.28515625" style="85" customWidth="1"/>
    <col min="14346" max="14346" width="13.85546875" style="85" bestFit="1" customWidth="1"/>
    <col min="14347" max="14347" width="1.28515625" style="85" customWidth="1"/>
    <col min="14348" max="14348" width="11.7109375" style="85" bestFit="1" customWidth="1"/>
    <col min="14349" max="14349" width="7.42578125" style="85" customWidth="1"/>
    <col min="14350" max="14350" width="6.5703125" style="85" customWidth="1"/>
    <col min="14351" max="14352" width="9.28515625" style="85" bestFit="1" customWidth="1"/>
    <col min="14353" max="14592" width="9.140625" style="85"/>
    <col min="14593" max="14593" width="0.85546875" style="85" customWidth="1"/>
    <col min="14594" max="14594" width="13.140625" style="85" bestFit="1" customWidth="1"/>
    <col min="14595" max="14595" width="26.85546875" style="85" customWidth="1"/>
    <col min="14596" max="14596" width="14.28515625" style="85" customWidth="1"/>
    <col min="14597" max="14597" width="11.85546875" style="85" customWidth="1"/>
    <col min="14598" max="14598" width="12.85546875" style="85" customWidth="1"/>
    <col min="14599" max="14599" width="8.140625" style="85" customWidth="1"/>
    <col min="14600" max="14600" width="8.28515625" style="85" customWidth="1"/>
    <col min="14601" max="14601" width="11.28515625" style="85" customWidth="1"/>
    <col min="14602" max="14602" width="13.85546875" style="85" bestFit="1" customWidth="1"/>
    <col min="14603" max="14603" width="1.28515625" style="85" customWidth="1"/>
    <col min="14604" max="14604" width="11.7109375" style="85" bestFit="1" customWidth="1"/>
    <col min="14605" max="14605" width="7.42578125" style="85" customWidth="1"/>
    <col min="14606" max="14606" width="6.5703125" style="85" customWidth="1"/>
    <col min="14607" max="14608" width="9.28515625" style="85" bestFit="1" customWidth="1"/>
    <col min="14609" max="14848" width="9.140625" style="85"/>
    <col min="14849" max="14849" width="0.85546875" style="85" customWidth="1"/>
    <col min="14850" max="14850" width="13.140625" style="85" bestFit="1" customWidth="1"/>
    <col min="14851" max="14851" width="26.85546875" style="85" customWidth="1"/>
    <col min="14852" max="14852" width="14.28515625" style="85" customWidth="1"/>
    <col min="14853" max="14853" width="11.85546875" style="85" customWidth="1"/>
    <col min="14854" max="14854" width="12.85546875" style="85" customWidth="1"/>
    <col min="14855" max="14855" width="8.140625" style="85" customWidth="1"/>
    <col min="14856" max="14856" width="8.28515625" style="85" customWidth="1"/>
    <col min="14857" max="14857" width="11.28515625" style="85" customWidth="1"/>
    <col min="14858" max="14858" width="13.85546875" style="85" bestFit="1" customWidth="1"/>
    <col min="14859" max="14859" width="1.28515625" style="85" customWidth="1"/>
    <col min="14860" max="14860" width="11.7109375" style="85" bestFit="1" customWidth="1"/>
    <col min="14861" max="14861" width="7.42578125" style="85" customWidth="1"/>
    <col min="14862" max="14862" width="6.5703125" style="85" customWidth="1"/>
    <col min="14863" max="14864" width="9.28515625" style="85" bestFit="1" customWidth="1"/>
    <col min="14865" max="15104" width="9.140625" style="85"/>
    <col min="15105" max="15105" width="0.85546875" style="85" customWidth="1"/>
    <col min="15106" max="15106" width="13.140625" style="85" bestFit="1" customWidth="1"/>
    <col min="15107" max="15107" width="26.85546875" style="85" customWidth="1"/>
    <col min="15108" max="15108" width="14.28515625" style="85" customWidth="1"/>
    <col min="15109" max="15109" width="11.85546875" style="85" customWidth="1"/>
    <col min="15110" max="15110" width="12.85546875" style="85" customWidth="1"/>
    <col min="15111" max="15111" width="8.140625" style="85" customWidth="1"/>
    <col min="15112" max="15112" width="8.28515625" style="85" customWidth="1"/>
    <col min="15113" max="15113" width="11.28515625" style="85" customWidth="1"/>
    <col min="15114" max="15114" width="13.85546875" style="85" bestFit="1" customWidth="1"/>
    <col min="15115" max="15115" width="1.28515625" style="85" customWidth="1"/>
    <col min="15116" max="15116" width="11.7109375" style="85" bestFit="1" customWidth="1"/>
    <col min="15117" max="15117" width="7.42578125" style="85" customWidth="1"/>
    <col min="15118" max="15118" width="6.5703125" style="85" customWidth="1"/>
    <col min="15119" max="15120" width="9.28515625" style="85" bestFit="1" customWidth="1"/>
    <col min="15121" max="15360" width="9.140625" style="85"/>
    <col min="15361" max="15361" width="0.85546875" style="85" customWidth="1"/>
    <col min="15362" max="15362" width="13.140625" style="85" bestFit="1" customWidth="1"/>
    <col min="15363" max="15363" width="26.85546875" style="85" customWidth="1"/>
    <col min="15364" max="15364" width="14.28515625" style="85" customWidth="1"/>
    <col min="15365" max="15365" width="11.85546875" style="85" customWidth="1"/>
    <col min="15366" max="15366" width="12.85546875" style="85" customWidth="1"/>
    <col min="15367" max="15367" width="8.140625" style="85" customWidth="1"/>
    <col min="15368" max="15368" width="8.28515625" style="85" customWidth="1"/>
    <col min="15369" max="15369" width="11.28515625" style="85" customWidth="1"/>
    <col min="15370" max="15370" width="13.85546875" style="85" bestFit="1" customWidth="1"/>
    <col min="15371" max="15371" width="1.28515625" style="85" customWidth="1"/>
    <col min="15372" max="15372" width="11.7109375" style="85" bestFit="1" customWidth="1"/>
    <col min="15373" max="15373" width="7.42578125" style="85" customWidth="1"/>
    <col min="15374" max="15374" width="6.5703125" style="85" customWidth="1"/>
    <col min="15375" max="15376" width="9.28515625" style="85" bestFit="1" customWidth="1"/>
    <col min="15377" max="15616" width="9.140625" style="85"/>
    <col min="15617" max="15617" width="0.85546875" style="85" customWidth="1"/>
    <col min="15618" max="15618" width="13.140625" style="85" bestFit="1" customWidth="1"/>
    <col min="15619" max="15619" width="26.85546875" style="85" customWidth="1"/>
    <col min="15620" max="15620" width="14.28515625" style="85" customWidth="1"/>
    <col min="15621" max="15621" width="11.85546875" style="85" customWidth="1"/>
    <col min="15622" max="15622" width="12.85546875" style="85" customWidth="1"/>
    <col min="15623" max="15623" width="8.140625" style="85" customWidth="1"/>
    <col min="15624" max="15624" width="8.28515625" style="85" customWidth="1"/>
    <col min="15625" max="15625" width="11.28515625" style="85" customWidth="1"/>
    <col min="15626" max="15626" width="13.85546875" style="85" bestFit="1" customWidth="1"/>
    <col min="15627" max="15627" width="1.28515625" style="85" customWidth="1"/>
    <col min="15628" max="15628" width="11.7109375" style="85" bestFit="1" customWidth="1"/>
    <col min="15629" max="15629" width="7.42578125" style="85" customWidth="1"/>
    <col min="15630" max="15630" width="6.5703125" style="85" customWidth="1"/>
    <col min="15631" max="15632" width="9.28515625" style="85" bestFit="1" customWidth="1"/>
    <col min="15633" max="15872" width="9.140625" style="85"/>
    <col min="15873" max="15873" width="0.85546875" style="85" customWidth="1"/>
    <col min="15874" max="15874" width="13.140625" style="85" bestFit="1" customWidth="1"/>
    <col min="15875" max="15875" width="26.85546875" style="85" customWidth="1"/>
    <col min="15876" max="15876" width="14.28515625" style="85" customWidth="1"/>
    <col min="15877" max="15877" width="11.85546875" style="85" customWidth="1"/>
    <col min="15878" max="15878" width="12.85546875" style="85" customWidth="1"/>
    <col min="15879" max="15879" width="8.140625" style="85" customWidth="1"/>
    <col min="15880" max="15880" width="8.28515625" style="85" customWidth="1"/>
    <col min="15881" max="15881" width="11.28515625" style="85" customWidth="1"/>
    <col min="15882" max="15882" width="13.85546875" style="85" bestFit="1" customWidth="1"/>
    <col min="15883" max="15883" width="1.28515625" style="85" customWidth="1"/>
    <col min="15884" max="15884" width="11.7109375" style="85" bestFit="1" customWidth="1"/>
    <col min="15885" max="15885" width="7.42578125" style="85" customWidth="1"/>
    <col min="15886" max="15886" width="6.5703125" style="85" customWidth="1"/>
    <col min="15887" max="15888" width="9.28515625" style="85" bestFit="1" customWidth="1"/>
    <col min="15889" max="16128" width="9.140625" style="85"/>
    <col min="16129" max="16129" width="0.85546875" style="85" customWidth="1"/>
    <col min="16130" max="16130" width="13.140625" style="85" bestFit="1" customWidth="1"/>
    <col min="16131" max="16131" width="26.85546875" style="85" customWidth="1"/>
    <col min="16132" max="16132" width="14.28515625" style="85" customWidth="1"/>
    <col min="16133" max="16133" width="11.85546875" style="85" customWidth="1"/>
    <col min="16134" max="16134" width="12.85546875" style="85" customWidth="1"/>
    <col min="16135" max="16135" width="8.140625" style="85" customWidth="1"/>
    <col min="16136" max="16136" width="8.28515625" style="85" customWidth="1"/>
    <col min="16137" max="16137" width="11.28515625" style="85" customWidth="1"/>
    <col min="16138" max="16138" width="13.85546875" style="85" bestFit="1" customWidth="1"/>
    <col min="16139" max="16139" width="1.28515625" style="85" customWidth="1"/>
    <col min="16140" max="16140" width="11.7109375" style="85" bestFit="1" customWidth="1"/>
    <col min="16141" max="16141" width="7.42578125" style="85" customWidth="1"/>
    <col min="16142" max="16142" width="6.5703125" style="85" customWidth="1"/>
    <col min="16143" max="16144" width="9.28515625" style="85" bestFit="1" customWidth="1"/>
    <col min="16145" max="16384" width="9.140625" style="85"/>
  </cols>
  <sheetData>
    <row r="1" spans="2:13" ht="9.75" customHeight="1" thickBot="1" x14ac:dyDescent="0.25"/>
    <row r="2" spans="2:13" ht="15" customHeight="1" x14ac:dyDescent="0.2">
      <c r="B2" s="555" t="s">
        <v>420</v>
      </c>
      <c r="C2" s="556"/>
      <c r="D2" s="556"/>
      <c r="E2" s="556"/>
      <c r="F2" s="556"/>
      <c r="G2" s="556"/>
      <c r="H2" s="556"/>
      <c r="I2" s="556"/>
      <c r="J2" s="557"/>
    </row>
    <row r="3" spans="2:13" ht="15.75" customHeight="1" x14ac:dyDescent="0.2">
      <c r="B3" s="377" t="s">
        <v>1</v>
      </c>
      <c r="C3" s="378"/>
      <c r="D3" s="378"/>
      <c r="E3" s="378"/>
      <c r="F3" s="396"/>
      <c r="G3" s="558"/>
      <c r="H3" s="559"/>
      <c r="I3" s="559"/>
      <c r="J3" s="560"/>
    </row>
    <row r="4" spans="2:13" ht="15.75" customHeight="1" x14ac:dyDescent="0.2">
      <c r="B4" s="377" t="s">
        <v>296</v>
      </c>
      <c r="C4" s="378"/>
      <c r="D4" s="378"/>
      <c r="E4" s="378"/>
      <c r="F4" s="396"/>
      <c r="G4" s="561"/>
      <c r="H4" s="562"/>
      <c r="I4" s="562"/>
      <c r="J4" s="563"/>
    </row>
    <row r="5" spans="2:13" ht="12.75" x14ac:dyDescent="0.2">
      <c r="B5" s="564"/>
      <c r="C5" s="565"/>
      <c r="D5" s="565"/>
      <c r="E5" s="565"/>
      <c r="F5" s="565"/>
      <c r="G5" s="565"/>
      <c r="H5" s="565"/>
      <c r="I5" s="565"/>
      <c r="J5" s="566"/>
    </row>
    <row r="6" spans="2:13" ht="15" x14ac:dyDescent="0.2">
      <c r="B6" s="545"/>
      <c r="C6" s="546"/>
      <c r="D6" s="546"/>
      <c r="E6" s="546"/>
      <c r="F6" s="546"/>
      <c r="G6" s="546"/>
      <c r="H6" s="546"/>
      <c r="I6" s="546"/>
      <c r="J6" s="547"/>
    </row>
    <row r="7" spans="2:13" ht="15.75" customHeight="1" x14ac:dyDescent="0.2">
      <c r="B7" s="124" t="s">
        <v>4</v>
      </c>
      <c r="C7" s="427" t="s">
        <v>5</v>
      </c>
      <c r="D7" s="548"/>
      <c r="E7" s="548"/>
      <c r="F7" s="548"/>
      <c r="G7" s="548"/>
      <c r="H7" s="548"/>
      <c r="I7" s="549">
        <v>44308</v>
      </c>
      <c r="J7" s="385"/>
    </row>
    <row r="8" spans="2:13" ht="15.75" customHeight="1" x14ac:dyDescent="0.2">
      <c r="B8" s="124" t="s">
        <v>6</v>
      </c>
      <c r="C8" s="427" t="s">
        <v>7</v>
      </c>
      <c r="D8" s="548"/>
      <c r="E8" s="548"/>
      <c r="F8" s="548"/>
      <c r="G8" s="548"/>
      <c r="H8" s="548"/>
      <c r="I8" s="550" t="s">
        <v>176</v>
      </c>
      <c r="J8" s="551"/>
    </row>
    <row r="9" spans="2:13" ht="12.75" x14ac:dyDescent="0.2">
      <c r="B9" s="124" t="s">
        <v>8</v>
      </c>
      <c r="C9" s="395" t="s">
        <v>199</v>
      </c>
      <c r="D9" s="552"/>
      <c r="E9" s="552"/>
      <c r="F9" s="552"/>
      <c r="G9" s="552"/>
      <c r="H9" s="553"/>
      <c r="I9" s="554" t="s">
        <v>297</v>
      </c>
      <c r="J9" s="385"/>
    </row>
    <row r="10" spans="2:13" ht="15.75" customHeight="1" x14ac:dyDescent="0.2">
      <c r="B10" s="124" t="s">
        <v>9</v>
      </c>
      <c r="C10" s="395" t="s">
        <v>10</v>
      </c>
      <c r="D10" s="552"/>
      <c r="E10" s="552"/>
      <c r="F10" s="552"/>
      <c r="G10" s="552"/>
      <c r="H10" s="553"/>
      <c r="I10" s="567">
        <v>12</v>
      </c>
      <c r="J10" s="568"/>
    </row>
    <row r="11" spans="2:13" ht="14.25" customHeight="1" x14ac:dyDescent="0.2">
      <c r="B11" s="569" t="s">
        <v>200</v>
      </c>
      <c r="C11" s="570"/>
      <c r="D11" s="570"/>
      <c r="E11" s="570"/>
      <c r="F11" s="570"/>
      <c r="G11" s="570"/>
      <c r="H11" s="570"/>
      <c r="I11" s="570"/>
      <c r="J11" s="571"/>
    </row>
    <row r="12" spans="2:13" ht="49.5" customHeight="1" x14ac:dyDescent="0.2">
      <c r="B12" s="125" t="s">
        <v>201</v>
      </c>
      <c r="C12" s="539" t="s">
        <v>202</v>
      </c>
      <c r="D12" s="539"/>
      <c r="E12" s="539"/>
      <c r="F12" s="540"/>
      <c r="G12" s="543" t="s">
        <v>11</v>
      </c>
      <c r="H12" s="540"/>
      <c r="I12" s="536" t="s">
        <v>203</v>
      </c>
      <c r="J12" s="544"/>
    </row>
    <row r="13" spans="2:13" ht="12.75" x14ac:dyDescent="0.2">
      <c r="B13" s="126"/>
      <c r="C13" s="536" t="s">
        <v>204</v>
      </c>
      <c r="D13" s="536"/>
      <c r="E13" s="536"/>
      <c r="F13" s="536"/>
      <c r="G13" s="536" t="s">
        <v>205</v>
      </c>
      <c r="H13" s="536"/>
      <c r="I13" s="537">
        <v>1</v>
      </c>
      <c r="J13" s="538"/>
    </row>
    <row r="14" spans="2:13" ht="12.75" customHeight="1" x14ac:dyDescent="0.2">
      <c r="B14" s="472" t="s">
        <v>206</v>
      </c>
      <c r="C14" s="539"/>
      <c r="D14" s="539"/>
      <c r="E14" s="539"/>
      <c r="F14" s="539"/>
      <c r="G14" s="539"/>
      <c r="H14" s="540"/>
      <c r="I14" s="537">
        <f>SUM(I13:I13)</f>
        <v>1</v>
      </c>
      <c r="J14" s="538"/>
    </row>
    <row r="15" spans="2:13" ht="8.25" customHeight="1" x14ac:dyDescent="0.2">
      <c r="B15" s="472"/>
      <c r="C15" s="541"/>
      <c r="D15" s="541"/>
      <c r="E15" s="541"/>
      <c r="F15" s="541"/>
      <c r="G15" s="541"/>
      <c r="H15" s="541"/>
      <c r="I15" s="541"/>
      <c r="J15" s="542"/>
    </row>
    <row r="16" spans="2:13" ht="12.75" x14ac:dyDescent="0.2">
      <c r="B16" s="424"/>
      <c r="C16" s="425"/>
      <c r="D16" s="425"/>
      <c r="E16" s="425"/>
      <c r="F16" s="425"/>
      <c r="G16" s="425"/>
      <c r="H16" s="425"/>
      <c r="I16" s="425"/>
      <c r="J16" s="572"/>
      <c r="L16" s="127"/>
      <c r="M16" s="128"/>
    </row>
    <row r="17" spans="2:244" ht="7.5" customHeight="1" x14ac:dyDescent="0.2">
      <c r="B17" s="520"/>
      <c r="C17" s="471"/>
      <c r="D17" s="471"/>
      <c r="E17" s="471"/>
      <c r="F17" s="471"/>
      <c r="G17" s="471"/>
      <c r="H17" s="471"/>
      <c r="I17" s="471"/>
      <c r="J17" s="573"/>
      <c r="L17" s="127"/>
      <c r="M17" s="128"/>
    </row>
    <row r="18" spans="2:244" ht="12.75" customHeight="1" x14ac:dyDescent="0.2">
      <c r="B18" s="451" t="s">
        <v>207</v>
      </c>
      <c r="C18" s="574"/>
      <c r="D18" s="574"/>
      <c r="E18" s="574"/>
      <c r="F18" s="574"/>
      <c r="G18" s="574"/>
      <c r="H18" s="574"/>
      <c r="I18" s="574"/>
      <c r="J18" s="575"/>
      <c r="L18" s="127"/>
      <c r="M18" s="128"/>
    </row>
    <row r="19" spans="2:244" ht="21.75" customHeight="1" x14ac:dyDescent="0.2">
      <c r="B19" s="534" t="s">
        <v>208</v>
      </c>
      <c r="C19" s="503"/>
      <c r="D19" s="503"/>
      <c r="E19" s="503"/>
      <c r="F19" s="503"/>
      <c r="G19" s="503"/>
      <c r="H19" s="503"/>
      <c r="I19" s="503"/>
      <c r="J19" s="535"/>
      <c r="K19" s="129"/>
      <c r="L19" s="130"/>
      <c r="M19" s="130"/>
      <c r="N19" s="130"/>
      <c r="O19" s="130"/>
      <c r="P19" s="130"/>
      <c r="Q19" s="130"/>
      <c r="R19" s="525"/>
      <c r="S19" s="525"/>
      <c r="T19" s="525"/>
      <c r="U19" s="525"/>
      <c r="V19" s="525"/>
      <c r="W19" s="525"/>
      <c r="X19" s="525"/>
      <c r="Y19" s="525"/>
      <c r="Z19" s="525"/>
      <c r="AA19" s="525"/>
      <c r="AB19" s="525"/>
      <c r="AC19" s="525"/>
      <c r="AD19" s="525"/>
      <c r="AE19" s="525"/>
      <c r="AF19" s="525"/>
      <c r="AG19" s="525"/>
      <c r="AH19" s="525"/>
      <c r="AI19" s="525"/>
      <c r="AJ19" s="525"/>
      <c r="AK19" s="525"/>
      <c r="AL19" s="525"/>
      <c r="AM19" s="525"/>
      <c r="AN19" s="525"/>
      <c r="AO19" s="525"/>
      <c r="AP19" s="525"/>
      <c r="AQ19" s="525"/>
      <c r="AR19" s="525"/>
      <c r="AS19" s="525"/>
      <c r="AT19" s="525"/>
      <c r="AU19" s="525"/>
      <c r="AV19" s="525"/>
      <c r="AW19" s="525"/>
      <c r="AX19" s="525"/>
      <c r="AY19" s="525"/>
      <c r="AZ19" s="525"/>
      <c r="BA19" s="525"/>
      <c r="BB19" s="525"/>
      <c r="BC19" s="525"/>
      <c r="BD19" s="525"/>
      <c r="BE19" s="525"/>
      <c r="BF19" s="525"/>
      <c r="BG19" s="525"/>
      <c r="BH19" s="525"/>
      <c r="BI19" s="525"/>
      <c r="BJ19" s="525"/>
      <c r="BK19" s="525"/>
      <c r="BL19" s="525"/>
      <c r="BM19" s="525"/>
      <c r="BN19" s="525"/>
      <c r="BO19" s="525"/>
      <c r="BP19" s="525"/>
      <c r="BQ19" s="525"/>
      <c r="BR19" s="525"/>
      <c r="BS19" s="525"/>
      <c r="BT19" s="525"/>
      <c r="BU19" s="525"/>
      <c r="BV19" s="525"/>
      <c r="BW19" s="525"/>
      <c r="BX19" s="525"/>
      <c r="BY19" s="525"/>
      <c r="BZ19" s="525"/>
      <c r="CA19" s="525"/>
      <c r="CB19" s="525"/>
      <c r="CC19" s="525"/>
      <c r="CD19" s="525"/>
      <c r="CE19" s="525"/>
      <c r="CF19" s="525"/>
      <c r="CG19" s="525"/>
      <c r="CH19" s="525"/>
      <c r="CI19" s="525"/>
      <c r="CJ19" s="525"/>
      <c r="CK19" s="525"/>
      <c r="CL19" s="525"/>
      <c r="CM19" s="525"/>
      <c r="CN19" s="525"/>
      <c r="CO19" s="525"/>
      <c r="CP19" s="525"/>
      <c r="CQ19" s="525"/>
      <c r="CR19" s="525"/>
      <c r="CS19" s="525"/>
      <c r="CT19" s="525"/>
      <c r="CU19" s="525"/>
      <c r="CV19" s="525"/>
      <c r="CW19" s="525"/>
      <c r="CX19" s="525"/>
      <c r="CY19" s="525"/>
      <c r="CZ19" s="525"/>
      <c r="DA19" s="525"/>
      <c r="DB19" s="525"/>
      <c r="DC19" s="525"/>
      <c r="DD19" s="525"/>
      <c r="DE19" s="525"/>
      <c r="DF19" s="525"/>
      <c r="DG19" s="525"/>
      <c r="DH19" s="525"/>
      <c r="DI19" s="525"/>
      <c r="DJ19" s="525"/>
      <c r="DK19" s="525"/>
      <c r="DL19" s="525"/>
      <c r="DM19" s="525"/>
      <c r="DN19" s="525"/>
      <c r="DO19" s="525"/>
      <c r="DP19" s="525"/>
      <c r="DQ19" s="525"/>
      <c r="DR19" s="525"/>
      <c r="DS19" s="525"/>
      <c r="DT19" s="525"/>
      <c r="DU19" s="525"/>
      <c r="DV19" s="525"/>
      <c r="DW19" s="525"/>
      <c r="DX19" s="525"/>
      <c r="DY19" s="525"/>
      <c r="DZ19" s="525"/>
      <c r="EA19" s="525"/>
      <c r="EB19" s="525"/>
      <c r="EC19" s="525"/>
      <c r="ED19" s="525"/>
      <c r="EE19" s="525"/>
      <c r="EF19" s="525"/>
      <c r="EG19" s="525"/>
      <c r="EH19" s="525"/>
      <c r="EI19" s="525"/>
      <c r="EJ19" s="525"/>
      <c r="EK19" s="525"/>
      <c r="EL19" s="525"/>
      <c r="EM19" s="525"/>
      <c r="EN19" s="525"/>
      <c r="EO19" s="525"/>
      <c r="EP19" s="525"/>
      <c r="EQ19" s="525"/>
      <c r="ER19" s="525"/>
      <c r="ES19" s="525"/>
      <c r="ET19" s="525"/>
      <c r="EU19" s="525"/>
      <c r="EV19" s="525"/>
      <c r="EW19" s="525"/>
      <c r="EX19" s="525"/>
      <c r="EY19" s="525"/>
      <c r="EZ19" s="525"/>
      <c r="FA19" s="525"/>
      <c r="FB19" s="525"/>
      <c r="FC19" s="525"/>
      <c r="FD19" s="525"/>
      <c r="FE19" s="525"/>
      <c r="FF19" s="525"/>
      <c r="FG19" s="525"/>
      <c r="FH19" s="525"/>
      <c r="FI19" s="525"/>
      <c r="FJ19" s="525"/>
      <c r="FK19" s="525"/>
      <c r="FL19" s="525"/>
      <c r="FM19" s="525"/>
      <c r="FN19" s="525"/>
      <c r="FO19" s="525"/>
      <c r="FP19" s="525"/>
      <c r="FQ19" s="525"/>
      <c r="FR19" s="525"/>
      <c r="FS19" s="525"/>
      <c r="FT19" s="525"/>
      <c r="FU19" s="525"/>
      <c r="FV19" s="525"/>
      <c r="FW19" s="525"/>
      <c r="FX19" s="525"/>
      <c r="FY19" s="525"/>
      <c r="FZ19" s="525"/>
      <c r="GA19" s="525"/>
      <c r="GB19" s="525"/>
      <c r="GC19" s="525"/>
      <c r="GD19" s="525"/>
      <c r="GE19" s="525"/>
      <c r="GF19" s="525"/>
      <c r="GG19" s="525"/>
      <c r="GH19" s="525"/>
      <c r="GI19" s="525"/>
      <c r="GJ19" s="525"/>
      <c r="GK19" s="525"/>
      <c r="GL19" s="525"/>
      <c r="GM19" s="525"/>
      <c r="GN19" s="525"/>
      <c r="GO19" s="525"/>
      <c r="GP19" s="525"/>
      <c r="GQ19" s="525"/>
      <c r="GR19" s="525"/>
      <c r="GS19" s="525"/>
      <c r="GT19" s="525"/>
      <c r="GU19" s="525"/>
      <c r="GV19" s="525"/>
      <c r="GW19" s="525"/>
      <c r="GX19" s="525"/>
      <c r="GY19" s="525"/>
      <c r="GZ19" s="525"/>
      <c r="HA19" s="525"/>
      <c r="HB19" s="525"/>
      <c r="HC19" s="525"/>
      <c r="HD19" s="525"/>
      <c r="HE19" s="525"/>
      <c r="HF19" s="525"/>
      <c r="HG19" s="525"/>
      <c r="HH19" s="525"/>
      <c r="HI19" s="525"/>
      <c r="HJ19" s="525"/>
      <c r="HK19" s="525"/>
      <c r="HL19" s="525"/>
      <c r="HM19" s="525"/>
      <c r="HN19" s="525"/>
      <c r="HO19" s="525"/>
      <c r="HP19" s="525"/>
      <c r="HQ19" s="525"/>
      <c r="HR19" s="525"/>
      <c r="HS19" s="525"/>
      <c r="HT19" s="525"/>
      <c r="HU19" s="525"/>
      <c r="HV19" s="525"/>
      <c r="HW19" s="525"/>
      <c r="HX19" s="525"/>
      <c r="HY19" s="525"/>
      <c r="HZ19" s="525"/>
      <c r="IA19" s="525"/>
      <c r="IB19" s="525"/>
      <c r="IC19" s="525"/>
      <c r="ID19" s="525"/>
      <c r="IE19" s="525"/>
      <c r="IF19" s="525"/>
      <c r="IG19" s="525"/>
      <c r="IH19" s="525"/>
      <c r="II19" s="525"/>
      <c r="IJ19" s="525"/>
    </row>
    <row r="20" spans="2:244" ht="12.75" customHeight="1" x14ac:dyDescent="0.2">
      <c r="B20" s="124">
        <v>1</v>
      </c>
      <c r="C20" s="427" t="s">
        <v>209</v>
      </c>
      <c r="D20" s="427"/>
      <c r="E20" s="427"/>
      <c r="F20" s="427"/>
      <c r="G20" s="427"/>
      <c r="H20" s="427"/>
      <c r="I20" s="526" t="s">
        <v>298</v>
      </c>
      <c r="J20" s="385"/>
    </row>
    <row r="21" spans="2:244" ht="15.75" customHeight="1" x14ac:dyDescent="0.2">
      <c r="B21" s="124">
        <v>2</v>
      </c>
      <c r="C21" s="427" t="s">
        <v>210</v>
      </c>
      <c r="D21" s="427"/>
      <c r="E21" s="427"/>
      <c r="F21" s="427"/>
      <c r="G21" s="427"/>
      <c r="H21" s="427"/>
      <c r="I21" s="576">
        <v>1322.72</v>
      </c>
      <c r="J21" s="577"/>
    </row>
    <row r="22" spans="2:244" ht="15.75" customHeight="1" x14ac:dyDescent="0.2">
      <c r="B22" s="124">
        <v>3</v>
      </c>
      <c r="C22" s="427" t="s">
        <v>211</v>
      </c>
      <c r="D22" s="427"/>
      <c r="E22" s="427"/>
      <c r="F22" s="427"/>
      <c r="G22" s="427"/>
      <c r="H22" s="427"/>
      <c r="I22" s="516" t="str">
        <f>I20</f>
        <v>Servente de Limpeza</v>
      </c>
      <c r="J22" s="517"/>
    </row>
    <row r="23" spans="2:244" ht="12.75" customHeight="1" x14ac:dyDescent="0.2">
      <c r="B23" s="124">
        <v>4</v>
      </c>
      <c r="C23" s="427" t="s">
        <v>212</v>
      </c>
      <c r="D23" s="427"/>
      <c r="E23" s="427"/>
      <c r="F23" s="427"/>
      <c r="G23" s="427"/>
      <c r="H23" s="427"/>
      <c r="I23" s="518">
        <v>44197</v>
      </c>
      <c r="J23" s="519"/>
    </row>
    <row r="24" spans="2:244" ht="9" customHeight="1" x14ac:dyDescent="0.2">
      <c r="B24" s="520"/>
      <c r="C24" s="471"/>
      <c r="D24" s="471"/>
      <c r="E24" s="471"/>
      <c r="F24" s="471"/>
      <c r="G24" s="471"/>
      <c r="H24" s="471"/>
      <c r="I24" s="471"/>
      <c r="J24" s="573"/>
    </row>
    <row r="25" spans="2:244" ht="14.25" customHeight="1" x14ac:dyDescent="0.2">
      <c r="B25" s="500" t="s">
        <v>213</v>
      </c>
      <c r="C25" s="523"/>
      <c r="D25" s="523"/>
      <c r="E25" s="523"/>
      <c r="F25" s="523"/>
      <c r="G25" s="523"/>
      <c r="H25" s="523"/>
      <c r="I25" s="523"/>
      <c r="J25" s="524"/>
    </row>
    <row r="26" spans="2:244" ht="9" customHeight="1" x14ac:dyDescent="0.2">
      <c r="B26" s="507"/>
      <c r="C26" s="580"/>
      <c r="D26" s="580"/>
      <c r="E26" s="580"/>
      <c r="F26" s="580"/>
      <c r="G26" s="580"/>
      <c r="H26" s="580"/>
      <c r="I26" s="580"/>
      <c r="J26" s="581"/>
    </row>
    <row r="27" spans="2:244" ht="12.75" customHeight="1" x14ac:dyDescent="0.2">
      <c r="B27" s="510" t="s">
        <v>214</v>
      </c>
      <c r="C27" s="582"/>
      <c r="D27" s="582"/>
      <c r="E27" s="582"/>
      <c r="F27" s="582"/>
      <c r="G27" s="582"/>
      <c r="H27" s="582"/>
      <c r="I27" s="582"/>
      <c r="J27" s="583"/>
    </row>
    <row r="28" spans="2:244" s="131" customFormat="1" ht="15" customHeight="1" x14ac:dyDescent="0.2">
      <c r="B28" s="132">
        <v>1</v>
      </c>
      <c r="C28" s="512" t="s">
        <v>12</v>
      </c>
      <c r="D28" s="512"/>
      <c r="E28" s="512"/>
      <c r="F28" s="512"/>
      <c r="G28" s="512"/>
      <c r="H28" s="513"/>
      <c r="I28" s="133" t="s">
        <v>215</v>
      </c>
      <c r="J28" s="134" t="s">
        <v>216</v>
      </c>
      <c r="L28" s="135"/>
      <c r="M28" s="135"/>
      <c r="N28" s="135"/>
      <c r="O28" s="135"/>
      <c r="P28" s="135"/>
      <c r="Q28" s="135"/>
    </row>
    <row r="29" spans="2:244" ht="12.75" customHeight="1" x14ac:dyDescent="0.2">
      <c r="B29" s="124" t="s">
        <v>4</v>
      </c>
      <c r="C29" s="461" t="s">
        <v>217</v>
      </c>
      <c r="D29" s="462"/>
      <c r="E29" s="462"/>
      <c r="F29" s="462"/>
      <c r="G29" s="462"/>
      <c r="H29" s="462"/>
      <c r="I29" s="486"/>
      <c r="J29" s="273">
        <v>1322.72</v>
      </c>
    </row>
    <row r="30" spans="2:244" ht="12.75" x14ac:dyDescent="0.2">
      <c r="B30" s="124" t="s">
        <v>6</v>
      </c>
      <c r="C30" s="461" t="s">
        <v>218</v>
      </c>
      <c r="D30" s="467"/>
      <c r="E30" s="467"/>
      <c r="F30" s="467"/>
      <c r="G30" s="467"/>
      <c r="H30" s="467"/>
      <c r="I30" s="274">
        <v>0.2</v>
      </c>
      <c r="J30" s="275">
        <f>I30*I21</f>
        <v>264.54400000000004</v>
      </c>
    </row>
    <row r="31" spans="2:244" ht="12.75" x14ac:dyDescent="0.2">
      <c r="B31" s="124" t="s">
        <v>219</v>
      </c>
      <c r="C31" s="137" t="s">
        <v>220</v>
      </c>
      <c r="D31" s="246"/>
      <c r="E31" s="246"/>
      <c r="F31" s="246"/>
      <c r="G31" s="246"/>
      <c r="H31" s="246"/>
      <c r="I31" s="139"/>
      <c r="J31" s="140">
        <v>0</v>
      </c>
    </row>
    <row r="32" spans="2:244" ht="15" customHeight="1" x14ac:dyDescent="0.2">
      <c r="B32" s="514" t="s">
        <v>221</v>
      </c>
      <c r="C32" s="464"/>
      <c r="D32" s="464"/>
      <c r="E32" s="464"/>
      <c r="F32" s="464"/>
      <c r="G32" s="464"/>
      <c r="H32" s="464"/>
      <c r="I32" s="465"/>
      <c r="J32" s="141">
        <f>SUM(J29:J31)</f>
        <v>1587.2640000000001</v>
      </c>
      <c r="K32" s="142"/>
    </row>
    <row r="33" spans="2:10" ht="12.75" x14ac:dyDescent="0.2">
      <c r="B33" s="500" t="s">
        <v>222</v>
      </c>
      <c r="C33" s="578"/>
      <c r="D33" s="578"/>
      <c r="E33" s="578"/>
      <c r="F33" s="578"/>
      <c r="G33" s="578"/>
      <c r="H33" s="578"/>
      <c r="I33" s="578"/>
      <c r="J33" s="579"/>
    </row>
    <row r="34" spans="2:10" ht="15" customHeight="1" x14ac:dyDescent="0.2">
      <c r="B34" s="143">
        <v>2</v>
      </c>
      <c r="C34" s="503" t="s">
        <v>20</v>
      </c>
      <c r="D34" s="503"/>
      <c r="E34" s="503"/>
      <c r="F34" s="503"/>
      <c r="G34" s="503"/>
      <c r="H34" s="503"/>
      <c r="I34" s="504"/>
      <c r="J34" s="144" t="s">
        <v>13</v>
      </c>
    </row>
    <row r="35" spans="2:10" ht="12.75" customHeight="1" x14ac:dyDescent="0.2">
      <c r="B35" s="249" t="s">
        <v>4</v>
      </c>
      <c r="C35" s="505" t="s">
        <v>396</v>
      </c>
      <c r="D35" s="384"/>
      <c r="E35" s="384"/>
      <c r="F35" s="384"/>
      <c r="G35" s="506"/>
      <c r="H35" s="100">
        <v>22</v>
      </c>
      <c r="I35" s="146"/>
      <c r="J35" s="147">
        <f>(I36*I37*H35)-(J29*6%)</f>
        <v>118.63680000000001</v>
      </c>
    </row>
    <row r="36" spans="2:10" ht="12.75" customHeight="1" x14ac:dyDescent="0.2">
      <c r="B36" s="249"/>
      <c r="C36" s="395" t="s">
        <v>397</v>
      </c>
      <c r="D36" s="378"/>
      <c r="E36" s="378"/>
      <c r="F36" s="378"/>
      <c r="G36" s="378"/>
      <c r="H36" s="378"/>
      <c r="I36" s="251">
        <v>4.5</v>
      </c>
      <c r="J36" s="147" t="s">
        <v>21</v>
      </c>
    </row>
    <row r="37" spans="2:10" ht="12.75" customHeight="1" x14ac:dyDescent="0.2">
      <c r="B37" s="249"/>
      <c r="C37" s="427" t="s">
        <v>398</v>
      </c>
      <c r="D37" s="427"/>
      <c r="E37" s="427"/>
      <c r="F37" s="427"/>
      <c r="G37" s="427"/>
      <c r="H37" s="427"/>
      <c r="I37" s="252">
        <v>2</v>
      </c>
      <c r="J37" s="147" t="s">
        <v>21</v>
      </c>
    </row>
    <row r="38" spans="2:10" ht="12.75" customHeight="1" x14ac:dyDescent="0.2">
      <c r="B38" s="249" t="s">
        <v>6</v>
      </c>
      <c r="C38" s="395" t="s">
        <v>223</v>
      </c>
      <c r="D38" s="378"/>
      <c r="E38" s="378"/>
      <c r="F38" s="378"/>
      <c r="G38" s="378"/>
      <c r="H38" s="378"/>
      <c r="I38" s="496"/>
      <c r="J38" s="147"/>
    </row>
    <row r="39" spans="2:10" ht="12.75" customHeight="1" x14ac:dyDescent="0.2">
      <c r="B39" s="249"/>
      <c r="C39" s="461" t="s">
        <v>399</v>
      </c>
      <c r="D39" s="462"/>
      <c r="E39" s="462"/>
      <c r="F39" s="462"/>
      <c r="G39" s="276"/>
      <c r="H39" s="277">
        <v>22</v>
      </c>
      <c r="I39" s="278">
        <v>20.079999999999998</v>
      </c>
      <c r="J39" s="273">
        <f>I39*H39</f>
        <v>441.76</v>
      </c>
    </row>
    <row r="40" spans="2:10" ht="12.75" x14ac:dyDescent="0.2">
      <c r="B40" s="249"/>
      <c r="C40" s="395" t="s">
        <v>224</v>
      </c>
      <c r="D40" s="378"/>
      <c r="E40" s="378"/>
      <c r="F40" s="378"/>
      <c r="G40" s="378"/>
      <c r="H40" s="378"/>
      <c r="I40" s="173">
        <v>0.01</v>
      </c>
      <c r="J40" s="147">
        <f>-J39*I40</f>
        <v>-4.4176000000000002</v>
      </c>
    </row>
    <row r="41" spans="2:10" ht="12.75" customHeight="1" x14ac:dyDescent="0.2">
      <c r="B41" s="249" t="s">
        <v>8</v>
      </c>
      <c r="C41" s="395" t="s">
        <v>225</v>
      </c>
      <c r="D41" s="378"/>
      <c r="E41" s="378"/>
      <c r="F41" s="378"/>
      <c r="G41" s="378"/>
      <c r="H41" s="378"/>
      <c r="I41" s="496"/>
      <c r="J41" s="147">
        <v>11.58</v>
      </c>
    </row>
    <row r="42" spans="2:10" ht="12.75" x14ac:dyDescent="0.2">
      <c r="B42" s="249" t="s">
        <v>9</v>
      </c>
      <c r="C42" s="497"/>
      <c r="D42" s="480"/>
      <c r="E42" s="480"/>
      <c r="F42" s="480"/>
      <c r="G42" s="480"/>
      <c r="H42" s="480"/>
      <c r="I42" s="496"/>
      <c r="J42" s="148">
        <v>0</v>
      </c>
    </row>
    <row r="43" spans="2:10" ht="12.75" x14ac:dyDescent="0.2">
      <c r="B43" s="249" t="s">
        <v>16</v>
      </c>
      <c r="C43" s="497" t="s">
        <v>226</v>
      </c>
      <c r="D43" s="496"/>
      <c r="E43" s="496"/>
      <c r="F43" s="496"/>
      <c r="G43" s="496"/>
      <c r="H43" s="496"/>
      <c r="I43" s="496"/>
      <c r="J43" s="147">
        <v>0</v>
      </c>
    </row>
    <row r="44" spans="2:10" ht="12.75" x14ac:dyDescent="0.2">
      <c r="B44" s="249" t="s">
        <v>17</v>
      </c>
      <c r="C44" s="395"/>
      <c r="D44" s="582"/>
      <c r="E44" s="582"/>
      <c r="F44" s="582"/>
      <c r="G44" s="582"/>
      <c r="H44" s="582"/>
      <c r="I44" s="588"/>
      <c r="J44" s="147">
        <v>0</v>
      </c>
    </row>
    <row r="45" spans="2:10" ht="12.75" x14ac:dyDescent="0.2">
      <c r="B45" s="249" t="s">
        <v>18</v>
      </c>
      <c r="C45" s="466" t="s">
        <v>395</v>
      </c>
      <c r="D45" s="467"/>
      <c r="E45" s="467"/>
      <c r="F45" s="467"/>
      <c r="G45" s="467"/>
      <c r="H45" s="467"/>
      <c r="I45" s="279">
        <v>7.0000000000000007E-2</v>
      </c>
      <c r="J45" s="280">
        <f>J32*I45</f>
        <v>111.10848000000001</v>
      </c>
    </row>
    <row r="46" spans="2:10" ht="12.75" x14ac:dyDescent="0.2">
      <c r="B46" s="243"/>
      <c r="C46" s="491" t="s">
        <v>227</v>
      </c>
      <c r="D46" s="450"/>
      <c r="E46" s="450"/>
      <c r="F46" s="450"/>
      <c r="G46" s="450"/>
      <c r="H46" s="450"/>
      <c r="I46" s="584"/>
      <c r="J46" s="150">
        <f>SUM(J35:J45)</f>
        <v>678.66768000000002</v>
      </c>
    </row>
    <row r="47" spans="2:10" ht="6" customHeight="1" x14ac:dyDescent="0.2">
      <c r="B47" s="449"/>
      <c r="C47" s="464"/>
      <c r="D47" s="464"/>
      <c r="E47" s="464"/>
      <c r="F47" s="464"/>
      <c r="G47" s="464"/>
      <c r="H47" s="464"/>
      <c r="I47" s="464"/>
      <c r="J47" s="585"/>
    </row>
    <row r="48" spans="2:10" ht="12.75" customHeight="1" x14ac:dyDescent="0.2">
      <c r="B48" s="377" t="s">
        <v>228</v>
      </c>
      <c r="C48" s="378"/>
      <c r="D48" s="378"/>
      <c r="E48" s="378"/>
      <c r="F48" s="378"/>
      <c r="G48" s="378"/>
      <c r="H48" s="378"/>
      <c r="I48" s="378"/>
      <c r="J48" s="379"/>
    </row>
    <row r="49" spans="2:14" ht="4.5" customHeight="1" x14ac:dyDescent="0.2">
      <c r="B49" s="472"/>
      <c r="C49" s="586"/>
      <c r="D49" s="586"/>
      <c r="E49" s="586"/>
      <c r="F49" s="586"/>
      <c r="G49" s="586"/>
      <c r="H49" s="586"/>
      <c r="I49" s="586"/>
      <c r="J49" s="587"/>
    </row>
    <row r="50" spans="2:14" ht="12.75" customHeight="1" x14ac:dyDescent="0.2">
      <c r="B50" s="482" t="s">
        <v>229</v>
      </c>
      <c r="C50" s="494"/>
      <c r="D50" s="494"/>
      <c r="E50" s="494"/>
      <c r="F50" s="494"/>
      <c r="G50" s="494"/>
      <c r="H50" s="494"/>
      <c r="I50" s="494"/>
      <c r="J50" s="495"/>
    </row>
    <row r="51" spans="2:14" ht="15.75" customHeight="1" x14ac:dyDescent="0.2">
      <c r="B51" s="143" t="s">
        <v>230</v>
      </c>
      <c r="C51" s="437" t="s">
        <v>231</v>
      </c>
      <c r="D51" s="438"/>
      <c r="E51" s="438"/>
      <c r="F51" s="438"/>
      <c r="G51" s="438"/>
      <c r="H51" s="438"/>
      <c r="I51" s="485"/>
      <c r="J51" s="151" t="s">
        <v>13</v>
      </c>
    </row>
    <row r="52" spans="2:14" s="188" customFormat="1" ht="15.75" customHeight="1" x14ac:dyDescent="0.2">
      <c r="B52" s="318" t="s">
        <v>4</v>
      </c>
      <c r="C52" s="461" t="s">
        <v>232</v>
      </c>
      <c r="D52" s="462"/>
      <c r="E52" s="462"/>
      <c r="F52" s="462"/>
      <c r="G52" s="462"/>
      <c r="H52" s="462"/>
      <c r="I52" s="486"/>
      <c r="J52" s="316">
        <f>Uniformes!F11</f>
        <v>32.276999999999994</v>
      </c>
      <c r="K52" s="317" t="s">
        <v>426</v>
      </c>
      <c r="L52" s="322">
        <v>44287</v>
      </c>
      <c r="M52" s="322">
        <v>44621</v>
      </c>
      <c r="N52" s="323">
        <v>0.1129932</v>
      </c>
    </row>
    <row r="53" spans="2:14" s="188" customFormat="1" ht="15.75" customHeight="1" x14ac:dyDescent="0.2">
      <c r="B53" s="318" t="s">
        <v>6</v>
      </c>
      <c r="C53" s="461" t="s">
        <v>25</v>
      </c>
      <c r="D53" s="462"/>
      <c r="E53" s="462"/>
      <c r="F53" s="462"/>
      <c r="G53" s="462"/>
      <c r="H53" s="462"/>
      <c r="I53" s="463"/>
      <c r="J53" s="324">
        <f>'Material de Limpeza'!I54</f>
        <v>333.49909739999998</v>
      </c>
      <c r="K53" s="317" t="s">
        <v>426</v>
      </c>
      <c r="L53" s="322">
        <v>44287</v>
      </c>
      <c r="M53" s="322">
        <v>44621</v>
      </c>
      <c r="N53" s="323">
        <v>0.1129932</v>
      </c>
    </row>
    <row r="54" spans="2:14" ht="15.75" customHeight="1" x14ac:dyDescent="0.2">
      <c r="B54" s="249" t="s">
        <v>8</v>
      </c>
      <c r="C54" s="395" t="s">
        <v>299</v>
      </c>
      <c r="D54" s="378"/>
      <c r="E54" s="378"/>
      <c r="F54" s="378"/>
      <c r="G54" s="378"/>
      <c r="H54" s="378"/>
      <c r="I54" s="396"/>
      <c r="J54" s="153">
        <f>Equipamentos!I26</f>
        <v>10.316666666666668</v>
      </c>
    </row>
    <row r="55" spans="2:14" ht="15.75" customHeight="1" x14ac:dyDescent="0.2">
      <c r="B55" s="449" t="s">
        <v>233</v>
      </c>
      <c r="C55" s="475"/>
      <c r="D55" s="475"/>
      <c r="E55" s="475"/>
      <c r="F55" s="475"/>
      <c r="G55" s="475"/>
      <c r="H55" s="475"/>
      <c r="I55" s="584"/>
      <c r="J55" s="154">
        <f>ROUND(SUM(J52:J54),2)</f>
        <v>376.09</v>
      </c>
    </row>
    <row r="56" spans="2:14" ht="8.25" customHeight="1" x14ac:dyDescent="0.2">
      <c r="B56" s="489"/>
      <c r="C56" s="475"/>
      <c r="D56" s="475"/>
      <c r="E56" s="475"/>
      <c r="F56" s="475"/>
      <c r="G56" s="475"/>
      <c r="H56" s="475"/>
      <c r="I56" s="475"/>
      <c r="J56" s="476"/>
    </row>
    <row r="57" spans="2:14" ht="15.75" customHeight="1" x14ac:dyDescent="0.2">
      <c r="B57" s="479" t="s">
        <v>234</v>
      </c>
      <c r="C57" s="480"/>
      <c r="D57" s="480"/>
      <c r="E57" s="480"/>
      <c r="F57" s="480"/>
      <c r="G57" s="480"/>
      <c r="H57" s="480"/>
      <c r="I57" s="480"/>
      <c r="J57" s="481"/>
    </row>
    <row r="58" spans="2:14" ht="8.25" customHeight="1" x14ac:dyDescent="0.2">
      <c r="B58" s="247"/>
      <c r="C58" s="263"/>
      <c r="D58" s="263"/>
      <c r="E58" s="263"/>
      <c r="F58" s="263"/>
      <c r="G58" s="263"/>
      <c r="H58" s="263"/>
      <c r="I58" s="263"/>
      <c r="J58" s="264"/>
    </row>
    <row r="59" spans="2:14" ht="12.75" customHeight="1" x14ac:dyDescent="0.2">
      <c r="B59" s="482" t="s">
        <v>235</v>
      </c>
      <c r="C59" s="494"/>
      <c r="D59" s="494"/>
      <c r="E59" s="494"/>
      <c r="F59" s="494"/>
      <c r="G59" s="494"/>
      <c r="H59" s="494"/>
      <c r="I59" s="494"/>
      <c r="J59" s="495"/>
    </row>
    <row r="60" spans="2:14" ht="15.75" customHeight="1" x14ac:dyDescent="0.2">
      <c r="B60" s="158" t="s">
        <v>23</v>
      </c>
      <c r="C60" s="437" t="s">
        <v>236</v>
      </c>
      <c r="D60" s="438"/>
      <c r="E60" s="438"/>
      <c r="F60" s="438"/>
      <c r="G60" s="438"/>
      <c r="H60" s="439"/>
      <c r="I60" s="244" t="s">
        <v>215</v>
      </c>
      <c r="J60" s="144" t="s">
        <v>13</v>
      </c>
    </row>
    <row r="61" spans="2:14" ht="15.75" customHeight="1" x14ac:dyDescent="0.2">
      <c r="B61" s="245" t="s">
        <v>4</v>
      </c>
      <c r="C61" s="395" t="s">
        <v>237</v>
      </c>
      <c r="D61" s="378"/>
      <c r="E61" s="378"/>
      <c r="F61" s="378"/>
      <c r="G61" s="378"/>
      <c r="H61" s="396"/>
      <c r="I61" s="161">
        <f>Florianópolis!I61</f>
        <v>0.2</v>
      </c>
      <c r="J61" s="152">
        <f t="shared" ref="J61:J68" si="0">I61*$J$32</f>
        <v>317.45280000000002</v>
      </c>
    </row>
    <row r="62" spans="2:14" ht="15.75" customHeight="1" x14ac:dyDescent="0.2">
      <c r="B62" s="245" t="s">
        <v>6</v>
      </c>
      <c r="C62" s="395" t="s">
        <v>238</v>
      </c>
      <c r="D62" s="378"/>
      <c r="E62" s="378"/>
      <c r="F62" s="378"/>
      <c r="G62" s="378"/>
      <c r="H62" s="396"/>
      <c r="I62" s="161">
        <f>Florianópolis!I62</f>
        <v>1.4999999999999999E-2</v>
      </c>
      <c r="J62" s="152">
        <f t="shared" si="0"/>
        <v>23.808960000000003</v>
      </c>
    </row>
    <row r="63" spans="2:14" ht="15.75" customHeight="1" x14ac:dyDescent="0.2">
      <c r="B63" s="245" t="s">
        <v>8</v>
      </c>
      <c r="C63" s="395" t="s">
        <v>239</v>
      </c>
      <c r="D63" s="378"/>
      <c r="E63" s="378"/>
      <c r="F63" s="378"/>
      <c r="G63" s="378"/>
      <c r="H63" s="396"/>
      <c r="I63" s="161">
        <f>Florianópolis!I63</f>
        <v>0.01</v>
      </c>
      <c r="J63" s="152">
        <f t="shared" si="0"/>
        <v>15.872640000000002</v>
      </c>
    </row>
    <row r="64" spans="2:14" ht="15.75" customHeight="1" x14ac:dyDescent="0.2">
      <c r="B64" s="245" t="s">
        <v>9</v>
      </c>
      <c r="C64" s="395" t="s">
        <v>240</v>
      </c>
      <c r="D64" s="378"/>
      <c r="E64" s="378"/>
      <c r="F64" s="378"/>
      <c r="G64" s="378"/>
      <c r="H64" s="396"/>
      <c r="I64" s="161">
        <f>Florianópolis!I64</f>
        <v>2E-3</v>
      </c>
      <c r="J64" s="152">
        <f t="shared" si="0"/>
        <v>3.1745280000000005</v>
      </c>
    </row>
    <row r="65" spans="2:10" ht="15.75" customHeight="1" x14ac:dyDescent="0.2">
      <c r="B65" s="245" t="s">
        <v>16</v>
      </c>
      <c r="C65" s="395" t="s">
        <v>241</v>
      </c>
      <c r="D65" s="378"/>
      <c r="E65" s="378"/>
      <c r="F65" s="378"/>
      <c r="G65" s="378"/>
      <c r="H65" s="396"/>
      <c r="I65" s="161">
        <f>Florianópolis!I65</f>
        <v>2.5000000000000001E-2</v>
      </c>
      <c r="J65" s="152">
        <f t="shared" si="0"/>
        <v>39.681600000000003</v>
      </c>
    </row>
    <row r="66" spans="2:10" ht="15.75" customHeight="1" x14ac:dyDescent="0.2">
      <c r="B66" s="245" t="s">
        <v>17</v>
      </c>
      <c r="C66" s="395" t="s">
        <v>242</v>
      </c>
      <c r="D66" s="378"/>
      <c r="E66" s="378"/>
      <c r="F66" s="378"/>
      <c r="G66" s="378"/>
      <c r="H66" s="396"/>
      <c r="I66" s="161">
        <f>Florianópolis!I66</f>
        <v>0.08</v>
      </c>
      <c r="J66" s="152">
        <f>I66*$J$32</f>
        <v>126.98112000000002</v>
      </c>
    </row>
    <row r="67" spans="2:10" ht="12.75" x14ac:dyDescent="0.2">
      <c r="B67" s="245" t="s">
        <v>18</v>
      </c>
      <c r="C67" s="427" t="s">
        <v>416</v>
      </c>
      <c r="D67" s="589"/>
      <c r="E67" s="162" t="s">
        <v>14</v>
      </c>
      <c r="F67" s="163">
        <v>0.01</v>
      </c>
      <c r="G67" s="162" t="s">
        <v>15</v>
      </c>
      <c r="H67" s="164">
        <v>2</v>
      </c>
      <c r="I67" s="165">
        <f>Florianópolis!I67</f>
        <v>0.02</v>
      </c>
      <c r="J67" s="152">
        <f t="shared" si="0"/>
        <v>31.745280000000005</v>
      </c>
    </row>
    <row r="68" spans="2:10" ht="12.75" x14ac:dyDescent="0.2">
      <c r="B68" s="245" t="s">
        <v>19</v>
      </c>
      <c r="C68" s="395" t="s">
        <v>244</v>
      </c>
      <c r="D68" s="378"/>
      <c r="E68" s="378"/>
      <c r="F68" s="378"/>
      <c r="G68" s="378"/>
      <c r="H68" s="396"/>
      <c r="I68" s="161">
        <f>Florianópolis!I68</f>
        <v>6.0000000000000001E-3</v>
      </c>
      <c r="J68" s="152">
        <f t="shared" si="0"/>
        <v>9.5235840000000014</v>
      </c>
    </row>
    <row r="69" spans="2:10" ht="12.75" x14ac:dyDescent="0.2">
      <c r="B69" s="397" t="s">
        <v>42</v>
      </c>
      <c r="C69" s="398"/>
      <c r="D69" s="398"/>
      <c r="E69" s="398"/>
      <c r="F69" s="398"/>
      <c r="G69" s="398"/>
      <c r="H69" s="399"/>
      <c r="I69" s="166">
        <f>SUM(I61:I68)</f>
        <v>0.3580000000000001</v>
      </c>
      <c r="J69" s="167">
        <f>SUM(J61:J68)</f>
        <v>568.24051200000008</v>
      </c>
    </row>
    <row r="70" spans="2:10" ht="12.75" x14ac:dyDescent="0.2">
      <c r="B70" s="248"/>
      <c r="C70" s="265"/>
      <c r="D70" s="265"/>
      <c r="E70" s="265"/>
      <c r="F70" s="265"/>
      <c r="G70" s="265"/>
      <c r="H70" s="265"/>
      <c r="I70" s="170"/>
      <c r="J70" s="171"/>
    </row>
    <row r="71" spans="2:10" ht="12.75" x14ac:dyDescent="0.2">
      <c r="B71" s="377" t="s">
        <v>245</v>
      </c>
      <c r="C71" s="378"/>
      <c r="D71" s="378"/>
      <c r="E71" s="378"/>
      <c r="F71" s="378"/>
      <c r="G71" s="378"/>
      <c r="H71" s="378"/>
      <c r="I71" s="378"/>
      <c r="J71" s="379"/>
    </row>
    <row r="72" spans="2:10" ht="12.75" x14ac:dyDescent="0.2">
      <c r="B72" s="449"/>
      <c r="C72" s="475"/>
      <c r="D72" s="475"/>
      <c r="E72" s="475"/>
      <c r="F72" s="475"/>
      <c r="G72" s="475"/>
      <c r="H72" s="475"/>
      <c r="I72" s="475"/>
      <c r="J72" s="476"/>
    </row>
    <row r="73" spans="2:10" ht="14.25" x14ac:dyDescent="0.2">
      <c r="B73" s="451" t="s">
        <v>246</v>
      </c>
      <c r="C73" s="452"/>
      <c r="D73" s="452"/>
      <c r="E73" s="452"/>
      <c r="F73" s="452"/>
      <c r="G73" s="452"/>
      <c r="H73" s="452"/>
      <c r="I73" s="452"/>
      <c r="J73" s="453"/>
    </row>
    <row r="74" spans="2:10" ht="15" x14ac:dyDescent="0.2">
      <c r="B74" s="143" t="s">
        <v>24</v>
      </c>
      <c r="C74" s="437" t="s">
        <v>247</v>
      </c>
      <c r="D74" s="438"/>
      <c r="E74" s="438"/>
      <c r="F74" s="438"/>
      <c r="G74" s="438"/>
      <c r="H74" s="438"/>
      <c r="I74" s="477"/>
      <c r="J74" s="151" t="s">
        <v>13</v>
      </c>
    </row>
    <row r="75" spans="2:10" ht="12.75" x14ac:dyDescent="0.2">
      <c r="B75" s="249" t="s">
        <v>4</v>
      </c>
      <c r="C75" s="395" t="s">
        <v>417</v>
      </c>
      <c r="D75" s="378"/>
      <c r="E75" s="378"/>
      <c r="F75" s="378"/>
      <c r="G75" s="378"/>
      <c r="H75" s="378"/>
      <c r="I75" s="172">
        <v>8.3299999999999999E-2</v>
      </c>
      <c r="J75" s="152">
        <f>I75*$J$32</f>
        <v>132.21909120000001</v>
      </c>
    </row>
    <row r="76" spans="2:10" ht="12.75" x14ac:dyDescent="0.2">
      <c r="B76" s="249" t="s">
        <v>6</v>
      </c>
      <c r="C76" s="395" t="s">
        <v>248</v>
      </c>
      <c r="D76" s="378"/>
      <c r="E76" s="378"/>
      <c r="F76" s="378"/>
      <c r="G76" s="378"/>
      <c r="H76" s="378"/>
      <c r="I76" s="172">
        <v>2.7799999999999998E-2</v>
      </c>
      <c r="J76" s="152">
        <f>I76*$J$32</f>
        <v>44.125939199999998</v>
      </c>
    </row>
    <row r="77" spans="2:10" s="321" customFormat="1" ht="12.75" x14ac:dyDescent="0.2">
      <c r="B77" s="314" t="s">
        <v>8</v>
      </c>
      <c r="C77" s="312" t="s">
        <v>393</v>
      </c>
      <c r="D77" s="312"/>
      <c r="E77" s="312"/>
      <c r="F77" s="312"/>
      <c r="G77" s="312"/>
      <c r="H77" s="312"/>
      <c r="I77" s="315">
        <v>0</v>
      </c>
      <c r="J77" s="316">
        <f>I77*$J$32</f>
        <v>0</v>
      </c>
    </row>
    <row r="78" spans="2:10" ht="12.75" x14ac:dyDescent="0.2">
      <c r="B78" s="397" t="s">
        <v>249</v>
      </c>
      <c r="C78" s="468"/>
      <c r="D78" s="468"/>
      <c r="E78" s="468"/>
      <c r="F78" s="468"/>
      <c r="G78" s="468"/>
      <c r="H78" s="468"/>
      <c r="I78" s="469"/>
      <c r="J78" s="152">
        <f>SUM(J75:J77)</f>
        <v>176.34503040000001</v>
      </c>
    </row>
    <row r="79" spans="2:10" ht="12.75" x14ac:dyDescent="0.2">
      <c r="B79" s="249" t="s">
        <v>9</v>
      </c>
      <c r="C79" s="395" t="s">
        <v>250</v>
      </c>
      <c r="D79" s="378"/>
      <c r="E79" s="378"/>
      <c r="F79" s="378"/>
      <c r="G79" s="378"/>
      <c r="H79" s="378"/>
      <c r="I79" s="173">
        <f>I69*(I75+I76)</f>
        <v>3.9773800000000012E-2</v>
      </c>
      <c r="J79" s="136">
        <f>I79*J32</f>
        <v>63.131520883200025</v>
      </c>
    </row>
    <row r="80" spans="2:10" ht="12.75" x14ac:dyDescent="0.2">
      <c r="B80" s="432" t="s">
        <v>42</v>
      </c>
      <c r="C80" s="470"/>
      <c r="D80" s="470"/>
      <c r="E80" s="470"/>
      <c r="F80" s="470"/>
      <c r="G80" s="470"/>
      <c r="H80" s="470"/>
      <c r="I80" s="471"/>
      <c r="J80" s="167">
        <f>SUM(J78:J79)</f>
        <v>239.47655128320002</v>
      </c>
    </row>
    <row r="81" spans="2:10" ht="12.75" x14ac:dyDescent="0.2">
      <c r="B81" s="472"/>
      <c r="C81" s="473"/>
      <c r="D81" s="473"/>
      <c r="E81" s="473"/>
      <c r="F81" s="473"/>
      <c r="G81" s="473"/>
      <c r="H81" s="473"/>
      <c r="I81" s="473"/>
      <c r="J81" s="474"/>
    </row>
    <row r="82" spans="2:10" ht="14.25" x14ac:dyDescent="0.2">
      <c r="B82" s="451" t="s">
        <v>251</v>
      </c>
      <c r="C82" s="452"/>
      <c r="D82" s="452"/>
      <c r="E82" s="452"/>
      <c r="F82" s="452"/>
      <c r="G82" s="452"/>
      <c r="H82" s="452"/>
      <c r="I82" s="452"/>
      <c r="J82" s="453"/>
    </row>
    <row r="83" spans="2:10" ht="15" x14ac:dyDescent="0.2">
      <c r="B83" s="143" t="s">
        <v>252</v>
      </c>
      <c r="C83" s="456" t="s">
        <v>253</v>
      </c>
      <c r="D83" s="457"/>
      <c r="E83" s="457"/>
      <c r="F83" s="457"/>
      <c r="G83" s="457"/>
      <c r="H83" s="457"/>
      <c r="I83" s="458"/>
      <c r="J83" s="151" t="s">
        <v>13</v>
      </c>
    </row>
    <row r="84" spans="2:10" ht="12.75" x14ac:dyDescent="0.2">
      <c r="B84" s="249" t="s">
        <v>4</v>
      </c>
      <c r="C84" s="505" t="s">
        <v>418</v>
      </c>
      <c r="D84" s="384"/>
      <c r="E84" s="384"/>
      <c r="F84" s="384"/>
      <c r="G84" s="384"/>
      <c r="H84" s="384"/>
      <c r="I84" s="174">
        <v>2.9999999999999997E-4</v>
      </c>
      <c r="J84" s="152">
        <f>I84*J32</f>
        <v>0.47617919999999997</v>
      </c>
    </row>
    <row r="85" spans="2:10" ht="12.75" x14ac:dyDescent="0.2">
      <c r="B85" s="249" t="s">
        <v>6</v>
      </c>
      <c r="C85" s="395" t="s">
        <v>254</v>
      </c>
      <c r="D85" s="378"/>
      <c r="E85" s="378"/>
      <c r="F85" s="378"/>
      <c r="G85" s="378"/>
      <c r="H85" s="378"/>
      <c r="I85" s="396"/>
      <c r="J85" s="152">
        <f>ROUND(I69*J84,2)</f>
        <v>0.17</v>
      </c>
    </row>
    <row r="86" spans="2:10" ht="12.75" x14ac:dyDescent="0.2">
      <c r="B86" s="397" t="s">
        <v>42</v>
      </c>
      <c r="C86" s="464"/>
      <c r="D86" s="464"/>
      <c r="E86" s="464"/>
      <c r="F86" s="464"/>
      <c r="G86" s="464"/>
      <c r="H86" s="464"/>
      <c r="I86" s="465"/>
      <c r="J86" s="167">
        <f>SUM(J84:J85)</f>
        <v>0.64617919999999995</v>
      </c>
    </row>
    <row r="87" spans="2:10" ht="15" x14ac:dyDescent="0.2">
      <c r="B87" s="434" t="s">
        <v>255</v>
      </c>
      <c r="C87" s="435"/>
      <c r="D87" s="435"/>
      <c r="E87" s="435"/>
      <c r="F87" s="435"/>
      <c r="G87" s="435"/>
      <c r="H87" s="435"/>
      <c r="I87" s="435"/>
      <c r="J87" s="436"/>
    </row>
    <row r="88" spans="2:10" ht="15" x14ac:dyDescent="0.2">
      <c r="B88" s="143" t="s">
        <v>256</v>
      </c>
      <c r="C88" s="456" t="s">
        <v>22</v>
      </c>
      <c r="D88" s="457"/>
      <c r="E88" s="457"/>
      <c r="F88" s="457"/>
      <c r="G88" s="457"/>
      <c r="H88" s="457"/>
      <c r="I88" s="458"/>
      <c r="J88" s="151" t="s">
        <v>13</v>
      </c>
    </row>
    <row r="89" spans="2:10" s="188" customFormat="1" ht="12.75" x14ac:dyDescent="0.2">
      <c r="B89" s="318" t="s">
        <v>4</v>
      </c>
      <c r="C89" s="282" t="s">
        <v>257</v>
      </c>
      <c r="D89" s="313"/>
      <c r="E89" s="313"/>
      <c r="F89" s="313"/>
      <c r="G89" s="313"/>
      <c r="H89" s="313"/>
      <c r="I89" s="295">
        <f>J89/J32</f>
        <v>0</v>
      </c>
      <c r="J89" s="316">
        <v>0</v>
      </c>
    </row>
    <row r="90" spans="2:10" s="188" customFormat="1" ht="12.75" x14ac:dyDescent="0.2">
      <c r="B90" s="318" t="s">
        <v>6</v>
      </c>
      <c r="C90" s="294" t="s">
        <v>258</v>
      </c>
      <c r="D90" s="313"/>
      <c r="E90" s="313"/>
      <c r="F90" s="313"/>
      <c r="G90" s="313"/>
      <c r="H90" s="313"/>
      <c r="I90" s="295">
        <f>J90/J32</f>
        <v>0</v>
      </c>
      <c r="J90" s="316">
        <f>J89*8%</f>
        <v>0</v>
      </c>
    </row>
    <row r="91" spans="2:10" s="188" customFormat="1" ht="12.75" x14ac:dyDescent="0.2">
      <c r="B91" s="318" t="s">
        <v>8</v>
      </c>
      <c r="C91" s="466" t="s">
        <v>259</v>
      </c>
      <c r="D91" s="467"/>
      <c r="E91" s="467"/>
      <c r="F91" s="467"/>
      <c r="G91" s="467"/>
      <c r="H91" s="467"/>
      <c r="I91" s="295">
        <v>0.04</v>
      </c>
      <c r="J91" s="316">
        <f>3.8%*J32</f>
        <v>60.316032</v>
      </c>
    </row>
    <row r="92" spans="2:10" s="188" customFormat="1" ht="12.75" x14ac:dyDescent="0.2">
      <c r="B92" s="318" t="s">
        <v>9</v>
      </c>
      <c r="C92" s="282" t="s">
        <v>260</v>
      </c>
      <c r="D92" s="313"/>
      <c r="E92" s="313"/>
      <c r="F92" s="313"/>
      <c r="G92" s="313"/>
      <c r="H92" s="313"/>
      <c r="I92" s="295">
        <v>6.9999999999999999E-4</v>
      </c>
      <c r="J92" s="316">
        <v>0</v>
      </c>
    </row>
    <row r="93" spans="2:10" s="188" customFormat="1" ht="12.75" x14ac:dyDescent="0.2">
      <c r="B93" s="318" t="s">
        <v>16</v>
      </c>
      <c r="C93" s="294" t="s">
        <v>261</v>
      </c>
      <c r="D93" s="313"/>
      <c r="E93" s="313"/>
      <c r="F93" s="313"/>
      <c r="G93" s="313"/>
      <c r="H93" s="313"/>
      <c r="I93" s="295">
        <f>J93/J32</f>
        <v>0</v>
      </c>
      <c r="J93" s="316">
        <f>ROUND($H$69*J92,2)</f>
        <v>0</v>
      </c>
    </row>
    <row r="94" spans="2:10" ht="12.75" x14ac:dyDescent="0.2">
      <c r="B94" s="249" t="s">
        <v>17</v>
      </c>
      <c r="C94" s="146" t="s">
        <v>262</v>
      </c>
      <c r="D94" s="246"/>
      <c r="E94" s="246"/>
      <c r="F94" s="246"/>
      <c r="G94" s="246"/>
      <c r="H94" s="246"/>
      <c r="I94" s="266">
        <f>J94/J32</f>
        <v>0</v>
      </c>
      <c r="J94" s="152">
        <f>8%*(50%*J92)</f>
        <v>0</v>
      </c>
    </row>
    <row r="95" spans="2:10" ht="12.75" x14ac:dyDescent="0.2">
      <c r="B95" s="449" t="s">
        <v>42</v>
      </c>
      <c r="C95" s="450"/>
      <c r="D95" s="450"/>
      <c r="E95" s="450"/>
      <c r="F95" s="450"/>
      <c r="G95" s="450"/>
      <c r="H95" s="450"/>
      <c r="I95" s="267">
        <f>SUM(I89:I94)</f>
        <v>4.07E-2</v>
      </c>
      <c r="J95" s="167">
        <f>SUM(J89:J94)</f>
        <v>60.316032</v>
      </c>
    </row>
    <row r="96" spans="2:10" ht="14.25" x14ac:dyDescent="0.2">
      <c r="B96" s="451" t="s">
        <v>263</v>
      </c>
      <c r="C96" s="452"/>
      <c r="D96" s="452"/>
      <c r="E96" s="452"/>
      <c r="F96" s="452"/>
      <c r="G96" s="452"/>
      <c r="H96" s="452"/>
      <c r="I96" s="452"/>
      <c r="J96" s="453"/>
    </row>
    <row r="97" spans="2:10" ht="15" x14ac:dyDescent="0.2">
      <c r="B97" s="451" t="s">
        <v>264</v>
      </c>
      <c r="C97" s="454"/>
      <c r="D97" s="454"/>
      <c r="E97" s="454"/>
      <c r="F97" s="454"/>
      <c r="G97" s="454"/>
      <c r="H97" s="454"/>
      <c r="I97" s="454"/>
      <c r="J97" s="455"/>
    </row>
    <row r="98" spans="2:10" ht="15" x14ac:dyDescent="0.2">
      <c r="B98" s="143" t="s">
        <v>265</v>
      </c>
      <c r="C98" s="456" t="s">
        <v>266</v>
      </c>
      <c r="D98" s="457"/>
      <c r="E98" s="457"/>
      <c r="F98" s="457"/>
      <c r="G98" s="457"/>
      <c r="H98" s="457"/>
      <c r="I98" s="458"/>
      <c r="J98" s="151" t="s">
        <v>13</v>
      </c>
    </row>
    <row r="99" spans="2:10" ht="12.75" x14ac:dyDescent="0.2">
      <c r="B99" s="249" t="s">
        <v>4</v>
      </c>
      <c r="C99" s="590" t="s">
        <v>394</v>
      </c>
      <c r="D99" s="591"/>
      <c r="E99" s="591"/>
      <c r="F99" s="591"/>
      <c r="G99" s="591"/>
      <c r="H99" s="592"/>
      <c r="I99" s="175">
        <f>8.33%</f>
        <v>8.3299999999999999E-2</v>
      </c>
      <c r="J99" s="152">
        <f>I99*J32</f>
        <v>132.21909120000001</v>
      </c>
    </row>
    <row r="100" spans="2:10" ht="12.75" x14ac:dyDescent="0.2">
      <c r="B100" s="249" t="s">
        <v>6</v>
      </c>
      <c r="C100" s="590" t="s">
        <v>267</v>
      </c>
      <c r="D100" s="591"/>
      <c r="E100" s="591"/>
      <c r="F100" s="591"/>
      <c r="G100" s="591"/>
      <c r="H100" s="592"/>
      <c r="I100" s="175">
        <v>1.0500000000000001E-2</v>
      </c>
      <c r="J100" s="152">
        <f>I100*J32</f>
        <v>16.666272000000003</v>
      </c>
    </row>
    <row r="101" spans="2:10" ht="12.75" x14ac:dyDescent="0.2">
      <c r="B101" s="249" t="s">
        <v>8</v>
      </c>
      <c r="C101" s="590" t="s">
        <v>268</v>
      </c>
      <c r="D101" s="591"/>
      <c r="E101" s="591"/>
      <c r="F101" s="591"/>
      <c r="G101" s="591"/>
      <c r="H101" s="592"/>
      <c r="I101" s="176"/>
      <c r="J101" s="152">
        <v>0</v>
      </c>
    </row>
    <row r="102" spans="2:10" ht="12.75" x14ac:dyDescent="0.2">
      <c r="B102" s="249" t="s">
        <v>9</v>
      </c>
      <c r="C102" s="590" t="s">
        <v>269</v>
      </c>
      <c r="D102" s="591"/>
      <c r="E102" s="591"/>
      <c r="F102" s="591"/>
      <c r="G102" s="591"/>
      <c r="H102" s="592"/>
      <c r="I102" s="175">
        <v>1E-3</v>
      </c>
      <c r="J102" s="152">
        <f>I102*J32</f>
        <v>1.5872640000000002</v>
      </c>
    </row>
    <row r="103" spans="2:10" ht="12.75" x14ac:dyDescent="0.2">
      <c r="B103" s="249"/>
      <c r="C103" s="590"/>
      <c r="D103" s="591"/>
      <c r="E103" s="591"/>
      <c r="F103" s="591"/>
      <c r="G103" s="591"/>
      <c r="H103" s="592"/>
      <c r="I103" s="177"/>
      <c r="J103" s="152"/>
    </row>
    <row r="104" spans="2:10" ht="12.75" x14ac:dyDescent="0.2">
      <c r="B104" s="249" t="s">
        <v>16</v>
      </c>
      <c r="C104" s="593" t="s">
        <v>154</v>
      </c>
      <c r="D104" s="594"/>
      <c r="E104" s="594"/>
      <c r="F104" s="594"/>
      <c r="G104" s="594"/>
      <c r="H104" s="595"/>
      <c r="I104" s="177"/>
      <c r="J104" s="152"/>
    </row>
    <row r="105" spans="2:10" ht="12.75" x14ac:dyDescent="0.2">
      <c r="B105" s="249" t="s">
        <v>17</v>
      </c>
      <c r="C105" s="446" t="s">
        <v>270</v>
      </c>
      <c r="D105" s="447"/>
      <c r="E105" s="447"/>
      <c r="F105" s="447"/>
      <c r="G105" s="447"/>
      <c r="H105" s="448"/>
      <c r="I105" s="175"/>
      <c r="J105" s="152">
        <v>0</v>
      </c>
    </row>
    <row r="106" spans="2:10" ht="12.75" x14ac:dyDescent="0.2">
      <c r="B106" s="432" t="s">
        <v>249</v>
      </c>
      <c r="C106" s="433"/>
      <c r="D106" s="433"/>
      <c r="E106" s="433"/>
      <c r="F106" s="433"/>
      <c r="G106" s="433"/>
      <c r="H106" s="433"/>
      <c r="I106" s="433"/>
      <c r="J106" s="167">
        <f>SUM(J99:J105)</f>
        <v>150.47262720000001</v>
      </c>
    </row>
    <row r="107" spans="2:10" ht="12.75" x14ac:dyDescent="0.2">
      <c r="B107" s="249"/>
      <c r="C107" s="416"/>
      <c r="D107" s="416"/>
      <c r="E107" s="416"/>
      <c r="F107" s="416"/>
      <c r="G107" s="416"/>
      <c r="H107" s="416"/>
      <c r="I107" s="416"/>
      <c r="J107" s="152"/>
    </row>
    <row r="108" spans="2:10" ht="12.75" x14ac:dyDescent="0.2">
      <c r="B108" s="432" t="s">
        <v>42</v>
      </c>
      <c r="C108" s="433"/>
      <c r="D108" s="433"/>
      <c r="E108" s="433"/>
      <c r="F108" s="433"/>
      <c r="G108" s="433"/>
      <c r="H108" s="433"/>
      <c r="I108" s="433"/>
      <c r="J108" s="167">
        <f>SUM(J106:J107)</f>
        <v>150.47262720000001</v>
      </c>
    </row>
    <row r="109" spans="2:10" ht="15" x14ac:dyDescent="0.2">
      <c r="B109" s="434" t="s">
        <v>271</v>
      </c>
      <c r="C109" s="435"/>
      <c r="D109" s="435"/>
      <c r="E109" s="435"/>
      <c r="F109" s="435"/>
      <c r="G109" s="435"/>
      <c r="H109" s="435"/>
      <c r="I109" s="435"/>
      <c r="J109" s="436"/>
    </row>
    <row r="110" spans="2:10" ht="15" x14ac:dyDescent="0.2">
      <c r="B110" s="143">
        <v>4</v>
      </c>
      <c r="C110" s="437" t="s">
        <v>272</v>
      </c>
      <c r="D110" s="438"/>
      <c r="E110" s="438"/>
      <c r="F110" s="438"/>
      <c r="G110" s="438"/>
      <c r="H110" s="438"/>
      <c r="I110" s="439"/>
      <c r="J110" s="151" t="s">
        <v>13</v>
      </c>
    </row>
    <row r="111" spans="2:10" ht="12.75" x14ac:dyDescent="0.2">
      <c r="B111" s="249" t="s">
        <v>23</v>
      </c>
      <c r="C111" s="427" t="s">
        <v>273</v>
      </c>
      <c r="D111" s="427"/>
      <c r="E111" s="427"/>
      <c r="F111" s="427"/>
      <c r="G111" s="427"/>
      <c r="H111" s="427"/>
      <c r="I111" s="427"/>
      <c r="J111" s="152">
        <f>J69</f>
        <v>568.24051200000008</v>
      </c>
    </row>
    <row r="112" spans="2:10" ht="12.75" x14ac:dyDescent="0.2">
      <c r="B112" s="249" t="s">
        <v>24</v>
      </c>
      <c r="C112" s="427" t="s">
        <v>274</v>
      </c>
      <c r="D112" s="427"/>
      <c r="E112" s="427"/>
      <c r="F112" s="427"/>
      <c r="G112" s="427"/>
      <c r="H112" s="427"/>
      <c r="I112" s="427"/>
      <c r="J112" s="152">
        <f>J80</f>
        <v>239.47655128320002</v>
      </c>
    </row>
    <row r="113" spans="2:10" ht="12.75" x14ac:dyDescent="0.2">
      <c r="B113" s="249" t="s">
        <v>252</v>
      </c>
      <c r="C113" s="427" t="s">
        <v>275</v>
      </c>
      <c r="D113" s="427"/>
      <c r="E113" s="427"/>
      <c r="F113" s="427"/>
      <c r="G113" s="427"/>
      <c r="H113" s="427"/>
      <c r="I113" s="427"/>
      <c r="J113" s="152">
        <f>J86</f>
        <v>0.64617919999999995</v>
      </c>
    </row>
    <row r="114" spans="2:10" ht="12.75" x14ac:dyDescent="0.2">
      <c r="B114" s="249" t="s">
        <v>256</v>
      </c>
      <c r="C114" s="427" t="s">
        <v>276</v>
      </c>
      <c r="D114" s="427"/>
      <c r="E114" s="427"/>
      <c r="F114" s="427"/>
      <c r="G114" s="427"/>
      <c r="H114" s="427"/>
      <c r="I114" s="427"/>
      <c r="J114" s="152">
        <f>J95</f>
        <v>60.316032</v>
      </c>
    </row>
    <row r="115" spans="2:10" ht="12.75" x14ac:dyDescent="0.2">
      <c r="B115" s="249" t="s">
        <v>265</v>
      </c>
      <c r="C115" s="427" t="s">
        <v>277</v>
      </c>
      <c r="D115" s="427"/>
      <c r="E115" s="427"/>
      <c r="F115" s="427"/>
      <c r="G115" s="427"/>
      <c r="H115" s="427"/>
      <c r="I115" s="427"/>
      <c r="J115" s="152">
        <f>J108</f>
        <v>150.47262720000001</v>
      </c>
    </row>
    <row r="116" spans="2:10" ht="12.75" x14ac:dyDescent="0.2">
      <c r="B116" s="249" t="s">
        <v>278</v>
      </c>
      <c r="C116" s="427" t="s">
        <v>154</v>
      </c>
      <c r="D116" s="427"/>
      <c r="E116" s="427"/>
      <c r="F116" s="427"/>
      <c r="G116" s="427"/>
      <c r="H116" s="427"/>
      <c r="I116" s="427"/>
      <c r="J116" s="152">
        <v>0</v>
      </c>
    </row>
    <row r="117" spans="2:10" ht="12.75" x14ac:dyDescent="0.2">
      <c r="B117" s="397" t="s">
        <v>42</v>
      </c>
      <c r="C117" s="398"/>
      <c r="D117" s="398"/>
      <c r="E117" s="398"/>
      <c r="F117" s="398"/>
      <c r="G117" s="398"/>
      <c r="H117" s="398"/>
      <c r="I117" s="399"/>
      <c r="J117" s="167">
        <f>SUM(J111:J116)</f>
        <v>1019.1519016832001</v>
      </c>
    </row>
    <row r="118" spans="2:10" ht="12.75" x14ac:dyDescent="0.2">
      <c r="B118" s="429" t="s">
        <v>279</v>
      </c>
      <c r="C118" s="596"/>
      <c r="D118" s="596"/>
      <c r="E118" s="596"/>
      <c r="F118" s="596"/>
      <c r="G118" s="596"/>
      <c r="H118" s="596"/>
      <c r="I118" s="596"/>
      <c r="J118" s="597"/>
    </row>
    <row r="119" spans="2:10" ht="15" x14ac:dyDescent="0.2">
      <c r="B119" s="143">
        <v>5</v>
      </c>
      <c r="C119" s="423" t="s">
        <v>26</v>
      </c>
      <c r="D119" s="423"/>
      <c r="E119" s="423"/>
      <c r="F119" s="423"/>
      <c r="G119" s="423"/>
      <c r="H119" s="423"/>
      <c r="I119" s="250" t="s">
        <v>215</v>
      </c>
      <c r="J119" s="179" t="s">
        <v>13</v>
      </c>
    </row>
    <row r="120" spans="2:10" ht="12.75" x14ac:dyDescent="0.2">
      <c r="B120" s="424" t="s">
        <v>280</v>
      </c>
      <c r="C120" s="425"/>
      <c r="D120" s="425"/>
      <c r="E120" s="425"/>
      <c r="F120" s="425"/>
      <c r="G120" s="425"/>
      <c r="H120" s="426"/>
      <c r="I120" s="253" t="s">
        <v>21</v>
      </c>
      <c r="J120" s="152">
        <f>SUM(J32+J46+J117+J55)</f>
        <v>3661.1735816832006</v>
      </c>
    </row>
    <row r="121" spans="2:10" ht="12.75" x14ac:dyDescent="0.2">
      <c r="B121" s="249" t="s">
        <v>4</v>
      </c>
      <c r="C121" s="416" t="s">
        <v>27</v>
      </c>
      <c r="D121" s="416"/>
      <c r="E121" s="416"/>
      <c r="F121" s="416"/>
      <c r="G121" s="416"/>
      <c r="H121" s="416"/>
      <c r="I121" s="161">
        <f>Florianópolis!I121</f>
        <v>0.03</v>
      </c>
      <c r="J121" s="152">
        <f>I121*J120</f>
        <v>109.83520745049601</v>
      </c>
    </row>
    <row r="122" spans="2:10" ht="12.75" x14ac:dyDescent="0.2">
      <c r="B122" s="424" t="s">
        <v>281</v>
      </c>
      <c r="C122" s="425"/>
      <c r="D122" s="425"/>
      <c r="E122" s="425"/>
      <c r="F122" s="425"/>
      <c r="G122" s="425"/>
      <c r="H122" s="426"/>
      <c r="I122" s="180"/>
      <c r="J122" s="152">
        <f>J121+J120</f>
        <v>3771.0087891336966</v>
      </c>
    </row>
    <row r="123" spans="2:10" ht="12.75" x14ac:dyDescent="0.2">
      <c r="B123" s="249" t="s">
        <v>6</v>
      </c>
      <c r="C123" s="416" t="s">
        <v>28</v>
      </c>
      <c r="D123" s="416"/>
      <c r="E123" s="416"/>
      <c r="F123" s="416"/>
      <c r="G123" s="416"/>
      <c r="H123" s="416"/>
      <c r="I123" s="161">
        <f>Florianópolis!I123</f>
        <v>0.16749</v>
      </c>
      <c r="J123" s="152">
        <f>I123*J122</f>
        <v>631.60626209200279</v>
      </c>
    </row>
    <row r="124" spans="2:10" ht="12.75" x14ac:dyDescent="0.2">
      <c r="B124" s="424" t="s">
        <v>282</v>
      </c>
      <c r="C124" s="425"/>
      <c r="D124" s="425"/>
      <c r="E124" s="425"/>
      <c r="F124" s="425"/>
      <c r="G124" s="425"/>
      <c r="H124" s="426"/>
      <c r="I124" s="180" t="s">
        <v>21</v>
      </c>
      <c r="J124" s="152">
        <f>J123+J122</f>
        <v>4402.6150512256991</v>
      </c>
    </row>
    <row r="125" spans="2:10" ht="12.75" x14ac:dyDescent="0.2">
      <c r="B125" s="249" t="s">
        <v>8</v>
      </c>
      <c r="C125" s="416" t="s">
        <v>29</v>
      </c>
      <c r="D125" s="416"/>
      <c r="E125" s="416"/>
      <c r="F125" s="416"/>
      <c r="G125" s="416"/>
      <c r="H125" s="416"/>
      <c r="I125" s="180" t="s">
        <v>21</v>
      </c>
      <c r="J125" s="181" t="s">
        <v>21</v>
      </c>
    </row>
    <row r="126" spans="2:10" ht="12.75" x14ac:dyDescent="0.2">
      <c r="B126" s="249"/>
      <c r="C126" s="416" t="s">
        <v>30</v>
      </c>
      <c r="D126" s="416"/>
      <c r="E126" s="416"/>
      <c r="F126" s="416"/>
      <c r="G126" s="416"/>
      <c r="H126" s="416"/>
      <c r="I126" s="180" t="s">
        <v>21</v>
      </c>
      <c r="J126" s="181" t="s">
        <v>21</v>
      </c>
    </row>
    <row r="127" spans="2:10" ht="12.75" x14ac:dyDescent="0.2">
      <c r="B127" s="249"/>
      <c r="C127" s="417" t="s">
        <v>400</v>
      </c>
      <c r="D127" s="418"/>
      <c r="E127" s="418"/>
      <c r="F127" s="418"/>
      <c r="G127" s="418"/>
      <c r="H127" s="419"/>
      <c r="I127" s="182">
        <f>Florianópolis!I127</f>
        <v>0.03</v>
      </c>
      <c r="J127" s="183">
        <f>I127*J135</f>
        <v>140.73356583566434</v>
      </c>
    </row>
    <row r="128" spans="2:10" ht="12.75" x14ac:dyDescent="0.2">
      <c r="B128" s="249"/>
      <c r="C128" s="417" t="s">
        <v>401</v>
      </c>
      <c r="D128" s="418"/>
      <c r="E128" s="418"/>
      <c r="F128" s="418"/>
      <c r="G128" s="418"/>
      <c r="H128" s="419"/>
      <c r="I128" s="182">
        <f>Florianópolis!I128</f>
        <v>6.4999999999999997E-3</v>
      </c>
      <c r="J128" s="183">
        <f>I128*J135</f>
        <v>30.492272597727272</v>
      </c>
    </row>
    <row r="129" spans="2:10" ht="12.75" x14ac:dyDescent="0.2">
      <c r="B129" s="249"/>
      <c r="C129" s="420" t="s">
        <v>283</v>
      </c>
      <c r="D129" s="421"/>
      <c r="E129" s="421"/>
      <c r="F129" s="421"/>
      <c r="G129" s="421"/>
      <c r="H129" s="422"/>
      <c r="I129" s="184" t="s">
        <v>21</v>
      </c>
      <c r="J129" s="181" t="s">
        <v>21</v>
      </c>
    </row>
    <row r="130" spans="2:10" ht="12.75" x14ac:dyDescent="0.2">
      <c r="B130" s="249"/>
      <c r="C130" s="395" t="s">
        <v>31</v>
      </c>
      <c r="D130" s="418"/>
      <c r="E130" s="418"/>
      <c r="F130" s="418"/>
      <c r="G130" s="418"/>
      <c r="H130" s="418"/>
      <c r="I130" s="184" t="s">
        <v>21</v>
      </c>
      <c r="J130" s="181" t="s">
        <v>21</v>
      </c>
    </row>
    <row r="131" spans="2:10" ht="12.75" x14ac:dyDescent="0.2">
      <c r="B131" s="249"/>
      <c r="C131" s="395" t="s">
        <v>32</v>
      </c>
      <c r="D131" s="378"/>
      <c r="E131" s="378"/>
      <c r="F131" s="378"/>
      <c r="G131" s="378"/>
      <c r="H131" s="378"/>
      <c r="I131" s="184" t="s">
        <v>21</v>
      </c>
      <c r="J131" s="181" t="s">
        <v>21</v>
      </c>
    </row>
    <row r="132" spans="2:10" ht="12.75" x14ac:dyDescent="0.2">
      <c r="B132" s="249"/>
      <c r="C132" s="395" t="s">
        <v>284</v>
      </c>
      <c r="D132" s="378"/>
      <c r="E132" s="378"/>
      <c r="F132" s="378"/>
      <c r="G132" s="378"/>
      <c r="H132" s="396"/>
      <c r="I132" s="182">
        <v>2.5000000000000001E-2</v>
      </c>
      <c r="J132" s="183">
        <f>I132*J135</f>
        <v>117.27797152972028</v>
      </c>
    </row>
    <row r="133" spans="2:10" ht="12.75" x14ac:dyDescent="0.2">
      <c r="B133" s="397" t="s">
        <v>42</v>
      </c>
      <c r="C133" s="398"/>
      <c r="D133" s="398"/>
      <c r="E133" s="398"/>
      <c r="F133" s="398"/>
      <c r="G133" s="398"/>
      <c r="H133" s="398"/>
      <c r="I133" s="399"/>
      <c r="J133" s="167">
        <f>SUM(J121+J123+J127+J128+J132)</f>
        <v>1029.9452795056106</v>
      </c>
    </row>
    <row r="134" spans="2:10" ht="12.75" x14ac:dyDescent="0.2">
      <c r="B134" s="397"/>
      <c r="C134" s="398"/>
      <c r="D134" s="398"/>
      <c r="E134" s="398"/>
      <c r="F134" s="398"/>
      <c r="G134" s="398"/>
      <c r="H134" s="398"/>
      <c r="I134" s="398"/>
      <c r="J134" s="598"/>
    </row>
    <row r="135" spans="2:10" ht="12.75" x14ac:dyDescent="0.2">
      <c r="B135" s="402" t="s">
        <v>33</v>
      </c>
      <c r="C135" s="403"/>
      <c r="D135" s="403"/>
      <c r="E135" s="259"/>
      <c r="F135" s="259"/>
      <c r="G135" s="259"/>
      <c r="H135" s="260">
        <f>100%-I135</f>
        <v>0.9385</v>
      </c>
      <c r="I135" s="261">
        <f>SUM(I127:I132)</f>
        <v>6.1499999999999999E-2</v>
      </c>
      <c r="J135" s="262">
        <f>J124/H135</f>
        <v>4691.118861188811</v>
      </c>
    </row>
    <row r="136" spans="2:10" x14ac:dyDescent="0.2">
      <c r="B136" s="404" t="s">
        <v>34</v>
      </c>
      <c r="C136" s="405"/>
      <c r="D136" s="410" t="s">
        <v>285</v>
      </c>
      <c r="E136" s="410"/>
      <c r="F136" s="410"/>
      <c r="G136" s="410"/>
      <c r="H136" s="410"/>
      <c r="I136" s="410"/>
      <c r="J136" s="411"/>
    </row>
    <row r="137" spans="2:10" x14ac:dyDescent="0.2">
      <c r="B137" s="406"/>
      <c r="C137" s="407"/>
      <c r="D137" s="412" t="s">
        <v>286</v>
      </c>
      <c r="E137" s="412"/>
      <c r="F137" s="412"/>
      <c r="G137" s="412"/>
      <c r="H137" s="412"/>
      <c r="I137" s="412"/>
      <c r="J137" s="413"/>
    </row>
    <row r="138" spans="2:10" x14ac:dyDescent="0.2">
      <c r="B138" s="408"/>
      <c r="C138" s="409"/>
      <c r="D138" s="414" t="s">
        <v>287</v>
      </c>
      <c r="E138" s="414"/>
      <c r="F138" s="414"/>
      <c r="G138" s="414"/>
      <c r="H138" s="414"/>
      <c r="I138" s="414"/>
      <c r="J138" s="415"/>
    </row>
    <row r="139" spans="2:10" ht="12.75" x14ac:dyDescent="0.2">
      <c r="B139" s="374"/>
      <c r="C139" s="375"/>
      <c r="D139" s="375"/>
      <c r="E139" s="375"/>
      <c r="F139" s="375"/>
      <c r="G139" s="375"/>
      <c r="H139" s="375"/>
      <c r="I139" s="375"/>
      <c r="J139" s="376"/>
    </row>
    <row r="140" spans="2:10" ht="12.75" x14ac:dyDescent="0.2">
      <c r="B140" s="377" t="s">
        <v>288</v>
      </c>
      <c r="C140" s="378"/>
      <c r="D140" s="378"/>
      <c r="E140" s="378"/>
      <c r="F140" s="378"/>
      <c r="G140" s="378"/>
      <c r="H140" s="378"/>
      <c r="I140" s="378"/>
      <c r="J140" s="379"/>
    </row>
    <row r="141" spans="2:10" ht="12.75" x14ac:dyDescent="0.2">
      <c r="B141" s="380"/>
      <c r="C141" s="381"/>
      <c r="D141" s="381"/>
      <c r="E141" s="381"/>
      <c r="F141" s="381"/>
      <c r="G141" s="381"/>
      <c r="H141" s="381"/>
      <c r="I141" s="381"/>
      <c r="J141" s="382"/>
    </row>
    <row r="142" spans="2:10" ht="12.75" x14ac:dyDescent="0.2">
      <c r="B142" s="383" t="s">
        <v>289</v>
      </c>
      <c r="C142" s="384"/>
      <c r="D142" s="384"/>
      <c r="E142" s="384"/>
      <c r="F142" s="384"/>
      <c r="G142" s="384"/>
      <c r="H142" s="384"/>
      <c r="I142" s="384"/>
      <c r="J142" s="385"/>
    </row>
    <row r="143" spans="2:10" ht="14.25" x14ac:dyDescent="0.2">
      <c r="B143" s="386" t="s">
        <v>290</v>
      </c>
      <c r="C143" s="387"/>
      <c r="D143" s="387"/>
      <c r="E143" s="387"/>
      <c r="F143" s="387"/>
      <c r="G143" s="387"/>
      <c r="H143" s="387"/>
      <c r="I143" s="387"/>
      <c r="J143" s="191" t="s">
        <v>13</v>
      </c>
    </row>
    <row r="144" spans="2:10" ht="12.75" x14ac:dyDescent="0.2">
      <c r="B144" s="186" t="s">
        <v>4</v>
      </c>
      <c r="C144" s="378" t="s">
        <v>35</v>
      </c>
      <c r="D144" s="378"/>
      <c r="E144" s="378"/>
      <c r="F144" s="378"/>
      <c r="G144" s="378"/>
      <c r="H144" s="378"/>
      <c r="I144" s="378"/>
      <c r="J144" s="153">
        <f>J32</f>
        <v>1587.2640000000001</v>
      </c>
    </row>
    <row r="145" spans="2:15" ht="12.75" x14ac:dyDescent="0.2">
      <c r="B145" s="186" t="s">
        <v>6</v>
      </c>
      <c r="C145" s="378" t="s">
        <v>291</v>
      </c>
      <c r="D145" s="378"/>
      <c r="E145" s="378"/>
      <c r="F145" s="378"/>
      <c r="G145" s="378"/>
      <c r="H145" s="378"/>
      <c r="I145" s="378"/>
      <c r="J145" s="153">
        <f>J46</f>
        <v>678.66768000000002</v>
      </c>
    </row>
    <row r="146" spans="2:15" ht="12.75" x14ac:dyDescent="0.2">
      <c r="B146" s="186" t="s">
        <v>8</v>
      </c>
      <c r="C146" s="378" t="s">
        <v>292</v>
      </c>
      <c r="D146" s="378"/>
      <c r="E146" s="378"/>
      <c r="F146" s="378"/>
      <c r="G146" s="378"/>
      <c r="H146" s="378"/>
      <c r="I146" s="378"/>
      <c r="J146" s="153">
        <f>J55</f>
        <v>376.09</v>
      </c>
    </row>
    <row r="147" spans="2:15" ht="12.75" x14ac:dyDescent="0.2">
      <c r="B147" s="186" t="s">
        <v>9</v>
      </c>
      <c r="C147" s="378" t="s">
        <v>272</v>
      </c>
      <c r="D147" s="378"/>
      <c r="E147" s="378"/>
      <c r="F147" s="378"/>
      <c r="G147" s="378"/>
      <c r="H147" s="378"/>
      <c r="I147" s="378"/>
      <c r="J147" s="153">
        <f>J117</f>
        <v>1019.1519016832001</v>
      </c>
    </row>
    <row r="148" spans="2:15" ht="12.75" x14ac:dyDescent="0.2">
      <c r="B148" s="391" t="s">
        <v>293</v>
      </c>
      <c r="C148" s="392"/>
      <c r="D148" s="392"/>
      <c r="E148" s="392"/>
      <c r="F148" s="392"/>
      <c r="G148" s="392"/>
      <c r="H148" s="392"/>
      <c r="I148" s="392"/>
      <c r="J148" s="154">
        <f>SUM(J144:J147)</f>
        <v>3661.1735816832006</v>
      </c>
    </row>
    <row r="149" spans="2:15" ht="12.75" x14ac:dyDescent="0.2">
      <c r="B149" s="187" t="s">
        <v>16</v>
      </c>
      <c r="C149" s="378" t="s">
        <v>294</v>
      </c>
      <c r="D149" s="378"/>
      <c r="E149" s="378"/>
      <c r="F149" s="378"/>
      <c r="G149" s="378"/>
      <c r="H149" s="378"/>
      <c r="I149" s="378"/>
      <c r="J149" s="153">
        <f>J133</f>
        <v>1029.9452795056106</v>
      </c>
    </row>
    <row r="150" spans="2:15" ht="12.75" x14ac:dyDescent="0.2">
      <c r="B150" s="391" t="s">
        <v>295</v>
      </c>
      <c r="C150" s="392"/>
      <c r="D150" s="392"/>
      <c r="E150" s="392"/>
      <c r="F150" s="392"/>
      <c r="G150" s="392"/>
      <c r="H150" s="392"/>
      <c r="I150" s="392"/>
      <c r="J150" s="154">
        <f>SUM(J148:J149)</f>
        <v>4691.118861188811</v>
      </c>
    </row>
    <row r="151" spans="2:15" ht="12.75" x14ac:dyDescent="0.2">
      <c r="B151" s="388"/>
      <c r="C151" s="389"/>
      <c r="D151" s="389"/>
      <c r="E151" s="389"/>
      <c r="F151" s="389"/>
      <c r="G151" s="389"/>
      <c r="H151" s="389"/>
      <c r="I151" s="389"/>
      <c r="J151" s="390"/>
    </row>
    <row r="152" spans="2:15" ht="12.75" x14ac:dyDescent="0.2">
      <c r="B152" s="393"/>
      <c r="C152" s="393"/>
      <c r="D152" s="189"/>
      <c r="E152" s="190"/>
      <c r="F152" s="190"/>
      <c r="G152" s="188"/>
      <c r="H152" s="188"/>
      <c r="I152" s="188"/>
      <c r="J152" s="188"/>
    </row>
    <row r="153" spans="2:15" customFormat="1" ht="17.100000000000001" customHeight="1" x14ac:dyDescent="0.2">
      <c r="B153" s="394" t="s">
        <v>36</v>
      </c>
      <c r="C153" s="394"/>
      <c r="D153" s="394"/>
      <c r="E153" s="394"/>
      <c r="F153" s="394"/>
      <c r="G153" s="394"/>
      <c r="H153" s="394"/>
      <c r="I153" s="394"/>
      <c r="J153" s="394"/>
      <c r="K153" s="394"/>
    </row>
    <row r="154" spans="2:15" customFormat="1" ht="14.65" customHeight="1" x14ac:dyDescent="0.2">
      <c r="B154" s="372" t="s">
        <v>37</v>
      </c>
      <c r="C154" s="372"/>
      <c r="D154" s="372"/>
      <c r="E154" s="372"/>
      <c r="F154" s="372"/>
      <c r="G154" s="372"/>
      <c r="H154" s="372"/>
      <c r="I154" s="372"/>
      <c r="J154" s="372"/>
      <c r="K154" s="372"/>
    </row>
    <row r="155" spans="2:15" customFormat="1" ht="39" customHeight="1" x14ac:dyDescent="0.2">
      <c r="B155" s="364" t="s">
        <v>38</v>
      </c>
      <c r="C155" s="364"/>
      <c r="D155" s="364"/>
      <c r="E155" s="364" t="s">
        <v>39</v>
      </c>
      <c r="F155" s="364"/>
      <c r="G155" s="364"/>
      <c r="H155" s="373" t="s">
        <v>40</v>
      </c>
      <c r="I155" s="373"/>
      <c r="J155" s="373" t="s">
        <v>41</v>
      </c>
      <c r="K155" s="373"/>
    </row>
    <row r="156" spans="2:15" customFormat="1" ht="14.65" customHeight="1" x14ac:dyDescent="0.2">
      <c r="B156" s="368" t="s">
        <v>175</v>
      </c>
      <c r="C156" s="368"/>
      <c r="D156" s="368"/>
      <c r="E156" s="1">
        <v>1</v>
      </c>
      <c r="F156" s="363">
        <v>1200</v>
      </c>
      <c r="G156" s="363"/>
      <c r="H156" s="369">
        <f>J150</f>
        <v>4691.118861188811</v>
      </c>
      <c r="I156" s="369"/>
      <c r="J156" s="370">
        <f>(E156/F156)*H156</f>
        <v>3.9092657176573429</v>
      </c>
      <c r="K156" s="370"/>
      <c r="N156" s="97"/>
      <c r="O156" s="97"/>
    </row>
    <row r="157" spans="2:15" customFormat="1" ht="14.65" customHeight="1" x14ac:dyDescent="0.2">
      <c r="B157" s="360" t="s">
        <v>42</v>
      </c>
      <c r="C157" s="360"/>
      <c r="D157" s="360"/>
      <c r="E157" s="360"/>
      <c r="F157" s="360"/>
      <c r="G157" s="360"/>
      <c r="H157" s="360"/>
      <c r="I157" s="360"/>
      <c r="J157" s="370">
        <f>SUM(J156)</f>
        <v>3.9092657176573429</v>
      </c>
      <c r="K157" s="370"/>
    </row>
    <row r="158" spans="2:15" customFormat="1" ht="14.65" customHeight="1" x14ac:dyDescent="0.2">
      <c r="B158" s="371"/>
      <c r="C158" s="371"/>
      <c r="D158" s="371"/>
      <c r="E158" s="371"/>
      <c r="F158" s="371"/>
      <c r="G158" s="371"/>
      <c r="H158" s="371"/>
      <c r="I158" s="371"/>
      <c r="J158" s="371"/>
      <c r="K158" s="371"/>
    </row>
    <row r="159" spans="2:15" customFormat="1" ht="26.25" customHeight="1" x14ac:dyDescent="0.2">
      <c r="B159" s="368" t="s">
        <v>160</v>
      </c>
      <c r="C159" s="368"/>
      <c r="D159" s="368"/>
      <c r="E159" s="2">
        <v>1</v>
      </c>
      <c r="F159" s="363">
        <v>2700</v>
      </c>
      <c r="G159" s="363"/>
      <c r="H159" s="369">
        <f>J150</f>
        <v>4691.118861188811</v>
      </c>
      <c r="I159" s="369"/>
      <c r="J159" s="361">
        <f>(E159/F159)*H159</f>
        <v>1.73745143006993</v>
      </c>
      <c r="K159" s="361"/>
      <c r="N159" s="97"/>
      <c r="O159" s="97"/>
    </row>
    <row r="160" spans="2:15" customFormat="1" ht="14.65" customHeight="1" x14ac:dyDescent="0.2">
      <c r="B160" s="360" t="s">
        <v>42</v>
      </c>
      <c r="C160" s="360"/>
      <c r="D160" s="360"/>
      <c r="E160" s="360"/>
      <c r="F160" s="360"/>
      <c r="G160" s="360"/>
      <c r="H160" s="360"/>
      <c r="I160" s="360"/>
      <c r="J160" s="361">
        <f>SUM(J159)</f>
        <v>1.73745143006993</v>
      </c>
      <c r="K160" s="361"/>
    </row>
    <row r="161" spans="2:11" customFormat="1" ht="14.65" customHeight="1" x14ac:dyDescent="0.2">
      <c r="B161" s="362"/>
      <c r="C161" s="362"/>
      <c r="D161" s="362"/>
      <c r="E161" s="362"/>
      <c r="F161" s="362"/>
      <c r="G161" s="362"/>
      <c r="H161" s="362"/>
      <c r="I161" s="362"/>
      <c r="J161" s="362"/>
      <c r="K161" s="362"/>
    </row>
    <row r="162" spans="2:11" customFormat="1" ht="54.75" customHeight="1" x14ac:dyDescent="0.2">
      <c r="B162" s="192" t="s">
        <v>43</v>
      </c>
      <c r="C162" s="364" t="s">
        <v>44</v>
      </c>
      <c r="D162" s="364"/>
      <c r="E162" s="364"/>
      <c r="F162" s="194" t="s">
        <v>45</v>
      </c>
      <c r="G162" s="365" t="s">
        <v>46</v>
      </c>
      <c r="H162" s="365"/>
      <c r="I162" s="194" t="s">
        <v>47</v>
      </c>
      <c r="J162" s="194" t="s">
        <v>48</v>
      </c>
      <c r="K162" s="194" t="s">
        <v>49</v>
      </c>
    </row>
    <row r="163" spans="2:11" customFormat="1" ht="14.65" customHeight="1" x14ac:dyDescent="0.2">
      <c r="B163" s="366"/>
      <c r="C163" s="366"/>
      <c r="D163" s="366"/>
      <c r="E163" s="366"/>
      <c r="F163" s="366"/>
      <c r="G163" s="366"/>
      <c r="H163" s="366"/>
      <c r="I163" s="366"/>
      <c r="J163" s="366"/>
      <c r="K163" s="366"/>
    </row>
    <row r="164" spans="2:11" customFormat="1" ht="25.5" x14ac:dyDescent="0.2">
      <c r="B164" s="3" t="s">
        <v>161</v>
      </c>
      <c r="C164" s="4">
        <v>1</v>
      </c>
      <c r="D164" s="4">
        <v>30</v>
      </c>
      <c r="E164" s="195">
        <f>D165</f>
        <v>130</v>
      </c>
      <c r="F164" s="5">
        <v>8</v>
      </c>
      <c r="G164" s="6" t="s">
        <v>50</v>
      </c>
      <c r="H164" s="6" t="s">
        <v>162</v>
      </c>
      <c r="I164" s="7">
        <v>1.16E-4</v>
      </c>
      <c r="J164" s="193">
        <v>0</v>
      </c>
      <c r="K164" s="193">
        <f>ROUND(I164*J164,2)</f>
        <v>0</v>
      </c>
    </row>
    <row r="165" spans="2:11" customFormat="1" ht="25.5" x14ac:dyDescent="0.2">
      <c r="B165" s="3" t="str">
        <f>B164</f>
        <v>Fachada</v>
      </c>
      <c r="C165" s="4">
        <v>1</v>
      </c>
      <c r="D165" s="367">
        <v>130</v>
      </c>
      <c r="E165" s="367"/>
      <c r="F165" s="5">
        <v>8</v>
      </c>
      <c r="G165" s="6" t="s">
        <v>50</v>
      </c>
      <c r="H165" s="6" t="s">
        <v>162</v>
      </c>
      <c r="I165" s="7">
        <v>4.6400000000000003E-5</v>
      </c>
      <c r="J165" s="193">
        <f>J150</f>
        <v>4691.118861188811</v>
      </c>
      <c r="K165" s="193">
        <f>I165*J165</f>
        <v>0.21766791515916084</v>
      </c>
    </row>
    <row r="166" spans="2:11" customFormat="1" ht="32.25" customHeight="1" x14ac:dyDescent="0.2">
      <c r="B166" s="360" t="s">
        <v>42</v>
      </c>
      <c r="C166" s="360"/>
      <c r="D166" s="360"/>
      <c r="E166" s="360"/>
      <c r="F166" s="360"/>
      <c r="G166" s="360"/>
      <c r="H166" s="360"/>
      <c r="I166" s="360"/>
      <c r="J166" s="360"/>
      <c r="K166" s="193">
        <f>SUM(K164:K165)</f>
        <v>0.21766791515916084</v>
      </c>
    </row>
    <row r="167" spans="2:11" customFormat="1" ht="12.75" x14ac:dyDescent="0.2">
      <c r="B167" s="3" t="s">
        <v>163</v>
      </c>
      <c r="C167" s="4">
        <v>1</v>
      </c>
      <c r="D167" s="367">
        <v>380</v>
      </c>
      <c r="E167" s="367"/>
      <c r="F167" s="5">
        <v>16</v>
      </c>
      <c r="G167" s="6" t="s">
        <v>50</v>
      </c>
      <c r="H167" s="6" t="s">
        <v>51</v>
      </c>
      <c r="I167" s="7">
        <f>ROUND((C167/D167)*F167*(G167/H167),7)</f>
        <v>2.231E-4</v>
      </c>
      <c r="J167" s="193">
        <f>J150</f>
        <v>4691.118861188811</v>
      </c>
      <c r="K167" s="193">
        <f>I167*J167</f>
        <v>1.0465886179312238</v>
      </c>
    </row>
    <row r="168" spans="2:11" customFormat="1" ht="32.25" customHeight="1" x14ac:dyDescent="0.2">
      <c r="B168" s="360" t="s">
        <v>42</v>
      </c>
      <c r="C168" s="360"/>
      <c r="D168" s="360"/>
      <c r="E168" s="360"/>
      <c r="F168" s="360"/>
      <c r="G168" s="360"/>
      <c r="H168" s="360"/>
      <c r="I168" s="360"/>
      <c r="J168" s="360"/>
      <c r="K168" s="193">
        <f>SUM(K167)</f>
        <v>1.0465886179312238</v>
      </c>
    </row>
    <row r="169" spans="2:11" customFormat="1" ht="14.65" customHeight="1" x14ac:dyDescent="0.2">
      <c r="B169" s="359"/>
      <c r="C169" s="359"/>
      <c r="D169" s="359"/>
      <c r="E169" s="359"/>
      <c r="F169" s="359"/>
      <c r="G169" s="359"/>
      <c r="H169" s="359"/>
      <c r="I169" s="359"/>
      <c r="J169" s="359"/>
      <c r="K169" s="359"/>
    </row>
  </sheetData>
  <mergeCells count="215">
    <mergeCell ref="D167:E167"/>
    <mergeCell ref="B168:J168"/>
    <mergeCell ref="B169:K169"/>
    <mergeCell ref="B161:K161"/>
    <mergeCell ref="C162:E162"/>
    <mergeCell ref="G162:H162"/>
    <mergeCell ref="B163:K163"/>
    <mergeCell ref="D165:E165"/>
    <mergeCell ref="B166:J166"/>
    <mergeCell ref="B158:K158"/>
    <mergeCell ref="B159:D159"/>
    <mergeCell ref="F159:G159"/>
    <mergeCell ref="H159:I159"/>
    <mergeCell ref="J159:K159"/>
    <mergeCell ref="B160:I160"/>
    <mergeCell ref="J160:K160"/>
    <mergeCell ref="B156:D156"/>
    <mergeCell ref="F156:G156"/>
    <mergeCell ref="H156:I156"/>
    <mergeCell ref="J156:K156"/>
    <mergeCell ref="B157:I157"/>
    <mergeCell ref="J157:K157"/>
    <mergeCell ref="B151:J151"/>
    <mergeCell ref="B152:C152"/>
    <mergeCell ref="B153:K153"/>
    <mergeCell ref="B154:K154"/>
    <mergeCell ref="B155:D155"/>
    <mergeCell ref="E155:G155"/>
    <mergeCell ref="H155:I155"/>
    <mergeCell ref="J155:K155"/>
    <mergeCell ref="C145:I145"/>
    <mergeCell ref="C146:I146"/>
    <mergeCell ref="C147:I147"/>
    <mergeCell ref="B148:I148"/>
    <mergeCell ref="C149:I149"/>
    <mergeCell ref="B150:I150"/>
    <mergeCell ref="B139:J139"/>
    <mergeCell ref="B140:J140"/>
    <mergeCell ref="B141:J141"/>
    <mergeCell ref="B142:J142"/>
    <mergeCell ref="B143:I143"/>
    <mergeCell ref="C144:I144"/>
    <mergeCell ref="C131:H131"/>
    <mergeCell ref="C132:H132"/>
    <mergeCell ref="B133:I133"/>
    <mergeCell ref="B134:J134"/>
    <mergeCell ref="B135:D135"/>
    <mergeCell ref="B136:C138"/>
    <mergeCell ref="D136:J136"/>
    <mergeCell ref="D137:J137"/>
    <mergeCell ref="D138:J138"/>
    <mergeCell ref="C125:H125"/>
    <mergeCell ref="C126:H126"/>
    <mergeCell ref="C127:H127"/>
    <mergeCell ref="C128:H128"/>
    <mergeCell ref="C129:H129"/>
    <mergeCell ref="C130:H130"/>
    <mergeCell ref="C119:H119"/>
    <mergeCell ref="B120:H120"/>
    <mergeCell ref="C121:H121"/>
    <mergeCell ref="B122:H122"/>
    <mergeCell ref="C123:H123"/>
    <mergeCell ref="B124:H124"/>
    <mergeCell ref="C113:I113"/>
    <mergeCell ref="C114:I114"/>
    <mergeCell ref="C115:I115"/>
    <mergeCell ref="C116:I116"/>
    <mergeCell ref="B117:I117"/>
    <mergeCell ref="B118:J118"/>
    <mergeCell ref="C107:I107"/>
    <mergeCell ref="B108:I108"/>
    <mergeCell ref="B109:J109"/>
    <mergeCell ref="C110:I110"/>
    <mergeCell ref="C111:I111"/>
    <mergeCell ref="C112:I112"/>
    <mergeCell ref="C101:H101"/>
    <mergeCell ref="C102:H102"/>
    <mergeCell ref="C103:H103"/>
    <mergeCell ref="C104:H104"/>
    <mergeCell ref="C105:H105"/>
    <mergeCell ref="B106:I106"/>
    <mergeCell ref="B95:H95"/>
    <mergeCell ref="B96:J96"/>
    <mergeCell ref="B97:J97"/>
    <mergeCell ref="C98:I98"/>
    <mergeCell ref="C99:H99"/>
    <mergeCell ref="C100:H100"/>
    <mergeCell ref="C84:H84"/>
    <mergeCell ref="C85:I85"/>
    <mergeCell ref="B86:I86"/>
    <mergeCell ref="B87:J87"/>
    <mergeCell ref="C88:I88"/>
    <mergeCell ref="C91:H91"/>
    <mergeCell ref="B78:I78"/>
    <mergeCell ref="C79:H79"/>
    <mergeCell ref="B80:I80"/>
    <mergeCell ref="B81:J81"/>
    <mergeCell ref="B82:J82"/>
    <mergeCell ref="C83:I83"/>
    <mergeCell ref="B71:J71"/>
    <mergeCell ref="B72:J72"/>
    <mergeCell ref="B73:J73"/>
    <mergeCell ref="C74:I74"/>
    <mergeCell ref="C75:H75"/>
    <mergeCell ref="C76:H76"/>
    <mergeCell ref="C64:H64"/>
    <mergeCell ref="C65:H65"/>
    <mergeCell ref="C66:H66"/>
    <mergeCell ref="C67:D67"/>
    <mergeCell ref="C68:H68"/>
    <mergeCell ref="B69:H69"/>
    <mergeCell ref="B57:J57"/>
    <mergeCell ref="B59:J59"/>
    <mergeCell ref="C60:H60"/>
    <mergeCell ref="C61:H61"/>
    <mergeCell ref="C62:H62"/>
    <mergeCell ref="C63:H63"/>
    <mergeCell ref="C51:I51"/>
    <mergeCell ref="C52:I52"/>
    <mergeCell ref="C53:I53"/>
    <mergeCell ref="C54:I54"/>
    <mergeCell ref="B55:I55"/>
    <mergeCell ref="B56:J56"/>
    <mergeCell ref="C46:I46"/>
    <mergeCell ref="B47:J47"/>
    <mergeCell ref="B48:J48"/>
    <mergeCell ref="B49:J49"/>
    <mergeCell ref="B50:J50"/>
    <mergeCell ref="C39:F39"/>
    <mergeCell ref="C40:H40"/>
    <mergeCell ref="C41:I41"/>
    <mergeCell ref="C42:I42"/>
    <mergeCell ref="C43:I43"/>
    <mergeCell ref="C44:I44"/>
    <mergeCell ref="C45:H45"/>
    <mergeCell ref="B33:J33"/>
    <mergeCell ref="C34:I34"/>
    <mergeCell ref="C35:G35"/>
    <mergeCell ref="C36:H36"/>
    <mergeCell ref="C37:H37"/>
    <mergeCell ref="C38:I38"/>
    <mergeCell ref="B26:J26"/>
    <mergeCell ref="B27:J27"/>
    <mergeCell ref="C28:H28"/>
    <mergeCell ref="C29:I29"/>
    <mergeCell ref="C30:H30"/>
    <mergeCell ref="B32:I32"/>
    <mergeCell ref="C22:H22"/>
    <mergeCell ref="I22:J22"/>
    <mergeCell ref="C23:H23"/>
    <mergeCell ref="I23:J23"/>
    <mergeCell ref="B24:J24"/>
    <mergeCell ref="B25:J25"/>
    <mergeCell ref="HR19:HY19"/>
    <mergeCell ref="HZ19:IG19"/>
    <mergeCell ref="IH19:IJ19"/>
    <mergeCell ref="C20:H20"/>
    <mergeCell ref="I20:J20"/>
    <mergeCell ref="C21:H21"/>
    <mergeCell ref="I21:J21"/>
    <mergeCell ref="FV19:GC19"/>
    <mergeCell ref="GD19:GK19"/>
    <mergeCell ref="GL19:GS19"/>
    <mergeCell ref="GT19:HA19"/>
    <mergeCell ref="HB19:HI19"/>
    <mergeCell ref="HJ19:HQ19"/>
    <mergeCell ref="DZ19:EG19"/>
    <mergeCell ref="EH19:EO19"/>
    <mergeCell ref="EP19:EW19"/>
    <mergeCell ref="EX19:FE19"/>
    <mergeCell ref="FF19:FM19"/>
    <mergeCell ref="FN19:FU19"/>
    <mergeCell ref="CD19:CK19"/>
    <mergeCell ref="CL19:CS19"/>
    <mergeCell ref="CT19:DA19"/>
    <mergeCell ref="DB19:DI19"/>
    <mergeCell ref="DJ19:DQ19"/>
    <mergeCell ref="DR19:DY19"/>
    <mergeCell ref="AH19:AO19"/>
    <mergeCell ref="AP19:AW19"/>
    <mergeCell ref="AX19:BE19"/>
    <mergeCell ref="BF19:BM19"/>
    <mergeCell ref="BN19:BU19"/>
    <mergeCell ref="BV19:CC19"/>
    <mergeCell ref="B16:J16"/>
    <mergeCell ref="B17:J17"/>
    <mergeCell ref="B18:J18"/>
    <mergeCell ref="B19:J19"/>
    <mergeCell ref="R19:Y19"/>
    <mergeCell ref="Z19:AG19"/>
    <mergeCell ref="C13:F13"/>
    <mergeCell ref="G13:H13"/>
    <mergeCell ref="I13:J13"/>
    <mergeCell ref="B14:H14"/>
    <mergeCell ref="I14:J14"/>
    <mergeCell ref="B15:J15"/>
    <mergeCell ref="C12:F12"/>
    <mergeCell ref="G12:H12"/>
    <mergeCell ref="I12:J12"/>
    <mergeCell ref="B6:J6"/>
    <mergeCell ref="C7:H7"/>
    <mergeCell ref="I7:J7"/>
    <mergeCell ref="C8:H8"/>
    <mergeCell ref="I8:J8"/>
    <mergeCell ref="C9:H9"/>
    <mergeCell ref="I9:J9"/>
    <mergeCell ref="B2:J2"/>
    <mergeCell ref="B3:F3"/>
    <mergeCell ref="G3:J3"/>
    <mergeCell ref="B4:F4"/>
    <mergeCell ref="G4:J4"/>
    <mergeCell ref="B5:J5"/>
    <mergeCell ref="C10:H10"/>
    <mergeCell ref="I10:J10"/>
    <mergeCell ref="B11:J11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IJ169"/>
  <sheetViews>
    <sheetView workbookViewId="0">
      <selection activeCell="K82" sqref="K82"/>
    </sheetView>
  </sheetViews>
  <sheetFormatPr defaultColWidth="9.140625" defaultRowHeight="12" x14ac:dyDescent="0.2"/>
  <cols>
    <col min="1" max="1" width="0.85546875" style="85" customWidth="1"/>
    <col min="2" max="2" width="13.140625" style="85" bestFit="1" customWidth="1"/>
    <col min="3" max="3" width="26.85546875" style="85" customWidth="1"/>
    <col min="4" max="4" width="14.28515625" style="85" customWidth="1"/>
    <col min="5" max="5" width="11.85546875" style="85" customWidth="1"/>
    <col min="6" max="6" width="12.85546875" style="85" customWidth="1"/>
    <col min="7" max="7" width="8.140625" style="85" customWidth="1"/>
    <col min="8" max="8" width="8.28515625" style="85" customWidth="1"/>
    <col min="9" max="9" width="11.28515625" style="85" customWidth="1"/>
    <col min="10" max="10" width="13.85546875" style="123" bestFit="1" customWidth="1"/>
    <col min="11" max="11" width="11.28515625" style="85" bestFit="1" customWidth="1"/>
    <col min="12" max="12" width="11.7109375" style="91" bestFit="1" customWidth="1"/>
    <col min="13" max="13" width="7.42578125" style="91" customWidth="1"/>
    <col min="14" max="14" width="7" style="91" bestFit="1" customWidth="1"/>
    <col min="15" max="16" width="9.28515625" style="91" bestFit="1" customWidth="1"/>
    <col min="17" max="17" width="9.140625" style="91"/>
    <col min="18" max="256" width="9.140625" style="85"/>
    <col min="257" max="257" width="0.85546875" style="85" customWidth="1"/>
    <col min="258" max="258" width="13.140625" style="85" bestFit="1" customWidth="1"/>
    <col min="259" max="259" width="26.85546875" style="85" customWidth="1"/>
    <col min="260" max="260" width="14.28515625" style="85" customWidth="1"/>
    <col min="261" max="261" width="11.85546875" style="85" customWidth="1"/>
    <col min="262" max="262" width="12.85546875" style="85" customWidth="1"/>
    <col min="263" max="263" width="8.140625" style="85" customWidth="1"/>
    <col min="264" max="264" width="8.28515625" style="85" customWidth="1"/>
    <col min="265" max="265" width="11.28515625" style="85" customWidth="1"/>
    <col min="266" max="266" width="13.85546875" style="85" bestFit="1" customWidth="1"/>
    <col min="267" max="267" width="1.28515625" style="85" customWidth="1"/>
    <col min="268" max="268" width="11.7109375" style="85" bestFit="1" customWidth="1"/>
    <col min="269" max="269" width="7.42578125" style="85" customWidth="1"/>
    <col min="270" max="270" width="6.5703125" style="85" customWidth="1"/>
    <col min="271" max="272" width="9.28515625" style="85" bestFit="1" customWidth="1"/>
    <col min="273" max="512" width="9.140625" style="85"/>
    <col min="513" max="513" width="0.85546875" style="85" customWidth="1"/>
    <col min="514" max="514" width="13.140625" style="85" bestFit="1" customWidth="1"/>
    <col min="515" max="515" width="26.85546875" style="85" customWidth="1"/>
    <col min="516" max="516" width="14.28515625" style="85" customWidth="1"/>
    <col min="517" max="517" width="11.85546875" style="85" customWidth="1"/>
    <col min="518" max="518" width="12.85546875" style="85" customWidth="1"/>
    <col min="519" max="519" width="8.140625" style="85" customWidth="1"/>
    <col min="520" max="520" width="8.28515625" style="85" customWidth="1"/>
    <col min="521" max="521" width="11.28515625" style="85" customWidth="1"/>
    <col min="522" max="522" width="13.85546875" style="85" bestFit="1" customWidth="1"/>
    <col min="523" max="523" width="1.28515625" style="85" customWidth="1"/>
    <col min="524" max="524" width="11.7109375" style="85" bestFit="1" customWidth="1"/>
    <col min="525" max="525" width="7.42578125" style="85" customWidth="1"/>
    <col min="526" max="526" width="6.5703125" style="85" customWidth="1"/>
    <col min="527" max="528" width="9.28515625" style="85" bestFit="1" customWidth="1"/>
    <col min="529" max="768" width="9.140625" style="85"/>
    <col min="769" max="769" width="0.85546875" style="85" customWidth="1"/>
    <col min="770" max="770" width="13.140625" style="85" bestFit="1" customWidth="1"/>
    <col min="771" max="771" width="26.85546875" style="85" customWidth="1"/>
    <col min="772" max="772" width="14.28515625" style="85" customWidth="1"/>
    <col min="773" max="773" width="11.85546875" style="85" customWidth="1"/>
    <col min="774" max="774" width="12.85546875" style="85" customWidth="1"/>
    <col min="775" max="775" width="8.140625" style="85" customWidth="1"/>
    <col min="776" max="776" width="8.28515625" style="85" customWidth="1"/>
    <col min="777" max="777" width="11.28515625" style="85" customWidth="1"/>
    <col min="778" max="778" width="13.85546875" style="85" bestFit="1" customWidth="1"/>
    <col min="779" max="779" width="1.28515625" style="85" customWidth="1"/>
    <col min="780" max="780" width="11.7109375" style="85" bestFit="1" customWidth="1"/>
    <col min="781" max="781" width="7.42578125" style="85" customWidth="1"/>
    <col min="782" max="782" width="6.5703125" style="85" customWidth="1"/>
    <col min="783" max="784" width="9.28515625" style="85" bestFit="1" customWidth="1"/>
    <col min="785" max="1024" width="9.140625" style="85"/>
    <col min="1025" max="1025" width="0.85546875" style="85" customWidth="1"/>
    <col min="1026" max="1026" width="13.140625" style="85" bestFit="1" customWidth="1"/>
    <col min="1027" max="1027" width="26.85546875" style="85" customWidth="1"/>
    <col min="1028" max="1028" width="14.28515625" style="85" customWidth="1"/>
    <col min="1029" max="1029" width="11.85546875" style="85" customWidth="1"/>
    <col min="1030" max="1030" width="12.85546875" style="85" customWidth="1"/>
    <col min="1031" max="1031" width="8.140625" style="85" customWidth="1"/>
    <col min="1032" max="1032" width="8.28515625" style="85" customWidth="1"/>
    <col min="1033" max="1033" width="11.28515625" style="85" customWidth="1"/>
    <col min="1034" max="1034" width="13.85546875" style="85" bestFit="1" customWidth="1"/>
    <col min="1035" max="1035" width="1.28515625" style="85" customWidth="1"/>
    <col min="1036" max="1036" width="11.7109375" style="85" bestFit="1" customWidth="1"/>
    <col min="1037" max="1037" width="7.42578125" style="85" customWidth="1"/>
    <col min="1038" max="1038" width="6.5703125" style="85" customWidth="1"/>
    <col min="1039" max="1040" width="9.28515625" style="85" bestFit="1" customWidth="1"/>
    <col min="1041" max="1280" width="9.140625" style="85"/>
    <col min="1281" max="1281" width="0.85546875" style="85" customWidth="1"/>
    <col min="1282" max="1282" width="13.140625" style="85" bestFit="1" customWidth="1"/>
    <col min="1283" max="1283" width="26.85546875" style="85" customWidth="1"/>
    <col min="1284" max="1284" width="14.28515625" style="85" customWidth="1"/>
    <col min="1285" max="1285" width="11.85546875" style="85" customWidth="1"/>
    <col min="1286" max="1286" width="12.85546875" style="85" customWidth="1"/>
    <col min="1287" max="1287" width="8.140625" style="85" customWidth="1"/>
    <col min="1288" max="1288" width="8.28515625" style="85" customWidth="1"/>
    <col min="1289" max="1289" width="11.28515625" style="85" customWidth="1"/>
    <col min="1290" max="1290" width="13.85546875" style="85" bestFit="1" customWidth="1"/>
    <col min="1291" max="1291" width="1.28515625" style="85" customWidth="1"/>
    <col min="1292" max="1292" width="11.7109375" style="85" bestFit="1" customWidth="1"/>
    <col min="1293" max="1293" width="7.42578125" style="85" customWidth="1"/>
    <col min="1294" max="1294" width="6.5703125" style="85" customWidth="1"/>
    <col min="1295" max="1296" width="9.28515625" style="85" bestFit="1" customWidth="1"/>
    <col min="1297" max="1536" width="9.140625" style="85"/>
    <col min="1537" max="1537" width="0.85546875" style="85" customWidth="1"/>
    <col min="1538" max="1538" width="13.140625" style="85" bestFit="1" customWidth="1"/>
    <col min="1539" max="1539" width="26.85546875" style="85" customWidth="1"/>
    <col min="1540" max="1540" width="14.28515625" style="85" customWidth="1"/>
    <col min="1541" max="1541" width="11.85546875" style="85" customWidth="1"/>
    <col min="1542" max="1542" width="12.85546875" style="85" customWidth="1"/>
    <col min="1543" max="1543" width="8.140625" style="85" customWidth="1"/>
    <col min="1544" max="1544" width="8.28515625" style="85" customWidth="1"/>
    <col min="1545" max="1545" width="11.28515625" style="85" customWidth="1"/>
    <col min="1546" max="1546" width="13.85546875" style="85" bestFit="1" customWidth="1"/>
    <col min="1547" max="1547" width="1.28515625" style="85" customWidth="1"/>
    <col min="1548" max="1548" width="11.7109375" style="85" bestFit="1" customWidth="1"/>
    <col min="1549" max="1549" width="7.42578125" style="85" customWidth="1"/>
    <col min="1550" max="1550" width="6.5703125" style="85" customWidth="1"/>
    <col min="1551" max="1552" width="9.28515625" style="85" bestFit="1" customWidth="1"/>
    <col min="1553" max="1792" width="9.140625" style="85"/>
    <col min="1793" max="1793" width="0.85546875" style="85" customWidth="1"/>
    <col min="1794" max="1794" width="13.140625" style="85" bestFit="1" customWidth="1"/>
    <col min="1795" max="1795" width="26.85546875" style="85" customWidth="1"/>
    <col min="1796" max="1796" width="14.28515625" style="85" customWidth="1"/>
    <col min="1797" max="1797" width="11.85546875" style="85" customWidth="1"/>
    <col min="1798" max="1798" width="12.85546875" style="85" customWidth="1"/>
    <col min="1799" max="1799" width="8.140625" style="85" customWidth="1"/>
    <col min="1800" max="1800" width="8.28515625" style="85" customWidth="1"/>
    <col min="1801" max="1801" width="11.28515625" style="85" customWidth="1"/>
    <col min="1802" max="1802" width="13.85546875" style="85" bestFit="1" customWidth="1"/>
    <col min="1803" max="1803" width="1.28515625" style="85" customWidth="1"/>
    <col min="1804" max="1804" width="11.7109375" style="85" bestFit="1" customWidth="1"/>
    <col min="1805" max="1805" width="7.42578125" style="85" customWidth="1"/>
    <col min="1806" max="1806" width="6.5703125" style="85" customWidth="1"/>
    <col min="1807" max="1808" width="9.28515625" style="85" bestFit="1" customWidth="1"/>
    <col min="1809" max="2048" width="9.140625" style="85"/>
    <col min="2049" max="2049" width="0.85546875" style="85" customWidth="1"/>
    <col min="2050" max="2050" width="13.140625" style="85" bestFit="1" customWidth="1"/>
    <col min="2051" max="2051" width="26.85546875" style="85" customWidth="1"/>
    <col min="2052" max="2052" width="14.28515625" style="85" customWidth="1"/>
    <col min="2053" max="2053" width="11.85546875" style="85" customWidth="1"/>
    <col min="2054" max="2054" width="12.85546875" style="85" customWidth="1"/>
    <col min="2055" max="2055" width="8.140625" style="85" customWidth="1"/>
    <col min="2056" max="2056" width="8.28515625" style="85" customWidth="1"/>
    <col min="2057" max="2057" width="11.28515625" style="85" customWidth="1"/>
    <col min="2058" max="2058" width="13.85546875" style="85" bestFit="1" customWidth="1"/>
    <col min="2059" max="2059" width="1.28515625" style="85" customWidth="1"/>
    <col min="2060" max="2060" width="11.7109375" style="85" bestFit="1" customWidth="1"/>
    <col min="2061" max="2061" width="7.42578125" style="85" customWidth="1"/>
    <col min="2062" max="2062" width="6.5703125" style="85" customWidth="1"/>
    <col min="2063" max="2064" width="9.28515625" style="85" bestFit="1" customWidth="1"/>
    <col min="2065" max="2304" width="9.140625" style="85"/>
    <col min="2305" max="2305" width="0.85546875" style="85" customWidth="1"/>
    <col min="2306" max="2306" width="13.140625" style="85" bestFit="1" customWidth="1"/>
    <col min="2307" max="2307" width="26.85546875" style="85" customWidth="1"/>
    <col min="2308" max="2308" width="14.28515625" style="85" customWidth="1"/>
    <col min="2309" max="2309" width="11.85546875" style="85" customWidth="1"/>
    <col min="2310" max="2310" width="12.85546875" style="85" customWidth="1"/>
    <col min="2311" max="2311" width="8.140625" style="85" customWidth="1"/>
    <col min="2312" max="2312" width="8.28515625" style="85" customWidth="1"/>
    <col min="2313" max="2313" width="11.28515625" style="85" customWidth="1"/>
    <col min="2314" max="2314" width="13.85546875" style="85" bestFit="1" customWidth="1"/>
    <col min="2315" max="2315" width="1.28515625" style="85" customWidth="1"/>
    <col min="2316" max="2316" width="11.7109375" style="85" bestFit="1" customWidth="1"/>
    <col min="2317" max="2317" width="7.42578125" style="85" customWidth="1"/>
    <col min="2318" max="2318" width="6.5703125" style="85" customWidth="1"/>
    <col min="2319" max="2320" width="9.28515625" style="85" bestFit="1" customWidth="1"/>
    <col min="2321" max="2560" width="9.140625" style="85"/>
    <col min="2561" max="2561" width="0.85546875" style="85" customWidth="1"/>
    <col min="2562" max="2562" width="13.140625" style="85" bestFit="1" customWidth="1"/>
    <col min="2563" max="2563" width="26.85546875" style="85" customWidth="1"/>
    <col min="2564" max="2564" width="14.28515625" style="85" customWidth="1"/>
    <col min="2565" max="2565" width="11.85546875" style="85" customWidth="1"/>
    <col min="2566" max="2566" width="12.85546875" style="85" customWidth="1"/>
    <col min="2567" max="2567" width="8.140625" style="85" customWidth="1"/>
    <col min="2568" max="2568" width="8.28515625" style="85" customWidth="1"/>
    <col min="2569" max="2569" width="11.28515625" style="85" customWidth="1"/>
    <col min="2570" max="2570" width="13.85546875" style="85" bestFit="1" customWidth="1"/>
    <col min="2571" max="2571" width="1.28515625" style="85" customWidth="1"/>
    <col min="2572" max="2572" width="11.7109375" style="85" bestFit="1" customWidth="1"/>
    <col min="2573" max="2573" width="7.42578125" style="85" customWidth="1"/>
    <col min="2574" max="2574" width="6.5703125" style="85" customWidth="1"/>
    <col min="2575" max="2576" width="9.28515625" style="85" bestFit="1" customWidth="1"/>
    <col min="2577" max="2816" width="9.140625" style="85"/>
    <col min="2817" max="2817" width="0.85546875" style="85" customWidth="1"/>
    <col min="2818" max="2818" width="13.140625" style="85" bestFit="1" customWidth="1"/>
    <col min="2819" max="2819" width="26.85546875" style="85" customWidth="1"/>
    <col min="2820" max="2820" width="14.28515625" style="85" customWidth="1"/>
    <col min="2821" max="2821" width="11.85546875" style="85" customWidth="1"/>
    <col min="2822" max="2822" width="12.85546875" style="85" customWidth="1"/>
    <col min="2823" max="2823" width="8.140625" style="85" customWidth="1"/>
    <col min="2824" max="2824" width="8.28515625" style="85" customWidth="1"/>
    <col min="2825" max="2825" width="11.28515625" style="85" customWidth="1"/>
    <col min="2826" max="2826" width="13.85546875" style="85" bestFit="1" customWidth="1"/>
    <col min="2827" max="2827" width="1.28515625" style="85" customWidth="1"/>
    <col min="2828" max="2828" width="11.7109375" style="85" bestFit="1" customWidth="1"/>
    <col min="2829" max="2829" width="7.42578125" style="85" customWidth="1"/>
    <col min="2830" max="2830" width="6.5703125" style="85" customWidth="1"/>
    <col min="2831" max="2832" width="9.28515625" style="85" bestFit="1" customWidth="1"/>
    <col min="2833" max="3072" width="9.140625" style="85"/>
    <col min="3073" max="3073" width="0.85546875" style="85" customWidth="1"/>
    <col min="3074" max="3074" width="13.140625" style="85" bestFit="1" customWidth="1"/>
    <col min="3075" max="3075" width="26.85546875" style="85" customWidth="1"/>
    <col min="3076" max="3076" width="14.28515625" style="85" customWidth="1"/>
    <col min="3077" max="3077" width="11.85546875" style="85" customWidth="1"/>
    <col min="3078" max="3078" width="12.85546875" style="85" customWidth="1"/>
    <col min="3079" max="3079" width="8.140625" style="85" customWidth="1"/>
    <col min="3080" max="3080" width="8.28515625" style="85" customWidth="1"/>
    <col min="3081" max="3081" width="11.28515625" style="85" customWidth="1"/>
    <col min="3082" max="3082" width="13.85546875" style="85" bestFit="1" customWidth="1"/>
    <col min="3083" max="3083" width="1.28515625" style="85" customWidth="1"/>
    <col min="3084" max="3084" width="11.7109375" style="85" bestFit="1" customWidth="1"/>
    <col min="3085" max="3085" width="7.42578125" style="85" customWidth="1"/>
    <col min="3086" max="3086" width="6.5703125" style="85" customWidth="1"/>
    <col min="3087" max="3088" width="9.28515625" style="85" bestFit="1" customWidth="1"/>
    <col min="3089" max="3328" width="9.140625" style="85"/>
    <col min="3329" max="3329" width="0.85546875" style="85" customWidth="1"/>
    <col min="3330" max="3330" width="13.140625" style="85" bestFit="1" customWidth="1"/>
    <col min="3331" max="3331" width="26.85546875" style="85" customWidth="1"/>
    <col min="3332" max="3332" width="14.28515625" style="85" customWidth="1"/>
    <col min="3333" max="3333" width="11.85546875" style="85" customWidth="1"/>
    <col min="3334" max="3334" width="12.85546875" style="85" customWidth="1"/>
    <col min="3335" max="3335" width="8.140625" style="85" customWidth="1"/>
    <col min="3336" max="3336" width="8.28515625" style="85" customWidth="1"/>
    <col min="3337" max="3337" width="11.28515625" style="85" customWidth="1"/>
    <col min="3338" max="3338" width="13.85546875" style="85" bestFit="1" customWidth="1"/>
    <col min="3339" max="3339" width="1.28515625" style="85" customWidth="1"/>
    <col min="3340" max="3340" width="11.7109375" style="85" bestFit="1" customWidth="1"/>
    <col min="3341" max="3341" width="7.42578125" style="85" customWidth="1"/>
    <col min="3342" max="3342" width="6.5703125" style="85" customWidth="1"/>
    <col min="3343" max="3344" width="9.28515625" style="85" bestFit="1" customWidth="1"/>
    <col min="3345" max="3584" width="9.140625" style="85"/>
    <col min="3585" max="3585" width="0.85546875" style="85" customWidth="1"/>
    <col min="3586" max="3586" width="13.140625" style="85" bestFit="1" customWidth="1"/>
    <col min="3587" max="3587" width="26.85546875" style="85" customWidth="1"/>
    <col min="3588" max="3588" width="14.28515625" style="85" customWidth="1"/>
    <col min="3589" max="3589" width="11.85546875" style="85" customWidth="1"/>
    <col min="3590" max="3590" width="12.85546875" style="85" customWidth="1"/>
    <col min="3591" max="3591" width="8.140625" style="85" customWidth="1"/>
    <col min="3592" max="3592" width="8.28515625" style="85" customWidth="1"/>
    <col min="3593" max="3593" width="11.28515625" style="85" customWidth="1"/>
    <col min="3594" max="3594" width="13.85546875" style="85" bestFit="1" customWidth="1"/>
    <col min="3595" max="3595" width="1.28515625" style="85" customWidth="1"/>
    <col min="3596" max="3596" width="11.7109375" style="85" bestFit="1" customWidth="1"/>
    <col min="3597" max="3597" width="7.42578125" style="85" customWidth="1"/>
    <col min="3598" max="3598" width="6.5703125" style="85" customWidth="1"/>
    <col min="3599" max="3600" width="9.28515625" style="85" bestFit="1" customWidth="1"/>
    <col min="3601" max="3840" width="9.140625" style="85"/>
    <col min="3841" max="3841" width="0.85546875" style="85" customWidth="1"/>
    <col min="3842" max="3842" width="13.140625" style="85" bestFit="1" customWidth="1"/>
    <col min="3843" max="3843" width="26.85546875" style="85" customWidth="1"/>
    <col min="3844" max="3844" width="14.28515625" style="85" customWidth="1"/>
    <col min="3845" max="3845" width="11.85546875" style="85" customWidth="1"/>
    <col min="3846" max="3846" width="12.85546875" style="85" customWidth="1"/>
    <col min="3847" max="3847" width="8.140625" style="85" customWidth="1"/>
    <col min="3848" max="3848" width="8.28515625" style="85" customWidth="1"/>
    <col min="3849" max="3849" width="11.28515625" style="85" customWidth="1"/>
    <col min="3850" max="3850" width="13.85546875" style="85" bestFit="1" customWidth="1"/>
    <col min="3851" max="3851" width="1.28515625" style="85" customWidth="1"/>
    <col min="3852" max="3852" width="11.7109375" style="85" bestFit="1" customWidth="1"/>
    <col min="3853" max="3853" width="7.42578125" style="85" customWidth="1"/>
    <col min="3854" max="3854" width="6.5703125" style="85" customWidth="1"/>
    <col min="3855" max="3856" width="9.28515625" style="85" bestFit="1" customWidth="1"/>
    <col min="3857" max="4096" width="9.140625" style="85"/>
    <col min="4097" max="4097" width="0.85546875" style="85" customWidth="1"/>
    <col min="4098" max="4098" width="13.140625" style="85" bestFit="1" customWidth="1"/>
    <col min="4099" max="4099" width="26.85546875" style="85" customWidth="1"/>
    <col min="4100" max="4100" width="14.28515625" style="85" customWidth="1"/>
    <col min="4101" max="4101" width="11.85546875" style="85" customWidth="1"/>
    <col min="4102" max="4102" width="12.85546875" style="85" customWidth="1"/>
    <col min="4103" max="4103" width="8.140625" style="85" customWidth="1"/>
    <col min="4104" max="4104" width="8.28515625" style="85" customWidth="1"/>
    <col min="4105" max="4105" width="11.28515625" style="85" customWidth="1"/>
    <col min="4106" max="4106" width="13.85546875" style="85" bestFit="1" customWidth="1"/>
    <col min="4107" max="4107" width="1.28515625" style="85" customWidth="1"/>
    <col min="4108" max="4108" width="11.7109375" style="85" bestFit="1" customWidth="1"/>
    <col min="4109" max="4109" width="7.42578125" style="85" customWidth="1"/>
    <col min="4110" max="4110" width="6.5703125" style="85" customWidth="1"/>
    <col min="4111" max="4112" width="9.28515625" style="85" bestFit="1" customWidth="1"/>
    <col min="4113" max="4352" width="9.140625" style="85"/>
    <col min="4353" max="4353" width="0.85546875" style="85" customWidth="1"/>
    <col min="4354" max="4354" width="13.140625" style="85" bestFit="1" customWidth="1"/>
    <col min="4355" max="4355" width="26.85546875" style="85" customWidth="1"/>
    <col min="4356" max="4356" width="14.28515625" style="85" customWidth="1"/>
    <col min="4357" max="4357" width="11.85546875" style="85" customWidth="1"/>
    <col min="4358" max="4358" width="12.85546875" style="85" customWidth="1"/>
    <col min="4359" max="4359" width="8.140625" style="85" customWidth="1"/>
    <col min="4360" max="4360" width="8.28515625" style="85" customWidth="1"/>
    <col min="4361" max="4361" width="11.28515625" style="85" customWidth="1"/>
    <col min="4362" max="4362" width="13.85546875" style="85" bestFit="1" customWidth="1"/>
    <col min="4363" max="4363" width="1.28515625" style="85" customWidth="1"/>
    <col min="4364" max="4364" width="11.7109375" style="85" bestFit="1" customWidth="1"/>
    <col min="4365" max="4365" width="7.42578125" style="85" customWidth="1"/>
    <col min="4366" max="4366" width="6.5703125" style="85" customWidth="1"/>
    <col min="4367" max="4368" width="9.28515625" style="85" bestFit="1" customWidth="1"/>
    <col min="4369" max="4608" width="9.140625" style="85"/>
    <col min="4609" max="4609" width="0.85546875" style="85" customWidth="1"/>
    <col min="4610" max="4610" width="13.140625" style="85" bestFit="1" customWidth="1"/>
    <col min="4611" max="4611" width="26.85546875" style="85" customWidth="1"/>
    <col min="4612" max="4612" width="14.28515625" style="85" customWidth="1"/>
    <col min="4613" max="4613" width="11.85546875" style="85" customWidth="1"/>
    <col min="4614" max="4614" width="12.85546875" style="85" customWidth="1"/>
    <col min="4615" max="4615" width="8.140625" style="85" customWidth="1"/>
    <col min="4616" max="4616" width="8.28515625" style="85" customWidth="1"/>
    <col min="4617" max="4617" width="11.28515625" style="85" customWidth="1"/>
    <col min="4618" max="4618" width="13.85546875" style="85" bestFit="1" customWidth="1"/>
    <col min="4619" max="4619" width="1.28515625" style="85" customWidth="1"/>
    <col min="4620" max="4620" width="11.7109375" style="85" bestFit="1" customWidth="1"/>
    <col min="4621" max="4621" width="7.42578125" style="85" customWidth="1"/>
    <col min="4622" max="4622" width="6.5703125" style="85" customWidth="1"/>
    <col min="4623" max="4624" width="9.28515625" style="85" bestFit="1" customWidth="1"/>
    <col min="4625" max="4864" width="9.140625" style="85"/>
    <col min="4865" max="4865" width="0.85546875" style="85" customWidth="1"/>
    <col min="4866" max="4866" width="13.140625" style="85" bestFit="1" customWidth="1"/>
    <col min="4867" max="4867" width="26.85546875" style="85" customWidth="1"/>
    <col min="4868" max="4868" width="14.28515625" style="85" customWidth="1"/>
    <col min="4869" max="4869" width="11.85546875" style="85" customWidth="1"/>
    <col min="4870" max="4870" width="12.85546875" style="85" customWidth="1"/>
    <col min="4871" max="4871" width="8.140625" style="85" customWidth="1"/>
    <col min="4872" max="4872" width="8.28515625" style="85" customWidth="1"/>
    <col min="4873" max="4873" width="11.28515625" style="85" customWidth="1"/>
    <col min="4874" max="4874" width="13.85546875" style="85" bestFit="1" customWidth="1"/>
    <col min="4875" max="4875" width="1.28515625" style="85" customWidth="1"/>
    <col min="4876" max="4876" width="11.7109375" style="85" bestFit="1" customWidth="1"/>
    <col min="4877" max="4877" width="7.42578125" style="85" customWidth="1"/>
    <col min="4878" max="4878" width="6.5703125" style="85" customWidth="1"/>
    <col min="4879" max="4880" width="9.28515625" style="85" bestFit="1" customWidth="1"/>
    <col min="4881" max="5120" width="9.140625" style="85"/>
    <col min="5121" max="5121" width="0.85546875" style="85" customWidth="1"/>
    <col min="5122" max="5122" width="13.140625" style="85" bestFit="1" customWidth="1"/>
    <col min="5123" max="5123" width="26.85546875" style="85" customWidth="1"/>
    <col min="5124" max="5124" width="14.28515625" style="85" customWidth="1"/>
    <col min="5125" max="5125" width="11.85546875" style="85" customWidth="1"/>
    <col min="5126" max="5126" width="12.85546875" style="85" customWidth="1"/>
    <col min="5127" max="5127" width="8.140625" style="85" customWidth="1"/>
    <col min="5128" max="5128" width="8.28515625" style="85" customWidth="1"/>
    <col min="5129" max="5129" width="11.28515625" style="85" customWidth="1"/>
    <col min="5130" max="5130" width="13.85546875" style="85" bestFit="1" customWidth="1"/>
    <col min="5131" max="5131" width="1.28515625" style="85" customWidth="1"/>
    <col min="5132" max="5132" width="11.7109375" style="85" bestFit="1" customWidth="1"/>
    <col min="5133" max="5133" width="7.42578125" style="85" customWidth="1"/>
    <col min="5134" max="5134" width="6.5703125" style="85" customWidth="1"/>
    <col min="5135" max="5136" width="9.28515625" style="85" bestFit="1" customWidth="1"/>
    <col min="5137" max="5376" width="9.140625" style="85"/>
    <col min="5377" max="5377" width="0.85546875" style="85" customWidth="1"/>
    <col min="5378" max="5378" width="13.140625" style="85" bestFit="1" customWidth="1"/>
    <col min="5379" max="5379" width="26.85546875" style="85" customWidth="1"/>
    <col min="5380" max="5380" width="14.28515625" style="85" customWidth="1"/>
    <col min="5381" max="5381" width="11.85546875" style="85" customWidth="1"/>
    <col min="5382" max="5382" width="12.85546875" style="85" customWidth="1"/>
    <col min="5383" max="5383" width="8.140625" style="85" customWidth="1"/>
    <col min="5384" max="5384" width="8.28515625" style="85" customWidth="1"/>
    <col min="5385" max="5385" width="11.28515625" style="85" customWidth="1"/>
    <col min="5386" max="5386" width="13.85546875" style="85" bestFit="1" customWidth="1"/>
    <col min="5387" max="5387" width="1.28515625" style="85" customWidth="1"/>
    <col min="5388" max="5388" width="11.7109375" style="85" bestFit="1" customWidth="1"/>
    <col min="5389" max="5389" width="7.42578125" style="85" customWidth="1"/>
    <col min="5390" max="5390" width="6.5703125" style="85" customWidth="1"/>
    <col min="5391" max="5392" width="9.28515625" style="85" bestFit="1" customWidth="1"/>
    <col min="5393" max="5632" width="9.140625" style="85"/>
    <col min="5633" max="5633" width="0.85546875" style="85" customWidth="1"/>
    <col min="5634" max="5634" width="13.140625" style="85" bestFit="1" customWidth="1"/>
    <col min="5635" max="5635" width="26.85546875" style="85" customWidth="1"/>
    <col min="5636" max="5636" width="14.28515625" style="85" customWidth="1"/>
    <col min="5637" max="5637" width="11.85546875" style="85" customWidth="1"/>
    <col min="5638" max="5638" width="12.85546875" style="85" customWidth="1"/>
    <col min="5639" max="5639" width="8.140625" style="85" customWidth="1"/>
    <col min="5640" max="5640" width="8.28515625" style="85" customWidth="1"/>
    <col min="5641" max="5641" width="11.28515625" style="85" customWidth="1"/>
    <col min="5642" max="5642" width="13.85546875" style="85" bestFit="1" customWidth="1"/>
    <col min="5643" max="5643" width="1.28515625" style="85" customWidth="1"/>
    <col min="5644" max="5644" width="11.7109375" style="85" bestFit="1" customWidth="1"/>
    <col min="5645" max="5645" width="7.42578125" style="85" customWidth="1"/>
    <col min="5646" max="5646" width="6.5703125" style="85" customWidth="1"/>
    <col min="5647" max="5648" width="9.28515625" style="85" bestFit="1" customWidth="1"/>
    <col min="5649" max="5888" width="9.140625" style="85"/>
    <col min="5889" max="5889" width="0.85546875" style="85" customWidth="1"/>
    <col min="5890" max="5890" width="13.140625" style="85" bestFit="1" customWidth="1"/>
    <col min="5891" max="5891" width="26.85546875" style="85" customWidth="1"/>
    <col min="5892" max="5892" width="14.28515625" style="85" customWidth="1"/>
    <col min="5893" max="5893" width="11.85546875" style="85" customWidth="1"/>
    <col min="5894" max="5894" width="12.85546875" style="85" customWidth="1"/>
    <col min="5895" max="5895" width="8.140625" style="85" customWidth="1"/>
    <col min="5896" max="5896" width="8.28515625" style="85" customWidth="1"/>
    <col min="5897" max="5897" width="11.28515625" style="85" customWidth="1"/>
    <col min="5898" max="5898" width="13.85546875" style="85" bestFit="1" customWidth="1"/>
    <col min="5899" max="5899" width="1.28515625" style="85" customWidth="1"/>
    <col min="5900" max="5900" width="11.7109375" style="85" bestFit="1" customWidth="1"/>
    <col min="5901" max="5901" width="7.42578125" style="85" customWidth="1"/>
    <col min="5902" max="5902" width="6.5703125" style="85" customWidth="1"/>
    <col min="5903" max="5904" width="9.28515625" style="85" bestFit="1" customWidth="1"/>
    <col min="5905" max="6144" width="9.140625" style="85"/>
    <col min="6145" max="6145" width="0.85546875" style="85" customWidth="1"/>
    <col min="6146" max="6146" width="13.140625" style="85" bestFit="1" customWidth="1"/>
    <col min="6147" max="6147" width="26.85546875" style="85" customWidth="1"/>
    <col min="6148" max="6148" width="14.28515625" style="85" customWidth="1"/>
    <col min="6149" max="6149" width="11.85546875" style="85" customWidth="1"/>
    <col min="6150" max="6150" width="12.85546875" style="85" customWidth="1"/>
    <col min="6151" max="6151" width="8.140625" style="85" customWidth="1"/>
    <col min="6152" max="6152" width="8.28515625" style="85" customWidth="1"/>
    <col min="6153" max="6153" width="11.28515625" style="85" customWidth="1"/>
    <col min="6154" max="6154" width="13.85546875" style="85" bestFit="1" customWidth="1"/>
    <col min="6155" max="6155" width="1.28515625" style="85" customWidth="1"/>
    <col min="6156" max="6156" width="11.7109375" style="85" bestFit="1" customWidth="1"/>
    <col min="6157" max="6157" width="7.42578125" style="85" customWidth="1"/>
    <col min="6158" max="6158" width="6.5703125" style="85" customWidth="1"/>
    <col min="6159" max="6160" width="9.28515625" style="85" bestFit="1" customWidth="1"/>
    <col min="6161" max="6400" width="9.140625" style="85"/>
    <col min="6401" max="6401" width="0.85546875" style="85" customWidth="1"/>
    <col min="6402" max="6402" width="13.140625" style="85" bestFit="1" customWidth="1"/>
    <col min="6403" max="6403" width="26.85546875" style="85" customWidth="1"/>
    <col min="6404" max="6404" width="14.28515625" style="85" customWidth="1"/>
    <col min="6405" max="6405" width="11.85546875" style="85" customWidth="1"/>
    <col min="6406" max="6406" width="12.85546875" style="85" customWidth="1"/>
    <col min="6407" max="6407" width="8.140625" style="85" customWidth="1"/>
    <col min="6408" max="6408" width="8.28515625" style="85" customWidth="1"/>
    <col min="6409" max="6409" width="11.28515625" style="85" customWidth="1"/>
    <col min="6410" max="6410" width="13.85546875" style="85" bestFit="1" customWidth="1"/>
    <col min="6411" max="6411" width="1.28515625" style="85" customWidth="1"/>
    <col min="6412" max="6412" width="11.7109375" style="85" bestFit="1" customWidth="1"/>
    <col min="6413" max="6413" width="7.42578125" style="85" customWidth="1"/>
    <col min="6414" max="6414" width="6.5703125" style="85" customWidth="1"/>
    <col min="6415" max="6416" width="9.28515625" style="85" bestFit="1" customWidth="1"/>
    <col min="6417" max="6656" width="9.140625" style="85"/>
    <col min="6657" max="6657" width="0.85546875" style="85" customWidth="1"/>
    <col min="6658" max="6658" width="13.140625" style="85" bestFit="1" customWidth="1"/>
    <col min="6659" max="6659" width="26.85546875" style="85" customWidth="1"/>
    <col min="6660" max="6660" width="14.28515625" style="85" customWidth="1"/>
    <col min="6661" max="6661" width="11.85546875" style="85" customWidth="1"/>
    <col min="6662" max="6662" width="12.85546875" style="85" customWidth="1"/>
    <col min="6663" max="6663" width="8.140625" style="85" customWidth="1"/>
    <col min="6664" max="6664" width="8.28515625" style="85" customWidth="1"/>
    <col min="6665" max="6665" width="11.28515625" style="85" customWidth="1"/>
    <col min="6666" max="6666" width="13.85546875" style="85" bestFit="1" customWidth="1"/>
    <col min="6667" max="6667" width="1.28515625" style="85" customWidth="1"/>
    <col min="6668" max="6668" width="11.7109375" style="85" bestFit="1" customWidth="1"/>
    <col min="6669" max="6669" width="7.42578125" style="85" customWidth="1"/>
    <col min="6670" max="6670" width="6.5703125" style="85" customWidth="1"/>
    <col min="6671" max="6672" width="9.28515625" style="85" bestFit="1" customWidth="1"/>
    <col min="6673" max="6912" width="9.140625" style="85"/>
    <col min="6913" max="6913" width="0.85546875" style="85" customWidth="1"/>
    <col min="6914" max="6914" width="13.140625" style="85" bestFit="1" customWidth="1"/>
    <col min="6915" max="6915" width="26.85546875" style="85" customWidth="1"/>
    <col min="6916" max="6916" width="14.28515625" style="85" customWidth="1"/>
    <col min="6917" max="6917" width="11.85546875" style="85" customWidth="1"/>
    <col min="6918" max="6918" width="12.85546875" style="85" customWidth="1"/>
    <col min="6919" max="6919" width="8.140625" style="85" customWidth="1"/>
    <col min="6920" max="6920" width="8.28515625" style="85" customWidth="1"/>
    <col min="6921" max="6921" width="11.28515625" style="85" customWidth="1"/>
    <col min="6922" max="6922" width="13.85546875" style="85" bestFit="1" customWidth="1"/>
    <col min="6923" max="6923" width="1.28515625" style="85" customWidth="1"/>
    <col min="6924" max="6924" width="11.7109375" style="85" bestFit="1" customWidth="1"/>
    <col min="6925" max="6925" width="7.42578125" style="85" customWidth="1"/>
    <col min="6926" max="6926" width="6.5703125" style="85" customWidth="1"/>
    <col min="6927" max="6928" width="9.28515625" style="85" bestFit="1" customWidth="1"/>
    <col min="6929" max="7168" width="9.140625" style="85"/>
    <col min="7169" max="7169" width="0.85546875" style="85" customWidth="1"/>
    <col min="7170" max="7170" width="13.140625" style="85" bestFit="1" customWidth="1"/>
    <col min="7171" max="7171" width="26.85546875" style="85" customWidth="1"/>
    <col min="7172" max="7172" width="14.28515625" style="85" customWidth="1"/>
    <col min="7173" max="7173" width="11.85546875" style="85" customWidth="1"/>
    <col min="7174" max="7174" width="12.85546875" style="85" customWidth="1"/>
    <col min="7175" max="7175" width="8.140625" style="85" customWidth="1"/>
    <col min="7176" max="7176" width="8.28515625" style="85" customWidth="1"/>
    <col min="7177" max="7177" width="11.28515625" style="85" customWidth="1"/>
    <col min="7178" max="7178" width="13.85546875" style="85" bestFit="1" customWidth="1"/>
    <col min="7179" max="7179" width="1.28515625" style="85" customWidth="1"/>
    <col min="7180" max="7180" width="11.7109375" style="85" bestFit="1" customWidth="1"/>
    <col min="7181" max="7181" width="7.42578125" style="85" customWidth="1"/>
    <col min="7182" max="7182" width="6.5703125" style="85" customWidth="1"/>
    <col min="7183" max="7184" width="9.28515625" style="85" bestFit="1" customWidth="1"/>
    <col min="7185" max="7424" width="9.140625" style="85"/>
    <col min="7425" max="7425" width="0.85546875" style="85" customWidth="1"/>
    <col min="7426" max="7426" width="13.140625" style="85" bestFit="1" customWidth="1"/>
    <col min="7427" max="7427" width="26.85546875" style="85" customWidth="1"/>
    <col min="7428" max="7428" width="14.28515625" style="85" customWidth="1"/>
    <col min="7429" max="7429" width="11.85546875" style="85" customWidth="1"/>
    <col min="7430" max="7430" width="12.85546875" style="85" customWidth="1"/>
    <col min="7431" max="7431" width="8.140625" style="85" customWidth="1"/>
    <col min="7432" max="7432" width="8.28515625" style="85" customWidth="1"/>
    <col min="7433" max="7433" width="11.28515625" style="85" customWidth="1"/>
    <col min="7434" max="7434" width="13.85546875" style="85" bestFit="1" customWidth="1"/>
    <col min="7435" max="7435" width="1.28515625" style="85" customWidth="1"/>
    <col min="7436" max="7436" width="11.7109375" style="85" bestFit="1" customWidth="1"/>
    <col min="7437" max="7437" width="7.42578125" style="85" customWidth="1"/>
    <col min="7438" max="7438" width="6.5703125" style="85" customWidth="1"/>
    <col min="7439" max="7440" width="9.28515625" style="85" bestFit="1" customWidth="1"/>
    <col min="7441" max="7680" width="9.140625" style="85"/>
    <col min="7681" max="7681" width="0.85546875" style="85" customWidth="1"/>
    <col min="7682" max="7682" width="13.140625" style="85" bestFit="1" customWidth="1"/>
    <col min="7683" max="7683" width="26.85546875" style="85" customWidth="1"/>
    <col min="7684" max="7684" width="14.28515625" style="85" customWidth="1"/>
    <col min="7685" max="7685" width="11.85546875" style="85" customWidth="1"/>
    <col min="7686" max="7686" width="12.85546875" style="85" customWidth="1"/>
    <col min="7687" max="7687" width="8.140625" style="85" customWidth="1"/>
    <col min="7688" max="7688" width="8.28515625" style="85" customWidth="1"/>
    <col min="7689" max="7689" width="11.28515625" style="85" customWidth="1"/>
    <col min="7690" max="7690" width="13.85546875" style="85" bestFit="1" customWidth="1"/>
    <col min="7691" max="7691" width="1.28515625" style="85" customWidth="1"/>
    <col min="7692" max="7692" width="11.7109375" style="85" bestFit="1" customWidth="1"/>
    <col min="7693" max="7693" width="7.42578125" style="85" customWidth="1"/>
    <col min="7694" max="7694" width="6.5703125" style="85" customWidth="1"/>
    <col min="7695" max="7696" width="9.28515625" style="85" bestFit="1" customWidth="1"/>
    <col min="7697" max="7936" width="9.140625" style="85"/>
    <col min="7937" max="7937" width="0.85546875" style="85" customWidth="1"/>
    <col min="7938" max="7938" width="13.140625" style="85" bestFit="1" customWidth="1"/>
    <col min="7939" max="7939" width="26.85546875" style="85" customWidth="1"/>
    <col min="7940" max="7940" width="14.28515625" style="85" customWidth="1"/>
    <col min="7941" max="7941" width="11.85546875" style="85" customWidth="1"/>
    <col min="7942" max="7942" width="12.85546875" style="85" customWidth="1"/>
    <col min="7943" max="7943" width="8.140625" style="85" customWidth="1"/>
    <col min="7944" max="7944" width="8.28515625" style="85" customWidth="1"/>
    <col min="7945" max="7945" width="11.28515625" style="85" customWidth="1"/>
    <col min="7946" max="7946" width="13.85546875" style="85" bestFit="1" customWidth="1"/>
    <col min="7947" max="7947" width="1.28515625" style="85" customWidth="1"/>
    <col min="7948" max="7948" width="11.7109375" style="85" bestFit="1" customWidth="1"/>
    <col min="7949" max="7949" width="7.42578125" style="85" customWidth="1"/>
    <col min="7950" max="7950" width="6.5703125" style="85" customWidth="1"/>
    <col min="7951" max="7952" width="9.28515625" style="85" bestFit="1" customWidth="1"/>
    <col min="7953" max="8192" width="9.140625" style="85"/>
    <col min="8193" max="8193" width="0.85546875" style="85" customWidth="1"/>
    <col min="8194" max="8194" width="13.140625" style="85" bestFit="1" customWidth="1"/>
    <col min="8195" max="8195" width="26.85546875" style="85" customWidth="1"/>
    <col min="8196" max="8196" width="14.28515625" style="85" customWidth="1"/>
    <col min="8197" max="8197" width="11.85546875" style="85" customWidth="1"/>
    <col min="8198" max="8198" width="12.85546875" style="85" customWidth="1"/>
    <col min="8199" max="8199" width="8.140625" style="85" customWidth="1"/>
    <col min="8200" max="8200" width="8.28515625" style="85" customWidth="1"/>
    <col min="8201" max="8201" width="11.28515625" style="85" customWidth="1"/>
    <col min="8202" max="8202" width="13.85546875" style="85" bestFit="1" customWidth="1"/>
    <col min="8203" max="8203" width="1.28515625" style="85" customWidth="1"/>
    <col min="8204" max="8204" width="11.7109375" style="85" bestFit="1" customWidth="1"/>
    <col min="8205" max="8205" width="7.42578125" style="85" customWidth="1"/>
    <col min="8206" max="8206" width="6.5703125" style="85" customWidth="1"/>
    <col min="8207" max="8208" width="9.28515625" style="85" bestFit="1" customWidth="1"/>
    <col min="8209" max="8448" width="9.140625" style="85"/>
    <col min="8449" max="8449" width="0.85546875" style="85" customWidth="1"/>
    <col min="8450" max="8450" width="13.140625" style="85" bestFit="1" customWidth="1"/>
    <col min="8451" max="8451" width="26.85546875" style="85" customWidth="1"/>
    <col min="8452" max="8452" width="14.28515625" style="85" customWidth="1"/>
    <col min="8453" max="8453" width="11.85546875" style="85" customWidth="1"/>
    <col min="8454" max="8454" width="12.85546875" style="85" customWidth="1"/>
    <col min="8455" max="8455" width="8.140625" style="85" customWidth="1"/>
    <col min="8456" max="8456" width="8.28515625" style="85" customWidth="1"/>
    <col min="8457" max="8457" width="11.28515625" style="85" customWidth="1"/>
    <col min="8458" max="8458" width="13.85546875" style="85" bestFit="1" customWidth="1"/>
    <col min="8459" max="8459" width="1.28515625" style="85" customWidth="1"/>
    <col min="8460" max="8460" width="11.7109375" style="85" bestFit="1" customWidth="1"/>
    <col min="8461" max="8461" width="7.42578125" style="85" customWidth="1"/>
    <col min="8462" max="8462" width="6.5703125" style="85" customWidth="1"/>
    <col min="8463" max="8464" width="9.28515625" style="85" bestFit="1" customWidth="1"/>
    <col min="8465" max="8704" width="9.140625" style="85"/>
    <col min="8705" max="8705" width="0.85546875" style="85" customWidth="1"/>
    <col min="8706" max="8706" width="13.140625" style="85" bestFit="1" customWidth="1"/>
    <col min="8707" max="8707" width="26.85546875" style="85" customWidth="1"/>
    <col min="8708" max="8708" width="14.28515625" style="85" customWidth="1"/>
    <col min="8709" max="8709" width="11.85546875" style="85" customWidth="1"/>
    <col min="8710" max="8710" width="12.85546875" style="85" customWidth="1"/>
    <col min="8711" max="8711" width="8.140625" style="85" customWidth="1"/>
    <col min="8712" max="8712" width="8.28515625" style="85" customWidth="1"/>
    <col min="8713" max="8713" width="11.28515625" style="85" customWidth="1"/>
    <col min="8714" max="8714" width="13.85546875" style="85" bestFit="1" customWidth="1"/>
    <col min="8715" max="8715" width="1.28515625" style="85" customWidth="1"/>
    <col min="8716" max="8716" width="11.7109375" style="85" bestFit="1" customWidth="1"/>
    <col min="8717" max="8717" width="7.42578125" style="85" customWidth="1"/>
    <col min="8718" max="8718" width="6.5703125" style="85" customWidth="1"/>
    <col min="8719" max="8720" width="9.28515625" style="85" bestFit="1" customWidth="1"/>
    <col min="8721" max="8960" width="9.140625" style="85"/>
    <col min="8961" max="8961" width="0.85546875" style="85" customWidth="1"/>
    <col min="8962" max="8962" width="13.140625" style="85" bestFit="1" customWidth="1"/>
    <col min="8963" max="8963" width="26.85546875" style="85" customWidth="1"/>
    <col min="8964" max="8964" width="14.28515625" style="85" customWidth="1"/>
    <col min="8965" max="8965" width="11.85546875" style="85" customWidth="1"/>
    <col min="8966" max="8966" width="12.85546875" style="85" customWidth="1"/>
    <col min="8967" max="8967" width="8.140625" style="85" customWidth="1"/>
    <col min="8968" max="8968" width="8.28515625" style="85" customWidth="1"/>
    <col min="8969" max="8969" width="11.28515625" style="85" customWidth="1"/>
    <col min="8970" max="8970" width="13.85546875" style="85" bestFit="1" customWidth="1"/>
    <col min="8971" max="8971" width="1.28515625" style="85" customWidth="1"/>
    <col min="8972" max="8972" width="11.7109375" style="85" bestFit="1" customWidth="1"/>
    <col min="8973" max="8973" width="7.42578125" style="85" customWidth="1"/>
    <col min="8974" max="8974" width="6.5703125" style="85" customWidth="1"/>
    <col min="8975" max="8976" width="9.28515625" style="85" bestFit="1" customWidth="1"/>
    <col min="8977" max="9216" width="9.140625" style="85"/>
    <col min="9217" max="9217" width="0.85546875" style="85" customWidth="1"/>
    <col min="9218" max="9218" width="13.140625" style="85" bestFit="1" customWidth="1"/>
    <col min="9219" max="9219" width="26.85546875" style="85" customWidth="1"/>
    <col min="9220" max="9220" width="14.28515625" style="85" customWidth="1"/>
    <col min="9221" max="9221" width="11.85546875" style="85" customWidth="1"/>
    <col min="9222" max="9222" width="12.85546875" style="85" customWidth="1"/>
    <col min="9223" max="9223" width="8.140625" style="85" customWidth="1"/>
    <col min="9224" max="9224" width="8.28515625" style="85" customWidth="1"/>
    <col min="9225" max="9225" width="11.28515625" style="85" customWidth="1"/>
    <col min="9226" max="9226" width="13.85546875" style="85" bestFit="1" customWidth="1"/>
    <col min="9227" max="9227" width="1.28515625" style="85" customWidth="1"/>
    <col min="9228" max="9228" width="11.7109375" style="85" bestFit="1" customWidth="1"/>
    <col min="9229" max="9229" width="7.42578125" style="85" customWidth="1"/>
    <col min="9230" max="9230" width="6.5703125" style="85" customWidth="1"/>
    <col min="9231" max="9232" width="9.28515625" style="85" bestFit="1" customWidth="1"/>
    <col min="9233" max="9472" width="9.140625" style="85"/>
    <col min="9473" max="9473" width="0.85546875" style="85" customWidth="1"/>
    <col min="9474" max="9474" width="13.140625" style="85" bestFit="1" customWidth="1"/>
    <col min="9475" max="9475" width="26.85546875" style="85" customWidth="1"/>
    <col min="9476" max="9476" width="14.28515625" style="85" customWidth="1"/>
    <col min="9477" max="9477" width="11.85546875" style="85" customWidth="1"/>
    <col min="9478" max="9478" width="12.85546875" style="85" customWidth="1"/>
    <col min="9479" max="9479" width="8.140625" style="85" customWidth="1"/>
    <col min="9480" max="9480" width="8.28515625" style="85" customWidth="1"/>
    <col min="9481" max="9481" width="11.28515625" style="85" customWidth="1"/>
    <col min="9482" max="9482" width="13.85546875" style="85" bestFit="1" customWidth="1"/>
    <col min="9483" max="9483" width="1.28515625" style="85" customWidth="1"/>
    <col min="9484" max="9484" width="11.7109375" style="85" bestFit="1" customWidth="1"/>
    <col min="9485" max="9485" width="7.42578125" style="85" customWidth="1"/>
    <col min="9486" max="9486" width="6.5703125" style="85" customWidth="1"/>
    <col min="9487" max="9488" width="9.28515625" style="85" bestFit="1" customWidth="1"/>
    <col min="9489" max="9728" width="9.140625" style="85"/>
    <col min="9729" max="9729" width="0.85546875" style="85" customWidth="1"/>
    <col min="9730" max="9730" width="13.140625" style="85" bestFit="1" customWidth="1"/>
    <col min="9731" max="9731" width="26.85546875" style="85" customWidth="1"/>
    <col min="9732" max="9732" width="14.28515625" style="85" customWidth="1"/>
    <col min="9733" max="9733" width="11.85546875" style="85" customWidth="1"/>
    <col min="9734" max="9734" width="12.85546875" style="85" customWidth="1"/>
    <col min="9735" max="9735" width="8.140625" style="85" customWidth="1"/>
    <col min="9736" max="9736" width="8.28515625" style="85" customWidth="1"/>
    <col min="9737" max="9737" width="11.28515625" style="85" customWidth="1"/>
    <col min="9738" max="9738" width="13.85546875" style="85" bestFit="1" customWidth="1"/>
    <col min="9739" max="9739" width="1.28515625" style="85" customWidth="1"/>
    <col min="9740" max="9740" width="11.7109375" style="85" bestFit="1" customWidth="1"/>
    <col min="9741" max="9741" width="7.42578125" style="85" customWidth="1"/>
    <col min="9742" max="9742" width="6.5703125" style="85" customWidth="1"/>
    <col min="9743" max="9744" width="9.28515625" style="85" bestFit="1" customWidth="1"/>
    <col min="9745" max="9984" width="9.140625" style="85"/>
    <col min="9985" max="9985" width="0.85546875" style="85" customWidth="1"/>
    <col min="9986" max="9986" width="13.140625" style="85" bestFit="1" customWidth="1"/>
    <col min="9987" max="9987" width="26.85546875" style="85" customWidth="1"/>
    <col min="9988" max="9988" width="14.28515625" style="85" customWidth="1"/>
    <col min="9989" max="9989" width="11.85546875" style="85" customWidth="1"/>
    <col min="9990" max="9990" width="12.85546875" style="85" customWidth="1"/>
    <col min="9991" max="9991" width="8.140625" style="85" customWidth="1"/>
    <col min="9992" max="9992" width="8.28515625" style="85" customWidth="1"/>
    <col min="9993" max="9993" width="11.28515625" style="85" customWidth="1"/>
    <col min="9994" max="9994" width="13.85546875" style="85" bestFit="1" customWidth="1"/>
    <col min="9995" max="9995" width="1.28515625" style="85" customWidth="1"/>
    <col min="9996" max="9996" width="11.7109375" style="85" bestFit="1" customWidth="1"/>
    <col min="9997" max="9997" width="7.42578125" style="85" customWidth="1"/>
    <col min="9998" max="9998" width="6.5703125" style="85" customWidth="1"/>
    <col min="9999" max="10000" width="9.28515625" style="85" bestFit="1" customWidth="1"/>
    <col min="10001" max="10240" width="9.140625" style="85"/>
    <col min="10241" max="10241" width="0.85546875" style="85" customWidth="1"/>
    <col min="10242" max="10242" width="13.140625" style="85" bestFit="1" customWidth="1"/>
    <col min="10243" max="10243" width="26.85546875" style="85" customWidth="1"/>
    <col min="10244" max="10244" width="14.28515625" style="85" customWidth="1"/>
    <col min="10245" max="10245" width="11.85546875" style="85" customWidth="1"/>
    <col min="10246" max="10246" width="12.85546875" style="85" customWidth="1"/>
    <col min="10247" max="10247" width="8.140625" style="85" customWidth="1"/>
    <col min="10248" max="10248" width="8.28515625" style="85" customWidth="1"/>
    <col min="10249" max="10249" width="11.28515625" style="85" customWidth="1"/>
    <col min="10250" max="10250" width="13.85546875" style="85" bestFit="1" customWidth="1"/>
    <col min="10251" max="10251" width="1.28515625" style="85" customWidth="1"/>
    <col min="10252" max="10252" width="11.7109375" style="85" bestFit="1" customWidth="1"/>
    <col min="10253" max="10253" width="7.42578125" style="85" customWidth="1"/>
    <col min="10254" max="10254" width="6.5703125" style="85" customWidth="1"/>
    <col min="10255" max="10256" width="9.28515625" style="85" bestFit="1" customWidth="1"/>
    <col min="10257" max="10496" width="9.140625" style="85"/>
    <col min="10497" max="10497" width="0.85546875" style="85" customWidth="1"/>
    <col min="10498" max="10498" width="13.140625" style="85" bestFit="1" customWidth="1"/>
    <col min="10499" max="10499" width="26.85546875" style="85" customWidth="1"/>
    <col min="10500" max="10500" width="14.28515625" style="85" customWidth="1"/>
    <col min="10501" max="10501" width="11.85546875" style="85" customWidth="1"/>
    <col min="10502" max="10502" width="12.85546875" style="85" customWidth="1"/>
    <col min="10503" max="10503" width="8.140625" style="85" customWidth="1"/>
    <col min="10504" max="10504" width="8.28515625" style="85" customWidth="1"/>
    <col min="10505" max="10505" width="11.28515625" style="85" customWidth="1"/>
    <col min="10506" max="10506" width="13.85546875" style="85" bestFit="1" customWidth="1"/>
    <col min="10507" max="10507" width="1.28515625" style="85" customWidth="1"/>
    <col min="10508" max="10508" width="11.7109375" style="85" bestFit="1" customWidth="1"/>
    <col min="10509" max="10509" width="7.42578125" style="85" customWidth="1"/>
    <col min="10510" max="10510" width="6.5703125" style="85" customWidth="1"/>
    <col min="10511" max="10512" width="9.28515625" style="85" bestFit="1" customWidth="1"/>
    <col min="10513" max="10752" width="9.140625" style="85"/>
    <col min="10753" max="10753" width="0.85546875" style="85" customWidth="1"/>
    <col min="10754" max="10754" width="13.140625" style="85" bestFit="1" customWidth="1"/>
    <col min="10755" max="10755" width="26.85546875" style="85" customWidth="1"/>
    <col min="10756" max="10756" width="14.28515625" style="85" customWidth="1"/>
    <col min="10757" max="10757" width="11.85546875" style="85" customWidth="1"/>
    <col min="10758" max="10758" width="12.85546875" style="85" customWidth="1"/>
    <col min="10759" max="10759" width="8.140625" style="85" customWidth="1"/>
    <col min="10760" max="10760" width="8.28515625" style="85" customWidth="1"/>
    <col min="10761" max="10761" width="11.28515625" style="85" customWidth="1"/>
    <col min="10762" max="10762" width="13.85546875" style="85" bestFit="1" customWidth="1"/>
    <col min="10763" max="10763" width="1.28515625" style="85" customWidth="1"/>
    <col min="10764" max="10764" width="11.7109375" style="85" bestFit="1" customWidth="1"/>
    <col min="10765" max="10765" width="7.42578125" style="85" customWidth="1"/>
    <col min="10766" max="10766" width="6.5703125" style="85" customWidth="1"/>
    <col min="10767" max="10768" width="9.28515625" style="85" bestFit="1" customWidth="1"/>
    <col min="10769" max="11008" width="9.140625" style="85"/>
    <col min="11009" max="11009" width="0.85546875" style="85" customWidth="1"/>
    <col min="11010" max="11010" width="13.140625" style="85" bestFit="1" customWidth="1"/>
    <col min="11011" max="11011" width="26.85546875" style="85" customWidth="1"/>
    <col min="11012" max="11012" width="14.28515625" style="85" customWidth="1"/>
    <col min="11013" max="11013" width="11.85546875" style="85" customWidth="1"/>
    <col min="11014" max="11014" width="12.85546875" style="85" customWidth="1"/>
    <col min="11015" max="11015" width="8.140625" style="85" customWidth="1"/>
    <col min="11016" max="11016" width="8.28515625" style="85" customWidth="1"/>
    <col min="11017" max="11017" width="11.28515625" style="85" customWidth="1"/>
    <col min="11018" max="11018" width="13.85546875" style="85" bestFit="1" customWidth="1"/>
    <col min="11019" max="11019" width="1.28515625" style="85" customWidth="1"/>
    <col min="11020" max="11020" width="11.7109375" style="85" bestFit="1" customWidth="1"/>
    <col min="11021" max="11021" width="7.42578125" style="85" customWidth="1"/>
    <col min="11022" max="11022" width="6.5703125" style="85" customWidth="1"/>
    <col min="11023" max="11024" width="9.28515625" style="85" bestFit="1" customWidth="1"/>
    <col min="11025" max="11264" width="9.140625" style="85"/>
    <col min="11265" max="11265" width="0.85546875" style="85" customWidth="1"/>
    <col min="11266" max="11266" width="13.140625" style="85" bestFit="1" customWidth="1"/>
    <col min="11267" max="11267" width="26.85546875" style="85" customWidth="1"/>
    <col min="11268" max="11268" width="14.28515625" style="85" customWidth="1"/>
    <col min="11269" max="11269" width="11.85546875" style="85" customWidth="1"/>
    <col min="11270" max="11270" width="12.85546875" style="85" customWidth="1"/>
    <col min="11271" max="11271" width="8.140625" style="85" customWidth="1"/>
    <col min="11272" max="11272" width="8.28515625" style="85" customWidth="1"/>
    <col min="11273" max="11273" width="11.28515625" style="85" customWidth="1"/>
    <col min="11274" max="11274" width="13.85546875" style="85" bestFit="1" customWidth="1"/>
    <col min="11275" max="11275" width="1.28515625" style="85" customWidth="1"/>
    <col min="11276" max="11276" width="11.7109375" style="85" bestFit="1" customWidth="1"/>
    <col min="11277" max="11277" width="7.42578125" style="85" customWidth="1"/>
    <col min="11278" max="11278" width="6.5703125" style="85" customWidth="1"/>
    <col min="11279" max="11280" width="9.28515625" style="85" bestFit="1" customWidth="1"/>
    <col min="11281" max="11520" width="9.140625" style="85"/>
    <col min="11521" max="11521" width="0.85546875" style="85" customWidth="1"/>
    <col min="11522" max="11522" width="13.140625" style="85" bestFit="1" customWidth="1"/>
    <col min="11523" max="11523" width="26.85546875" style="85" customWidth="1"/>
    <col min="11524" max="11524" width="14.28515625" style="85" customWidth="1"/>
    <col min="11525" max="11525" width="11.85546875" style="85" customWidth="1"/>
    <col min="11526" max="11526" width="12.85546875" style="85" customWidth="1"/>
    <col min="11527" max="11527" width="8.140625" style="85" customWidth="1"/>
    <col min="11528" max="11528" width="8.28515625" style="85" customWidth="1"/>
    <col min="11529" max="11529" width="11.28515625" style="85" customWidth="1"/>
    <col min="11530" max="11530" width="13.85546875" style="85" bestFit="1" customWidth="1"/>
    <col min="11531" max="11531" width="1.28515625" style="85" customWidth="1"/>
    <col min="11532" max="11532" width="11.7109375" style="85" bestFit="1" customWidth="1"/>
    <col min="11533" max="11533" width="7.42578125" style="85" customWidth="1"/>
    <col min="11534" max="11534" width="6.5703125" style="85" customWidth="1"/>
    <col min="11535" max="11536" width="9.28515625" style="85" bestFit="1" customWidth="1"/>
    <col min="11537" max="11776" width="9.140625" style="85"/>
    <col min="11777" max="11777" width="0.85546875" style="85" customWidth="1"/>
    <col min="11778" max="11778" width="13.140625" style="85" bestFit="1" customWidth="1"/>
    <col min="11779" max="11779" width="26.85546875" style="85" customWidth="1"/>
    <col min="11780" max="11780" width="14.28515625" style="85" customWidth="1"/>
    <col min="11781" max="11781" width="11.85546875" style="85" customWidth="1"/>
    <col min="11782" max="11782" width="12.85546875" style="85" customWidth="1"/>
    <col min="11783" max="11783" width="8.140625" style="85" customWidth="1"/>
    <col min="11784" max="11784" width="8.28515625" style="85" customWidth="1"/>
    <col min="11785" max="11785" width="11.28515625" style="85" customWidth="1"/>
    <col min="11786" max="11786" width="13.85546875" style="85" bestFit="1" customWidth="1"/>
    <col min="11787" max="11787" width="1.28515625" style="85" customWidth="1"/>
    <col min="11788" max="11788" width="11.7109375" style="85" bestFit="1" customWidth="1"/>
    <col min="11789" max="11789" width="7.42578125" style="85" customWidth="1"/>
    <col min="11790" max="11790" width="6.5703125" style="85" customWidth="1"/>
    <col min="11791" max="11792" width="9.28515625" style="85" bestFit="1" customWidth="1"/>
    <col min="11793" max="12032" width="9.140625" style="85"/>
    <col min="12033" max="12033" width="0.85546875" style="85" customWidth="1"/>
    <col min="12034" max="12034" width="13.140625" style="85" bestFit="1" customWidth="1"/>
    <col min="12035" max="12035" width="26.85546875" style="85" customWidth="1"/>
    <col min="12036" max="12036" width="14.28515625" style="85" customWidth="1"/>
    <col min="12037" max="12037" width="11.85546875" style="85" customWidth="1"/>
    <col min="12038" max="12038" width="12.85546875" style="85" customWidth="1"/>
    <col min="12039" max="12039" width="8.140625" style="85" customWidth="1"/>
    <col min="12040" max="12040" width="8.28515625" style="85" customWidth="1"/>
    <col min="12041" max="12041" width="11.28515625" style="85" customWidth="1"/>
    <col min="12042" max="12042" width="13.85546875" style="85" bestFit="1" customWidth="1"/>
    <col min="12043" max="12043" width="1.28515625" style="85" customWidth="1"/>
    <col min="12044" max="12044" width="11.7109375" style="85" bestFit="1" customWidth="1"/>
    <col min="12045" max="12045" width="7.42578125" style="85" customWidth="1"/>
    <col min="12046" max="12046" width="6.5703125" style="85" customWidth="1"/>
    <col min="12047" max="12048" width="9.28515625" style="85" bestFit="1" customWidth="1"/>
    <col min="12049" max="12288" width="9.140625" style="85"/>
    <col min="12289" max="12289" width="0.85546875" style="85" customWidth="1"/>
    <col min="12290" max="12290" width="13.140625" style="85" bestFit="1" customWidth="1"/>
    <col min="12291" max="12291" width="26.85546875" style="85" customWidth="1"/>
    <col min="12292" max="12292" width="14.28515625" style="85" customWidth="1"/>
    <col min="12293" max="12293" width="11.85546875" style="85" customWidth="1"/>
    <col min="12294" max="12294" width="12.85546875" style="85" customWidth="1"/>
    <col min="12295" max="12295" width="8.140625" style="85" customWidth="1"/>
    <col min="12296" max="12296" width="8.28515625" style="85" customWidth="1"/>
    <col min="12297" max="12297" width="11.28515625" style="85" customWidth="1"/>
    <col min="12298" max="12298" width="13.85546875" style="85" bestFit="1" customWidth="1"/>
    <col min="12299" max="12299" width="1.28515625" style="85" customWidth="1"/>
    <col min="12300" max="12300" width="11.7109375" style="85" bestFit="1" customWidth="1"/>
    <col min="12301" max="12301" width="7.42578125" style="85" customWidth="1"/>
    <col min="12302" max="12302" width="6.5703125" style="85" customWidth="1"/>
    <col min="12303" max="12304" width="9.28515625" style="85" bestFit="1" customWidth="1"/>
    <col min="12305" max="12544" width="9.140625" style="85"/>
    <col min="12545" max="12545" width="0.85546875" style="85" customWidth="1"/>
    <col min="12546" max="12546" width="13.140625" style="85" bestFit="1" customWidth="1"/>
    <col min="12547" max="12547" width="26.85546875" style="85" customWidth="1"/>
    <col min="12548" max="12548" width="14.28515625" style="85" customWidth="1"/>
    <col min="12549" max="12549" width="11.85546875" style="85" customWidth="1"/>
    <col min="12550" max="12550" width="12.85546875" style="85" customWidth="1"/>
    <col min="12551" max="12551" width="8.140625" style="85" customWidth="1"/>
    <col min="12552" max="12552" width="8.28515625" style="85" customWidth="1"/>
    <col min="12553" max="12553" width="11.28515625" style="85" customWidth="1"/>
    <col min="12554" max="12554" width="13.85546875" style="85" bestFit="1" customWidth="1"/>
    <col min="12555" max="12555" width="1.28515625" style="85" customWidth="1"/>
    <col min="12556" max="12556" width="11.7109375" style="85" bestFit="1" customWidth="1"/>
    <col min="12557" max="12557" width="7.42578125" style="85" customWidth="1"/>
    <col min="12558" max="12558" width="6.5703125" style="85" customWidth="1"/>
    <col min="12559" max="12560" width="9.28515625" style="85" bestFit="1" customWidth="1"/>
    <col min="12561" max="12800" width="9.140625" style="85"/>
    <col min="12801" max="12801" width="0.85546875" style="85" customWidth="1"/>
    <col min="12802" max="12802" width="13.140625" style="85" bestFit="1" customWidth="1"/>
    <col min="12803" max="12803" width="26.85546875" style="85" customWidth="1"/>
    <col min="12804" max="12804" width="14.28515625" style="85" customWidth="1"/>
    <col min="12805" max="12805" width="11.85546875" style="85" customWidth="1"/>
    <col min="12806" max="12806" width="12.85546875" style="85" customWidth="1"/>
    <col min="12807" max="12807" width="8.140625" style="85" customWidth="1"/>
    <col min="12808" max="12808" width="8.28515625" style="85" customWidth="1"/>
    <col min="12809" max="12809" width="11.28515625" style="85" customWidth="1"/>
    <col min="12810" max="12810" width="13.85546875" style="85" bestFit="1" customWidth="1"/>
    <col min="12811" max="12811" width="1.28515625" style="85" customWidth="1"/>
    <col min="12812" max="12812" width="11.7109375" style="85" bestFit="1" customWidth="1"/>
    <col min="12813" max="12813" width="7.42578125" style="85" customWidth="1"/>
    <col min="12814" max="12814" width="6.5703125" style="85" customWidth="1"/>
    <col min="12815" max="12816" width="9.28515625" style="85" bestFit="1" customWidth="1"/>
    <col min="12817" max="13056" width="9.140625" style="85"/>
    <col min="13057" max="13057" width="0.85546875" style="85" customWidth="1"/>
    <col min="13058" max="13058" width="13.140625" style="85" bestFit="1" customWidth="1"/>
    <col min="13059" max="13059" width="26.85546875" style="85" customWidth="1"/>
    <col min="13060" max="13060" width="14.28515625" style="85" customWidth="1"/>
    <col min="13061" max="13061" width="11.85546875" style="85" customWidth="1"/>
    <col min="13062" max="13062" width="12.85546875" style="85" customWidth="1"/>
    <col min="13063" max="13063" width="8.140625" style="85" customWidth="1"/>
    <col min="13064" max="13064" width="8.28515625" style="85" customWidth="1"/>
    <col min="13065" max="13065" width="11.28515625" style="85" customWidth="1"/>
    <col min="13066" max="13066" width="13.85546875" style="85" bestFit="1" customWidth="1"/>
    <col min="13067" max="13067" width="1.28515625" style="85" customWidth="1"/>
    <col min="13068" max="13068" width="11.7109375" style="85" bestFit="1" customWidth="1"/>
    <col min="13069" max="13069" width="7.42578125" style="85" customWidth="1"/>
    <col min="13070" max="13070" width="6.5703125" style="85" customWidth="1"/>
    <col min="13071" max="13072" width="9.28515625" style="85" bestFit="1" customWidth="1"/>
    <col min="13073" max="13312" width="9.140625" style="85"/>
    <col min="13313" max="13313" width="0.85546875" style="85" customWidth="1"/>
    <col min="13314" max="13314" width="13.140625" style="85" bestFit="1" customWidth="1"/>
    <col min="13315" max="13315" width="26.85546875" style="85" customWidth="1"/>
    <col min="13316" max="13316" width="14.28515625" style="85" customWidth="1"/>
    <col min="13317" max="13317" width="11.85546875" style="85" customWidth="1"/>
    <col min="13318" max="13318" width="12.85546875" style="85" customWidth="1"/>
    <col min="13319" max="13319" width="8.140625" style="85" customWidth="1"/>
    <col min="13320" max="13320" width="8.28515625" style="85" customWidth="1"/>
    <col min="13321" max="13321" width="11.28515625" style="85" customWidth="1"/>
    <col min="13322" max="13322" width="13.85546875" style="85" bestFit="1" customWidth="1"/>
    <col min="13323" max="13323" width="1.28515625" style="85" customWidth="1"/>
    <col min="13324" max="13324" width="11.7109375" style="85" bestFit="1" customWidth="1"/>
    <col min="13325" max="13325" width="7.42578125" style="85" customWidth="1"/>
    <col min="13326" max="13326" width="6.5703125" style="85" customWidth="1"/>
    <col min="13327" max="13328" width="9.28515625" style="85" bestFit="1" customWidth="1"/>
    <col min="13329" max="13568" width="9.140625" style="85"/>
    <col min="13569" max="13569" width="0.85546875" style="85" customWidth="1"/>
    <col min="13570" max="13570" width="13.140625" style="85" bestFit="1" customWidth="1"/>
    <col min="13571" max="13571" width="26.85546875" style="85" customWidth="1"/>
    <col min="13572" max="13572" width="14.28515625" style="85" customWidth="1"/>
    <col min="13573" max="13573" width="11.85546875" style="85" customWidth="1"/>
    <col min="13574" max="13574" width="12.85546875" style="85" customWidth="1"/>
    <col min="13575" max="13575" width="8.140625" style="85" customWidth="1"/>
    <col min="13576" max="13576" width="8.28515625" style="85" customWidth="1"/>
    <col min="13577" max="13577" width="11.28515625" style="85" customWidth="1"/>
    <col min="13578" max="13578" width="13.85546875" style="85" bestFit="1" customWidth="1"/>
    <col min="13579" max="13579" width="1.28515625" style="85" customWidth="1"/>
    <col min="13580" max="13580" width="11.7109375" style="85" bestFit="1" customWidth="1"/>
    <col min="13581" max="13581" width="7.42578125" style="85" customWidth="1"/>
    <col min="13582" max="13582" width="6.5703125" style="85" customWidth="1"/>
    <col min="13583" max="13584" width="9.28515625" style="85" bestFit="1" customWidth="1"/>
    <col min="13585" max="13824" width="9.140625" style="85"/>
    <col min="13825" max="13825" width="0.85546875" style="85" customWidth="1"/>
    <col min="13826" max="13826" width="13.140625" style="85" bestFit="1" customWidth="1"/>
    <col min="13827" max="13827" width="26.85546875" style="85" customWidth="1"/>
    <col min="13828" max="13828" width="14.28515625" style="85" customWidth="1"/>
    <col min="13829" max="13829" width="11.85546875" style="85" customWidth="1"/>
    <col min="13830" max="13830" width="12.85546875" style="85" customWidth="1"/>
    <col min="13831" max="13831" width="8.140625" style="85" customWidth="1"/>
    <col min="13832" max="13832" width="8.28515625" style="85" customWidth="1"/>
    <col min="13833" max="13833" width="11.28515625" style="85" customWidth="1"/>
    <col min="13834" max="13834" width="13.85546875" style="85" bestFit="1" customWidth="1"/>
    <col min="13835" max="13835" width="1.28515625" style="85" customWidth="1"/>
    <col min="13836" max="13836" width="11.7109375" style="85" bestFit="1" customWidth="1"/>
    <col min="13837" max="13837" width="7.42578125" style="85" customWidth="1"/>
    <col min="13838" max="13838" width="6.5703125" style="85" customWidth="1"/>
    <col min="13839" max="13840" width="9.28515625" style="85" bestFit="1" customWidth="1"/>
    <col min="13841" max="14080" width="9.140625" style="85"/>
    <col min="14081" max="14081" width="0.85546875" style="85" customWidth="1"/>
    <col min="14082" max="14082" width="13.140625" style="85" bestFit="1" customWidth="1"/>
    <col min="14083" max="14083" width="26.85546875" style="85" customWidth="1"/>
    <col min="14084" max="14084" width="14.28515625" style="85" customWidth="1"/>
    <col min="14085" max="14085" width="11.85546875" style="85" customWidth="1"/>
    <col min="14086" max="14086" width="12.85546875" style="85" customWidth="1"/>
    <col min="14087" max="14087" width="8.140625" style="85" customWidth="1"/>
    <col min="14088" max="14088" width="8.28515625" style="85" customWidth="1"/>
    <col min="14089" max="14089" width="11.28515625" style="85" customWidth="1"/>
    <col min="14090" max="14090" width="13.85546875" style="85" bestFit="1" customWidth="1"/>
    <col min="14091" max="14091" width="1.28515625" style="85" customWidth="1"/>
    <col min="14092" max="14092" width="11.7109375" style="85" bestFit="1" customWidth="1"/>
    <col min="14093" max="14093" width="7.42578125" style="85" customWidth="1"/>
    <col min="14094" max="14094" width="6.5703125" style="85" customWidth="1"/>
    <col min="14095" max="14096" width="9.28515625" style="85" bestFit="1" customWidth="1"/>
    <col min="14097" max="14336" width="9.140625" style="85"/>
    <col min="14337" max="14337" width="0.85546875" style="85" customWidth="1"/>
    <col min="14338" max="14338" width="13.140625" style="85" bestFit="1" customWidth="1"/>
    <col min="14339" max="14339" width="26.85546875" style="85" customWidth="1"/>
    <col min="14340" max="14340" width="14.28515625" style="85" customWidth="1"/>
    <col min="14341" max="14341" width="11.85546875" style="85" customWidth="1"/>
    <col min="14342" max="14342" width="12.85546875" style="85" customWidth="1"/>
    <col min="14343" max="14343" width="8.140625" style="85" customWidth="1"/>
    <col min="14344" max="14344" width="8.28515625" style="85" customWidth="1"/>
    <col min="14345" max="14345" width="11.28515625" style="85" customWidth="1"/>
    <col min="14346" max="14346" width="13.85546875" style="85" bestFit="1" customWidth="1"/>
    <col min="14347" max="14347" width="1.28515625" style="85" customWidth="1"/>
    <col min="14348" max="14348" width="11.7109375" style="85" bestFit="1" customWidth="1"/>
    <col min="14349" max="14349" width="7.42578125" style="85" customWidth="1"/>
    <col min="14350" max="14350" width="6.5703125" style="85" customWidth="1"/>
    <col min="14351" max="14352" width="9.28515625" style="85" bestFit="1" customWidth="1"/>
    <col min="14353" max="14592" width="9.140625" style="85"/>
    <col min="14593" max="14593" width="0.85546875" style="85" customWidth="1"/>
    <col min="14594" max="14594" width="13.140625" style="85" bestFit="1" customWidth="1"/>
    <col min="14595" max="14595" width="26.85546875" style="85" customWidth="1"/>
    <col min="14596" max="14596" width="14.28515625" style="85" customWidth="1"/>
    <col min="14597" max="14597" width="11.85546875" style="85" customWidth="1"/>
    <col min="14598" max="14598" width="12.85546875" style="85" customWidth="1"/>
    <col min="14599" max="14599" width="8.140625" style="85" customWidth="1"/>
    <col min="14600" max="14600" width="8.28515625" style="85" customWidth="1"/>
    <col min="14601" max="14601" width="11.28515625" style="85" customWidth="1"/>
    <col min="14602" max="14602" width="13.85546875" style="85" bestFit="1" customWidth="1"/>
    <col min="14603" max="14603" width="1.28515625" style="85" customWidth="1"/>
    <col min="14604" max="14604" width="11.7109375" style="85" bestFit="1" customWidth="1"/>
    <col min="14605" max="14605" width="7.42578125" style="85" customWidth="1"/>
    <col min="14606" max="14606" width="6.5703125" style="85" customWidth="1"/>
    <col min="14607" max="14608" width="9.28515625" style="85" bestFit="1" customWidth="1"/>
    <col min="14609" max="14848" width="9.140625" style="85"/>
    <col min="14849" max="14849" width="0.85546875" style="85" customWidth="1"/>
    <col min="14850" max="14850" width="13.140625" style="85" bestFit="1" customWidth="1"/>
    <col min="14851" max="14851" width="26.85546875" style="85" customWidth="1"/>
    <col min="14852" max="14852" width="14.28515625" style="85" customWidth="1"/>
    <col min="14853" max="14853" width="11.85546875" style="85" customWidth="1"/>
    <col min="14854" max="14854" width="12.85546875" style="85" customWidth="1"/>
    <col min="14855" max="14855" width="8.140625" style="85" customWidth="1"/>
    <col min="14856" max="14856" width="8.28515625" style="85" customWidth="1"/>
    <col min="14857" max="14857" width="11.28515625" style="85" customWidth="1"/>
    <col min="14858" max="14858" width="13.85546875" style="85" bestFit="1" customWidth="1"/>
    <col min="14859" max="14859" width="1.28515625" style="85" customWidth="1"/>
    <col min="14860" max="14860" width="11.7109375" style="85" bestFit="1" customWidth="1"/>
    <col min="14861" max="14861" width="7.42578125" style="85" customWidth="1"/>
    <col min="14862" max="14862" width="6.5703125" style="85" customWidth="1"/>
    <col min="14863" max="14864" width="9.28515625" style="85" bestFit="1" customWidth="1"/>
    <col min="14865" max="15104" width="9.140625" style="85"/>
    <col min="15105" max="15105" width="0.85546875" style="85" customWidth="1"/>
    <col min="15106" max="15106" width="13.140625" style="85" bestFit="1" customWidth="1"/>
    <col min="15107" max="15107" width="26.85546875" style="85" customWidth="1"/>
    <col min="15108" max="15108" width="14.28515625" style="85" customWidth="1"/>
    <col min="15109" max="15109" width="11.85546875" style="85" customWidth="1"/>
    <col min="15110" max="15110" width="12.85546875" style="85" customWidth="1"/>
    <col min="15111" max="15111" width="8.140625" style="85" customWidth="1"/>
    <col min="15112" max="15112" width="8.28515625" style="85" customWidth="1"/>
    <col min="15113" max="15113" width="11.28515625" style="85" customWidth="1"/>
    <col min="15114" max="15114" width="13.85546875" style="85" bestFit="1" customWidth="1"/>
    <col min="15115" max="15115" width="1.28515625" style="85" customWidth="1"/>
    <col min="15116" max="15116" width="11.7109375" style="85" bestFit="1" customWidth="1"/>
    <col min="15117" max="15117" width="7.42578125" style="85" customWidth="1"/>
    <col min="15118" max="15118" width="6.5703125" style="85" customWidth="1"/>
    <col min="15119" max="15120" width="9.28515625" style="85" bestFit="1" customWidth="1"/>
    <col min="15121" max="15360" width="9.140625" style="85"/>
    <col min="15361" max="15361" width="0.85546875" style="85" customWidth="1"/>
    <col min="15362" max="15362" width="13.140625" style="85" bestFit="1" customWidth="1"/>
    <col min="15363" max="15363" width="26.85546875" style="85" customWidth="1"/>
    <col min="15364" max="15364" width="14.28515625" style="85" customWidth="1"/>
    <col min="15365" max="15365" width="11.85546875" style="85" customWidth="1"/>
    <col min="15366" max="15366" width="12.85546875" style="85" customWidth="1"/>
    <col min="15367" max="15367" width="8.140625" style="85" customWidth="1"/>
    <col min="15368" max="15368" width="8.28515625" style="85" customWidth="1"/>
    <col min="15369" max="15369" width="11.28515625" style="85" customWidth="1"/>
    <col min="15370" max="15370" width="13.85546875" style="85" bestFit="1" customWidth="1"/>
    <col min="15371" max="15371" width="1.28515625" style="85" customWidth="1"/>
    <col min="15372" max="15372" width="11.7109375" style="85" bestFit="1" customWidth="1"/>
    <col min="15373" max="15373" width="7.42578125" style="85" customWidth="1"/>
    <col min="15374" max="15374" width="6.5703125" style="85" customWidth="1"/>
    <col min="15375" max="15376" width="9.28515625" style="85" bestFit="1" customWidth="1"/>
    <col min="15377" max="15616" width="9.140625" style="85"/>
    <col min="15617" max="15617" width="0.85546875" style="85" customWidth="1"/>
    <col min="15618" max="15618" width="13.140625" style="85" bestFit="1" customWidth="1"/>
    <col min="15619" max="15619" width="26.85546875" style="85" customWidth="1"/>
    <col min="15620" max="15620" width="14.28515625" style="85" customWidth="1"/>
    <col min="15621" max="15621" width="11.85546875" style="85" customWidth="1"/>
    <col min="15622" max="15622" width="12.85546875" style="85" customWidth="1"/>
    <col min="15623" max="15623" width="8.140625" style="85" customWidth="1"/>
    <col min="15624" max="15624" width="8.28515625" style="85" customWidth="1"/>
    <col min="15625" max="15625" width="11.28515625" style="85" customWidth="1"/>
    <col min="15626" max="15626" width="13.85546875" style="85" bestFit="1" customWidth="1"/>
    <col min="15627" max="15627" width="1.28515625" style="85" customWidth="1"/>
    <col min="15628" max="15628" width="11.7109375" style="85" bestFit="1" customWidth="1"/>
    <col min="15629" max="15629" width="7.42578125" style="85" customWidth="1"/>
    <col min="15630" max="15630" width="6.5703125" style="85" customWidth="1"/>
    <col min="15631" max="15632" width="9.28515625" style="85" bestFit="1" customWidth="1"/>
    <col min="15633" max="15872" width="9.140625" style="85"/>
    <col min="15873" max="15873" width="0.85546875" style="85" customWidth="1"/>
    <col min="15874" max="15874" width="13.140625" style="85" bestFit="1" customWidth="1"/>
    <col min="15875" max="15875" width="26.85546875" style="85" customWidth="1"/>
    <col min="15876" max="15876" width="14.28515625" style="85" customWidth="1"/>
    <col min="15877" max="15877" width="11.85546875" style="85" customWidth="1"/>
    <col min="15878" max="15878" width="12.85546875" style="85" customWidth="1"/>
    <col min="15879" max="15879" width="8.140625" style="85" customWidth="1"/>
    <col min="15880" max="15880" width="8.28515625" style="85" customWidth="1"/>
    <col min="15881" max="15881" width="11.28515625" style="85" customWidth="1"/>
    <col min="15882" max="15882" width="13.85546875" style="85" bestFit="1" customWidth="1"/>
    <col min="15883" max="15883" width="1.28515625" style="85" customWidth="1"/>
    <col min="15884" max="15884" width="11.7109375" style="85" bestFit="1" customWidth="1"/>
    <col min="15885" max="15885" width="7.42578125" style="85" customWidth="1"/>
    <col min="15886" max="15886" width="6.5703125" style="85" customWidth="1"/>
    <col min="15887" max="15888" width="9.28515625" style="85" bestFit="1" customWidth="1"/>
    <col min="15889" max="16128" width="9.140625" style="85"/>
    <col min="16129" max="16129" width="0.85546875" style="85" customWidth="1"/>
    <col min="16130" max="16130" width="13.140625" style="85" bestFit="1" customWidth="1"/>
    <col min="16131" max="16131" width="26.85546875" style="85" customWidth="1"/>
    <col min="16132" max="16132" width="14.28515625" style="85" customWidth="1"/>
    <col min="16133" max="16133" width="11.85546875" style="85" customWidth="1"/>
    <col min="16134" max="16134" width="12.85546875" style="85" customWidth="1"/>
    <col min="16135" max="16135" width="8.140625" style="85" customWidth="1"/>
    <col min="16136" max="16136" width="8.28515625" style="85" customWidth="1"/>
    <col min="16137" max="16137" width="11.28515625" style="85" customWidth="1"/>
    <col min="16138" max="16138" width="13.85546875" style="85" bestFit="1" customWidth="1"/>
    <col min="16139" max="16139" width="1.28515625" style="85" customWidth="1"/>
    <col min="16140" max="16140" width="11.7109375" style="85" bestFit="1" customWidth="1"/>
    <col min="16141" max="16141" width="7.42578125" style="85" customWidth="1"/>
    <col min="16142" max="16142" width="6.5703125" style="85" customWidth="1"/>
    <col min="16143" max="16144" width="9.28515625" style="85" bestFit="1" customWidth="1"/>
    <col min="16145" max="16384" width="9.140625" style="85"/>
  </cols>
  <sheetData>
    <row r="1" spans="2:13" ht="9.75" customHeight="1" thickBot="1" x14ac:dyDescent="0.25"/>
    <row r="2" spans="2:13" ht="15" customHeight="1" x14ac:dyDescent="0.2">
      <c r="B2" s="555" t="s">
        <v>420</v>
      </c>
      <c r="C2" s="556"/>
      <c r="D2" s="556"/>
      <c r="E2" s="556"/>
      <c r="F2" s="556"/>
      <c r="G2" s="556"/>
      <c r="H2" s="556"/>
      <c r="I2" s="556"/>
      <c r="J2" s="557"/>
    </row>
    <row r="3" spans="2:13" ht="15.75" customHeight="1" x14ac:dyDescent="0.2">
      <c r="B3" s="377" t="s">
        <v>1</v>
      </c>
      <c r="C3" s="378"/>
      <c r="D3" s="378"/>
      <c r="E3" s="378"/>
      <c r="F3" s="396"/>
      <c r="G3" s="558"/>
      <c r="H3" s="559"/>
      <c r="I3" s="559"/>
      <c r="J3" s="560"/>
    </row>
    <row r="4" spans="2:13" ht="15.75" customHeight="1" x14ac:dyDescent="0.2">
      <c r="B4" s="377" t="s">
        <v>296</v>
      </c>
      <c r="C4" s="378"/>
      <c r="D4" s="378"/>
      <c r="E4" s="378"/>
      <c r="F4" s="396"/>
      <c r="G4" s="561"/>
      <c r="H4" s="562"/>
      <c r="I4" s="562"/>
      <c r="J4" s="563"/>
    </row>
    <row r="5" spans="2:13" ht="12.75" x14ac:dyDescent="0.2">
      <c r="B5" s="564"/>
      <c r="C5" s="565"/>
      <c r="D5" s="565"/>
      <c r="E5" s="565"/>
      <c r="F5" s="565"/>
      <c r="G5" s="565"/>
      <c r="H5" s="565"/>
      <c r="I5" s="565"/>
      <c r="J5" s="566"/>
    </row>
    <row r="6" spans="2:13" ht="15" x14ac:dyDescent="0.2">
      <c r="B6" s="545"/>
      <c r="C6" s="546"/>
      <c r="D6" s="546"/>
      <c r="E6" s="546"/>
      <c r="F6" s="546"/>
      <c r="G6" s="546"/>
      <c r="H6" s="546"/>
      <c r="I6" s="546"/>
      <c r="J6" s="547"/>
    </row>
    <row r="7" spans="2:13" ht="15.75" customHeight="1" x14ac:dyDescent="0.2">
      <c r="B7" s="124" t="s">
        <v>4</v>
      </c>
      <c r="C7" s="427" t="s">
        <v>5</v>
      </c>
      <c r="D7" s="548"/>
      <c r="E7" s="548"/>
      <c r="F7" s="548"/>
      <c r="G7" s="548"/>
      <c r="H7" s="548"/>
      <c r="I7" s="549">
        <v>44308</v>
      </c>
      <c r="J7" s="385"/>
    </row>
    <row r="8" spans="2:13" ht="15.75" customHeight="1" x14ac:dyDescent="0.2">
      <c r="B8" s="124" t="s">
        <v>6</v>
      </c>
      <c r="C8" s="427" t="s">
        <v>7</v>
      </c>
      <c r="D8" s="548"/>
      <c r="E8" s="548"/>
      <c r="F8" s="548"/>
      <c r="G8" s="548"/>
      <c r="H8" s="548"/>
      <c r="I8" s="550" t="s">
        <v>176</v>
      </c>
      <c r="J8" s="551"/>
    </row>
    <row r="9" spans="2:13" ht="12.75" x14ac:dyDescent="0.2">
      <c r="B9" s="124" t="s">
        <v>8</v>
      </c>
      <c r="C9" s="395" t="s">
        <v>199</v>
      </c>
      <c r="D9" s="552"/>
      <c r="E9" s="552"/>
      <c r="F9" s="552"/>
      <c r="G9" s="552"/>
      <c r="H9" s="553"/>
      <c r="I9" s="554" t="s">
        <v>297</v>
      </c>
      <c r="J9" s="385"/>
    </row>
    <row r="10" spans="2:13" ht="15.75" customHeight="1" x14ac:dyDescent="0.2">
      <c r="B10" s="124" t="s">
        <v>9</v>
      </c>
      <c r="C10" s="395" t="s">
        <v>10</v>
      </c>
      <c r="D10" s="552"/>
      <c r="E10" s="552"/>
      <c r="F10" s="552"/>
      <c r="G10" s="552"/>
      <c r="H10" s="553"/>
      <c r="I10" s="567">
        <v>12</v>
      </c>
      <c r="J10" s="568"/>
    </row>
    <row r="11" spans="2:13" ht="14.25" customHeight="1" x14ac:dyDescent="0.2">
      <c r="B11" s="569" t="s">
        <v>200</v>
      </c>
      <c r="C11" s="570"/>
      <c r="D11" s="570"/>
      <c r="E11" s="570"/>
      <c r="F11" s="570"/>
      <c r="G11" s="570"/>
      <c r="H11" s="570"/>
      <c r="I11" s="570"/>
      <c r="J11" s="571"/>
    </row>
    <row r="12" spans="2:13" ht="49.5" customHeight="1" x14ac:dyDescent="0.2">
      <c r="B12" s="125" t="s">
        <v>201</v>
      </c>
      <c r="C12" s="539" t="s">
        <v>202</v>
      </c>
      <c r="D12" s="539"/>
      <c r="E12" s="539"/>
      <c r="F12" s="540"/>
      <c r="G12" s="543" t="s">
        <v>11</v>
      </c>
      <c r="H12" s="540"/>
      <c r="I12" s="536" t="s">
        <v>203</v>
      </c>
      <c r="J12" s="544"/>
    </row>
    <row r="13" spans="2:13" ht="12.75" x14ac:dyDescent="0.2">
      <c r="B13" s="126"/>
      <c r="C13" s="536" t="s">
        <v>204</v>
      </c>
      <c r="D13" s="536"/>
      <c r="E13" s="536"/>
      <c r="F13" s="536"/>
      <c r="G13" s="536" t="s">
        <v>205</v>
      </c>
      <c r="H13" s="536"/>
      <c r="I13" s="537">
        <v>1</v>
      </c>
      <c r="J13" s="538"/>
    </row>
    <row r="14" spans="2:13" ht="12.75" customHeight="1" x14ac:dyDescent="0.2">
      <c r="B14" s="472" t="s">
        <v>206</v>
      </c>
      <c r="C14" s="539"/>
      <c r="D14" s="539"/>
      <c r="E14" s="539"/>
      <c r="F14" s="539"/>
      <c r="G14" s="539"/>
      <c r="H14" s="540"/>
      <c r="I14" s="537">
        <f>SUM(I13:I13)</f>
        <v>1</v>
      </c>
      <c r="J14" s="538"/>
    </row>
    <row r="15" spans="2:13" ht="8.25" customHeight="1" x14ac:dyDescent="0.2">
      <c r="B15" s="472"/>
      <c r="C15" s="541"/>
      <c r="D15" s="541"/>
      <c r="E15" s="541"/>
      <c r="F15" s="541"/>
      <c r="G15" s="541"/>
      <c r="H15" s="541"/>
      <c r="I15" s="541"/>
      <c r="J15" s="542"/>
    </row>
    <row r="16" spans="2:13" ht="12.75" x14ac:dyDescent="0.2">
      <c r="B16" s="424"/>
      <c r="C16" s="425"/>
      <c r="D16" s="425"/>
      <c r="E16" s="425"/>
      <c r="F16" s="425"/>
      <c r="G16" s="425"/>
      <c r="H16" s="425"/>
      <c r="I16" s="425"/>
      <c r="J16" s="572"/>
      <c r="L16" s="127"/>
      <c r="M16" s="128"/>
    </row>
    <row r="17" spans="2:244" ht="7.5" customHeight="1" x14ac:dyDescent="0.2">
      <c r="B17" s="520"/>
      <c r="C17" s="471"/>
      <c r="D17" s="471"/>
      <c r="E17" s="471"/>
      <c r="F17" s="471"/>
      <c r="G17" s="471"/>
      <c r="H17" s="471"/>
      <c r="I17" s="471"/>
      <c r="J17" s="573"/>
      <c r="L17" s="127"/>
      <c r="M17" s="128"/>
    </row>
    <row r="18" spans="2:244" ht="12.75" customHeight="1" x14ac:dyDescent="0.2">
      <c r="B18" s="451" t="s">
        <v>207</v>
      </c>
      <c r="C18" s="574"/>
      <c r="D18" s="574"/>
      <c r="E18" s="574"/>
      <c r="F18" s="574"/>
      <c r="G18" s="574"/>
      <c r="H18" s="574"/>
      <c r="I18" s="574"/>
      <c r="J18" s="575"/>
      <c r="L18" s="127"/>
      <c r="M18" s="128"/>
    </row>
    <row r="19" spans="2:244" ht="21.75" customHeight="1" x14ac:dyDescent="0.2">
      <c r="B19" s="534" t="s">
        <v>208</v>
      </c>
      <c r="C19" s="503"/>
      <c r="D19" s="503"/>
      <c r="E19" s="503"/>
      <c r="F19" s="503"/>
      <c r="G19" s="503"/>
      <c r="H19" s="503"/>
      <c r="I19" s="503"/>
      <c r="J19" s="535"/>
      <c r="K19" s="129"/>
      <c r="L19" s="130"/>
      <c r="M19" s="130"/>
      <c r="N19" s="130"/>
      <c r="O19" s="130"/>
      <c r="P19" s="130"/>
      <c r="Q19" s="130"/>
      <c r="R19" s="525"/>
      <c r="S19" s="525"/>
      <c r="T19" s="525"/>
      <c r="U19" s="525"/>
      <c r="V19" s="525"/>
      <c r="W19" s="525"/>
      <c r="X19" s="525"/>
      <c r="Y19" s="525"/>
      <c r="Z19" s="525"/>
      <c r="AA19" s="525"/>
      <c r="AB19" s="525"/>
      <c r="AC19" s="525"/>
      <c r="AD19" s="525"/>
      <c r="AE19" s="525"/>
      <c r="AF19" s="525"/>
      <c r="AG19" s="525"/>
      <c r="AH19" s="525"/>
      <c r="AI19" s="525"/>
      <c r="AJ19" s="525"/>
      <c r="AK19" s="525"/>
      <c r="AL19" s="525"/>
      <c r="AM19" s="525"/>
      <c r="AN19" s="525"/>
      <c r="AO19" s="525"/>
      <c r="AP19" s="525"/>
      <c r="AQ19" s="525"/>
      <c r="AR19" s="525"/>
      <c r="AS19" s="525"/>
      <c r="AT19" s="525"/>
      <c r="AU19" s="525"/>
      <c r="AV19" s="525"/>
      <c r="AW19" s="525"/>
      <c r="AX19" s="525"/>
      <c r="AY19" s="525"/>
      <c r="AZ19" s="525"/>
      <c r="BA19" s="525"/>
      <c r="BB19" s="525"/>
      <c r="BC19" s="525"/>
      <c r="BD19" s="525"/>
      <c r="BE19" s="525"/>
      <c r="BF19" s="525"/>
      <c r="BG19" s="525"/>
      <c r="BH19" s="525"/>
      <c r="BI19" s="525"/>
      <c r="BJ19" s="525"/>
      <c r="BK19" s="525"/>
      <c r="BL19" s="525"/>
      <c r="BM19" s="525"/>
      <c r="BN19" s="525"/>
      <c r="BO19" s="525"/>
      <c r="BP19" s="525"/>
      <c r="BQ19" s="525"/>
      <c r="BR19" s="525"/>
      <c r="BS19" s="525"/>
      <c r="BT19" s="525"/>
      <c r="BU19" s="525"/>
      <c r="BV19" s="525"/>
      <c r="BW19" s="525"/>
      <c r="BX19" s="525"/>
      <c r="BY19" s="525"/>
      <c r="BZ19" s="525"/>
      <c r="CA19" s="525"/>
      <c r="CB19" s="525"/>
      <c r="CC19" s="525"/>
      <c r="CD19" s="525"/>
      <c r="CE19" s="525"/>
      <c r="CF19" s="525"/>
      <c r="CG19" s="525"/>
      <c r="CH19" s="525"/>
      <c r="CI19" s="525"/>
      <c r="CJ19" s="525"/>
      <c r="CK19" s="525"/>
      <c r="CL19" s="525"/>
      <c r="CM19" s="525"/>
      <c r="CN19" s="525"/>
      <c r="CO19" s="525"/>
      <c r="CP19" s="525"/>
      <c r="CQ19" s="525"/>
      <c r="CR19" s="525"/>
      <c r="CS19" s="525"/>
      <c r="CT19" s="525"/>
      <c r="CU19" s="525"/>
      <c r="CV19" s="525"/>
      <c r="CW19" s="525"/>
      <c r="CX19" s="525"/>
      <c r="CY19" s="525"/>
      <c r="CZ19" s="525"/>
      <c r="DA19" s="525"/>
      <c r="DB19" s="525"/>
      <c r="DC19" s="525"/>
      <c r="DD19" s="525"/>
      <c r="DE19" s="525"/>
      <c r="DF19" s="525"/>
      <c r="DG19" s="525"/>
      <c r="DH19" s="525"/>
      <c r="DI19" s="525"/>
      <c r="DJ19" s="525"/>
      <c r="DK19" s="525"/>
      <c r="DL19" s="525"/>
      <c r="DM19" s="525"/>
      <c r="DN19" s="525"/>
      <c r="DO19" s="525"/>
      <c r="DP19" s="525"/>
      <c r="DQ19" s="525"/>
      <c r="DR19" s="525"/>
      <c r="DS19" s="525"/>
      <c r="DT19" s="525"/>
      <c r="DU19" s="525"/>
      <c r="DV19" s="525"/>
      <c r="DW19" s="525"/>
      <c r="DX19" s="525"/>
      <c r="DY19" s="525"/>
      <c r="DZ19" s="525"/>
      <c r="EA19" s="525"/>
      <c r="EB19" s="525"/>
      <c r="EC19" s="525"/>
      <c r="ED19" s="525"/>
      <c r="EE19" s="525"/>
      <c r="EF19" s="525"/>
      <c r="EG19" s="525"/>
      <c r="EH19" s="525"/>
      <c r="EI19" s="525"/>
      <c r="EJ19" s="525"/>
      <c r="EK19" s="525"/>
      <c r="EL19" s="525"/>
      <c r="EM19" s="525"/>
      <c r="EN19" s="525"/>
      <c r="EO19" s="525"/>
      <c r="EP19" s="525"/>
      <c r="EQ19" s="525"/>
      <c r="ER19" s="525"/>
      <c r="ES19" s="525"/>
      <c r="ET19" s="525"/>
      <c r="EU19" s="525"/>
      <c r="EV19" s="525"/>
      <c r="EW19" s="525"/>
      <c r="EX19" s="525"/>
      <c r="EY19" s="525"/>
      <c r="EZ19" s="525"/>
      <c r="FA19" s="525"/>
      <c r="FB19" s="525"/>
      <c r="FC19" s="525"/>
      <c r="FD19" s="525"/>
      <c r="FE19" s="525"/>
      <c r="FF19" s="525"/>
      <c r="FG19" s="525"/>
      <c r="FH19" s="525"/>
      <c r="FI19" s="525"/>
      <c r="FJ19" s="525"/>
      <c r="FK19" s="525"/>
      <c r="FL19" s="525"/>
      <c r="FM19" s="525"/>
      <c r="FN19" s="525"/>
      <c r="FO19" s="525"/>
      <c r="FP19" s="525"/>
      <c r="FQ19" s="525"/>
      <c r="FR19" s="525"/>
      <c r="FS19" s="525"/>
      <c r="FT19" s="525"/>
      <c r="FU19" s="525"/>
      <c r="FV19" s="525"/>
      <c r="FW19" s="525"/>
      <c r="FX19" s="525"/>
      <c r="FY19" s="525"/>
      <c r="FZ19" s="525"/>
      <c r="GA19" s="525"/>
      <c r="GB19" s="525"/>
      <c r="GC19" s="525"/>
      <c r="GD19" s="525"/>
      <c r="GE19" s="525"/>
      <c r="GF19" s="525"/>
      <c r="GG19" s="525"/>
      <c r="GH19" s="525"/>
      <c r="GI19" s="525"/>
      <c r="GJ19" s="525"/>
      <c r="GK19" s="525"/>
      <c r="GL19" s="525"/>
      <c r="GM19" s="525"/>
      <c r="GN19" s="525"/>
      <c r="GO19" s="525"/>
      <c r="GP19" s="525"/>
      <c r="GQ19" s="525"/>
      <c r="GR19" s="525"/>
      <c r="GS19" s="525"/>
      <c r="GT19" s="525"/>
      <c r="GU19" s="525"/>
      <c r="GV19" s="525"/>
      <c r="GW19" s="525"/>
      <c r="GX19" s="525"/>
      <c r="GY19" s="525"/>
      <c r="GZ19" s="525"/>
      <c r="HA19" s="525"/>
      <c r="HB19" s="525"/>
      <c r="HC19" s="525"/>
      <c r="HD19" s="525"/>
      <c r="HE19" s="525"/>
      <c r="HF19" s="525"/>
      <c r="HG19" s="525"/>
      <c r="HH19" s="525"/>
      <c r="HI19" s="525"/>
      <c r="HJ19" s="525"/>
      <c r="HK19" s="525"/>
      <c r="HL19" s="525"/>
      <c r="HM19" s="525"/>
      <c r="HN19" s="525"/>
      <c r="HO19" s="525"/>
      <c r="HP19" s="525"/>
      <c r="HQ19" s="525"/>
      <c r="HR19" s="525"/>
      <c r="HS19" s="525"/>
      <c r="HT19" s="525"/>
      <c r="HU19" s="525"/>
      <c r="HV19" s="525"/>
      <c r="HW19" s="525"/>
      <c r="HX19" s="525"/>
      <c r="HY19" s="525"/>
      <c r="HZ19" s="525"/>
      <c r="IA19" s="525"/>
      <c r="IB19" s="525"/>
      <c r="IC19" s="525"/>
      <c r="ID19" s="525"/>
      <c r="IE19" s="525"/>
      <c r="IF19" s="525"/>
      <c r="IG19" s="525"/>
      <c r="IH19" s="525"/>
      <c r="II19" s="525"/>
      <c r="IJ19" s="525"/>
    </row>
    <row r="20" spans="2:244" ht="12.75" customHeight="1" x14ac:dyDescent="0.2">
      <c r="B20" s="124">
        <v>1</v>
      </c>
      <c r="C20" s="427" t="s">
        <v>209</v>
      </c>
      <c r="D20" s="427"/>
      <c r="E20" s="427"/>
      <c r="F20" s="427"/>
      <c r="G20" s="427"/>
      <c r="H20" s="427"/>
      <c r="I20" s="526" t="s">
        <v>298</v>
      </c>
      <c r="J20" s="385"/>
    </row>
    <row r="21" spans="2:244" ht="15.75" customHeight="1" x14ac:dyDescent="0.2">
      <c r="B21" s="124">
        <v>2</v>
      </c>
      <c r="C21" s="427" t="s">
        <v>210</v>
      </c>
      <c r="D21" s="427"/>
      <c r="E21" s="427"/>
      <c r="F21" s="427"/>
      <c r="G21" s="427"/>
      <c r="H21" s="427"/>
      <c r="I21" s="576">
        <v>1322.72</v>
      </c>
      <c r="J21" s="577"/>
    </row>
    <row r="22" spans="2:244" ht="15.75" customHeight="1" x14ac:dyDescent="0.2">
      <c r="B22" s="124">
        <v>3</v>
      </c>
      <c r="C22" s="427" t="s">
        <v>211</v>
      </c>
      <c r="D22" s="427"/>
      <c r="E22" s="427"/>
      <c r="F22" s="427"/>
      <c r="G22" s="427"/>
      <c r="H22" s="427"/>
      <c r="I22" s="516" t="str">
        <f>I20</f>
        <v>Servente de Limpeza</v>
      </c>
      <c r="J22" s="517"/>
    </row>
    <row r="23" spans="2:244" ht="12.75" customHeight="1" x14ac:dyDescent="0.2">
      <c r="B23" s="124">
        <v>4</v>
      </c>
      <c r="C23" s="427" t="s">
        <v>212</v>
      </c>
      <c r="D23" s="427"/>
      <c r="E23" s="427"/>
      <c r="F23" s="427"/>
      <c r="G23" s="427"/>
      <c r="H23" s="427"/>
      <c r="I23" s="518">
        <v>44197</v>
      </c>
      <c r="J23" s="519"/>
    </row>
    <row r="24" spans="2:244" ht="9" customHeight="1" x14ac:dyDescent="0.2">
      <c r="B24" s="520"/>
      <c r="C24" s="471"/>
      <c r="D24" s="471"/>
      <c r="E24" s="471"/>
      <c r="F24" s="471"/>
      <c r="G24" s="471"/>
      <c r="H24" s="471"/>
      <c r="I24" s="471"/>
      <c r="J24" s="573"/>
    </row>
    <row r="25" spans="2:244" ht="14.25" customHeight="1" x14ac:dyDescent="0.2">
      <c r="B25" s="500" t="s">
        <v>213</v>
      </c>
      <c r="C25" s="523"/>
      <c r="D25" s="523"/>
      <c r="E25" s="523"/>
      <c r="F25" s="523"/>
      <c r="G25" s="523"/>
      <c r="H25" s="523"/>
      <c r="I25" s="523"/>
      <c r="J25" s="524"/>
    </row>
    <row r="26" spans="2:244" ht="9" customHeight="1" x14ac:dyDescent="0.2">
      <c r="B26" s="507"/>
      <c r="C26" s="580"/>
      <c r="D26" s="580"/>
      <c r="E26" s="580"/>
      <c r="F26" s="580"/>
      <c r="G26" s="580"/>
      <c r="H26" s="580"/>
      <c r="I26" s="580"/>
      <c r="J26" s="581"/>
    </row>
    <row r="27" spans="2:244" ht="12.75" customHeight="1" x14ac:dyDescent="0.2">
      <c r="B27" s="510" t="s">
        <v>214</v>
      </c>
      <c r="C27" s="582"/>
      <c r="D27" s="582"/>
      <c r="E27" s="582"/>
      <c r="F27" s="582"/>
      <c r="G27" s="582"/>
      <c r="H27" s="582"/>
      <c r="I27" s="582"/>
      <c r="J27" s="583"/>
    </row>
    <row r="28" spans="2:244" s="131" customFormat="1" ht="15" customHeight="1" x14ac:dyDescent="0.2">
      <c r="B28" s="132">
        <v>1</v>
      </c>
      <c r="C28" s="512" t="s">
        <v>12</v>
      </c>
      <c r="D28" s="512"/>
      <c r="E28" s="512"/>
      <c r="F28" s="512"/>
      <c r="G28" s="512"/>
      <c r="H28" s="513"/>
      <c r="I28" s="133" t="s">
        <v>215</v>
      </c>
      <c r="J28" s="134" t="s">
        <v>216</v>
      </c>
      <c r="L28" s="135"/>
      <c r="M28" s="135"/>
      <c r="N28" s="135"/>
      <c r="O28" s="135"/>
      <c r="P28" s="135"/>
      <c r="Q28" s="135"/>
    </row>
    <row r="29" spans="2:244" ht="12.75" customHeight="1" x14ac:dyDescent="0.2">
      <c r="B29" s="124" t="s">
        <v>4</v>
      </c>
      <c r="C29" s="461" t="s">
        <v>217</v>
      </c>
      <c r="D29" s="462"/>
      <c r="E29" s="462"/>
      <c r="F29" s="462"/>
      <c r="G29" s="462"/>
      <c r="H29" s="462"/>
      <c r="I29" s="486"/>
      <c r="J29" s="273">
        <v>1322.72</v>
      </c>
    </row>
    <row r="30" spans="2:244" ht="12.75" x14ac:dyDescent="0.2">
      <c r="B30" s="124" t="s">
        <v>6</v>
      </c>
      <c r="C30" s="461" t="s">
        <v>218</v>
      </c>
      <c r="D30" s="467"/>
      <c r="E30" s="467"/>
      <c r="F30" s="467"/>
      <c r="G30" s="467"/>
      <c r="H30" s="467"/>
      <c r="I30" s="274">
        <v>0.2</v>
      </c>
      <c r="J30" s="275">
        <f>I30*I21</f>
        <v>264.54400000000004</v>
      </c>
    </row>
    <row r="31" spans="2:244" ht="12.75" x14ac:dyDescent="0.2">
      <c r="B31" s="124" t="s">
        <v>219</v>
      </c>
      <c r="C31" s="137" t="s">
        <v>220</v>
      </c>
      <c r="D31" s="246"/>
      <c r="E31" s="246"/>
      <c r="F31" s="246"/>
      <c r="G31" s="246"/>
      <c r="H31" s="246"/>
      <c r="I31" s="139"/>
      <c r="J31" s="140">
        <v>0</v>
      </c>
    </row>
    <row r="32" spans="2:244" ht="15" customHeight="1" x14ac:dyDescent="0.2">
      <c r="B32" s="514" t="s">
        <v>221</v>
      </c>
      <c r="C32" s="464"/>
      <c r="D32" s="464"/>
      <c r="E32" s="464"/>
      <c r="F32" s="464"/>
      <c r="G32" s="464"/>
      <c r="H32" s="464"/>
      <c r="I32" s="465"/>
      <c r="J32" s="141">
        <f>SUM(J29:J31)</f>
        <v>1587.2640000000001</v>
      </c>
      <c r="K32" s="142"/>
    </row>
    <row r="33" spans="2:10" ht="12.75" x14ac:dyDescent="0.2">
      <c r="B33" s="500" t="s">
        <v>222</v>
      </c>
      <c r="C33" s="578"/>
      <c r="D33" s="578"/>
      <c r="E33" s="578"/>
      <c r="F33" s="578"/>
      <c r="G33" s="578"/>
      <c r="H33" s="578"/>
      <c r="I33" s="578"/>
      <c r="J33" s="579"/>
    </row>
    <row r="34" spans="2:10" ht="15" customHeight="1" x14ac:dyDescent="0.2">
      <c r="B34" s="143">
        <v>2</v>
      </c>
      <c r="C34" s="503" t="s">
        <v>20</v>
      </c>
      <c r="D34" s="503"/>
      <c r="E34" s="503"/>
      <c r="F34" s="503"/>
      <c r="G34" s="503"/>
      <c r="H34" s="503"/>
      <c r="I34" s="504"/>
      <c r="J34" s="144" t="s">
        <v>13</v>
      </c>
    </row>
    <row r="35" spans="2:10" ht="12.75" customHeight="1" x14ac:dyDescent="0.2">
      <c r="B35" s="249" t="s">
        <v>4</v>
      </c>
      <c r="C35" s="505" t="s">
        <v>396</v>
      </c>
      <c r="D35" s="384"/>
      <c r="E35" s="384"/>
      <c r="F35" s="384"/>
      <c r="G35" s="506"/>
      <c r="H35" s="100">
        <v>22</v>
      </c>
      <c r="I35" s="146"/>
      <c r="J35" s="147">
        <f>(I36*I37*H35)-(J29*6%)</f>
        <v>104.5568</v>
      </c>
    </row>
    <row r="36" spans="2:10" ht="12.75" customHeight="1" x14ac:dyDescent="0.2">
      <c r="B36" s="249"/>
      <c r="C36" s="395" t="s">
        <v>397</v>
      </c>
      <c r="D36" s="378"/>
      <c r="E36" s="378"/>
      <c r="F36" s="378"/>
      <c r="G36" s="378"/>
      <c r="H36" s="378"/>
      <c r="I36" s="251">
        <v>4.18</v>
      </c>
      <c r="J36" s="147" t="s">
        <v>21</v>
      </c>
    </row>
    <row r="37" spans="2:10" ht="12.75" customHeight="1" x14ac:dyDescent="0.2">
      <c r="B37" s="249"/>
      <c r="C37" s="427" t="s">
        <v>398</v>
      </c>
      <c r="D37" s="427"/>
      <c r="E37" s="427"/>
      <c r="F37" s="427"/>
      <c r="G37" s="427"/>
      <c r="H37" s="427"/>
      <c r="I37" s="252">
        <v>2</v>
      </c>
      <c r="J37" s="147" t="s">
        <v>21</v>
      </c>
    </row>
    <row r="38" spans="2:10" ht="12.75" customHeight="1" x14ac:dyDescent="0.2">
      <c r="B38" s="249" t="s">
        <v>6</v>
      </c>
      <c r="C38" s="395" t="s">
        <v>223</v>
      </c>
      <c r="D38" s="378"/>
      <c r="E38" s="378"/>
      <c r="F38" s="378"/>
      <c r="G38" s="378"/>
      <c r="H38" s="378"/>
      <c r="I38" s="496"/>
      <c r="J38" s="147"/>
    </row>
    <row r="39" spans="2:10" ht="12.75" customHeight="1" x14ac:dyDescent="0.2">
      <c r="B39" s="249"/>
      <c r="C39" s="461" t="s">
        <v>399</v>
      </c>
      <c r="D39" s="462"/>
      <c r="E39" s="462"/>
      <c r="F39" s="462"/>
      <c r="G39" s="276"/>
      <c r="H39" s="277">
        <v>22</v>
      </c>
      <c r="I39" s="278">
        <v>20.079999999999998</v>
      </c>
      <c r="J39" s="273">
        <f>I39*H39</f>
        <v>441.76</v>
      </c>
    </row>
    <row r="40" spans="2:10" ht="12.75" x14ac:dyDescent="0.2">
      <c r="B40" s="249"/>
      <c r="C40" s="461" t="s">
        <v>224</v>
      </c>
      <c r="D40" s="462"/>
      <c r="E40" s="462"/>
      <c r="F40" s="462"/>
      <c r="G40" s="462"/>
      <c r="H40" s="462"/>
      <c r="I40" s="281">
        <v>0.01</v>
      </c>
      <c r="J40" s="273">
        <f>-J39*I40</f>
        <v>-4.4176000000000002</v>
      </c>
    </row>
    <row r="41" spans="2:10" ht="12.75" customHeight="1" x14ac:dyDescent="0.2">
      <c r="B41" s="249" t="s">
        <v>8</v>
      </c>
      <c r="C41" s="395" t="s">
        <v>225</v>
      </c>
      <c r="D41" s="378"/>
      <c r="E41" s="378"/>
      <c r="F41" s="378"/>
      <c r="G41" s="378"/>
      <c r="H41" s="378"/>
      <c r="I41" s="496"/>
      <c r="J41" s="147">
        <v>11.58</v>
      </c>
    </row>
    <row r="42" spans="2:10" ht="12.75" x14ac:dyDescent="0.2">
      <c r="B42" s="249" t="s">
        <v>9</v>
      </c>
      <c r="C42" s="497"/>
      <c r="D42" s="480"/>
      <c r="E42" s="480"/>
      <c r="F42" s="480"/>
      <c r="G42" s="480"/>
      <c r="H42" s="480"/>
      <c r="I42" s="496"/>
      <c r="J42" s="148">
        <v>0</v>
      </c>
    </row>
    <row r="43" spans="2:10" ht="12.75" x14ac:dyDescent="0.2">
      <c r="B43" s="249" t="s">
        <v>16</v>
      </c>
      <c r="C43" s="497" t="s">
        <v>226</v>
      </c>
      <c r="D43" s="496"/>
      <c r="E43" s="496"/>
      <c r="F43" s="496"/>
      <c r="G43" s="496"/>
      <c r="H43" s="496"/>
      <c r="I43" s="496"/>
      <c r="J43" s="147">
        <v>0</v>
      </c>
    </row>
    <row r="44" spans="2:10" ht="12.75" x14ac:dyDescent="0.2">
      <c r="B44" s="249" t="s">
        <v>17</v>
      </c>
      <c r="C44" s="395"/>
      <c r="D44" s="582"/>
      <c r="E44" s="582"/>
      <c r="F44" s="582"/>
      <c r="G44" s="582"/>
      <c r="H44" s="582"/>
      <c r="I44" s="588"/>
      <c r="J44" s="147">
        <v>0</v>
      </c>
    </row>
    <row r="45" spans="2:10" ht="12.75" x14ac:dyDescent="0.2">
      <c r="B45" s="249" t="s">
        <v>18</v>
      </c>
      <c r="C45" s="466" t="s">
        <v>395</v>
      </c>
      <c r="D45" s="467"/>
      <c r="E45" s="467"/>
      <c r="F45" s="467"/>
      <c r="G45" s="467"/>
      <c r="H45" s="467"/>
      <c r="I45" s="279">
        <v>7.0000000000000007E-2</v>
      </c>
      <c r="J45" s="280">
        <f>J32*I45</f>
        <v>111.10848000000001</v>
      </c>
    </row>
    <row r="46" spans="2:10" ht="12.75" x14ac:dyDescent="0.2">
      <c r="B46" s="243"/>
      <c r="C46" s="491" t="s">
        <v>227</v>
      </c>
      <c r="D46" s="450"/>
      <c r="E46" s="450"/>
      <c r="F46" s="450"/>
      <c r="G46" s="450"/>
      <c r="H46" s="450"/>
      <c r="I46" s="584"/>
      <c r="J46" s="150">
        <f>SUM(J35:J45)</f>
        <v>664.58767999999998</v>
      </c>
    </row>
    <row r="47" spans="2:10" ht="6" customHeight="1" x14ac:dyDescent="0.2">
      <c r="B47" s="449"/>
      <c r="C47" s="464"/>
      <c r="D47" s="464"/>
      <c r="E47" s="464"/>
      <c r="F47" s="464"/>
      <c r="G47" s="464"/>
      <c r="H47" s="464"/>
      <c r="I47" s="464"/>
      <c r="J47" s="585"/>
    </row>
    <row r="48" spans="2:10" ht="12.75" customHeight="1" x14ac:dyDescent="0.2">
      <c r="B48" s="377" t="s">
        <v>228</v>
      </c>
      <c r="C48" s="378"/>
      <c r="D48" s="378"/>
      <c r="E48" s="378"/>
      <c r="F48" s="378"/>
      <c r="G48" s="378"/>
      <c r="H48" s="378"/>
      <c r="I48" s="378"/>
      <c r="J48" s="379"/>
    </row>
    <row r="49" spans="2:14" ht="4.5" customHeight="1" x14ac:dyDescent="0.2">
      <c r="B49" s="472"/>
      <c r="C49" s="586"/>
      <c r="D49" s="586"/>
      <c r="E49" s="586"/>
      <c r="F49" s="586"/>
      <c r="G49" s="586"/>
      <c r="H49" s="586"/>
      <c r="I49" s="586"/>
      <c r="J49" s="587"/>
    </row>
    <row r="50" spans="2:14" ht="12.75" customHeight="1" x14ac:dyDescent="0.2">
      <c r="B50" s="482" t="s">
        <v>229</v>
      </c>
      <c r="C50" s="494"/>
      <c r="D50" s="494"/>
      <c r="E50" s="494"/>
      <c r="F50" s="494"/>
      <c r="G50" s="494"/>
      <c r="H50" s="494"/>
      <c r="I50" s="494"/>
      <c r="J50" s="495"/>
    </row>
    <row r="51" spans="2:14" ht="15.75" customHeight="1" x14ac:dyDescent="0.2">
      <c r="B51" s="143" t="s">
        <v>230</v>
      </c>
      <c r="C51" s="437" t="s">
        <v>231</v>
      </c>
      <c r="D51" s="438"/>
      <c r="E51" s="438"/>
      <c r="F51" s="438"/>
      <c r="G51" s="438"/>
      <c r="H51" s="438"/>
      <c r="I51" s="485"/>
      <c r="J51" s="151" t="s">
        <v>13</v>
      </c>
    </row>
    <row r="52" spans="2:14" s="188" customFormat="1" ht="15.75" customHeight="1" x14ac:dyDescent="0.2">
      <c r="B52" s="318" t="s">
        <v>4</v>
      </c>
      <c r="C52" s="461" t="s">
        <v>232</v>
      </c>
      <c r="D52" s="462"/>
      <c r="E52" s="462"/>
      <c r="F52" s="462"/>
      <c r="G52" s="462"/>
      <c r="H52" s="462"/>
      <c r="I52" s="486"/>
      <c r="J52" s="316">
        <f>Uniformes!F11</f>
        <v>32.276999999999994</v>
      </c>
      <c r="K52" s="317" t="s">
        <v>426</v>
      </c>
      <c r="L52" s="322">
        <v>44287</v>
      </c>
      <c r="M52" s="322">
        <v>44621</v>
      </c>
      <c r="N52" s="323">
        <v>0.1129932</v>
      </c>
    </row>
    <row r="53" spans="2:14" s="188" customFormat="1" ht="15.75" customHeight="1" x14ac:dyDescent="0.2">
      <c r="B53" s="318" t="s">
        <v>6</v>
      </c>
      <c r="C53" s="461" t="s">
        <v>25</v>
      </c>
      <c r="D53" s="462"/>
      <c r="E53" s="462"/>
      <c r="F53" s="462"/>
      <c r="G53" s="462"/>
      <c r="H53" s="462"/>
      <c r="I53" s="463"/>
      <c r="J53" s="324">
        <f>'Material de Limpeza'!K54</f>
        <v>402.39468779999999</v>
      </c>
      <c r="K53" s="317" t="s">
        <v>426</v>
      </c>
      <c r="L53" s="322">
        <v>44287</v>
      </c>
      <c r="M53" s="322">
        <v>44621</v>
      </c>
      <c r="N53" s="323">
        <v>0.1129932</v>
      </c>
    </row>
    <row r="54" spans="2:14" ht="15.75" customHeight="1" x14ac:dyDescent="0.2">
      <c r="B54" s="249" t="s">
        <v>8</v>
      </c>
      <c r="C54" s="395" t="s">
        <v>299</v>
      </c>
      <c r="D54" s="378"/>
      <c r="E54" s="378"/>
      <c r="F54" s="378"/>
      <c r="G54" s="378"/>
      <c r="H54" s="378"/>
      <c r="I54" s="396"/>
      <c r="J54" s="153">
        <f>Equipamentos!I40</f>
        <v>18.316666666666666</v>
      </c>
    </row>
    <row r="55" spans="2:14" ht="15.75" customHeight="1" x14ac:dyDescent="0.2">
      <c r="B55" s="449" t="s">
        <v>233</v>
      </c>
      <c r="C55" s="475"/>
      <c r="D55" s="475"/>
      <c r="E55" s="475"/>
      <c r="F55" s="475"/>
      <c r="G55" s="475"/>
      <c r="H55" s="475"/>
      <c r="I55" s="584"/>
      <c r="J55" s="154">
        <f>ROUND(SUM(J52:J54),2)</f>
        <v>452.99</v>
      </c>
    </row>
    <row r="56" spans="2:14" ht="8.25" customHeight="1" x14ac:dyDescent="0.2">
      <c r="B56" s="489"/>
      <c r="C56" s="475"/>
      <c r="D56" s="475"/>
      <c r="E56" s="475"/>
      <c r="F56" s="475"/>
      <c r="G56" s="475"/>
      <c r="H56" s="475"/>
      <c r="I56" s="475"/>
      <c r="J56" s="476"/>
    </row>
    <row r="57" spans="2:14" ht="15.75" customHeight="1" x14ac:dyDescent="0.2">
      <c r="B57" s="479" t="s">
        <v>234</v>
      </c>
      <c r="C57" s="480"/>
      <c r="D57" s="480"/>
      <c r="E57" s="480"/>
      <c r="F57" s="480"/>
      <c r="G57" s="480"/>
      <c r="H57" s="480"/>
      <c r="I57" s="480"/>
      <c r="J57" s="481"/>
    </row>
    <row r="58" spans="2:14" ht="8.25" customHeight="1" x14ac:dyDescent="0.2">
      <c r="B58" s="247"/>
      <c r="C58" s="263"/>
      <c r="D58" s="263"/>
      <c r="E58" s="263"/>
      <c r="F58" s="263"/>
      <c r="G58" s="263"/>
      <c r="H58" s="263"/>
      <c r="I58" s="263"/>
      <c r="J58" s="264"/>
    </row>
    <row r="59" spans="2:14" ht="12.75" customHeight="1" x14ac:dyDescent="0.2">
      <c r="B59" s="482" t="s">
        <v>235</v>
      </c>
      <c r="C59" s="494"/>
      <c r="D59" s="494"/>
      <c r="E59" s="494"/>
      <c r="F59" s="494"/>
      <c r="G59" s="494"/>
      <c r="H59" s="494"/>
      <c r="I59" s="494"/>
      <c r="J59" s="495"/>
    </row>
    <row r="60" spans="2:14" ht="15.75" customHeight="1" x14ac:dyDescent="0.2">
      <c r="B60" s="158" t="s">
        <v>23</v>
      </c>
      <c r="C60" s="437" t="s">
        <v>236</v>
      </c>
      <c r="D60" s="438"/>
      <c r="E60" s="438"/>
      <c r="F60" s="438"/>
      <c r="G60" s="438"/>
      <c r="H60" s="439"/>
      <c r="I60" s="244" t="s">
        <v>215</v>
      </c>
      <c r="J60" s="144" t="s">
        <v>13</v>
      </c>
    </row>
    <row r="61" spans="2:14" ht="15.75" customHeight="1" x14ac:dyDescent="0.2">
      <c r="B61" s="245" t="s">
        <v>4</v>
      </c>
      <c r="C61" s="395" t="s">
        <v>237</v>
      </c>
      <c r="D61" s="378"/>
      <c r="E61" s="378"/>
      <c r="F61" s="378"/>
      <c r="G61" s="378"/>
      <c r="H61" s="396"/>
      <c r="I61" s="161">
        <f>Florianópolis!I61</f>
        <v>0.2</v>
      </c>
      <c r="J61" s="152">
        <f t="shared" ref="J61:J68" si="0">I61*$J$32</f>
        <v>317.45280000000002</v>
      </c>
    </row>
    <row r="62" spans="2:14" ht="15.75" customHeight="1" x14ac:dyDescent="0.2">
      <c r="B62" s="245" t="s">
        <v>6</v>
      </c>
      <c r="C62" s="395" t="s">
        <v>238</v>
      </c>
      <c r="D62" s="378"/>
      <c r="E62" s="378"/>
      <c r="F62" s="378"/>
      <c r="G62" s="378"/>
      <c r="H62" s="396"/>
      <c r="I62" s="161">
        <f>Florianópolis!I62</f>
        <v>1.4999999999999999E-2</v>
      </c>
      <c r="J62" s="152">
        <f t="shared" si="0"/>
        <v>23.808960000000003</v>
      </c>
    </row>
    <row r="63" spans="2:14" ht="15.75" customHeight="1" x14ac:dyDescent="0.2">
      <c r="B63" s="245" t="s">
        <v>8</v>
      </c>
      <c r="C63" s="395" t="s">
        <v>239</v>
      </c>
      <c r="D63" s="378"/>
      <c r="E63" s="378"/>
      <c r="F63" s="378"/>
      <c r="G63" s="378"/>
      <c r="H63" s="396"/>
      <c r="I63" s="161">
        <f>Florianópolis!I63</f>
        <v>0.01</v>
      </c>
      <c r="J63" s="152">
        <f t="shared" si="0"/>
        <v>15.872640000000002</v>
      </c>
    </row>
    <row r="64" spans="2:14" ht="15.75" customHeight="1" x14ac:dyDescent="0.2">
      <c r="B64" s="245" t="s">
        <v>9</v>
      </c>
      <c r="C64" s="395" t="s">
        <v>240</v>
      </c>
      <c r="D64" s="378"/>
      <c r="E64" s="378"/>
      <c r="F64" s="378"/>
      <c r="G64" s="378"/>
      <c r="H64" s="396"/>
      <c r="I64" s="161">
        <f>Florianópolis!I64</f>
        <v>2E-3</v>
      </c>
      <c r="J64" s="152">
        <f t="shared" si="0"/>
        <v>3.1745280000000005</v>
      </c>
    </row>
    <row r="65" spans="2:10" ht="15.75" customHeight="1" x14ac:dyDescent="0.2">
      <c r="B65" s="245" t="s">
        <v>16</v>
      </c>
      <c r="C65" s="395" t="s">
        <v>241</v>
      </c>
      <c r="D65" s="378"/>
      <c r="E65" s="378"/>
      <c r="F65" s="378"/>
      <c r="G65" s="378"/>
      <c r="H65" s="396"/>
      <c r="I65" s="161">
        <f>Florianópolis!I65</f>
        <v>2.5000000000000001E-2</v>
      </c>
      <c r="J65" s="152">
        <f t="shared" si="0"/>
        <v>39.681600000000003</v>
      </c>
    </row>
    <row r="66" spans="2:10" ht="15.75" customHeight="1" x14ac:dyDescent="0.2">
      <c r="B66" s="245" t="s">
        <v>17</v>
      </c>
      <c r="C66" s="395" t="s">
        <v>242</v>
      </c>
      <c r="D66" s="378"/>
      <c r="E66" s="378"/>
      <c r="F66" s="378"/>
      <c r="G66" s="378"/>
      <c r="H66" s="396"/>
      <c r="I66" s="161">
        <f>Florianópolis!I66</f>
        <v>0.08</v>
      </c>
      <c r="J66" s="152">
        <f>I66*$J$32</f>
        <v>126.98112000000002</v>
      </c>
    </row>
    <row r="67" spans="2:10" ht="12.75" x14ac:dyDescent="0.2">
      <c r="B67" s="245" t="s">
        <v>18</v>
      </c>
      <c r="C67" s="427" t="s">
        <v>416</v>
      </c>
      <c r="D67" s="589"/>
      <c r="E67" s="162" t="s">
        <v>14</v>
      </c>
      <c r="F67" s="163">
        <v>0.01</v>
      </c>
      <c r="G67" s="162" t="s">
        <v>15</v>
      </c>
      <c r="H67" s="164">
        <v>2</v>
      </c>
      <c r="I67" s="165">
        <f>Florianópolis!I67</f>
        <v>0.02</v>
      </c>
      <c r="J67" s="152">
        <f t="shared" si="0"/>
        <v>31.745280000000005</v>
      </c>
    </row>
    <row r="68" spans="2:10" ht="12.75" x14ac:dyDescent="0.2">
      <c r="B68" s="245" t="s">
        <v>19</v>
      </c>
      <c r="C68" s="395" t="s">
        <v>244</v>
      </c>
      <c r="D68" s="378"/>
      <c r="E68" s="378"/>
      <c r="F68" s="378"/>
      <c r="G68" s="378"/>
      <c r="H68" s="396"/>
      <c r="I68" s="161">
        <f>Florianópolis!I68</f>
        <v>6.0000000000000001E-3</v>
      </c>
      <c r="J68" s="152">
        <f t="shared" si="0"/>
        <v>9.5235840000000014</v>
      </c>
    </row>
    <row r="69" spans="2:10" ht="12.75" x14ac:dyDescent="0.2">
      <c r="B69" s="397" t="s">
        <v>42</v>
      </c>
      <c r="C69" s="398"/>
      <c r="D69" s="398"/>
      <c r="E69" s="398"/>
      <c r="F69" s="398"/>
      <c r="G69" s="398"/>
      <c r="H69" s="399"/>
      <c r="I69" s="166">
        <f>SUM(I61:I68)</f>
        <v>0.3580000000000001</v>
      </c>
      <c r="J69" s="167">
        <f>SUM(J61:J68)</f>
        <v>568.24051200000008</v>
      </c>
    </row>
    <row r="70" spans="2:10" ht="12.75" x14ac:dyDescent="0.2">
      <c r="B70" s="248"/>
      <c r="C70" s="265"/>
      <c r="D70" s="265"/>
      <c r="E70" s="265"/>
      <c r="F70" s="265"/>
      <c r="G70" s="265"/>
      <c r="H70" s="265"/>
      <c r="I70" s="170"/>
      <c r="J70" s="171"/>
    </row>
    <row r="71" spans="2:10" ht="12.75" x14ac:dyDescent="0.2">
      <c r="B71" s="377" t="s">
        <v>245</v>
      </c>
      <c r="C71" s="378"/>
      <c r="D71" s="378"/>
      <c r="E71" s="378"/>
      <c r="F71" s="378"/>
      <c r="G71" s="378"/>
      <c r="H71" s="378"/>
      <c r="I71" s="378"/>
      <c r="J71" s="379"/>
    </row>
    <row r="72" spans="2:10" ht="12.75" x14ac:dyDescent="0.2">
      <c r="B72" s="449"/>
      <c r="C72" s="475"/>
      <c r="D72" s="475"/>
      <c r="E72" s="475"/>
      <c r="F72" s="475"/>
      <c r="G72" s="475"/>
      <c r="H72" s="475"/>
      <c r="I72" s="475"/>
      <c r="J72" s="476"/>
    </row>
    <row r="73" spans="2:10" ht="14.25" x14ac:dyDescent="0.2">
      <c r="B73" s="451" t="s">
        <v>246</v>
      </c>
      <c r="C73" s="452"/>
      <c r="D73" s="452"/>
      <c r="E73" s="452"/>
      <c r="F73" s="452"/>
      <c r="G73" s="452"/>
      <c r="H73" s="452"/>
      <c r="I73" s="452"/>
      <c r="J73" s="453"/>
    </row>
    <row r="74" spans="2:10" ht="15" x14ac:dyDescent="0.2">
      <c r="B74" s="143" t="s">
        <v>24</v>
      </c>
      <c r="C74" s="437" t="s">
        <v>247</v>
      </c>
      <c r="D74" s="438"/>
      <c r="E74" s="438"/>
      <c r="F74" s="438"/>
      <c r="G74" s="438"/>
      <c r="H74" s="438"/>
      <c r="I74" s="477"/>
      <c r="J74" s="151" t="s">
        <v>13</v>
      </c>
    </row>
    <row r="75" spans="2:10" ht="12.75" x14ac:dyDescent="0.2">
      <c r="B75" s="249" t="s">
        <v>4</v>
      </c>
      <c r="C75" s="395" t="s">
        <v>417</v>
      </c>
      <c r="D75" s="378"/>
      <c r="E75" s="378"/>
      <c r="F75" s="378"/>
      <c r="G75" s="378"/>
      <c r="H75" s="378"/>
      <c r="I75" s="172">
        <v>8.3299999999999999E-2</v>
      </c>
      <c r="J75" s="152">
        <f>I75*$J$32</f>
        <v>132.21909120000001</v>
      </c>
    </row>
    <row r="76" spans="2:10" ht="12.75" x14ac:dyDescent="0.2">
      <c r="B76" s="249" t="s">
        <v>6</v>
      </c>
      <c r="C76" s="395" t="s">
        <v>248</v>
      </c>
      <c r="D76" s="378"/>
      <c r="E76" s="378"/>
      <c r="F76" s="378"/>
      <c r="G76" s="378"/>
      <c r="H76" s="378"/>
      <c r="I76" s="172">
        <v>2.7799999999999998E-2</v>
      </c>
      <c r="J76" s="152">
        <f>I76*$J$32</f>
        <v>44.125939199999998</v>
      </c>
    </row>
    <row r="77" spans="2:10" s="188" customFormat="1" ht="12.75" x14ac:dyDescent="0.2">
      <c r="B77" s="314" t="s">
        <v>8</v>
      </c>
      <c r="C77" s="312" t="s">
        <v>393</v>
      </c>
      <c r="D77" s="312"/>
      <c r="E77" s="312"/>
      <c r="F77" s="312"/>
      <c r="G77" s="312"/>
      <c r="H77" s="312"/>
      <c r="I77" s="315">
        <v>0</v>
      </c>
      <c r="J77" s="316">
        <f>I77*$J$32</f>
        <v>0</v>
      </c>
    </row>
    <row r="78" spans="2:10" ht="12.75" x14ac:dyDescent="0.2">
      <c r="B78" s="397" t="s">
        <v>249</v>
      </c>
      <c r="C78" s="468"/>
      <c r="D78" s="468"/>
      <c r="E78" s="468"/>
      <c r="F78" s="468"/>
      <c r="G78" s="468"/>
      <c r="H78" s="468"/>
      <c r="I78" s="469"/>
      <c r="J78" s="152">
        <f>SUM(J75:J77)</f>
        <v>176.34503040000001</v>
      </c>
    </row>
    <row r="79" spans="2:10" ht="12.75" x14ac:dyDescent="0.2">
      <c r="B79" s="249" t="s">
        <v>9</v>
      </c>
      <c r="C79" s="395" t="s">
        <v>250</v>
      </c>
      <c r="D79" s="378"/>
      <c r="E79" s="378"/>
      <c r="F79" s="378"/>
      <c r="G79" s="378"/>
      <c r="H79" s="378"/>
      <c r="I79" s="173">
        <f>I69*(I75+I76)</f>
        <v>3.9773800000000012E-2</v>
      </c>
      <c r="J79" s="136">
        <f>I79*J32</f>
        <v>63.131520883200025</v>
      </c>
    </row>
    <row r="80" spans="2:10" ht="12.75" x14ac:dyDescent="0.2">
      <c r="B80" s="432" t="s">
        <v>42</v>
      </c>
      <c r="C80" s="470"/>
      <c r="D80" s="470"/>
      <c r="E80" s="470"/>
      <c r="F80" s="470"/>
      <c r="G80" s="470"/>
      <c r="H80" s="470"/>
      <c r="I80" s="471"/>
      <c r="J80" s="167">
        <f>SUM(J78:J79)</f>
        <v>239.47655128320002</v>
      </c>
    </row>
    <row r="81" spans="2:10" ht="12.75" x14ac:dyDescent="0.2">
      <c r="B81" s="472"/>
      <c r="C81" s="473"/>
      <c r="D81" s="473"/>
      <c r="E81" s="473"/>
      <c r="F81" s="473"/>
      <c r="G81" s="473"/>
      <c r="H81" s="473"/>
      <c r="I81" s="473"/>
      <c r="J81" s="474"/>
    </row>
    <row r="82" spans="2:10" ht="14.25" x14ac:dyDescent="0.2">
      <c r="B82" s="451" t="s">
        <v>251</v>
      </c>
      <c r="C82" s="452"/>
      <c r="D82" s="452"/>
      <c r="E82" s="452"/>
      <c r="F82" s="452"/>
      <c r="G82" s="452"/>
      <c r="H82" s="452"/>
      <c r="I82" s="452"/>
      <c r="J82" s="453"/>
    </row>
    <row r="83" spans="2:10" ht="15" x14ac:dyDescent="0.2">
      <c r="B83" s="143" t="s">
        <v>252</v>
      </c>
      <c r="C83" s="456" t="s">
        <v>253</v>
      </c>
      <c r="D83" s="457"/>
      <c r="E83" s="457"/>
      <c r="F83" s="457"/>
      <c r="G83" s="457"/>
      <c r="H83" s="457"/>
      <c r="I83" s="458"/>
      <c r="J83" s="151" t="s">
        <v>13</v>
      </c>
    </row>
    <row r="84" spans="2:10" ht="12.75" x14ac:dyDescent="0.2">
      <c r="B84" s="249" t="s">
        <v>4</v>
      </c>
      <c r="C84" s="505" t="s">
        <v>418</v>
      </c>
      <c r="D84" s="384"/>
      <c r="E84" s="384"/>
      <c r="F84" s="384"/>
      <c r="G84" s="384"/>
      <c r="H84" s="384"/>
      <c r="I84" s="174">
        <v>2.9999999999999997E-4</v>
      </c>
      <c r="J84" s="152">
        <f>I84*J32</f>
        <v>0.47617919999999997</v>
      </c>
    </row>
    <row r="85" spans="2:10" ht="12.75" x14ac:dyDescent="0.2">
      <c r="B85" s="249" t="s">
        <v>6</v>
      </c>
      <c r="C85" s="395" t="s">
        <v>254</v>
      </c>
      <c r="D85" s="378"/>
      <c r="E85" s="378"/>
      <c r="F85" s="378"/>
      <c r="G85" s="378"/>
      <c r="H85" s="378"/>
      <c r="I85" s="396"/>
      <c r="J85" s="152">
        <f>ROUND(I69*J84,2)</f>
        <v>0.17</v>
      </c>
    </row>
    <row r="86" spans="2:10" ht="12.75" x14ac:dyDescent="0.2">
      <c r="B86" s="397" t="s">
        <v>42</v>
      </c>
      <c r="C86" s="464"/>
      <c r="D86" s="464"/>
      <c r="E86" s="464"/>
      <c r="F86" s="464"/>
      <c r="G86" s="464"/>
      <c r="H86" s="464"/>
      <c r="I86" s="465"/>
      <c r="J86" s="167">
        <f>SUM(J84:J85)</f>
        <v>0.64617919999999995</v>
      </c>
    </row>
    <row r="87" spans="2:10" ht="15" x14ac:dyDescent="0.2">
      <c r="B87" s="434" t="s">
        <v>255</v>
      </c>
      <c r="C87" s="435"/>
      <c r="D87" s="435"/>
      <c r="E87" s="435"/>
      <c r="F87" s="435"/>
      <c r="G87" s="435"/>
      <c r="H87" s="435"/>
      <c r="I87" s="435"/>
      <c r="J87" s="436"/>
    </row>
    <row r="88" spans="2:10" ht="15" x14ac:dyDescent="0.2">
      <c r="B88" s="143" t="s">
        <v>256</v>
      </c>
      <c r="C88" s="456" t="s">
        <v>22</v>
      </c>
      <c r="D88" s="457"/>
      <c r="E88" s="457"/>
      <c r="F88" s="457"/>
      <c r="G88" s="457"/>
      <c r="H88" s="457"/>
      <c r="I88" s="458"/>
      <c r="J88" s="151" t="s">
        <v>13</v>
      </c>
    </row>
    <row r="89" spans="2:10" s="188" customFormat="1" ht="12.75" x14ac:dyDescent="0.2">
      <c r="B89" s="318" t="s">
        <v>4</v>
      </c>
      <c r="C89" s="282" t="s">
        <v>257</v>
      </c>
      <c r="D89" s="313"/>
      <c r="E89" s="313"/>
      <c r="F89" s="313"/>
      <c r="G89" s="313"/>
      <c r="H89" s="313"/>
      <c r="I89" s="295">
        <f>J89/J32</f>
        <v>0</v>
      </c>
      <c r="J89" s="316">
        <v>0</v>
      </c>
    </row>
    <row r="90" spans="2:10" s="188" customFormat="1" ht="12.75" x14ac:dyDescent="0.2">
      <c r="B90" s="318" t="s">
        <v>6</v>
      </c>
      <c r="C90" s="294" t="s">
        <v>258</v>
      </c>
      <c r="D90" s="313"/>
      <c r="E90" s="313"/>
      <c r="F90" s="313"/>
      <c r="G90" s="313"/>
      <c r="H90" s="313"/>
      <c r="I90" s="295">
        <f>J90/J32</f>
        <v>0</v>
      </c>
      <c r="J90" s="316">
        <f>J89*8%</f>
        <v>0</v>
      </c>
    </row>
    <row r="91" spans="2:10" s="188" customFormat="1" ht="12.75" x14ac:dyDescent="0.2">
      <c r="B91" s="318" t="s">
        <v>8</v>
      </c>
      <c r="C91" s="466" t="s">
        <v>259</v>
      </c>
      <c r="D91" s="467"/>
      <c r="E91" s="467"/>
      <c r="F91" s="467"/>
      <c r="G91" s="467"/>
      <c r="H91" s="467"/>
      <c r="I91" s="295">
        <v>0.04</v>
      </c>
      <c r="J91" s="316">
        <f>3.8%*J32</f>
        <v>60.316032</v>
      </c>
    </row>
    <row r="92" spans="2:10" s="188" customFormat="1" ht="12.75" x14ac:dyDescent="0.2">
      <c r="B92" s="318" t="s">
        <v>9</v>
      </c>
      <c r="C92" s="282" t="s">
        <v>260</v>
      </c>
      <c r="D92" s="313"/>
      <c r="E92" s="313"/>
      <c r="F92" s="313"/>
      <c r="G92" s="313"/>
      <c r="H92" s="313"/>
      <c r="I92" s="295">
        <v>6.9999999999999999E-4</v>
      </c>
      <c r="J92" s="316">
        <v>0</v>
      </c>
    </row>
    <row r="93" spans="2:10" s="188" customFormat="1" ht="12.75" x14ac:dyDescent="0.2">
      <c r="B93" s="318" t="s">
        <v>16</v>
      </c>
      <c r="C93" s="294" t="s">
        <v>261</v>
      </c>
      <c r="D93" s="313"/>
      <c r="E93" s="313"/>
      <c r="F93" s="313"/>
      <c r="G93" s="313"/>
      <c r="H93" s="313"/>
      <c r="I93" s="295">
        <f>J93/J32</f>
        <v>0</v>
      </c>
      <c r="J93" s="316">
        <f>ROUND($H$69*J92,2)</f>
        <v>0</v>
      </c>
    </row>
    <row r="94" spans="2:10" ht="12.75" x14ac:dyDescent="0.2">
      <c r="B94" s="249" t="s">
        <v>17</v>
      </c>
      <c r="C94" s="146" t="s">
        <v>262</v>
      </c>
      <c r="D94" s="246"/>
      <c r="E94" s="246"/>
      <c r="F94" s="246"/>
      <c r="G94" s="246"/>
      <c r="H94" s="246"/>
      <c r="I94" s="266">
        <f>J94/J32</f>
        <v>0</v>
      </c>
      <c r="J94" s="152">
        <f>8%*(50%*J92)</f>
        <v>0</v>
      </c>
    </row>
    <row r="95" spans="2:10" ht="12.75" x14ac:dyDescent="0.2">
      <c r="B95" s="449" t="s">
        <v>42</v>
      </c>
      <c r="C95" s="450"/>
      <c r="D95" s="450"/>
      <c r="E95" s="450"/>
      <c r="F95" s="450"/>
      <c r="G95" s="450"/>
      <c r="H95" s="450"/>
      <c r="I95" s="267">
        <f>SUM(I89:I94)</f>
        <v>4.07E-2</v>
      </c>
      <c r="J95" s="167">
        <f>SUM(J89:J94)</f>
        <v>60.316032</v>
      </c>
    </row>
    <row r="96" spans="2:10" ht="14.25" x14ac:dyDescent="0.2">
      <c r="B96" s="451" t="s">
        <v>263</v>
      </c>
      <c r="C96" s="452"/>
      <c r="D96" s="452"/>
      <c r="E96" s="452"/>
      <c r="F96" s="452"/>
      <c r="G96" s="452"/>
      <c r="H96" s="452"/>
      <c r="I96" s="452"/>
      <c r="J96" s="453"/>
    </row>
    <row r="97" spans="2:10" ht="15" x14ac:dyDescent="0.2">
      <c r="B97" s="451" t="s">
        <v>264</v>
      </c>
      <c r="C97" s="454"/>
      <c r="D97" s="454"/>
      <c r="E97" s="454"/>
      <c r="F97" s="454"/>
      <c r="G97" s="454"/>
      <c r="H97" s="454"/>
      <c r="I97" s="454"/>
      <c r="J97" s="455"/>
    </row>
    <row r="98" spans="2:10" ht="15" x14ac:dyDescent="0.2">
      <c r="B98" s="143" t="s">
        <v>265</v>
      </c>
      <c r="C98" s="456" t="s">
        <v>266</v>
      </c>
      <c r="D98" s="457"/>
      <c r="E98" s="457"/>
      <c r="F98" s="457"/>
      <c r="G98" s="457"/>
      <c r="H98" s="457"/>
      <c r="I98" s="458"/>
      <c r="J98" s="151" t="s">
        <v>13</v>
      </c>
    </row>
    <row r="99" spans="2:10" ht="12.75" x14ac:dyDescent="0.2">
      <c r="B99" s="249" t="s">
        <v>4</v>
      </c>
      <c r="C99" s="590" t="s">
        <v>394</v>
      </c>
      <c r="D99" s="591"/>
      <c r="E99" s="591"/>
      <c r="F99" s="591"/>
      <c r="G99" s="591"/>
      <c r="H99" s="592"/>
      <c r="I99" s="175">
        <f>8.33%</f>
        <v>8.3299999999999999E-2</v>
      </c>
      <c r="J99" s="152">
        <f>I99*J32</f>
        <v>132.21909120000001</v>
      </c>
    </row>
    <row r="100" spans="2:10" ht="12.75" x14ac:dyDescent="0.2">
      <c r="B100" s="249" t="s">
        <v>6</v>
      </c>
      <c r="C100" s="590" t="s">
        <v>267</v>
      </c>
      <c r="D100" s="591"/>
      <c r="E100" s="591"/>
      <c r="F100" s="591"/>
      <c r="G100" s="591"/>
      <c r="H100" s="592"/>
      <c r="I100" s="175">
        <v>1.0500000000000001E-2</v>
      </c>
      <c r="J100" s="152">
        <f>I100*J32</f>
        <v>16.666272000000003</v>
      </c>
    </row>
    <row r="101" spans="2:10" ht="12.75" x14ac:dyDescent="0.2">
      <c r="B101" s="249" t="s">
        <v>8</v>
      </c>
      <c r="C101" s="590" t="s">
        <v>268</v>
      </c>
      <c r="D101" s="591"/>
      <c r="E101" s="591"/>
      <c r="F101" s="591"/>
      <c r="G101" s="591"/>
      <c r="H101" s="592"/>
      <c r="I101" s="176"/>
      <c r="J101" s="152">
        <v>0</v>
      </c>
    </row>
    <row r="102" spans="2:10" ht="12.75" x14ac:dyDescent="0.2">
      <c r="B102" s="249" t="s">
        <v>9</v>
      </c>
      <c r="C102" s="590" t="s">
        <v>269</v>
      </c>
      <c r="D102" s="591"/>
      <c r="E102" s="591"/>
      <c r="F102" s="591"/>
      <c r="G102" s="591"/>
      <c r="H102" s="592"/>
      <c r="I102" s="175">
        <v>1E-3</v>
      </c>
      <c r="J102" s="152">
        <f>I102*J32</f>
        <v>1.5872640000000002</v>
      </c>
    </row>
    <row r="103" spans="2:10" ht="12.75" x14ac:dyDescent="0.2">
      <c r="B103" s="249"/>
      <c r="C103" s="590"/>
      <c r="D103" s="591"/>
      <c r="E103" s="591"/>
      <c r="F103" s="591"/>
      <c r="G103" s="591"/>
      <c r="H103" s="592"/>
      <c r="I103" s="177"/>
      <c r="J103" s="152"/>
    </row>
    <row r="104" spans="2:10" ht="12.75" x14ac:dyDescent="0.2">
      <c r="B104" s="249" t="s">
        <v>16</v>
      </c>
      <c r="C104" s="593" t="s">
        <v>154</v>
      </c>
      <c r="D104" s="594"/>
      <c r="E104" s="594"/>
      <c r="F104" s="594"/>
      <c r="G104" s="594"/>
      <c r="H104" s="595"/>
      <c r="I104" s="177"/>
      <c r="J104" s="152"/>
    </row>
    <row r="105" spans="2:10" ht="12.75" x14ac:dyDescent="0.2">
      <c r="B105" s="249" t="s">
        <v>17</v>
      </c>
      <c r="C105" s="446" t="s">
        <v>270</v>
      </c>
      <c r="D105" s="447"/>
      <c r="E105" s="447"/>
      <c r="F105" s="447"/>
      <c r="G105" s="447"/>
      <c r="H105" s="448"/>
      <c r="I105" s="175"/>
      <c r="J105" s="152">
        <v>0</v>
      </c>
    </row>
    <row r="106" spans="2:10" ht="12.75" x14ac:dyDescent="0.2">
      <c r="B106" s="432" t="s">
        <v>249</v>
      </c>
      <c r="C106" s="433"/>
      <c r="D106" s="433"/>
      <c r="E106" s="433"/>
      <c r="F106" s="433"/>
      <c r="G106" s="433"/>
      <c r="H106" s="433"/>
      <c r="I106" s="433"/>
      <c r="J106" s="167">
        <f>SUM(J99:J105)</f>
        <v>150.47262720000001</v>
      </c>
    </row>
    <row r="107" spans="2:10" ht="12.75" x14ac:dyDescent="0.2">
      <c r="B107" s="249"/>
      <c r="C107" s="416"/>
      <c r="D107" s="416"/>
      <c r="E107" s="416"/>
      <c r="F107" s="416"/>
      <c r="G107" s="416"/>
      <c r="H107" s="416"/>
      <c r="I107" s="416"/>
      <c r="J107" s="152"/>
    </row>
    <row r="108" spans="2:10" ht="12.75" x14ac:dyDescent="0.2">
      <c r="B108" s="432" t="s">
        <v>42</v>
      </c>
      <c r="C108" s="433"/>
      <c r="D108" s="433"/>
      <c r="E108" s="433"/>
      <c r="F108" s="433"/>
      <c r="G108" s="433"/>
      <c r="H108" s="433"/>
      <c r="I108" s="433"/>
      <c r="J108" s="167">
        <f>SUM(J106:J107)</f>
        <v>150.47262720000001</v>
      </c>
    </row>
    <row r="109" spans="2:10" ht="15" x14ac:dyDescent="0.2">
      <c r="B109" s="434" t="s">
        <v>271</v>
      </c>
      <c r="C109" s="435"/>
      <c r="D109" s="435"/>
      <c r="E109" s="435"/>
      <c r="F109" s="435"/>
      <c r="G109" s="435"/>
      <c r="H109" s="435"/>
      <c r="I109" s="435"/>
      <c r="J109" s="436"/>
    </row>
    <row r="110" spans="2:10" ht="15" x14ac:dyDescent="0.2">
      <c r="B110" s="143">
        <v>4</v>
      </c>
      <c r="C110" s="437" t="s">
        <v>272</v>
      </c>
      <c r="D110" s="438"/>
      <c r="E110" s="438"/>
      <c r="F110" s="438"/>
      <c r="G110" s="438"/>
      <c r="H110" s="438"/>
      <c r="I110" s="439"/>
      <c r="J110" s="151" t="s">
        <v>13</v>
      </c>
    </row>
    <row r="111" spans="2:10" ht="12.75" x14ac:dyDescent="0.2">
      <c r="B111" s="249" t="s">
        <v>23</v>
      </c>
      <c r="C111" s="427" t="s">
        <v>273</v>
      </c>
      <c r="D111" s="427"/>
      <c r="E111" s="427"/>
      <c r="F111" s="427"/>
      <c r="G111" s="427"/>
      <c r="H111" s="427"/>
      <c r="I111" s="427"/>
      <c r="J111" s="152">
        <f>J69</f>
        <v>568.24051200000008</v>
      </c>
    </row>
    <row r="112" spans="2:10" ht="12.75" x14ac:dyDescent="0.2">
      <c r="B112" s="249" t="s">
        <v>24</v>
      </c>
      <c r="C112" s="427" t="s">
        <v>274</v>
      </c>
      <c r="D112" s="427"/>
      <c r="E112" s="427"/>
      <c r="F112" s="427"/>
      <c r="G112" s="427"/>
      <c r="H112" s="427"/>
      <c r="I112" s="427"/>
      <c r="J112" s="152">
        <f>J80</f>
        <v>239.47655128320002</v>
      </c>
    </row>
    <row r="113" spans="2:10" ht="12.75" x14ac:dyDescent="0.2">
      <c r="B113" s="249" t="s">
        <v>252</v>
      </c>
      <c r="C113" s="427" t="s">
        <v>275</v>
      </c>
      <c r="D113" s="427"/>
      <c r="E113" s="427"/>
      <c r="F113" s="427"/>
      <c r="G113" s="427"/>
      <c r="H113" s="427"/>
      <c r="I113" s="427"/>
      <c r="J113" s="152">
        <f>J86</f>
        <v>0.64617919999999995</v>
      </c>
    </row>
    <row r="114" spans="2:10" ht="12.75" x14ac:dyDescent="0.2">
      <c r="B114" s="249" t="s">
        <v>256</v>
      </c>
      <c r="C114" s="427" t="s">
        <v>276</v>
      </c>
      <c r="D114" s="427"/>
      <c r="E114" s="427"/>
      <c r="F114" s="427"/>
      <c r="G114" s="427"/>
      <c r="H114" s="427"/>
      <c r="I114" s="427"/>
      <c r="J114" s="152">
        <f>J95</f>
        <v>60.316032</v>
      </c>
    </row>
    <row r="115" spans="2:10" ht="12.75" x14ac:dyDescent="0.2">
      <c r="B115" s="249" t="s">
        <v>265</v>
      </c>
      <c r="C115" s="427" t="s">
        <v>277</v>
      </c>
      <c r="D115" s="427"/>
      <c r="E115" s="427"/>
      <c r="F115" s="427"/>
      <c r="G115" s="427"/>
      <c r="H115" s="427"/>
      <c r="I115" s="427"/>
      <c r="J115" s="152">
        <f>J108</f>
        <v>150.47262720000001</v>
      </c>
    </row>
    <row r="116" spans="2:10" ht="12.75" x14ac:dyDescent="0.2">
      <c r="B116" s="249" t="s">
        <v>278</v>
      </c>
      <c r="C116" s="427" t="s">
        <v>154</v>
      </c>
      <c r="D116" s="427"/>
      <c r="E116" s="427"/>
      <c r="F116" s="427"/>
      <c r="G116" s="427"/>
      <c r="H116" s="427"/>
      <c r="I116" s="427"/>
      <c r="J116" s="152">
        <v>0</v>
      </c>
    </row>
    <row r="117" spans="2:10" ht="12.75" x14ac:dyDescent="0.2">
      <c r="B117" s="397" t="s">
        <v>42</v>
      </c>
      <c r="C117" s="398"/>
      <c r="D117" s="398"/>
      <c r="E117" s="398"/>
      <c r="F117" s="398"/>
      <c r="G117" s="398"/>
      <c r="H117" s="398"/>
      <c r="I117" s="399"/>
      <c r="J117" s="167">
        <f>SUM(J111:J116)</f>
        <v>1019.1519016832001</v>
      </c>
    </row>
    <row r="118" spans="2:10" ht="12.75" x14ac:dyDescent="0.2">
      <c r="B118" s="429" t="s">
        <v>279</v>
      </c>
      <c r="C118" s="596"/>
      <c r="D118" s="596"/>
      <c r="E118" s="596"/>
      <c r="F118" s="596"/>
      <c r="G118" s="596"/>
      <c r="H118" s="596"/>
      <c r="I118" s="596"/>
      <c r="J118" s="597"/>
    </row>
    <row r="119" spans="2:10" ht="15" x14ac:dyDescent="0.2">
      <c r="B119" s="143">
        <v>5</v>
      </c>
      <c r="C119" s="423" t="s">
        <v>26</v>
      </c>
      <c r="D119" s="423"/>
      <c r="E119" s="423"/>
      <c r="F119" s="423"/>
      <c r="G119" s="423"/>
      <c r="H119" s="423"/>
      <c r="I119" s="250" t="s">
        <v>215</v>
      </c>
      <c r="J119" s="179" t="s">
        <v>13</v>
      </c>
    </row>
    <row r="120" spans="2:10" ht="12.75" x14ac:dyDescent="0.2">
      <c r="B120" s="424" t="s">
        <v>280</v>
      </c>
      <c r="C120" s="425"/>
      <c r="D120" s="425"/>
      <c r="E120" s="425"/>
      <c r="F120" s="425"/>
      <c r="G120" s="425"/>
      <c r="H120" s="426"/>
      <c r="I120" s="253" t="s">
        <v>21</v>
      </c>
      <c r="J120" s="152">
        <f>SUM(J32+J46+J117+J55)</f>
        <v>3723.9935816832003</v>
      </c>
    </row>
    <row r="121" spans="2:10" ht="12.75" x14ac:dyDescent="0.2">
      <c r="B121" s="249" t="s">
        <v>4</v>
      </c>
      <c r="C121" s="416" t="s">
        <v>27</v>
      </c>
      <c r="D121" s="416"/>
      <c r="E121" s="416"/>
      <c r="F121" s="416"/>
      <c r="G121" s="416"/>
      <c r="H121" s="416"/>
      <c r="I121" s="161">
        <f>Florianópolis!I121</f>
        <v>0.03</v>
      </c>
      <c r="J121" s="152">
        <f>I121*J120</f>
        <v>111.71980745049601</v>
      </c>
    </row>
    <row r="122" spans="2:10" ht="12.75" x14ac:dyDescent="0.2">
      <c r="B122" s="424" t="s">
        <v>281</v>
      </c>
      <c r="C122" s="425"/>
      <c r="D122" s="425"/>
      <c r="E122" s="425"/>
      <c r="F122" s="425"/>
      <c r="G122" s="425"/>
      <c r="H122" s="426"/>
      <c r="I122" s="180"/>
      <c r="J122" s="152">
        <f>J121+J120</f>
        <v>3835.7133891336962</v>
      </c>
    </row>
    <row r="123" spans="2:10" ht="12.75" x14ac:dyDescent="0.2">
      <c r="B123" s="249" t="s">
        <v>6</v>
      </c>
      <c r="C123" s="416" t="s">
        <v>28</v>
      </c>
      <c r="D123" s="416"/>
      <c r="E123" s="416"/>
      <c r="F123" s="416"/>
      <c r="G123" s="416"/>
      <c r="H123" s="416"/>
      <c r="I123" s="161">
        <f>Florianópolis!I123</f>
        <v>0.16749</v>
      </c>
      <c r="J123" s="152">
        <f>I123*J122</f>
        <v>642.44363554600272</v>
      </c>
    </row>
    <row r="124" spans="2:10" ht="12.75" x14ac:dyDescent="0.2">
      <c r="B124" s="424" t="s">
        <v>282</v>
      </c>
      <c r="C124" s="425"/>
      <c r="D124" s="425"/>
      <c r="E124" s="425"/>
      <c r="F124" s="425"/>
      <c r="G124" s="425"/>
      <c r="H124" s="426"/>
      <c r="I124" s="180" t="s">
        <v>21</v>
      </c>
      <c r="J124" s="152">
        <f>J123+J122</f>
        <v>4478.1570246796991</v>
      </c>
    </row>
    <row r="125" spans="2:10" ht="12.75" x14ac:dyDescent="0.2">
      <c r="B125" s="249" t="s">
        <v>8</v>
      </c>
      <c r="C125" s="416" t="s">
        <v>29</v>
      </c>
      <c r="D125" s="416"/>
      <c r="E125" s="416"/>
      <c r="F125" s="416"/>
      <c r="G125" s="416"/>
      <c r="H125" s="416"/>
      <c r="I125" s="180" t="s">
        <v>21</v>
      </c>
      <c r="J125" s="181" t="s">
        <v>21</v>
      </c>
    </row>
    <row r="126" spans="2:10" ht="12.75" x14ac:dyDescent="0.2">
      <c r="B126" s="249"/>
      <c r="C126" s="416" t="s">
        <v>30</v>
      </c>
      <c r="D126" s="416"/>
      <c r="E126" s="416"/>
      <c r="F126" s="416"/>
      <c r="G126" s="416"/>
      <c r="H126" s="416"/>
      <c r="I126" s="180" t="s">
        <v>21</v>
      </c>
      <c r="J126" s="181" t="s">
        <v>21</v>
      </c>
    </row>
    <row r="127" spans="2:10" ht="12.75" x14ac:dyDescent="0.2">
      <c r="B127" s="249"/>
      <c r="C127" s="417" t="s">
        <v>400</v>
      </c>
      <c r="D127" s="418"/>
      <c r="E127" s="418"/>
      <c r="F127" s="418"/>
      <c r="G127" s="418"/>
      <c r="H127" s="419"/>
      <c r="I127" s="182">
        <f>Florianópolis!I127</f>
        <v>0.03</v>
      </c>
      <c r="J127" s="183">
        <f>I127*J135</f>
        <v>143.91506238927795</v>
      </c>
    </row>
    <row r="128" spans="2:10" ht="12.75" x14ac:dyDescent="0.2">
      <c r="B128" s="249"/>
      <c r="C128" s="417" t="s">
        <v>401</v>
      </c>
      <c r="D128" s="418"/>
      <c r="E128" s="418"/>
      <c r="F128" s="418"/>
      <c r="G128" s="418"/>
      <c r="H128" s="419"/>
      <c r="I128" s="182">
        <f>Florianópolis!I128</f>
        <v>6.4999999999999997E-3</v>
      </c>
      <c r="J128" s="183">
        <f>I128*J135</f>
        <v>31.181596851010219</v>
      </c>
    </row>
    <row r="129" spans="2:10" ht="12.75" x14ac:dyDescent="0.2">
      <c r="B129" s="249"/>
      <c r="C129" s="420" t="s">
        <v>283</v>
      </c>
      <c r="D129" s="421"/>
      <c r="E129" s="421"/>
      <c r="F129" s="421"/>
      <c r="G129" s="421"/>
      <c r="H129" s="422"/>
      <c r="I129" s="184" t="s">
        <v>21</v>
      </c>
      <c r="J129" s="181" t="s">
        <v>21</v>
      </c>
    </row>
    <row r="130" spans="2:10" ht="12.75" x14ac:dyDescent="0.2">
      <c r="B130" s="249"/>
      <c r="C130" s="395" t="s">
        <v>31</v>
      </c>
      <c r="D130" s="418"/>
      <c r="E130" s="418"/>
      <c r="F130" s="418"/>
      <c r="G130" s="418"/>
      <c r="H130" s="418"/>
      <c r="I130" s="184" t="s">
        <v>21</v>
      </c>
      <c r="J130" s="181" t="s">
        <v>21</v>
      </c>
    </row>
    <row r="131" spans="2:10" ht="12.75" x14ac:dyDescent="0.2">
      <c r="B131" s="249"/>
      <c r="C131" s="395" t="s">
        <v>32</v>
      </c>
      <c r="D131" s="378"/>
      <c r="E131" s="378"/>
      <c r="F131" s="378"/>
      <c r="G131" s="378"/>
      <c r="H131" s="378"/>
      <c r="I131" s="184" t="s">
        <v>21</v>
      </c>
      <c r="J131" s="181" t="s">
        <v>21</v>
      </c>
    </row>
    <row r="132" spans="2:10" ht="12.75" x14ac:dyDescent="0.2">
      <c r="B132" s="249"/>
      <c r="C132" s="395" t="s">
        <v>284</v>
      </c>
      <c r="D132" s="378"/>
      <c r="E132" s="378"/>
      <c r="F132" s="378"/>
      <c r="G132" s="378"/>
      <c r="H132" s="396"/>
      <c r="I132" s="182">
        <v>0.03</v>
      </c>
      <c r="J132" s="183">
        <f>I132*J135</f>
        <v>143.91506238927795</v>
      </c>
    </row>
    <row r="133" spans="2:10" ht="12.75" x14ac:dyDescent="0.2">
      <c r="B133" s="397" t="s">
        <v>42</v>
      </c>
      <c r="C133" s="398"/>
      <c r="D133" s="398"/>
      <c r="E133" s="398"/>
      <c r="F133" s="398"/>
      <c r="G133" s="398"/>
      <c r="H133" s="398"/>
      <c r="I133" s="399"/>
      <c r="J133" s="167">
        <f>SUM(J121+J123+J127+J128+J132)</f>
        <v>1073.1751646260648</v>
      </c>
    </row>
    <row r="134" spans="2:10" ht="12.75" x14ac:dyDescent="0.2">
      <c r="B134" s="397"/>
      <c r="C134" s="398"/>
      <c r="D134" s="398"/>
      <c r="E134" s="398"/>
      <c r="F134" s="398"/>
      <c r="G134" s="398"/>
      <c r="H134" s="398"/>
      <c r="I134" s="398"/>
      <c r="J134" s="598"/>
    </row>
    <row r="135" spans="2:10" ht="12.75" x14ac:dyDescent="0.2">
      <c r="B135" s="402" t="s">
        <v>33</v>
      </c>
      <c r="C135" s="403"/>
      <c r="D135" s="403"/>
      <c r="E135" s="259"/>
      <c r="F135" s="259"/>
      <c r="G135" s="259"/>
      <c r="H135" s="260">
        <f>100%-I135</f>
        <v>0.9335</v>
      </c>
      <c r="I135" s="261">
        <f>SUM(I127:I132)</f>
        <v>6.6500000000000004E-2</v>
      </c>
      <c r="J135" s="262">
        <f>J124/H135</f>
        <v>4797.1687463092649</v>
      </c>
    </row>
    <row r="136" spans="2:10" x14ac:dyDescent="0.2">
      <c r="B136" s="404" t="s">
        <v>34</v>
      </c>
      <c r="C136" s="405"/>
      <c r="D136" s="410" t="s">
        <v>285</v>
      </c>
      <c r="E136" s="410"/>
      <c r="F136" s="410"/>
      <c r="G136" s="410"/>
      <c r="H136" s="410"/>
      <c r="I136" s="410"/>
      <c r="J136" s="411"/>
    </row>
    <row r="137" spans="2:10" x14ac:dyDescent="0.2">
      <c r="B137" s="406"/>
      <c r="C137" s="407"/>
      <c r="D137" s="412" t="s">
        <v>286</v>
      </c>
      <c r="E137" s="412"/>
      <c r="F137" s="412"/>
      <c r="G137" s="412"/>
      <c r="H137" s="412"/>
      <c r="I137" s="412"/>
      <c r="J137" s="413"/>
    </row>
    <row r="138" spans="2:10" x14ac:dyDescent="0.2">
      <c r="B138" s="408"/>
      <c r="C138" s="409"/>
      <c r="D138" s="414" t="s">
        <v>287</v>
      </c>
      <c r="E138" s="414"/>
      <c r="F138" s="414"/>
      <c r="G138" s="414"/>
      <c r="H138" s="414"/>
      <c r="I138" s="414"/>
      <c r="J138" s="415"/>
    </row>
    <row r="139" spans="2:10" ht="12.75" x14ac:dyDescent="0.2">
      <c r="B139" s="374"/>
      <c r="C139" s="375"/>
      <c r="D139" s="375"/>
      <c r="E139" s="375"/>
      <c r="F139" s="375"/>
      <c r="G139" s="375"/>
      <c r="H139" s="375"/>
      <c r="I139" s="375"/>
      <c r="J139" s="376"/>
    </row>
    <row r="140" spans="2:10" ht="12.75" x14ac:dyDescent="0.2">
      <c r="B140" s="377" t="s">
        <v>288</v>
      </c>
      <c r="C140" s="378"/>
      <c r="D140" s="378"/>
      <c r="E140" s="378"/>
      <c r="F140" s="378"/>
      <c r="G140" s="378"/>
      <c r="H140" s="378"/>
      <c r="I140" s="378"/>
      <c r="J140" s="379"/>
    </row>
    <row r="141" spans="2:10" ht="12.75" x14ac:dyDescent="0.2">
      <c r="B141" s="380"/>
      <c r="C141" s="381"/>
      <c r="D141" s="381"/>
      <c r="E141" s="381"/>
      <c r="F141" s="381"/>
      <c r="G141" s="381"/>
      <c r="H141" s="381"/>
      <c r="I141" s="381"/>
      <c r="J141" s="382"/>
    </row>
    <row r="142" spans="2:10" ht="12.75" x14ac:dyDescent="0.2">
      <c r="B142" s="383" t="s">
        <v>289</v>
      </c>
      <c r="C142" s="384"/>
      <c r="D142" s="384"/>
      <c r="E142" s="384"/>
      <c r="F142" s="384"/>
      <c r="G142" s="384"/>
      <c r="H142" s="384"/>
      <c r="I142" s="384"/>
      <c r="J142" s="385"/>
    </row>
    <row r="143" spans="2:10" ht="14.25" x14ac:dyDescent="0.2">
      <c r="B143" s="386" t="s">
        <v>290</v>
      </c>
      <c r="C143" s="387"/>
      <c r="D143" s="387"/>
      <c r="E143" s="387"/>
      <c r="F143" s="387"/>
      <c r="G143" s="387"/>
      <c r="H143" s="387"/>
      <c r="I143" s="387"/>
      <c r="J143" s="191" t="s">
        <v>13</v>
      </c>
    </row>
    <row r="144" spans="2:10" ht="12.75" x14ac:dyDescent="0.2">
      <c r="B144" s="186" t="s">
        <v>4</v>
      </c>
      <c r="C144" s="378" t="s">
        <v>35</v>
      </c>
      <c r="D144" s="378"/>
      <c r="E144" s="378"/>
      <c r="F144" s="378"/>
      <c r="G144" s="378"/>
      <c r="H144" s="378"/>
      <c r="I144" s="378"/>
      <c r="J144" s="153">
        <f>J32</f>
        <v>1587.2640000000001</v>
      </c>
    </row>
    <row r="145" spans="2:15" ht="12.75" x14ac:dyDescent="0.2">
      <c r="B145" s="186" t="s">
        <v>6</v>
      </c>
      <c r="C145" s="378" t="s">
        <v>291</v>
      </c>
      <c r="D145" s="378"/>
      <c r="E145" s="378"/>
      <c r="F145" s="378"/>
      <c r="G145" s="378"/>
      <c r="H145" s="378"/>
      <c r="I145" s="378"/>
      <c r="J145" s="153">
        <f>J46</f>
        <v>664.58767999999998</v>
      </c>
    </row>
    <row r="146" spans="2:15" ht="12.75" x14ac:dyDescent="0.2">
      <c r="B146" s="186" t="s">
        <v>8</v>
      </c>
      <c r="C146" s="378" t="s">
        <v>292</v>
      </c>
      <c r="D146" s="378"/>
      <c r="E146" s="378"/>
      <c r="F146" s="378"/>
      <c r="G146" s="378"/>
      <c r="H146" s="378"/>
      <c r="I146" s="378"/>
      <c r="J146" s="153">
        <f>J55</f>
        <v>452.99</v>
      </c>
    </row>
    <row r="147" spans="2:15" ht="12.75" x14ac:dyDescent="0.2">
      <c r="B147" s="186" t="s">
        <v>9</v>
      </c>
      <c r="C147" s="378" t="s">
        <v>272</v>
      </c>
      <c r="D147" s="378"/>
      <c r="E147" s="378"/>
      <c r="F147" s="378"/>
      <c r="G147" s="378"/>
      <c r="H147" s="378"/>
      <c r="I147" s="378"/>
      <c r="J147" s="153">
        <f>J117</f>
        <v>1019.1519016832001</v>
      </c>
    </row>
    <row r="148" spans="2:15" ht="12.75" x14ac:dyDescent="0.2">
      <c r="B148" s="391" t="s">
        <v>293</v>
      </c>
      <c r="C148" s="392"/>
      <c r="D148" s="392"/>
      <c r="E148" s="392"/>
      <c r="F148" s="392"/>
      <c r="G148" s="392"/>
      <c r="H148" s="392"/>
      <c r="I148" s="392"/>
      <c r="J148" s="154">
        <f>SUM(J144:J147)</f>
        <v>3723.9935816832003</v>
      </c>
    </row>
    <row r="149" spans="2:15" ht="12.75" x14ac:dyDescent="0.2">
      <c r="B149" s="187" t="s">
        <v>16</v>
      </c>
      <c r="C149" s="378" t="s">
        <v>294</v>
      </c>
      <c r="D149" s="378"/>
      <c r="E149" s="378"/>
      <c r="F149" s="378"/>
      <c r="G149" s="378"/>
      <c r="H149" s="378"/>
      <c r="I149" s="378"/>
      <c r="J149" s="153">
        <f>J133</f>
        <v>1073.1751646260648</v>
      </c>
    </row>
    <row r="150" spans="2:15" ht="12.75" x14ac:dyDescent="0.2">
      <c r="B150" s="391" t="s">
        <v>295</v>
      </c>
      <c r="C150" s="392"/>
      <c r="D150" s="392"/>
      <c r="E150" s="392"/>
      <c r="F150" s="392"/>
      <c r="G150" s="392"/>
      <c r="H150" s="392"/>
      <c r="I150" s="392"/>
      <c r="J150" s="154">
        <f>SUM(J148:J149)</f>
        <v>4797.1687463092649</v>
      </c>
    </row>
    <row r="151" spans="2:15" ht="12.75" x14ac:dyDescent="0.2">
      <c r="B151" s="388"/>
      <c r="C151" s="389"/>
      <c r="D151" s="389"/>
      <c r="E151" s="389"/>
      <c r="F151" s="389"/>
      <c r="G151" s="389"/>
      <c r="H151" s="389"/>
      <c r="I151" s="389"/>
      <c r="J151" s="390"/>
    </row>
    <row r="152" spans="2:15" ht="12.75" x14ac:dyDescent="0.2">
      <c r="B152" s="393"/>
      <c r="C152" s="393"/>
      <c r="D152" s="189"/>
      <c r="E152" s="190"/>
      <c r="F152" s="190"/>
      <c r="G152" s="188"/>
      <c r="H152" s="188"/>
      <c r="I152" s="188"/>
      <c r="J152" s="188"/>
    </row>
    <row r="153" spans="2:15" customFormat="1" ht="17.100000000000001" customHeight="1" x14ac:dyDescent="0.2">
      <c r="B153" s="394" t="s">
        <v>36</v>
      </c>
      <c r="C153" s="394"/>
      <c r="D153" s="394"/>
      <c r="E153" s="394"/>
      <c r="F153" s="394"/>
      <c r="G153" s="394"/>
      <c r="H153" s="394"/>
      <c r="I153" s="394"/>
      <c r="J153" s="394"/>
      <c r="K153" s="394"/>
    </row>
    <row r="154" spans="2:15" customFormat="1" ht="14.65" customHeight="1" x14ac:dyDescent="0.2">
      <c r="B154" s="372" t="s">
        <v>37</v>
      </c>
      <c r="C154" s="372"/>
      <c r="D154" s="372"/>
      <c r="E154" s="372"/>
      <c r="F154" s="372"/>
      <c r="G154" s="372"/>
      <c r="H154" s="372"/>
      <c r="I154" s="372"/>
      <c r="J154" s="372"/>
      <c r="K154" s="372"/>
    </row>
    <row r="155" spans="2:15" customFormat="1" ht="39" customHeight="1" x14ac:dyDescent="0.2">
      <c r="B155" s="364" t="s">
        <v>38</v>
      </c>
      <c r="C155" s="364"/>
      <c r="D155" s="364"/>
      <c r="E155" s="364" t="s">
        <v>39</v>
      </c>
      <c r="F155" s="364"/>
      <c r="G155" s="364"/>
      <c r="H155" s="373" t="s">
        <v>40</v>
      </c>
      <c r="I155" s="373"/>
      <c r="J155" s="373" t="s">
        <v>41</v>
      </c>
      <c r="K155" s="373"/>
    </row>
    <row r="156" spans="2:15" customFormat="1" ht="14.65" customHeight="1" x14ac:dyDescent="0.2">
      <c r="B156" s="368" t="s">
        <v>175</v>
      </c>
      <c r="C156" s="368"/>
      <c r="D156" s="368"/>
      <c r="E156" s="1">
        <v>1</v>
      </c>
      <c r="F156" s="363">
        <v>1200</v>
      </c>
      <c r="G156" s="363"/>
      <c r="H156" s="369">
        <f>J150</f>
        <v>4797.1687463092649</v>
      </c>
      <c r="I156" s="369"/>
      <c r="J156" s="370">
        <f>(E156/F156)*H156</f>
        <v>3.9976406219243876</v>
      </c>
      <c r="K156" s="370"/>
      <c r="N156" s="97"/>
      <c r="O156" s="97"/>
    </row>
    <row r="157" spans="2:15" customFormat="1" ht="14.65" customHeight="1" x14ac:dyDescent="0.2">
      <c r="B157" s="360" t="s">
        <v>42</v>
      </c>
      <c r="C157" s="360"/>
      <c r="D157" s="360"/>
      <c r="E157" s="360"/>
      <c r="F157" s="360"/>
      <c r="G157" s="360"/>
      <c r="H157" s="360"/>
      <c r="I157" s="360"/>
      <c r="J157" s="370">
        <f>SUM(J156)</f>
        <v>3.9976406219243876</v>
      </c>
      <c r="K157" s="370"/>
    </row>
    <row r="158" spans="2:15" customFormat="1" ht="14.65" customHeight="1" x14ac:dyDescent="0.2">
      <c r="B158" s="371"/>
      <c r="C158" s="371"/>
      <c r="D158" s="371"/>
      <c r="E158" s="371"/>
      <c r="F158" s="371"/>
      <c r="G158" s="371"/>
      <c r="H158" s="371"/>
      <c r="I158" s="371"/>
      <c r="J158" s="371"/>
      <c r="K158" s="371"/>
    </row>
    <row r="159" spans="2:15" customFormat="1" ht="26.25" customHeight="1" x14ac:dyDescent="0.2">
      <c r="B159" s="368" t="s">
        <v>160</v>
      </c>
      <c r="C159" s="368"/>
      <c r="D159" s="368"/>
      <c r="E159" s="2">
        <v>1</v>
      </c>
      <c r="F159" s="363">
        <v>2700</v>
      </c>
      <c r="G159" s="363"/>
      <c r="H159" s="369">
        <f>J150</f>
        <v>4797.1687463092649</v>
      </c>
      <c r="I159" s="369"/>
      <c r="J159" s="361">
        <f>(E159/F159)*H159</f>
        <v>1.7767291652997277</v>
      </c>
      <c r="K159" s="361"/>
      <c r="N159" s="97"/>
      <c r="O159" s="97"/>
    </row>
    <row r="160" spans="2:15" customFormat="1" ht="14.65" customHeight="1" x14ac:dyDescent="0.2">
      <c r="B160" s="360" t="s">
        <v>42</v>
      </c>
      <c r="C160" s="360"/>
      <c r="D160" s="360"/>
      <c r="E160" s="360"/>
      <c r="F160" s="360"/>
      <c r="G160" s="360"/>
      <c r="H160" s="360"/>
      <c r="I160" s="360"/>
      <c r="J160" s="361">
        <f>SUM(J159)</f>
        <v>1.7767291652997277</v>
      </c>
      <c r="K160" s="361"/>
    </row>
    <row r="161" spans="2:11" customFormat="1" ht="14.65" customHeight="1" x14ac:dyDescent="0.2">
      <c r="B161" s="362"/>
      <c r="C161" s="362"/>
      <c r="D161" s="362"/>
      <c r="E161" s="362"/>
      <c r="F161" s="362"/>
      <c r="G161" s="362"/>
      <c r="H161" s="362"/>
      <c r="I161" s="362"/>
      <c r="J161" s="362"/>
      <c r="K161" s="362"/>
    </row>
    <row r="162" spans="2:11" customFormat="1" ht="54.75" customHeight="1" x14ac:dyDescent="0.2">
      <c r="B162" s="192" t="s">
        <v>43</v>
      </c>
      <c r="C162" s="364" t="s">
        <v>44</v>
      </c>
      <c r="D162" s="364"/>
      <c r="E162" s="364"/>
      <c r="F162" s="194" t="s">
        <v>45</v>
      </c>
      <c r="G162" s="365" t="s">
        <v>46</v>
      </c>
      <c r="H162" s="365"/>
      <c r="I162" s="194" t="s">
        <v>47</v>
      </c>
      <c r="J162" s="194" t="s">
        <v>48</v>
      </c>
      <c r="K162" s="194" t="s">
        <v>49</v>
      </c>
    </row>
    <row r="163" spans="2:11" customFormat="1" ht="14.65" customHeight="1" x14ac:dyDescent="0.2">
      <c r="B163" s="366"/>
      <c r="C163" s="366"/>
      <c r="D163" s="366"/>
      <c r="E163" s="366"/>
      <c r="F163" s="366"/>
      <c r="G163" s="366"/>
      <c r="H163" s="366"/>
      <c r="I163" s="366"/>
      <c r="J163" s="366"/>
      <c r="K163" s="366"/>
    </row>
    <row r="164" spans="2:11" customFormat="1" ht="25.5" x14ac:dyDescent="0.2">
      <c r="B164" s="3" t="s">
        <v>161</v>
      </c>
      <c r="C164" s="4">
        <v>1</v>
      </c>
      <c r="D164" s="4">
        <v>30</v>
      </c>
      <c r="E164" s="195">
        <f>D165</f>
        <v>130</v>
      </c>
      <c r="F164" s="5">
        <v>8</v>
      </c>
      <c r="G164" s="6" t="s">
        <v>50</v>
      </c>
      <c r="H164" s="6" t="s">
        <v>162</v>
      </c>
      <c r="I164" s="7">
        <v>1.16E-4</v>
      </c>
      <c r="J164" s="193">
        <v>0</v>
      </c>
      <c r="K164" s="193">
        <f>ROUND(I164*J164,2)</f>
        <v>0</v>
      </c>
    </row>
    <row r="165" spans="2:11" customFormat="1" ht="25.5" x14ac:dyDescent="0.2">
      <c r="B165" s="3" t="str">
        <f>B164</f>
        <v>Fachada</v>
      </c>
      <c r="C165" s="4">
        <v>1</v>
      </c>
      <c r="D165" s="367">
        <v>130</v>
      </c>
      <c r="E165" s="367"/>
      <c r="F165" s="5">
        <v>8</v>
      </c>
      <c r="G165" s="6" t="s">
        <v>50</v>
      </c>
      <c r="H165" s="6" t="s">
        <v>162</v>
      </c>
      <c r="I165" s="7">
        <v>4.6400000000000003E-5</v>
      </c>
      <c r="J165" s="193">
        <f>J150</f>
        <v>4797.1687463092649</v>
      </c>
      <c r="K165" s="193">
        <f>I165*J165</f>
        <v>0.22258862982874991</v>
      </c>
    </row>
    <row r="166" spans="2:11" customFormat="1" ht="32.25" customHeight="1" x14ac:dyDescent="0.2">
      <c r="B166" s="360" t="s">
        <v>42</v>
      </c>
      <c r="C166" s="360"/>
      <c r="D166" s="360"/>
      <c r="E166" s="360"/>
      <c r="F166" s="360"/>
      <c r="G166" s="360"/>
      <c r="H166" s="360"/>
      <c r="I166" s="360"/>
      <c r="J166" s="360"/>
      <c r="K166" s="193">
        <f>SUM(K164:K165)</f>
        <v>0.22258862982874991</v>
      </c>
    </row>
    <row r="167" spans="2:11" customFormat="1" ht="12.75" x14ac:dyDescent="0.2">
      <c r="B167" s="3" t="s">
        <v>163</v>
      </c>
      <c r="C167" s="4">
        <v>1</v>
      </c>
      <c r="D167" s="367">
        <v>380</v>
      </c>
      <c r="E167" s="367"/>
      <c r="F167" s="5">
        <v>16</v>
      </c>
      <c r="G167" s="6" t="s">
        <v>50</v>
      </c>
      <c r="H167" s="6" t="s">
        <v>51</v>
      </c>
      <c r="I167" s="7">
        <f>ROUND((C167/D167)*F167*(G167/H167),7)</f>
        <v>2.231E-4</v>
      </c>
      <c r="J167" s="193">
        <f>J150</f>
        <v>4797.1687463092649</v>
      </c>
      <c r="K167" s="193">
        <f>I167*J167</f>
        <v>1.0702483473015969</v>
      </c>
    </row>
    <row r="168" spans="2:11" customFormat="1" ht="32.25" customHeight="1" x14ac:dyDescent="0.2">
      <c r="B168" s="360" t="s">
        <v>42</v>
      </c>
      <c r="C168" s="360"/>
      <c r="D168" s="360"/>
      <c r="E168" s="360"/>
      <c r="F168" s="360"/>
      <c r="G168" s="360"/>
      <c r="H168" s="360"/>
      <c r="I168" s="360"/>
      <c r="J168" s="360"/>
      <c r="K168" s="193">
        <f>SUM(K167)</f>
        <v>1.0702483473015969</v>
      </c>
    </row>
    <row r="169" spans="2:11" customFormat="1" ht="14.65" customHeight="1" x14ac:dyDescent="0.2">
      <c r="B169" s="359"/>
      <c r="C169" s="359"/>
      <c r="D169" s="359"/>
      <c r="E169" s="359"/>
      <c r="F169" s="359"/>
      <c r="G169" s="359"/>
      <c r="H169" s="359"/>
      <c r="I169" s="359"/>
      <c r="J169" s="359"/>
      <c r="K169" s="359"/>
    </row>
  </sheetData>
  <mergeCells count="215">
    <mergeCell ref="D167:E167"/>
    <mergeCell ref="B168:J168"/>
    <mergeCell ref="B169:K169"/>
    <mergeCell ref="B161:K161"/>
    <mergeCell ref="C162:E162"/>
    <mergeCell ref="G162:H162"/>
    <mergeCell ref="B163:K163"/>
    <mergeCell ref="D165:E165"/>
    <mergeCell ref="B166:J166"/>
    <mergeCell ref="B158:K158"/>
    <mergeCell ref="B159:D159"/>
    <mergeCell ref="F159:G159"/>
    <mergeCell ref="H159:I159"/>
    <mergeCell ref="J159:K159"/>
    <mergeCell ref="B160:I160"/>
    <mergeCell ref="J160:K160"/>
    <mergeCell ref="B156:D156"/>
    <mergeCell ref="F156:G156"/>
    <mergeCell ref="H156:I156"/>
    <mergeCell ref="J156:K156"/>
    <mergeCell ref="B157:I157"/>
    <mergeCell ref="J157:K157"/>
    <mergeCell ref="B151:J151"/>
    <mergeCell ref="B152:C152"/>
    <mergeCell ref="B153:K153"/>
    <mergeCell ref="B154:K154"/>
    <mergeCell ref="B155:D155"/>
    <mergeCell ref="E155:G155"/>
    <mergeCell ref="H155:I155"/>
    <mergeCell ref="J155:K155"/>
    <mergeCell ref="C145:I145"/>
    <mergeCell ref="C146:I146"/>
    <mergeCell ref="C147:I147"/>
    <mergeCell ref="B148:I148"/>
    <mergeCell ref="C149:I149"/>
    <mergeCell ref="B150:I150"/>
    <mergeCell ref="B139:J139"/>
    <mergeCell ref="B140:J140"/>
    <mergeCell ref="B141:J141"/>
    <mergeCell ref="B142:J142"/>
    <mergeCell ref="B143:I143"/>
    <mergeCell ref="C144:I144"/>
    <mergeCell ref="C131:H131"/>
    <mergeCell ref="C132:H132"/>
    <mergeCell ref="B133:I133"/>
    <mergeCell ref="B134:J134"/>
    <mergeCell ref="B135:D135"/>
    <mergeCell ref="B136:C138"/>
    <mergeCell ref="D136:J136"/>
    <mergeCell ref="D137:J137"/>
    <mergeCell ref="D138:J138"/>
    <mergeCell ref="C125:H125"/>
    <mergeCell ref="C126:H126"/>
    <mergeCell ref="C127:H127"/>
    <mergeCell ref="C128:H128"/>
    <mergeCell ref="C129:H129"/>
    <mergeCell ref="C130:H130"/>
    <mergeCell ref="C119:H119"/>
    <mergeCell ref="B120:H120"/>
    <mergeCell ref="C121:H121"/>
    <mergeCell ref="B122:H122"/>
    <mergeCell ref="C123:H123"/>
    <mergeCell ref="B124:H124"/>
    <mergeCell ref="C113:I113"/>
    <mergeCell ref="C114:I114"/>
    <mergeCell ref="C115:I115"/>
    <mergeCell ref="C116:I116"/>
    <mergeCell ref="B117:I117"/>
    <mergeCell ref="B118:J118"/>
    <mergeCell ref="C107:I107"/>
    <mergeCell ref="B108:I108"/>
    <mergeCell ref="B109:J109"/>
    <mergeCell ref="C110:I110"/>
    <mergeCell ref="C111:I111"/>
    <mergeCell ref="C112:I112"/>
    <mergeCell ref="C101:H101"/>
    <mergeCell ref="C102:H102"/>
    <mergeCell ref="C103:H103"/>
    <mergeCell ref="C104:H104"/>
    <mergeCell ref="C105:H105"/>
    <mergeCell ref="B106:I106"/>
    <mergeCell ref="B95:H95"/>
    <mergeCell ref="B96:J96"/>
    <mergeCell ref="B97:J97"/>
    <mergeCell ref="C98:I98"/>
    <mergeCell ref="C99:H99"/>
    <mergeCell ref="C100:H100"/>
    <mergeCell ref="C84:H84"/>
    <mergeCell ref="C85:I85"/>
    <mergeCell ref="B86:I86"/>
    <mergeCell ref="B87:J87"/>
    <mergeCell ref="C88:I88"/>
    <mergeCell ref="C91:H91"/>
    <mergeCell ref="B78:I78"/>
    <mergeCell ref="C79:H79"/>
    <mergeCell ref="B80:I80"/>
    <mergeCell ref="B81:J81"/>
    <mergeCell ref="B82:J82"/>
    <mergeCell ref="C83:I83"/>
    <mergeCell ref="B71:J71"/>
    <mergeCell ref="B72:J72"/>
    <mergeCell ref="B73:J73"/>
    <mergeCell ref="C74:I74"/>
    <mergeCell ref="C75:H75"/>
    <mergeCell ref="C76:H76"/>
    <mergeCell ref="C64:H64"/>
    <mergeCell ref="C65:H65"/>
    <mergeCell ref="C66:H66"/>
    <mergeCell ref="C67:D67"/>
    <mergeCell ref="C68:H68"/>
    <mergeCell ref="B69:H69"/>
    <mergeCell ref="B57:J57"/>
    <mergeCell ref="B59:J59"/>
    <mergeCell ref="C60:H60"/>
    <mergeCell ref="C61:H61"/>
    <mergeCell ref="C62:H62"/>
    <mergeCell ref="C63:H63"/>
    <mergeCell ref="C51:I51"/>
    <mergeCell ref="C52:I52"/>
    <mergeCell ref="C53:I53"/>
    <mergeCell ref="C54:I54"/>
    <mergeCell ref="B55:I55"/>
    <mergeCell ref="B56:J56"/>
    <mergeCell ref="C46:I46"/>
    <mergeCell ref="B47:J47"/>
    <mergeCell ref="B48:J48"/>
    <mergeCell ref="B49:J49"/>
    <mergeCell ref="B50:J50"/>
    <mergeCell ref="C39:F39"/>
    <mergeCell ref="C40:H40"/>
    <mergeCell ref="C41:I41"/>
    <mergeCell ref="C42:I42"/>
    <mergeCell ref="C43:I43"/>
    <mergeCell ref="C44:I44"/>
    <mergeCell ref="C45:H45"/>
    <mergeCell ref="B33:J33"/>
    <mergeCell ref="C34:I34"/>
    <mergeCell ref="C35:G35"/>
    <mergeCell ref="C36:H36"/>
    <mergeCell ref="C37:H37"/>
    <mergeCell ref="C38:I38"/>
    <mergeCell ref="B26:J26"/>
    <mergeCell ref="B27:J27"/>
    <mergeCell ref="C28:H28"/>
    <mergeCell ref="C29:I29"/>
    <mergeCell ref="C30:H30"/>
    <mergeCell ref="B32:I32"/>
    <mergeCell ref="C22:H22"/>
    <mergeCell ref="I22:J22"/>
    <mergeCell ref="C23:H23"/>
    <mergeCell ref="I23:J23"/>
    <mergeCell ref="B24:J24"/>
    <mergeCell ref="B25:J25"/>
    <mergeCell ref="HR19:HY19"/>
    <mergeCell ref="HZ19:IG19"/>
    <mergeCell ref="IH19:IJ19"/>
    <mergeCell ref="C20:H20"/>
    <mergeCell ref="I20:J20"/>
    <mergeCell ref="C21:H21"/>
    <mergeCell ref="I21:J21"/>
    <mergeCell ref="FV19:GC19"/>
    <mergeCell ref="GD19:GK19"/>
    <mergeCell ref="GL19:GS19"/>
    <mergeCell ref="GT19:HA19"/>
    <mergeCell ref="HB19:HI19"/>
    <mergeCell ref="HJ19:HQ19"/>
    <mergeCell ref="DZ19:EG19"/>
    <mergeCell ref="EH19:EO19"/>
    <mergeCell ref="EP19:EW19"/>
    <mergeCell ref="EX19:FE19"/>
    <mergeCell ref="FF19:FM19"/>
    <mergeCell ref="FN19:FU19"/>
    <mergeCell ref="CD19:CK19"/>
    <mergeCell ref="CL19:CS19"/>
    <mergeCell ref="CT19:DA19"/>
    <mergeCell ref="DB19:DI19"/>
    <mergeCell ref="DJ19:DQ19"/>
    <mergeCell ref="DR19:DY19"/>
    <mergeCell ref="AH19:AO19"/>
    <mergeCell ref="AP19:AW19"/>
    <mergeCell ref="AX19:BE19"/>
    <mergeCell ref="BF19:BM19"/>
    <mergeCell ref="BN19:BU19"/>
    <mergeCell ref="BV19:CC19"/>
    <mergeCell ref="B16:J16"/>
    <mergeCell ref="B17:J17"/>
    <mergeCell ref="B18:J18"/>
    <mergeCell ref="B19:J19"/>
    <mergeCell ref="R19:Y19"/>
    <mergeCell ref="Z19:AG19"/>
    <mergeCell ref="C13:F13"/>
    <mergeCell ref="G13:H13"/>
    <mergeCell ref="I13:J13"/>
    <mergeCell ref="B14:H14"/>
    <mergeCell ref="I14:J14"/>
    <mergeCell ref="B15:J15"/>
    <mergeCell ref="C12:F12"/>
    <mergeCell ref="G12:H12"/>
    <mergeCell ref="I12:J12"/>
    <mergeCell ref="B6:J6"/>
    <mergeCell ref="C7:H7"/>
    <mergeCell ref="I7:J7"/>
    <mergeCell ref="C8:H8"/>
    <mergeCell ref="I8:J8"/>
    <mergeCell ref="C9:H9"/>
    <mergeCell ref="I9:J9"/>
    <mergeCell ref="B2:J2"/>
    <mergeCell ref="B3:F3"/>
    <mergeCell ref="G3:J3"/>
    <mergeCell ref="B4:F4"/>
    <mergeCell ref="G4:J4"/>
    <mergeCell ref="B5:J5"/>
    <mergeCell ref="C10:H10"/>
    <mergeCell ref="I10:J10"/>
    <mergeCell ref="B11:J11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J169"/>
  <sheetViews>
    <sheetView workbookViewId="0">
      <selection activeCell="L95" sqref="L95"/>
    </sheetView>
  </sheetViews>
  <sheetFormatPr defaultColWidth="9.140625" defaultRowHeight="12" x14ac:dyDescent="0.2"/>
  <cols>
    <col min="1" max="1" width="0.85546875" style="85" customWidth="1"/>
    <col min="2" max="2" width="13.140625" style="85" bestFit="1" customWidth="1"/>
    <col min="3" max="3" width="26.85546875" style="85" customWidth="1"/>
    <col min="4" max="4" width="14.28515625" style="85" customWidth="1"/>
    <col min="5" max="5" width="11.85546875" style="85" customWidth="1"/>
    <col min="6" max="6" width="12.85546875" style="85" customWidth="1"/>
    <col min="7" max="7" width="8.140625" style="85" customWidth="1"/>
    <col min="8" max="8" width="8.28515625" style="85" customWidth="1"/>
    <col min="9" max="9" width="11.28515625" style="85" customWidth="1"/>
    <col min="10" max="10" width="13.85546875" style="123" bestFit="1" customWidth="1"/>
    <col min="11" max="11" width="11.28515625" style="85" bestFit="1" customWidth="1"/>
    <col min="12" max="12" width="11.7109375" style="91" bestFit="1" customWidth="1"/>
    <col min="13" max="13" width="7.42578125" style="91" customWidth="1"/>
    <col min="14" max="14" width="7" style="91" bestFit="1" customWidth="1"/>
    <col min="15" max="16" width="9.28515625" style="91" bestFit="1" customWidth="1"/>
    <col min="17" max="17" width="9.140625" style="91"/>
    <col min="18" max="256" width="9.140625" style="85"/>
    <col min="257" max="257" width="0.85546875" style="85" customWidth="1"/>
    <col min="258" max="258" width="13.140625" style="85" bestFit="1" customWidth="1"/>
    <col min="259" max="259" width="26.85546875" style="85" customWidth="1"/>
    <col min="260" max="260" width="14.28515625" style="85" customWidth="1"/>
    <col min="261" max="261" width="11.85546875" style="85" customWidth="1"/>
    <col min="262" max="262" width="12.85546875" style="85" customWidth="1"/>
    <col min="263" max="263" width="8.140625" style="85" customWidth="1"/>
    <col min="264" max="264" width="8.28515625" style="85" customWidth="1"/>
    <col min="265" max="265" width="11.28515625" style="85" customWidth="1"/>
    <col min="266" max="266" width="13.85546875" style="85" bestFit="1" customWidth="1"/>
    <col min="267" max="267" width="1.28515625" style="85" customWidth="1"/>
    <col min="268" max="268" width="11.7109375" style="85" bestFit="1" customWidth="1"/>
    <col min="269" max="269" width="7.42578125" style="85" customWidth="1"/>
    <col min="270" max="270" width="6.5703125" style="85" customWidth="1"/>
    <col min="271" max="272" width="9.28515625" style="85" bestFit="1" customWidth="1"/>
    <col min="273" max="512" width="9.140625" style="85"/>
    <col min="513" max="513" width="0.85546875" style="85" customWidth="1"/>
    <col min="514" max="514" width="13.140625" style="85" bestFit="1" customWidth="1"/>
    <col min="515" max="515" width="26.85546875" style="85" customWidth="1"/>
    <col min="516" max="516" width="14.28515625" style="85" customWidth="1"/>
    <col min="517" max="517" width="11.85546875" style="85" customWidth="1"/>
    <col min="518" max="518" width="12.85546875" style="85" customWidth="1"/>
    <col min="519" max="519" width="8.140625" style="85" customWidth="1"/>
    <col min="520" max="520" width="8.28515625" style="85" customWidth="1"/>
    <col min="521" max="521" width="11.28515625" style="85" customWidth="1"/>
    <col min="522" max="522" width="13.85546875" style="85" bestFit="1" customWidth="1"/>
    <col min="523" max="523" width="1.28515625" style="85" customWidth="1"/>
    <col min="524" max="524" width="11.7109375" style="85" bestFit="1" customWidth="1"/>
    <col min="525" max="525" width="7.42578125" style="85" customWidth="1"/>
    <col min="526" max="526" width="6.5703125" style="85" customWidth="1"/>
    <col min="527" max="528" width="9.28515625" style="85" bestFit="1" customWidth="1"/>
    <col min="529" max="768" width="9.140625" style="85"/>
    <col min="769" max="769" width="0.85546875" style="85" customWidth="1"/>
    <col min="770" max="770" width="13.140625" style="85" bestFit="1" customWidth="1"/>
    <col min="771" max="771" width="26.85546875" style="85" customWidth="1"/>
    <col min="772" max="772" width="14.28515625" style="85" customWidth="1"/>
    <col min="773" max="773" width="11.85546875" style="85" customWidth="1"/>
    <col min="774" max="774" width="12.85546875" style="85" customWidth="1"/>
    <col min="775" max="775" width="8.140625" style="85" customWidth="1"/>
    <col min="776" max="776" width="8.28515625" style="85" customWidth="1"/>
    <col min="777" max="777" width="11.28515625" style="85" customWidth="1"/>
    <col min="778" max="778" width="13.85546875" style="85" bestFit="1" customWidth="1"/>
    <col min="779" max="779" width="1.28515625" style="85" customWidth="1"/>
    <col min="780" max="780" width="11.7109375" style="85" bestFit="1" customWidth="1"/>
    <col min="781" max="781" width="7.42578125" style="85" customWidth="1"/>
    <col min="782" max="782" width="6.5703125" style="85" customWidth="1"/>
    <col min="783" max="784" width="9.28515625" style="85" bestFit="1" customWidth="1"/>
    <col min="785" max="1024" width="9.140625" style="85"/>
    <col min="1025" max="1025" width="0.85546875" style="85" customWidth="1"/>
    <col min="1026" max="1026" width="13.140625" style="85" bestFit="1" customWidth="1"/>
    <col min="1027" max="1027" width="26.85546875" style="85" customWidth="1"/>
    <col min="1028" max="1028" width="14.28515625" style="85" customWidth="1"/>
    <col min="1029" max="1029" width="11.85546875" style="85" customWidth="1"/>
    <col min="1030" max="1030" width="12.85546875" style="85" customWidth="1"/>
    <col min="1031" max="1031" width="8.140625" style="85" customWidth="1"/>
    <col min="1032" max="1032" width="8.28515625" style="85" customWidth="1"/>
    <col min="1033" max="1033" width="11.28515625" style="85" customWidth="1"/>
    <col min="1034" max="1034" width="13.85546875" style="85" bestFit="1" customWidth="1"/>
    <col min="1035" max="1035" width="1.28515625" style="85" customWidth="1"/>
    <col min="1036" max="1036" width="11.7109375" style="85" bestFit="1" customWidth="1"/>
    <col min="1037" max="1037" width="7.42578125" style="85" customWidth="1"/>
    <col min="1038" max="1038" width="6.5703125" style="85" customWidth="1"/>
    <col min="1039" max="1040" width="9.28515625" style="85" bestFit="1" customWidth="1"/>
    <col min="1041" max="1280" width="9.140625" style="85"/>
    <col min="1281" max="1281" width="0.85546875" style="85" customWidth="1"/>
    <col min="1282" max="1282" width="13.140625" style="85" bestFit="1" customWidth="1"/>
    <col min="1283" max="1283" width="26.85546875" style="85" customWidth="1"/>
    <col min="1284" max="1284" width="14.28515625" style="85" customWidth="1"/>
    <col min="1285" max="1285" width="11.85546875" style="85" customWidth="1"/>
    <col min="1286" max="1286" width="12.85546875" style="85" customWidth="1"/>
    <col min="1287" max="1287" width="8.140625" style="85" customWidth="1"/>
    <col min="1288" max="1288" width="8.28515625" style="85" customWidth="1"/>
    <col min="1289" max="1289" width="11.28515625" style="85" customWidth="1"/>
    <col min="1290" max="1290" width="13.85546875" style="85" bestFit="1" customWidth="1"/>
    <col min="1291" max="1291" width="1.28515625" style="85" customWidth="1"/>
    <col min="1292" max="1292" width="11.7109375" style="85" bestFit="1" customWidth="1"/>
    <col min="1293" max="1293" width="7.42578125" style="85" customWidth="1"/>
    <col min="1294" max="1294" width="6.5703125" style="85" customWidth="1"/>
    <col min="1295" max="1296" width="9.28515625" style="85" bestFit="1" customWidth="1"/>
    <col min="1297" max="1536" width="9.140625" style="85"/>
    <col min="1537" max="1537" width="0.85546875" style="85" customWidth="1"/>
    <col min="1538" max="1538" width="13.140625" style="85" bestFit="1" customWidth="1"/>
    <col min="1539" max="1539" width="26.85546875" style="85" customWidth="1"/>
    <col min="1540" max="1540" width="14.28515625" style="85" customWidth="1"/>
    <col min="1541" max="1541" width="11.85546875" style="85" customWidth="1"/>
    <col min="1542" max="1542" width="12.85546875" style="85" customWidth="1"/>
    <col min="1543" max="1543" width="8.140625" style="85" customWidth="1"/>
    <col min="1544" max="1544" width="8.28515625" style="85" customWidth="1"/>
    <col min="1545" max="1545" width="11.28515625" style="85" customWidth="1"/>
    <col min="1546" max="1546" width="13.85546875" style="85" bestFit="1" customWidth="1"/>
    <col min="1547" max="1547" width="1.28515625" style="85" customWidth="1"/>
    <col min="1548" max="1548" width="11.7109375" style="85" bestFit="1" customWidth="1"/>
    <col min="1549" max="1549" width="7.42578125" style="85" customWidth="1"/>
    <col min="1550" max="1550" width="6.5703125" style="85" customWidth="1"/>
    <col min="1551" max="1552" width="9.28515625" style="85" bestFit="1" customWidth="1"/>
    <col min="1553" max="1792" width="9.140625" style="85"/>
    <col min="1793" max="1793" width="0.85546875" style="85" customWidth="1"/>
    <col min="1794" max="1794" width="13.140625" style="85" bestFit="1" customWidth="1"/>
    <col min="1795" max="1795" width="26.85546875" style="85" customWidth="1"/>
    <col min="1796" max="1796" width="14.28515625" style="85" customWidth="1"/>
    <col min="1797" max="1797" width="11.85546875" style="85" customWidth="1"/>
    <col min="1798" max="1798" width="12.85546875" style="85" customWidth="1"/>
    <col min="1799" max="1799" width="8.140625" style="85" customWidth="1"/>
    <col min="1800" max="1800" width="8.28515625" style="85" customWidth="1"/>
    <col min="1801" max="1801" width="11.28515625" style="85" customWidth="1"/>
    <col min="1802" max="1802" width="13.85546875" style="85" bestFit="1" customWidth="1"/>
    <col min="1803" max="1803" width="1.28515625" style="85" customWidth="1"/>
    <col min="1804" max="1804" width="11.7109375" style="85" bestFit="1" customWidth="1"/>
    <col min="1805" max="1805" width="7.42578125" style="85" customWidth="1"/>
    <col min="1806" max="1806" width="6.5703125" style="85" customWidth="1"/>
    <col min="1807" max="1808" width="9.28515625" style="85" bestFit="1" customWidth="1"/>
    <col min="1809" max="2048" width="9.140625" style="85"/>
    <col min="2049" max="2049" width="0.85546875" style="85" customWidth="1"/>
    <col min="2050" max="2050" width="13.140625" style="85" bestFit="1" customWidth="1"/>
    <col min="2051" max="2051" width="26.85546875" style="85" customWidth="1"/>
    <col min="2052" max="2052" width="14.28515625" style="85" customWidth="1"/>
    <col min="2053" max="2053" width="11.85546875" style="85" customWidth="1"/>
    <col min="2054" max="2054" width="12.85546875" style="85" customWidth="1"/>
    <col min="2055" max="2055" width="8.140625" style="85" customWidth="1"/>
    <col min="2056" max="2056" width="8.28515625" style="85" customWidth="1"/>
    <col min="2057" max="2057" width="11.28515625" style="85" customWidth="1"/>
    <col min="2058" max="2058" width="13.85546875" style="85" bestFit="1" customWidth="1"/>
    <col min="2059" max="2059" width="1.28515625" style="85" customWidth="1"/>
    <col min="2060" max="2060" width="11.7109375" style="85" bestFit="1" customWidth="1"/>
    <col min="2061" max="2061" width="7.42578125" style="85" customWidth="1"/>
    <col min="2062" max="2062" width="6.5703125" style="85" customWidth="1"/>
    <col min="2063" max="2064" width="9.28515625" style="85" bestFit="1" customWidth="1"/>
    <col min="2065" max="2304" width="9.140625" style="85"/>
    <col min="2305" max="2305" width="0.85546875" style="85" customWidth="1"/>
    <col min="2306" max="2306" width="13.140625" style="85" bestFit="1" customWidth="1"/>
    <col min="2307" max="2307" width="26.85546875" style="85" customWidth="1"/>
    <col min="2308" max="2308" width="14.28515625" style="85" customWidth="1"/>
    <col min="2309" max="2309" width="11.85546875" style="85" customWidth="1"/>
    <col min="2310" max="2310" width="12.85546875" style="85" customWidth="1"/>
    <col min="2311" max="2311" width="8.140625" style="85" customWidth="1"/>
    <col min="2312" max="2312" width="8.28515625" style="85" customWidth="1"/>
    <col min="2313" max="2313" width="11.28515625" style="85" customWidth="1"/>
    <col min="2314" max="2314" width="13.85546875" style="85" bestFit="1" customWidth="1"/>
    <col min="2315" max="2315" width="1.28515625" style="85" customWidth="1"/>
    <col min="2316" max="2316" width="11.7109375" style="85" bestFit="1" customWidth="1"/>
    <col min="2317" max="2317" width="7.42578125" style="85" customWidth="1"/>
    <col min="2318" max="2318" width="6.5703125" style="85" customWidth="1"/>
    <col min="2319" max="2320" width="9.28515625" style="85" bestFit="1" customWidth="1"/>
    <col min="2321" max="2560" width="9.140625" style="85"/>
    <col min="2561" max="2561" width="0.85546875" style="85" customWidth="1"/>
    <col min="2562" max="2562" width="13.140625" style="85" bestFit="1" customWidth="1"/>
    <col min="2563" max="2563" width="26.85546875" style="85" customWidth="1"/>
    <col min="2564" max="2564" width="14.28515625" style="85" customWidth="1"/>
    <col min="2565" max="2565" width="11.85546875" style="85" customWidth="1"/>
    <col min="2566" max="2566" width="12.85546875" style="85" customWidth="1"/>
    <col min="2567" max="2567" width="8.140625" style="85" customWidth="1"/>
    <col min="2568" max="2568" width="8.28515625" style="85" customWidth="1"/>
    <col min="2569" max="2569" width="11.28515625" style="85" customWidth="1"/>
    <col min="2570" max="2570" width="13.85546875" style="85" bestFit="1" customWidth="1"/>
    <col min="2571" max="2571" width="1.28515625" style="85" customWidth="1"/>
    <col min="2572" max="2572" width="11.7109375" style="85" bestFit="1" customWidth="1"/>
    <col min="2573" max="2573" width="7.42578125" style="85" customWidth="1"/>
    <col min="2574" max="2574" width="6.5703125" style="85" customWidth="1"/>
    <col min="2575" max="2576" width="9.28515625" style="85" bestFit="1" customWidth="1"/>
    <col min="2577" max="2816" width="9.140625" style="85"/>
    <col min="2817" max="2817" width="0.85546875" style="85" customWidth="1"/>
    <col min="2818" max="2818" width="13.140625" style="85" bestFit="1" customWidth="1"/>
    <col min="2819" max="2819" width="26.85546875" style="85" customWidth="1"/>
    <col min="2820" max="2820" width="14.28515625" style="85" customWidth="1"/>
    <col min="2821" max="2821" width="11.85546875" style="85" customWidth="1"/>
    <col min="2822" max="2822" width="12.85546875" style="85" customWidth="1"/>
    <col min="2823" max="2823" width="8.140625" style="85" customWidth="1"/>
    <col min="2824" max="2824" width="8.28515625" style="85" customWidth="1"/>
    <col min="2825" max="2825" width="11.28515625" style="85" customWidth="1"/>
    <col min="2826" max="2826" width="13.85546875" style="85" bestFit="1" customWidth="1"/>
    <col min="2827" max="2827" width="1.28515625" style="85" customWidth="1"/>
    <col min="2828" max="2828" width="11.7109375" style="85" bestFit="1" customWidth="1"/>
    <col min="2829" max="2829" width="7.42578125" style="85" customWidth="1"/>
    <col min="2830" max="2830" width="6.5703125" style="85" customWidth="1"/>
    <col min="2831" max="2832" width="9.28515625" style="85" bestFit="1" customWidth="1"/>
    <col min="2833" max="3072" width="9.140625" style="85"/>
    <col min="3073" max="3073" width="0.85546875" style="85" customWidth="1"/>
    <col min="3074" max="3074" width="13.140625" style="85" bestFit="1" customWidth="1"/>
    <col min="3075" max="3075" width="26.85546875" style="85" customWidth="1"/>
    <col min="3076" max="3076" width="14.28515625" style="85" customWidth="1"/>
    <col min="3077" max="3077" width="11.85546875" style="85" customWidth="1"/>
    <col min="3078" max="3078" width="12.85546875" style="85" customWidth="1"/>
    <col min="3079" max="3079" width="8.140625" style="85" customWidth="1"/>
    <col min="3080" max="3080" width="8.28515625" style="85" customWidth="1"/>
    <col min="3081" max="3081" width="11.28515625" style="85" customWidth="1"/>
    <col min="3082" max="3082" width="13.85546875" style="85" bestFit="1" customWidth="1"/>
    <col min="3083" max="3083" width="1.28515625" style="85" customWidth="1"/>
    <col min="3084" max="3084" width="11.7109375" style="85" bestFit="1" customWidth="1"/>
    <col min="3085" max="3085" width="7.42578125" style="85" customWidth="1"/>
    <col min="3086" max="3086" width="6.5703125" style="85" customWidth="1"/>
    <col min="3087" max="3088" width="9.28515625" style="85" bestFit="1" customWidth="1"/>
    <col min="3089" max="3328" width="9.140625" style="85"/>
    <col min="3329" max="3329" width="0.85546875" style="85" customWidth="1"/>
    <col min="3330" max="3330" width="13.140625" style="85" bestFit="1" customWidth="1"/>
    <col min="3331" max="3331" width="26.85546875" style="85" customWidth="1"/>
    <col min="3332" max="3332" width="14.28515625" style="85" customWidth="1"/>
    <col min="3333" max="3333" width="11.85546875" style="85" customWidth="1"/>
    <col min="3334" max="3334" width="12.85546875" style="85" customWidth="1"/>
    <col min="3335" max="3335" width="8.140625" style="85" customWidth="1"/>
    <col min="3336" max="3336" width="8.28515625" style="85" customWidth="1"/>
    <col min="3337" max="3337" width="11.28515625" style="85" customWidth="1"/>
    <col min="3338" max="3338" width="13.85546875" style="85" bestFit="1" customWidth="1"/>
    <col min="3339" max="3339" width="1.28515625" style="85" customWidth="1"/>
    <col min="3340" max="3340" width="11.7109375" style="85" bestFit="1" customWidth="1"/>
    <col min="3341" max="3341" width="7.42578125" style="85" customWidth="1"/>
    <col min="3342" max="3342" width="6.5703125" style="85" customWidth="1"/>
    <col min="3343" max="3344" width="9.28515625" style="85" bestFit="1" customWidth="1"/>
    <col min="3345" max="3584" width="9.140625" style="85"/>
    <col min="3585" max="3585" width="0.85546875" style="85" customWidth="1"/>
    <col min="3586" max="3586" width="13.140625" style="85" bestFit="1" customWidth="1"/>
    <col min="3587" max="3587" width="26.85546875" style="85" customWidth="1"/>
    <col min="3588" max="3588" width="14.28515625" style="85" customWidth="1"/>
    <col min="3589" max="3589" width="11.85546875" style="85" customWidth="1"/>
    <col min="3590" max="3590" width="12.85546875" style="85" customWidth="1"/>
    <col min="3591" max="3591" width="8.140625" style="85" customWidth="1"/>
    <col min="3592" max="3592" width="8.28515625" style="85" customWidth="1"/>
    <col min="3593" max="3593" width="11.28515625" style="85" customWidth="1"/>
    <col min="3594" max="3594" width="13.85546875" style="85" bestFit="1" customWidth="1"/>
    <col min="3595" max="3595" width="1.28515625" style="85" customWidth="1"/>
    <col min="3596" max="3596" width="11.7109375" style="85" bestFit="1" customWidth="1"/>
    <col min="3597" max="3597" width="7.42578125" style="85" customWidth="1"/>
    <col min="3598" max="3598" width="6.5703125" style="85" customWidth="1"/>
    <col min="3599" max="3600" width="9.28515625" style="85" bestFit="1" customWidth="1"/>
    <col min="3601" max="3840" width="9.140625" style="85"/>
    <col min="3841" max="3841" width="0.85546875" style="85" customWidth="1"/>
    <col min="3842" max="3842" width="13.140625" style="85" bestFit="1" customWidth="1"/>
    <col min="3843" max="3843" width="26.85546875" style="85" customWidth="1"/>
    <col min="3844" max="3844" width="14.28515625" style="85" customWidth="1"/>
    <col min="3845" max="3845" width="11.85546875" style="85" customWidth="1"/>
    <col min="3846" max="3846" width="12.85546875" style="85" customWidth="1"/>
    <col min="3847" max="3847" width="8.140625" style="85" customWidth="1"/>
    <col min="3848" max="3848" width="8.28515625" style="85" customWidth="1"/>
    <col min="3849" max="3849" width="11.28515625" style="85" customWidth="1"/>
    <col min="3850" max="3850" width="13.85546875" style="85" bestFit="1" customWidth="1"/>
    <col min="3851" max="3851" width="1.28515625" style="85" customWidth="1"/>
    <col min="3852" max="3852" width="11.7109375" style="85" bestFit="1" customWidth="1"/>
    <col min="3853" max="3853" width="7.42578125" style="85" customWidth="1"/>
    <col min="3854" max="3854" width="6.5703125" style="85" customWidth="1"/>
    <col min="3855" max="3856" width="9.28515625" style="85" bestFit="1" customWidth="1"/>
    <col min="3857" max="4096" width="9.140625" style="85"/>
    <col min="4097" max="4097" width="0.85546875" style="85" customWidth="1"/>
    <col min="4098" max="4098" width="13.140625" style="85" bestFit="1" customWidth="1"/>
    <col min="4099" max="4099" width="26.85546875" style="85" customWidth="1"/>
    <col min="4100" max="4100" width="14.28515625" style="85" customWidth="1"/>
    <col min="4101" max="4101" width="11.85546875" style="85" customWidth="1"/>
    <col min="4102" max="4102" width="12.85546875" style="85" customWidth="1"/>
    <col min="4103" max="4103" width="8.140625" style="85" customWidth="1"/>
    <col min="4104" max="4104" width="8.28515625" style="85" customWidth="1"/>
    <col min="4105" max="4105" width="11.28515625" style="85" customWidth="1"/>
    <col min="4106" max="4106" width="13.85546875" style="85" bestFit="1" customWidth="1"/>
    <col min="4107" max="4107" width="1.28515625" style="85" customWidth="1"/>
    <col min="4108" max="4108" width="11.7109375" style="85" bestFit="1" customWidth="1"/>
    <col min="4109" max="4109" width="7.42578125" style="85" customWidth="1"/>
    <col min="4110" max="4110" width="6.5703125" style="85" customWidth="1"/>
    <col min="4111" max="4112" width="9.28515625" style="85" bestFit="1" customWidth="1"/>
    <col min="4113" max="4352" width="9.140625" style="85"/>
    <col min="4353" max="4353" width="0.85546875" style="85" customWidth="1"/>
    <col min="4354" max="4354" width="13.140625" style="85" bestFit="1" customWidth="1"/>
    <col min="4355" max="4355" width="26.85546875" style="85" customWidth="1"/>
    <col min="4356" max="4356" width="14.28515625" style="85" customWidth="1"/>
    <col min="4357" max="4357" width="11.85546875" style="85" customWidth="1"/>
    <col min="4358" max="4358" width="12.85546875" style="85" customWidth="1"/>
    <col min="4359" max="4359" width="8.140625" style="85" customWidth="1"/>
    <col min="4360" max="4360" width="8.28515625" style="85" customWidth="1"/>
    <col min="4361" max="4361" width="11.28515625" style="85" customWidth="1"/>
    <col min="4362" max="4362" width="13.85546875" style="85" bestFit="1" customWidth="1"/>
    <col min="4363" max="4363" width="1.28515625" style="85" customWidth="1"/>
    <col min="4364" max="4364" width="11.7109375" style="85" bestFit="1" customWidth="1"/>
    <col min="4365" max="4365" width="7.42578125" style="85" customWidth="1"/>
    <col min="4366" max="4366" width="6.5703125" style="85" customWidth="1"/>
    <col min="4367" max="4368" width="9.28515625" style="85" bestFit="1" customWidth="1"/>
    <col min="4369" max="4608" width="9.140625" style="85"/>
    <col min="4609" max="4609" width="0.85546875" style="85" customWidth="1"/>
    <col min="4610" max="4610" width="13.140625" style="85" bestFit="1" customWidth="1"/>
    <col min="4611" max="4611" width="26.85546875" style="85" customWidth="1"/>
    <col min="4612" max="4612" width="14.28515625" style="85" customWidth="1"/>
    <col min="4613" max="4613" width="11.85546875" style="85" customWidth="1"/>
    <col min="4614" max="4614" width="12.85546875" style="85" customWidth="1"/>
    <col min="4615" max="4615" width="8.140625" style="85" customWidth="1"/>
    <col min="4616" max="4616" width="8.28515625" style="85" customWidth="1"/>
    <col min="4617" max="4617" width="11.28515625" style="85" customWidth="1"/>
    <col min="4618" max="4618" width="13.85546875" style="85" bestFit="1" customWidth="1"/>
    <col min="4619" max="4619" width="1.28515625" style="85" customWidth="1"/>
    <col min="4620" max="4620" width="11.7109375" style="85" bestFit="1" customWidth="1"/>
    <col min="4621" max="4621" width="7.42578125" style="85" customWidth="1"/>
    <col min="4622" max="4622" width="6.5703125" style="85" customWidth="1"/>
    <col min="4623" max="4624" width="9.28515625" style="85" bestFit="1" customWidth="1"/>
    <col min="4625" max="4864" width="9.140625" style="85"/>
    <col min="4865" max="4865" width="0.85546875" style="85" customWidth="1"/>
    <col min="4866" max="4866" width="13.140625" style="85" bestFit="1" customWidth="1"/>
    <col min="4867" max="4867" width="26.85546875" style="85" customWidth="1"/>
    <col min="4868" max="4868" width="14.28515625" style="85" customWidth="1"/>
    <col min="4869" max="4869" width="11.85546875" style="85" customWidth="1"/>
    <col min="4870" max="4870" width="12.85546875" style="85" customWidth="1"/>
    <col min="4871" max="4871" width="8.140625" style="85" customWidth="1"/>
    <col min="4872" max="4872" width="8.28515625" style="85" customWidth="1"/>
    <col min="4873" max="4873" width="11.28515625" style="85" customWidth="1"/>
    <col min="4874" max="4874" width="13.85546875" style="85" bestFit="1" customWidth="1"/>
    <col min="4875" max="4875" width="1.28515625" style="85" customWidth="1"/>
    <col min="4876" max="4876" width="11.7109375" style="85" bestFit="1" customWidth="1"/>
    <col min="4877" max="4877" width="7.42578125" style="85" customWidth="1"/>
    <col min="4878" max="4878" width="6.5703125" style="85" customWidth="1"/>
    <col min="4879" max="4880" width="9.28515625" style="85" bestFit="1" customWidth="1"/>
    <col min="4881" max="5120" width="9.140625" style="85"/>
    <col min="5121" max="5121" width="0.85546875" style="85" customWidth="1"/>
    <col min="5122" max="5122" width="13.140625" style="85" bestFit="1" customWidth="1"/>
    <col min="5123" max="5123" width="26.85546875" style="85" customWidth="1"/>
    <col min="5124" max="5124" width="14.28515625" style="85" customWidth="1"/>
    <col min="5125" max="5125" width="11.85546875" style="85" customWidth="1"/>
    <col min="5126" max="5126" width="12.85546875" style="85" customWidth="1"/>
    <col min="5127" max="5127" width="8.140625" style="85" customWidth="1"/>
    <col min="5128" max="5128" width="8.28515625" style="85" customWidth="1"/>
    <col min="5129" max="5129" width="11.28515625" style="85" customWidth="1"/>
    <col min="5130" max="5130" width="13.85546875" style="85" bestFit="1" customWidth="1"/>
    <col min="5131" max="5131" width="1.28515625" style="85" customWidth="1"/>
    <col min="5132" max="5132" width="11.7109375" style="85" bestFit="1" customWidth="1"/>
    <col min="5133" max="5133" width="7.42578125" style="85" customWidth="1"/>
    <col min="5134" max="5134" width="6.5703125" style="85" customWidth="1"/>
    <col min="5135" max="5136" width="9.28515625" style="85" bestFit="1" customWidth="1"/>
    <col min="5137" max="5376" width="9.140625" style="85"/>
    <col min="5377" max="5377" width="0.85546875" style="85" customWidth="1"/>
    <col min="5378" max="5378" width="13.140625" style="85" bestFit="1" customWidth="1"/>
    <col min="5379" max="5379" width="26.85546875" style="85" customWidth="1"/>
    <col min="5380" max="5380" width="14.28515625" style="85" customWidth="1"/>
    <col min="5381" max="5381" width="11.85546875" style="85" customWidth="1"/>
    <col min="5382" max="5382" width="12.85546875" style="85" customWidth="1"/>
    <col min="5383" max="5383" width="8.140625" style="85" customWidth="1"/>
    <col min="5384" max="5384" width="8.28515625" style="85" customWidth="1"/>
    <col min="5385" max="5385" width="11.28515625" style="85" customWidth="1"/>
    <col min="5386" max="5386" width="13.85546875" style="85" bestFit="1" customWidth="1"/>
    <col min="5387" max="5387" width="1.28515625" style="85" customWidth="1"/>
    <col min="5388" max="5388" width="11.7109375" style="85" bestFit="1" customWidth="1"/>
    <col min="5389" max="5389" width="7.42578125" style="85" customWidth="1"/>
    <col min="5390" max="5390" width="6.5703125" style="85" customWidth="1"/>
    <col min="5391" max="5392" width="9.28515625" style="85" bestFit="1" customWidth="1"/>
    <col min="5393" max="5632" width="9.140625" style="85"/>
    <col min="5633" max="5633" width="0.85546875" style="85" customWidth="1"/>
    <col min="5634" max="5634" width="13.140625" style="85" bestFit="1" customWidth="1"/>
    <col min="5635" max="5635" width="26.85546875" style="85" customWidth="1"/>
    <col min="5636" max="5636" width="14.28515625" style="85" customWidth="1"/>
    <col min="5637" max="5637" width="11.85546875" style="85" customWidth="1"/>
    <col min="5638" max="5638" width="12.85546875" style="85" customWidth="1"/>
    <col min="5639" max="5639" width="8.140625" style="85" customWidth="1"/>
    <col min="5640" max="5640" width="8.28515625" style="85" customWidth="1"/>
    <col min="5641" max="5641" width="11.28515625" style="85" customWidth="1"/>
    <col min="5642" max="5642" width="13.85546875" style="85" bestFit="1" customWidth="1"/>
    <col min="5643" max="5643" width="1.28515625" style="85" customWidth="1"/>
    <col min="5644" max="5644" width="11.7109375" style="85" bestFit="1" customWidth="1"/>
    <col min="5645" max="5645" width="7.42578125" style="85" customWidth="1"/>
    <col min="5646" max="5646" width="6.5703125" style="85" customWidth="1"/>
    <col min="5647" max="5648" width="9.28515625" style="85" bestFit="1" customWidth="1"/>
    <col min="5649" max="5888" width="9.140625" style="85"/>
    <col min="5889" max="5889" width="0.85546875" style="85" customWidth="1"/>
    <col min="5890" max="5890" width="13.140625" style="85" bestFit="1" customWidth="1"/>
    <col min="5891" max="5891" width="26.85546875" style="85" customWidth="1"/>
    <col min="5892" max="5892" width="14.28515625" style="85" customWidth="1"/>
    <col min="5893" max="5893" width="11.85546875" style="85" customWidth="1"/>
    <col min="5894" max="5894" width="12.85546875" style="85" customWidth="1"/>
    <col min="5895" max="5895" width="8.140625" style="85" customWidth="1"/>
    <col min="5896" max="5896" width="8.28515625" style="85" customWidth="1"/>
    <col min="5897" max="5897" width="11.28515625" style="85" customWidth="1"/>
    <col min="5898" max="5898" width="13.85546875" style="85" bestFit="1" customWidth="1"/>
    <col min="5899" max="5899" width="1.28515625" style="85" customWidth="1"/>
    <col min="5900" max="5900" width="11.7109375" style="85" bestFit="1" customWidth="1"/>
    <col min="5901" max="5901" width="7.42578125" style="85" customWidth="1"/>
    <col min="5902" max="5902" width="6.5703125" style="85" customWidth="1"/>
    <col min="5903" max="5904" width="9.28515625" style="85" bestFit="1" customWidth="1"/>
    <col min="5905" max="6144" width="9.140625" style="85"/>
    <col min="6145" max="6145" width="0.85546875" style="85" customWidth="1"/>
    <col min="6146" max="6146" width="13.140625" style="85" bestFit="1" customWidth="1"/>
    <col min="6147" max="6147" width="26.85546875" style="85" customWidth="1"/>
    <col min="6148" max="6148" width="14.28515625" style="85" customWidth="1"/>
    <col min="6149" max="6149" width="11.85546875" style="85" customWidth="1"/>
    <col min="6150" max="6150" width="12.85546875" style="85" customWidth="1"/>
    <col min="6151" max="6151" width="8.140625" style="85" customWidth="1"/>
    <col min="6152" max="6152" width="8.28515625" style="85" customWidth="1"/>
    <col min="6153" max="6153" width="11.28515625" style="85" customWidth="1"/>
    <col min="6154" max="6154" width="13.85546875" style="85" bestFit="1" customWidth="1"/>
    <col min="6155" max="6155" width="1.28515625" style="85" customWidth="1"/>
    <col min="6156" max="6156" width="11.7109375" style="85" bestFit="1" customWidth="1"/>
    <col min="6157" max="6157" width="7.42578125" style="85" customWidth="1"/>
    <col min="6158" max="6158" width="6.5703125" style="85" customWidth="1"/>
    <col min="6159" max="6160" width="9.28515625" style="85" bestFit="1" customWidth="1"/>
    <col min="6161" max="6400" width="9.140625" style="85"/>
    <col min="6401" max="6401" width="0.85546875" style="85" customWidth="1"/>
    <col min="6402" max="6402" width="13.140625" style="85" bestFit="1" customWidth="1"/>
    <col min="6403" max="6403" width="26.85546875" style="85" customWidth="1"/>
    <col min="6404" max="6404" width="14.28515625" style="85" customWidth="1"/>
    <col min="6405" max="6405" width="11.85546875" style="85" customWidth="1"/>
    <col min="6406" max="6406" width="12.85546875" style="85" customWidth="1"/>
    <col min="6407" max="6407" width="8.140625" style="85" customWidth="1"/>
    <col min="6408" max="6408" width="8.28515625" style="85" customWidth="1"/>
    <col min="6409" max="6409" width="11.28515625" style="85" customWidth="1"/>
    <col min="6410" max="6410" width="13.85546875" style="85" bestFit="1" customWidth="1"/>
    <col min="6411" max="6411" width="1.28515625" style="85" customWidth="1"/>
    <col min="6412" max="6412" width="11.7109375" style="85" bestFit="1" customWidth="1"/>
    <col min="6413" max="6413" width="7.42578125" style="85" customWidth="1"/>
    <col min="6414" max="6414" width="6.5703125" style="85" customWidth="1"/>
    <col min="6415" max="6416" width="9.28515625" style="85" bestFit="1" customWidth="1"/>
    <col min="6417" max="6656" width="9.140625" style="85"/>
    <col min="6657" max="6657" width="0.85546875" style="85" customWidth="1"/>
    <col min="6658" max="6658" width="13.140625" style="85" bestFit="1" customWidth="1"/>
    <col min="6659" max="6659" width="26.85546875" style="85" customWidth="1"/>
    <col min="6660" max="6660" width="14.28515625" style="85" customWidth="1"/>
    <col min="6661" max="6661" width="11.85546875" style="85" customWidth="1"/>
    <col min="6662" max="6662" width="12.85546875" style="85" customWidth="1"/>
    <col min="6663" max="6663" width="8.140625" style="85" customWidth="1"/>
    <col min="6664" max="6664" width="8.28515625" style="85" customWidth="1"/>
    <col min="6665" max="6665" width="11.28515625" style="85" customWidth="1"/>
    <col min="6666" max="6666" width="13.85546875" style="85" bestFit="1" customWidth="1"/>
    <col min="6667" max="6667" width="1.28515625" style="85" customWidth="1"/>
    <col min="6668" max="6668" width="11.7109375" style="85" bestFit="1" customWidth="1"/>
    <col min="6669" max="6669" width="7.42578125" style="85" customWidth="1"/>
    <col min="6670" max="6670" width="6.5703125" style="85" customWidth="1"/>
    <col min="6671" max="6672" width="9.28515625" style="85" bestFit="1" customWidth="1"/>
    <col min="6673" max="6912" width="9.140625" style="85"/>
    <col min="6913" max="6913" width="0.85546875" style="85" customWidth="1"/>
    <col min="6914" max="6914" width="13.140625" style="85" bestFit="1" customWidth="1"/>
    <col min="6915" max="6915" width="26.85546875" style="85" customWidth="1"/>
    <col min="6916" max="6916" width="14.28515625" style="85" customWidth="1"/>
    <col min="6917" max="6917" width="11.85546875" style="85" customWidth="1"/>
    <col min="6918" max="6918" width="12.85546875" style="85" customWidth="1"/>
    <col min="6919" max="6919" width="8.140625" style="85" customWidth="1"/>
    <col min="6920" max="6920" width="8.28515625" style="85" customWidth="1"/>
    <col min="6921" max="6921" width="11.28515625" style="85" customWidth="1"/>
    <col min="6922" max="6922" width="13.85546875" style="85" bestFit="1" customWidth="1"/>
    <col min="6923" max="6923" width="1.28515625" style="85" customWidth="1"/>
    <col min="6924" max="6924" width="11.7109375" style="85" bestFit="1" customWidth="1"/>
    <col min="6925" max="6925" width="7.42578125" style="85" customWidth="1"/>
    <col min="6926" max="6926" width="6.5703125" style="85" customWidth="1"/>
    <col min="6927" max="6928" width="9.28515625" style="85" bestFit="1" customWidth="1"/>
    <col min="6929" max="7168" width="9.140625" style="85"/>
    <col min="7169" max="7169" width="0.85546875" style="85" customWidth="1"/>
    <col min="7170" max="7170" width="13.140625" style="85" bestFit="1" customWidth="1"/>
    <col min="7171" max="7171" width="26.85546875" style="85" customWidth="1"/>
    <col min="7172" max="7172" width="14.28515625" style="85" customWidth="1"/>
    <col min="7173" max="7173" width="11.85546875" style="85" customWidth="1"/>
    <col min="7174" max="7174" width="12.85546875" style="85" customWidth="1"/>
    <col min="7175" max="7175" width="8.140625" style="85" customWidth="1"/>
    <col min="7176" max="7176" width="8.28515625" style="85" customWidth="1"/>
    <col min="7177" max="7177" width="11.28515625" style="85" customWidth="1"/>
    <col min="7178" max="7178" width="13.85546875" style="85" bestFit="1" customWidth="1"/>
    <col min="7179" max="7179" width="1.28515625" style="85" customWidth="1"/>
    <col min="7180" max="7180" width="11.7109375" style="85" bestFit="1" customWidth="1"/>
    <col min="7181" max="7181" width="7.42578125" style="85" customWidth="1"/>
    <col min="7182" max="7182" width="6.5703125" style="85" customWidth="1"/>
    <col min="7183" max="7184" width="9.28515625" style="85" bestFit="1" customWidth="1"/>
    <col min="7185" max="7424" width="9.140625" style="85"/>
    <col min="7425" max="7425" width="0.85546875" style="85" customWidth="1"/>
    <col min="7426" max="7426" width="13.140625" style="85" bestFit="1" customWidth="1"/>
    <col min="7427" max="7427" width="26.85546875" style="85" customWidth="1"/>
    <col min="7428" max="7428" width="14.28515625" style="85" customWidth="1"/>
    <col min="7429" max="7429" width="11.85546875" style="85" customWidth="1"/>
    <col min="7430" max="7430" width="12.85546875" style="85" customWidth="1"/>
    <col min="7431" max="7431" width="8.140625" style="85" customWidth="1"/>
    <col min="7432" max="7432" width="8.28515625" style="85" customWidth="1"/>
    <col min="7433" max="7433" width="11.28515625" style="85" customWidth="1"/>
    <col min="7434" max="7434" width="13.85546875" style="85" bestFit="1" customWidth="1"/>
    <col min="7435" max="7435" width="1.28515625" style="85" customWidth="1"/>
    <col min="7436" max="7436" width="11.7109375" style="85" bestFit="1" customWidth="1"/>
    <col min="7437" max="7437" width="7.42578125" style="85" customWidth="1"/>
    <col min="7438" max="7438" width="6.5703125" style="85" customWidth="1"/>
    <col min="7439" max="7440" width="9.28515625" style="85" bestFit="1" customWidth="1"/>
    <col min="7441" max="7680" width="9.140625" style="85"/>
    <col min="7681" max="7681" width="0.85546875" style="85" customWidth="1"/>
    <col min="7682" max="7682" width="13.140625" style="85" bestFit="1" customWidth="1"/>
    <col min="7683" max="7683" width="26.85546875" style="85" customWidth="1"/>
    <col min="7684" max="7684" width="14.28515625" style="85" customWidth="1"/>
    <col min="7685" max="7685" width="11.85546875" style="85" customWidth="1"/>
    <col min="7686" max="7686" width="12.85546875" style="85" customWidth="1"/>
    <col min="7687" max="7687" width="8.140625" style="85" customWidth="1"/>
    <col min="7688" max="7688" width="8.28515625" style="85" customWidth="1"/>
    <col min="7689" max="7689" width="11.28515625" style="85" customWidth="1"/>
    <col min="7690" max="7690" width="13.85546875" style="85" bestFit="1" customWidth="1"/>
    <col min="7691" max="7691" width="1.28515625" style="85" customWidth="1"/>
    <col min="7692" max="7692" width="11.7109375" style="85" bestFit="1" customWidth="1"/>
    <col min="7693" max="7693" width="7.42578125" style="85" customWidth="1"/>
    <col min="7694" max="7694" width="6.5703125" style="85" customWidth="1"/>
    <col min="7695" max="7696" width="9.28515625" style="85" bestFit="1" customWidth="1"/>
    <col min="7697" max="7936" width="9.140625" style="85"/>
    <col min="7937" max="7937" width="0.85546875" style="85" customWidth="1"/>
    <col min="7938" max="7938" width="13.140625" style="85" bestFit="1" customWidth="1"/>
    <col min="7939" max="7939" width="26.85546875" style="85" customWidth="1"/>
    <col min="7940" max="7940" width="14.28515625" style="85" customWidth="1"/>
    <col min="7941" max="7941" width="11.85546875" style="85" customWidth="1"/>
    <col min="7942" max="7942" width="12.85546875" style="85" customWidth="1"/>
    <col min="7943" max="7943" width="8.140625" style="85" customWidth="1"/>
    <col min="7944" max="7944" width="8.28515625" style="85" customWidth="1"/>
    <col min="7945" max="7945" width="11.28515625" style="85" customWidth="1"/>
    <col min="7946" max="7946" width="13.85546875" style="85" bestFit="1" customWidth="1"/>
    <col min="7947" max="7947" width="1.28515625" style="85" customWidth="1"/>
    <col min="7948" max="7948" width="11.7109375" style="85" bestFit="1" customWidth="1"/>
    <col min="7949" max="7949" width="7.42578125" style="85" customWidth="1"/>
    <col min="7950" max="7950" width="6.5703125" style="85" customWidth="1"/>
    <col min="7951" max="7952" width="9.28515625" style="85" bestFit="1" customWidth="1"/>
    <col min="7953" max="8192" width="9.140625" style="85"/>
    <col min="8193" max="8193" width="0.85546875" style="85" customWidth="1"/>
    <col min="8194" max="8194" width="13.140625" style="85" bestFit="1" customWidth="1"/>
    <col min="8195" max="8195" width="26.85546875" style="85" customWidth="1"/>
    <col min="8196" max="8196" width="14.28515625" style="85" customWidth="1"/>
    <col min="8197" max="8197" width="11.85546875" style="85" customWidth="1"/>
    <col min="8198" max="8198" width="12.85546875" style="85" customWidth="1"/>
    <col min="8199" max="8199" width="8.140625" style="85" customWidth="1"/>
    <col min="8200" max="8200" width="8.28515625" style="85" customWidth="1"/>
    <col min="8201" max="8201" width="11.28515625" style="85" customWidth="1"/>
    <col min="8202" max="8202" width="13.85546875" style="85" bestFit="1" customWidth="1"/>
    <col min="8203" max="8203" width="1.28515625" style="85" customWidth="1"/>
    <col min="8204" max="8204" width="11.7109375" style="85" bestFit="1" customWidth="1"/>
    <col min="8205" max="8205" width="7.42578125" style="85" customWidth="1"/>
    <col min="8206" max="8206" width="6.5703125" style="85" customWidth="1"/>
    <col min="8207" max="8208" width="9.28515625" style="85" bestFit="1" customWidth="1"/>
    <col min="8209" max="8448" width="9.140625" style="85"/>
    <col min="8449" max="8449" width="0.85546875" style="85" customWidth="1"/>
    <col min="8450" max="8450" width="13.140625" style="85" bestFit="1" customWidth="1"/>
    <col min="8451" max="8451" width="26.85546875" style="85" customWidth="1"/>
    <col min="8452" max="8452" width="14.28515625" style="85" customWidth="1"/>
    <col min="8453" max="8453" width="11.85546875" style="85" customWidth="1"/>
    <col min="8454" max="8454" width="12.85546875" style="85" customWidth="1"/>
    <col min="8455" max="8455" width="8.140625" style="85" customWidth="1"/>
    <col min="8456" max="8456" width="8.28515625" style="85" customWidth="1"/>
    <col min="8457" max="8457" width="11.28515625" style="85" customWidth="1"/>
    <col min="8458" max="8458" width="13.85546875" style="85" bestFit="1" customWidth="1"/>
    <col min="8459" max="8459" width="1.28515625" style="85" customWidth="1"/>
    <col min="8460" max="8460" width="11.7109375" style="85" bestFit="1" customWidth="1"/>
    <col min="8461" max="8461" width="7.42578125" style="85" customWidth="1"/>
    <col min="8462" max="8462" width="6.5703125" style="85" customWidth="1"/>
    <col min="8463" max="8464" width="9.28515625" style="85" bestFit="1" customWidth="1"/>
    <col min="8465" max="8704" width="9.140625" style="85"/>
    <col min="8705" max="8705" width="0.85546875" style="85" customWidth="1"/>
    <col min="8706" max="8706" width="13.140625" style="85" bestFit="1" customWidth="1"/>
    <col min="8707" max="8707" width="26.85546875" style="85" customWidth="1"/>
    <col min="8708" max="8708" width="14.28515625" style="85" customWidth="1"/>
    <col min="8709" max="8709" width="11.85546875" style="85" customWidth="1"/>
    <col min="8710" max="8710" width="12.85546875" style="85" customWidth="1"/>
    <col min="8711" max="8711" width="8.140625" style="85" customWidth="1"/>
    <col min="8712" max="8712" width="8.28515625" style="85" customWidth="1"/>
    <col min="8713" max="8713" width="11.28515625" style="85" customWidth="1"/>
    <col min="8714" max="8714" width="13.85546875" style="85" bestFit="1" customWidth="1"/>
    <col min="8715" max="8715" width="1.28515625" style="85" customWidth="1"/>
    <col min="8716" max="8716" width="11.7109375" style="85" bestFit="1" customWidth="1"/>
    <col min="8717" max="8717" width="7.42578125" style="85" customWidth="1"/>
    <col min="8718" max="8718" width="6.5703125" style="85" customWidth="1"/>
    <col min="8719" max="8720" width="9.28515625" style="85" bestFit="1" customWidth="1"/>
    <col min="8721" max="8960" width="9.140625" style="85"/>
    <col min="8961" max="8961" width="0.85546875" style="85" customWidth="1"/>
    <col min="8962" max="8962" width="13.140625" style="85" bestFit="1" customWidth="1"/>
    <col min="8963" max="8963" width="26.85546875" style="85" customWidth="1"/>
    <col min="8964" max="8964" width="14.28515625" style="85" customWidth="1"/>
    <col min="8965" max="8965" width="11.85546875" style="85" customWidth="1"/>
    <col min="8966" max="8966" width="12.85546875" style="85" customWidth="1"/>
    <col min="8967" max="8967" width="8.140625" style="85" customWidth="1"/>
    <col min="8968" max="8968" width="8.28515625" style="85" customWidth="1"/>
    <col min="8969" max="8969" width="11.28515625" style="85" customWidth="1"/>
    <col min="8970" max="8970" width="13.85546875" style="85" bestFit="1" customWidth="1"/>
    <col min="8971" max="8971" width="1.28515625" style="85" customWidth="1"/>
    <col min="8972" max="8972" width="11.7109375" style="85" bestFit="1" customWidth="1"/>
    <col min="8973" max="8973" width="7.42578125" style="85" customWidth="1"/>
    <col min="8974" max="8974" width="6.5703125" style="85" customWidth="1"/>
    <col min="8975" max="8976" width="9.28515625" style="85" bestFit="1" customWidth="1"/>
    <col min="8977" max="9216" width="9.140625" style="85"/>
    <col min="9217" max="9217" width="0.85546875" style="85" customWidth="1"/>
    <col min="9218" max="9218" width="13.140625" style="85" bestFit="1" customWidth="1"/>
    <col min="9219" max="9219" width="26.85546875" style="85" customWidth="1"/>
    <col min="9220" max="9220" width="14.28515625" style="85" customWidth="1"/>
    <col min="9221" max="9221" width="11.85546875" style="85" customWidth="1"/>
    <col min="9222" max="9222" width="12.85546875" style="85" customWidth="1"/>
    <col min="9223" max="9223" width="8.140625" style="85" customWidth="1"/>
    <col min="9224" max="9224" width="8.28515625" style="85" customWidth="1"/>
    <col min="9225" max="9225" width="11.28515625" style="85" customWidth="1"/>
    <col min="9226" max="9226" width="13.85546875" style="85" bestFit="1" customWidth="1"/>
    <col min="9227" max="9227" width="1.28515625" style="85" customWidth="1"/>
    <col min="9228" max="9228" width="11.7109375" style="85" bestFit="1" customWidth="1"/>
    <col min="9229" max="9229" width="7.42578125" style="85" customWidth="1"/>
    <col min="9230" max="9230" width="6.5703125" style="85" customWidth="1"/>
    <col min="9231" max="9232" width="9.28515625" style="85" bestFit="1" customWidth="1"/>
    <col min="9233" max="9472" width="9.140625" style="85"/>
    <col min="9473" max="9473" width="0.85546875" style="85" customWidth="1"/>
    <col min="9474" max="9474" width="13.140625" style="85" bestFit="1" customWidth="1"/>
    <col min="9475" max="9475" width="26.85546875" style="85" customWidth="1"/>
    <col min="9476" max="9476" width="14.28515625" style="85" customWidth="1"/>
    <col min="9477" max="9477" width="11.85546875" style="85" customWidth="1"/>
    <col min="9478" max="9478" width="12.85546875" style="85" customWidth="1"/>
    <col min="9479" max="9479" width="8.140625" style="85" customWidth="1"/>
    <col min="9480" max="9480" width="8.28515625" style="85" customWidth="1"/>
    <col min="9481" max="9481" width="11.28515625" style="85" customWidth="1"/>
    <col min="9482" max="9482" width="13.85546875" style="85" bestFit="1" customWidth="1"/>
    <col min="9483" max="9483" width="1.28515625" style="85" customWidth="1"/>
    <col min="9484" max="9484" width="11.7109375" style="85" bestFit="1" customWidth="1"/>
    <col min="9485" max="9485" width="7.42578125" style="85" customWidth="1"/>
    <col min="9486" max="9486" width="6.5703125" style="85" customWidth="1"/>
    <col min="9487" max="9488" width="9.28515625" style="85" bestFit="1" customWidth="1"/>
    <col min="9489" max="9728" width="9.140625" style="85"/>
    <col min="9729" max="9729" width="0.85546875" style="85" customWidth="1"/>
    <col min="9730" max="9730" width="13.140625" style="85" bestFit="1" customWidth="1"/>
    <col min="9731" max="9731" width="26.85546875" style="85" customWidth="1"/>
    <col min="9732" max="9732" width="14.28515625" style="85" customWidth="1"/>
    <col min="9733" max="9733" width="11.85546875" style="85" customWidth="1"/>
    <col min="9734" max="9734" width="12.85546875" style="85" customWidth="1"/>
    <col min="9735" max="9735" width="8.140625" style="85" customWidth="1"/>
    <col min="9736" max="9736" width="8.28515625" style="85" customWidth="1"/>
    <col min="9737" max="9737" width="11.28515625" style="85" customWidth="1"/>
    <col min="9738" max="9738" width="13.85546875" style="85" bestFit="1" customWidth="1"/>
    <col min="9739" max="9739" width="1.28515625" style="85" customWidth="1"/>
    <col min="9740" max="9740" width="11.7109375" style="85" bestFit="1" customWidth="1"/>
    <col min="9741" max="9741" width="7.42578125" style="85" customWidth="1"/>
    <col min="9742" max="9742" width="6.5703125" style="85" customWidth="1"/>
    <col min="9743" max="9744" width="9.28515625" style="85" bestFit="1" customWidth="1"/>
    <col min="9745" max="9984" width="9.140625" style="85"/>
    <col min="9985" max="9985" width="0.85546875" style="85" customWidth="1"/>
    <col min="9986" max="9986" width="13.140625" style="85" bestFit="1" customWidth="1"/>
    <col min="9987" max="9987" width="26.85546875" style="85" customWidth="1"/>
    <col min="9988" max="9988" width="14.28515625" style="85" customWidth="1"/>
    <col min="9989" max="9989" width="11.85546875" style="85" customWidth="1"/>
    <col min="9990" max="9990" width="12.85546875" style="85" customWidth="1"/>
    <col min="9991" max="9991" width="8.140625" style="85" customWidth="1"/>
    <col min="9992" max="9992" width="8.28515625" style="85" customWidth="1"/>
    <col min="9993" max="9993" width="11.28515625" style="85" customWidth="1"/>
    <col min="9994" max="9994" width="13.85546875" style="85" bestFit="1" customWidth="1"/>
    <col min="9995" max="9995" width="1.28515625" style="85" customWidth="1"/>
    <col min="9996" max="9996" width="11.7109375" style="85" bestFit="1" customWidth="1"/>
    <col min="9997" max="9997" width="7.42578125" style="85" customWidth="1"/>
    <col min="9998" max="9998" width="6.5703125" style="85" customWidth="1"/>
    <col min="9999" max="10000" width="9.28515625" style="85" bestFit="1" customWidth="1"/>
    <col min="10001" max="10240" width="9.140625" style="85"/>
    <col min="10241" max="10241" width="0.85546875" style="85" customWidth="1"/>
    <col min="10242" max="10242" width="13.140625" style="85" bestFit="1" customWidth="1"/>
    <col min="10243" max="10243" width="26.85546875" style="85" customWidth="1"/>
    <col min="10244" max="10244" width="14.28515625" style="85" customWidth="1"/>
    <col min="10245" max="10245" width="11.85546875" style="85" customWidth="1"/>
    <col min="10246" max="10246" width="12.85546875" style="85" customWidth="1"/>
    <col min="10247" max="10247" width="8.140625" style="85" customWidth="1"/>
    <col min="10248" max="10248" width="8.28515625" style="85" customWidth="1"/>
    <col min="10249" max="10249" width="11.28515625" style="85" customWidth="1"/>
    <col min="10250" max="10250" width="13.85546875" style="85" bestFit="1" customWidth="1"/>
    <col min="10251" max="10251" width="1.28515625" style="85" customWidth="1"/>
    <col min="10252" max="10252" width="11.7109375" style="85" bestFit="1" customWidth="1"/>
    <col min="10253" max="10253" width="7.42578125" style="85" customWidth="1"/>
    <col min="10254" max="10254" width="6.5703125" style="85" customWidth="1"/>
    <col min="10255" max="10256" width="9.28515625" style="85" bestFit="1" customWidth="1"/>
    <col min="10257" max="10496" width="9.140625" style="85"/>
    <col min="10497" max="10497" width="0.85546875" style="85" customWidth="1"/>
    <col min="10498" max="10498" width="13.140625" style="85" bestFit="1" customWidth="1"/>
    <col min="10499" max="10499" width="26.85546875" style="85" customWidth="1"/>
    <col min="10500" max="10500" width="14.28515625" style="85" customWidth="1"/>
    <col min="10501" max="10501" width="11.85546875" style="85" customWidth="1"/>
    <col min="10502" max="10502" width="12.85546875" style="85" customWidth="1"/>
    <col min="10503" max="10503" width="8.140625" style="85" customWidth="1"/>
    <col min="10504" max="10504" width="8.28515625" style="85" customWidth="1"/>
    <col min="10505" max="10505" width="11.28515625" style="85" customWidth="1"/>
    <col min="10506" max="10506" width="13.85546875" style="85" bestFit="1" customWidth="1"/>
    <col min="10507" max="10507" width="1.28515625" style="85" customWidth="1"/>
    <col min="10508" max="10508" width="11.7109375" style="85" bestFit="1" customWidth="1"/>
    <col min="10509" max="10509" width="7.42578125" style="85" customWidth="1"/>
    <col min="10510" max="10510" width="6.5703125" style="85" customWidth="1"/>
    <col min="10511" max="10512" width="9.28515625" style="85" bestFit="1" customWidth="1"/>
    <col min="10513" max="10752" width="9.140625" style="85"/>
    <col min="10753" max="10753" width="0.85546875" style="85" customWidth="1"/>
    <col min="10754" max="10754" width="13.140625" style="85" bestFit="1" customWidth="1"/>
    <col min="10755" max="10755" width="26.85546875" style="85" customWidth="1"/>
    <col min="10756" max="10756" width="14.28515625" style="85" customWidth="1"/>
    <col min="10757" max="10757" width="11.85546875" style="85" customWidth="1"/>
    <col min="10758" max="10758" width="12.85546875" style="85" customWidth="1"/>
    <col min="10759" max="10759" width="8.140625" style="85" customWidth="1"/>
    <col min="10760" max="10760" width="8.28515625" style="85" customWidth="1"/>
    <col min="10761" max="10761" width="11.28515625" style="85" customWidth="1"/>
    <col min="10762" max="10762" width="13.85546875" style="85" bestFit="1" customWidth="1"/>
    <col min="10763" max="10763" width="1.28515625" style="85" customWidth="1"/>
    <col min="10764" max="10764" width="11.7109375" style="85" bestFit="1" customWidth="1"/>
    <col min="10765" max="10765" width="7.42578125" style="85" customWidth="1"/>
    <col min="10766" max="10766" width="6.5703125" style="85" customWidth="1"/>
    <col min="10767" max="10768" width="9.28515625" style="85" bestFit="1" customWidth="1"/>
    <col min="10769" max="11008" width="9.140625" style="85"/>
    <col min="11009" max="11009" width="0.85546875" style="85" customWidth="1"/>
    <col min="11010" max="11010" width="13.140625" style="85" bestFit="1" customWidth="1"/>
    <col min="11011" max="11011" width="26.85546875" style="85" customWidth="1"/>
    <col min="11012" max="11012" width="14.28515625" style="85" customWidth="1"/>
    <col min="11013" max="11013" width="11.85546875" style="85" customWidth="1"/>
    <col min="11014" max="11014" width="12.85546875" style="85" customWidth="1"/>
    <col min="11015" max="11015" width="8.140625" style="85" customWidth="1"/>
    <col min="11016" max="11016" width="8.28515625" style="85" customWidth="1"/>
    <col min="11017" max="11017" width="11.28515625" style="85" customWidth="1"/>
    <col min="11018" max="11018" width="13.85546875" style="85" bestFit="1" customWidth="1"/>
    <col min="11019" max="11019" width="1.28515625" style="85" customWidth="1"/>
    <col min="11020" max="11020" width="11.7109375" style="85" bestFit="1" customWidth="1"/>
    <col min="11021" max="11021" width="7.42578125" style="85" customWidth="1"/>
    <col min="11022" max="11022" width="6.5703125" style="85" customWidth="1"/>
    <col min="11023" max="11024" width="9.28515625" style="85" bestFit="1" customWidth="1"/>
    <col min="11025" max="11264" width="9.140625" style="85"/>
    <col min="11265" max="11265" width="0.85546875" style="85" customWidth="1"/>
    <col min="11266" max="11266" width="13.140625" style="85" bestFit="1" customWidth="1"/>
    <col min="11267" max="11267" width="26.85546875" style="85" customWidth="1"/>
    <col min="11268" max="11268" width="14.28515625" style="85" customWidth="1"/>
    <col min="11269" max="11269" width="11.85546875" style="85" customWidth="1"/>
    <col min="11270" max="11270" width="12.85546875" style="85" customWidth="1"/>
    <col min="11271" max="11271" width="8.140625" style="85" customWidth="1"/>
    <col min="11272" max="11272" width="8.28515625" style="85" customWidth="1"/>
    <col min="11273" max="11273" width="11.28515625" style="85" customWidth="1"/>
    <col min="11274" max="11274" width="13.85546875" style="85" bestFit="1" customWidth="1"/>
    <col min="11275" max="11275" width="1.28515625" style="85" customWidth="1"/>
    <col min="11276" max="11276" width="11.7109375" style="85" bestFit="1" customWidth="1"/>
    <col min="11277" max="11277" width="7.42578125" style="85" customWidth="1"/>
    <col min="11278" max="11278" width="6.5703125" style="85" customWidth="1"/>
    <col min="11279" max="11280" width="9.28515625" style="85" bestFit="1" customWidth="1"/>
    <col min="11281" max="11520" width="9.140625" style="85"/>
    <col min="11521" max="11521" width="0.85546875" style="85" customWidth="1"/>
    <col min="11522" max="11522" width="13.140625" style="85" bestFit="1" customWidth="1"/>
    <col min="11523" max="11523" width="26.85546875" style="85" customWidth="1"/>
    <col min="11524" max="11524" width="14.28515625" style="85" customWidth="1"/>
    <col min="11525" max="11525" width="11.85546875" style="85" customWidth="1"/>
    <col min="11526" max="11526" width="12.85546875" style="85" customWidth="1"/>
    <col min="11527" max="11527" width="8.140625" style="85" customWidth="1"/>
    <col min="11528" max="11528" width="8.28515625" style="85" customWidth="1"/>
    <col min="11529" max="11529" width="11.28515625" style="85" customWidth="1"/>
    <col min="11530" max="11530" width="13.85546875" style="85" bestFit="1" customWidth="1"/>
    <col min="11531" max="11531" width="1.28515625" style="85" customWidth="1"/>
    <col min="11532" max="11532" width="11.7109375" style="85" bestFit="1" customWidth="1"/>
    <col min="11533" max="11533" width="7.42578125" style="85" customWidth="1"/>
    <col min="11534" max="11534" width="6.5703125" style="85" customWidth="1"/>
    <col min="11535" max="11536" width="9.28515625" style="85" bestFit="1" customWidth="1"/>
    <col min="11537" max="11776" width="9.140625" style="85"/>
    <col min="11777" max="11777" width="0.85546875" style="85" customWidth="1"/>
    <col min="11778" max="11778" width="13.140625" style="85" bestFit="1" customWidth="1"/>
    <col min="11779" max="11779" width="26.85546875" style="85" customWidth="1"/>
    <col min="11780" max="11780" width="14.28515625" style="85" customWidth="1"/>
    <col min="11781" max="11781" width="11.85546875" style="85" customWidth="1"/>
    <col min="11782" max="11782" width="12.85546875" style="85" customWidth="1"/>
    <col min="11783" max="11783" width="8.140625" style="85" customWidth="1"/>
    <col min="11784" max="11784" width="8.28515625" style="85" customWidth="1"/>
    <col min="11785" max="11785" width="11.28515625" style="85" customWidth="1"/>
    <col min="11786" max="11786" width="13.85546875" style="85" bestFit="1" customWidth="1"/>
    <col min="11787" max="11787" width="1.28515625" style="85" customWidth="1"/>
    <col min="11788" max="11788" width="11.7109375" style="85" bestFit="1" customWidth="1"/>
    <col min="11789" max="11789" width="7.42578125" style="85" customWidth="1"/>
    <col min="11790" max="11790" width="6.5703125" style="85" customWidth="1"/>
    <col min="11791" max="11792" width="9.28515625" style="85" bestFit="1" customWidth="1"/>
    <col min="11793" max="12032" width="9.140625" style="85"/>
    <col min="12033" max="12033" width="0.85546875" style="85" customWidth="1"/>
    <col min="12034" max="12034" width="13.140625" style="85" bestFit="1" customWidth="1"/>
    <col min="12035" max="12035" width="26.85546875" style="85" customWidth="1"/>
    <col min="12036" max="12036" width="14.28515625" style="85" customWidth="1"/>
    <col min="12037" max="12037" width="11.85546875" style="85" customWidth="1"/>
    <col min="12038" max="12038" width="12.85546875" style="85" customWidth="1"/>
    <col min="12039" max="12039" width="8.140625" style="85" customWidth="1"/>
    <col min="12040" max="12040" width="8.28515625" style="85" customWidth="1"/>
    <col min="12041" max="12041" width="11.28515625" style="85" customWidth="1"/>
    <col min="12042" max="12042" width="13.85546875" style="85" bestFit="1" customWidth="1"/>
    <col min="12043" max="12043" width="1.28515625" style="85" customWidth="1"/>
    <col min="12044" max="12044" width="11.7109375" style="85" bestFit="1" customWidth="1"/>
    <col min="12045" max="12045" width="7.42578125" style="85" customWidth="1"/>
    <col min="12046" max="12046" width="6.5703125" style="85" customWidth="1"/>
    <col min="12047" max="12048" width="9.28515625" style="85" bestFit="1" customWidth="1"/>
    <col min="12049" max="12288" width="9.140625" style="85"/>
    <col min="12289" max="12289" width="0.85546875" style="85" customWidth="1"/>
    <col min="12290" max="12290" width="13.140625" style="85" bestFit="1" customWidth="1"/>
    <col min="12291" max="12291" width="26.85546875" style="85" customWidth="1"/>
    <col min="12292" max="12292" width="14.28515625" style="85" customWidth="1"/>
    <col min="12293" max="12293" width="11.85546875" style="85" customWidth="1"/>
    <col min="12294" max="12294" width="12.85546875" style="85" customWidth="1"/>
    <col min="12295" max="12295" width="8.140625" style="85" customWidth="1"/>
    <col min="12296" max="12296" width="8.28515625" style="85" customWidth="1"/>
    <col min="12297" max="12297" width="11.28515625" style="85" customWidth="1"/>
    <col min="12298" max="12298" width="13.85546875" style="85" bestFit="1" customWidth="1"/>
    <col min="12299" max="12299" width="1.28515625" style="85" customWidth="1"/>
    <col min="12300" max="12300" width="11.7109375" style="85" bestFit="1" customWidth="1"/>
    <col min="12301" max="12301" width="7.42578125" style="85" customWidth="1"/>
    <col min="12302" max="12302" width="6.5703125" style="85" customWidth="1"/>
    <col min="12303" max="12304" width="9.28515625" style="85" bestFit="1" customWidth="1"/>
    <col min="12305" max="12544" width="9.140625" style="85"/>
    <col min="12545" max="12545" width="0.85546875" style="85" customWidth="1"/>
    <col min="12546" max="12546" width="13.140625" style="85" bestFit="1" customWidth="1"/>
    <col min="12547" max="12547" width="26.85546875" style="85" customWidth="1"/>
    <col min="12548" max="12548" width="14.28515625" style="85" customWidth="1"/>
    <col min="12549" max="12549" width="11.85546875" style="85" customWidth="1"/>
    <col min="12550" max="12550" width="12.85546875" style="85" customWidth="1"/>
    <col min="12551" max="12551" width="8.140625" style="85" customWidth="1"/>
    <col min="12552" max="12552" width="8.28515625" style="85" customWidth="1"/>
    <col min="12553" max="12553" width="11.28515625" style="85" customWidth="1"/>
    <col min="12554" max="12554" width="13.85546875" style="85" bestFit="1" customWidth="1"/>
    <col min="12555" max="12555" width="1.28515625" style="85" customWidth="1"/>
    <col min="12556" max="12556" width="11.7109375" style="85" bestFit="1" customWidth="1"/>
    <col min="12557" max="12557" width="7.42578125" style="85" customWidth="1"/>
    <col min="12558" max="12558" width="6.5703125" style="85" customWidth="1"/>
    <col min="12559" max="12560" width="9.28515625" style="85" bestFit="1" customWidth="1"/>
    <col min="12561" max="12800" width="9.140625" style="85"/>
    <col min="12801" max="12801" width="0.85546875" style="85" customWidth="1"/>
    <col min="12802" max="12802" width="13.140625" style="85" bestFit="1" customWidth="1"/>
    <col min="12803" max="12803" width="26.85546875" style="85" customWidth="1"/>
    <col min="12804" max="12804" width="14.28515625" style="85" customWidth="1"/>
    <col min="12805" max="12805" width="11.85546875" style="85" customWidth="1"/>
    <col min="12806" max="12806" width="12.85546875" style="85" customWidth="1"/>
    <col min="12807" max="12807" width="8.140625" style="85" customWidth="1"/>
    <col min="12808" max="12808" width="8.28515625" style="85" customWidth="1"/>
    <col min="12809" max="12809" width="11.28515625" style="85" customWidth="1"/>
    <col min="12810" max="12810" width="13.85546875" style="85" bestFit="1" customWidth="1"/>
    <col min="12811" max="12811" width="1.28515625" style="85" customWidth="1"/>
    <col min="12812" max="12812" width="11.7109375" style="85" bestFit="1" customWidth="1"/>
    <col min="12813" max="12813" width="7.42578125" style="85" customWidth="1"/>
    <col min="12814" max="12814" width="6.5703125" style="85" customWidth="1"/>
    <col min="12815" max="12816" width="9.28515625" style="85" bestFit="1" customWidth="1"/>
    <col min="12817" max="13056" width="9.140625" style="85"/>
    <col min="13057" max="13057" width="0.85546875" style="85" customWidth="1"/>
    <col min="13058" max="13058" width="13.140625" style="85" bestFit="1" customWidth="1"/>
    <col min="13059" max="13059" width="26.85546875" style="85" customWidth="1"/>
    <col min="13060" max="13060" width="14.28515625" style="85" customWidth="1"/>
    <col min="13061" max="13061" width="11.85546875" style="85" customWidth="1"/>
    <col min="13062" max="13062" width="12.85546875" style="85" customWidth="1"/>
    <col min="13063" max="13063" width="8.140625" style="85" customWidth="1"/>
    <col min="13064" max="13064" width="8.28515625" style="85" customWidth="1"/>
    <col min="13065" max="13065" width="11.28515625" style="85" customWidth="1"/>
    <col min="13066" max="13066" width="13.85546875" style="85" bestFit="1" customWidth="1"/>
    <col min="13067" max="13067" width="1.28515625" style="85" customWidth="1"/>
    <col min="13068" max="13068" width="11.7109375" style="85" bestFit="1" customWidth="1"/>
    <col min="13069" max="13069" width="7.42578125" style="85" customWidth="1"/>
    <col min="13070" max="13070" width="6.5703125" style="85" customWidth="1"/>
    <col min="13071" max="13072" width="9.28515625" style="85" bestFit="1" customWidth="1"/>
    <col min="13073" max="13312" width="9.140625" style="85"/>
    <col min="13313" max="13313" width="0.85546875" style="85" customWidth="1"/>
    <col min="13314" max="13314" width="13.140625" style="85" bestFit="1" customWidth="1"/>
    <col min="13315" max="13315" width="26.85546875" style="85" customWidth="1"/>
    <col min="13316" max="13316" width="14.28515625" style="85" customWidth="1"/>
    <col min="13317" max="13317" width="11.85546875" style="85" customWidth="1"/>
    <col min="13318" max="13318" width="12.85546875" style="85" customWidth="1"/>
    <col min="13319" max="13319" width="8.140625" style="85" customWidth="1"/>
    <col min="13320" max="13320" width="8.28515625" style="85" customWidth="1"/>
    <col min="13321" max="13321" width="11.28515625" style="85" customWidth="1"/>
    <col min="13322" max="13322" width="13.85546875" style="85" bestFit="1" customWidth="1"/>
    <col min="13323" max="13323" width="1.28515625" style="85" customWidth="1"/>
    <col min="13324" max="13324" width="11.7109375" style="85" bestFit="1" customWidth="1"/>
    <col min="13325" max="13325" width="7.42578125" style="85" customWidth="1"/>
    <col min="13326" max="13326" width="6.5703125" style="85" customWidth="1"/>
    <col min="13327" max="13328" width="9.28515625" style="85" bestFit="1" customWidth="1"/>
    <col min="13329" max="13568" width="9.140625" style="85"/>
    <col min="13569" max="13569" width="0.85546875" style="85" customWidth="1"/>
    <col min="13570" max="13570" width="13.140625" style="85" bestFit="1" customWidth="1"/>
    <col min="13571" max="13571" width="26.85546875" style="85" customWidth="1"/>
    <col min="13572" max="13572" width="14.28515625" style="85" customWidth="1"/>
    <col min="13573" max="13573" width="11.85546875" style="85" customWidth="1"/>
    <col min="13574" max="13574" width="12.85546875" style="85" customWidth="1"/>
    <col min="13575" max="13575" width="8.140625" style="85" customWidth="1"/>
    <col min="13576" max="13576" width="8.28515625" style="85" customWidth="1"/>
    <col min="13577" max="13577" width="11.28515625" style="85" customWidth="1"/>
    <col min="13578" max="13578" width="13.85546875" style="85" bestFit="1" customWidth="1"/>
    <col min="13579" max="13579" width="1.28515625" style="85" customWidth="1"/>
    <col min="13580" max="13580" width="11.7109375" style="85" bestFit="1" customWidth="1"/>
    <col min="13581" max="13581" width="7.42578125" style="85" customWidth="1"/>
    <col min="13582" max="13582" width="6.5703125" style="85" customWidth="1"/>
    <col min="13583" max="13584" width="9.28515625" style="85" bestFit="1" customWidth="1"/>
    <col min="13585" max="13824" width="9.140625" style="85"/>
    <col min="13825" max="13825" width="0.85546875" style="85" customWidth="1"/>
    <col min="13826" max="13826" width="13.140625" style="85" bestFit="1" customWidth="1"/>
    <col min="13827" max="13827" width="26.85546875" style="85" customWidth="1"/>
    <col min="13828" max="13828" width="14.28515625" style="85" customWidth="1"/>
    <col min="13829" max="13829" width="11.85546875" style="85" customWidth="1"/>
    <col min="13830" max="13830" width="12.85546875" style="85" customWidth="1"/>
    <col min="13831" max="13831" width="8.140625" style="85" customWidth="1"/>
    <col min="13832" max="13832" width="8.28515625" style="85" customWidth="1"/>
    <col min="13833" max="13833" width="11.28515625" style="85" customWidth="1"/>
    <col min="13834" max="13834" width="13.85546875" style="85" bestFit="1" customWidth="1"/>
    <col min="13835" max="13835" width="1.28515625" style="85" customWidth="1"/>
    <col min="13836" max="13836" width="11.7109375" style="85" bestFit="1" customWidth="1"/>
    <col min="13837" max="13837" width="7.42578125" style="85" customWidth="1"/>
    <col min="13838" max="13838" width="6.5703125" style="85" customWidth="1"/>
    <col min="13839" max="13840" width="9.28515625" style="85" bestFit="1" customWidth="1"/>
    <col min="13841" max="14080" width="9.140625" style="85"/>
    <col min="14081" max="14081" width="0.85546875" style="85" customWidth="1"/>
    <col min="14082" max="14082" width="13.140625" style="85" bestFit="1" customWidth="1"/>
    <col min="14083" max="14083" width="26.85546875" style="85" customWidth="1"/>
    <col min="14084" max="14084" width="14.28515625" style="85" customWidth="1"/>
    <col min="14085" max="14085" width="11.85546875" style="85" customWidth="1"/>
    <col min="14086" max="14086" width="12.85546875" style="85" customWidth="1"/>
    <col min="14087" max="14087" width="8.140625" style="85" customWidth="1"/>
    <col min="14088" max="14088" width="8.28515625" style="85" customWidth="1"/>
    <col min="14089" max="14089" width="11.28515625" style="85" customWidth="1"/>
    <col min="14090" max="14090" width="13.85546875" style="85" bestFit="1" customWidth="1"/>
    <col min="14091" max="14091" width="1.28515625" style="85" customWidth="1"/>
    <col min="14092" max="14092" width="11.7109375" style="85" bestFit="1" customWidth="1"/>
    <col min="14093" max="14093" width="7.42578125" style="85" customWidth="1"/>
    <col min="14094" max="14094" width="6.5703125" style="85" customWidth="1"/>
    <col min="14095" max="14096" width="9.28515625" style="85" bestFit="1" customWidth="1"/>
    <col min="14097" max="14336" width="9.140625" style="85"/>
    <col min="14337" max="14337" width="0.85546875" style="85" customWidth="1"/>
    <col min="14338" max="14338" width="13.140625" style="85" bestFit="1" customWidth="1"/>
    <col min="14339" max="14339" width="26.85546875" style="85" customWidth="1"/>
    <col min="14340" max="14340" width="14.28515625" style="85" customWidth="1"/>
    <col min="14341" max="14341" width="11.85546875" style="85" customWidth="1"/>
    <col min="14342" max="14342" width="12.85546875" style="85" customWidth="1"/>
    <col min="14343" max="14343" width="8.140625" style="85" customWidth="1"/>
    <col min="14344" max="14344" width="8.28515625" style="85" customWidth="1"/>
    <col min="14345" max="14345" width="11.28515625" style="85" customWidth="1"/>
    <col min="14346" max="14346" width="13.85546875" style="85" bestFit="1" customWidth="1"/>
    <col min="14347" max="14347" width="1.28515625" style="85" customWidth="1"/>
    <col min="14348" max="14348" width="11.7109375" style="85" bestFit="1" customWidth="1"/>
    <col min="14349" max="14349" width="7.42578125" style="85" customWidth="1"/>
    <col min="14350" max="14350" width="6.5703125" style="85" customWidth="1"/>
    <col min="14351" max="14352" width="9.28515625" style="85" bestFit="1" customWidth="1"/>
    <col min="14353" max="14592" width="9.140625" style="85"/>
    <col min="14593" max="14593" width="0.85546875" style="85" customWidth="1"/>
    <col min="14594" max="14594" width="13.140625" style="85" bestFit="1" customWidth="1"/>
    <col min="14595" max="14595" width="26.85546875" style="85" customWidth="1"/>
    <col min="14596" max="14596" width="14.28515625" style="85" customWidth="1"/>
    <col min="14597" max="14597" width="11.85546875" style="85" customWidth="1"/>
    <col min="14598" max="14598" width="12.85546875" style="85" customWidth="1"/>
    <col min="14599" max="14599" width="8.140625" style="85" customWidth="1"/>
    <col min="14600" max="14600" width="8.28515625" style="85" customWidth="1"/>
    <col min="14601" max="14601" width="11.28515625" style="85" customWidth="1"/>
    <col min="14602" max="14602" width="13.85546875" style="85" bestFit="1" customWidth="1"/>
    <col min="14603" max="14603" width="1.28515625" style="85" customWidth="1"/>
    <col min="14604" max="14604" width="11.7109375" style="85" bestFit="1" customWidth="1"/>
    <col min="14605" max="14605" width="7.42578125" style="85" customWidth="1"/>
    <col min="14606" max="14606" width="6.5703125" style="85" customWidth="1"/>
    <col min="14607" max="14608" width="9.28515625" style="85" bestFit="1" customWidth="1"/>
    <col min="14609" max="14848" width="9.140625" style="85"/>
    <col min="14849" max="14849" width="0.85546875" style="85" customWidth="1"/>
    <col min="14850" max="14850" width="13.140625" style="85" bestFit="1" customWidth="1"/>
    <col min="14851" max="14851" width="26.85546875" style="85" customWidth="1"/>
    <col min="14852" max="14852" width="14.28515625" style="85" customWidth="1"/>
    <col min="14853" max="14853" width="11.85546875" style="85" customWidth="1"/>
    <col min="14854" max="14854" width="12.85546875" style="85" customWidth="1"/>
    <col min="14855" max="14855" width="8.140625" style="85" customWidth="1"/>
    <col min="14856" max="14856" width="8.28515625" style="85" customWidth="1"/>
    <col min="14857" max="14857" width="11.28515625" style="85" customWidth="1"/>
    <col min="14858" max="14858" width="13.85546875" style="85" bestFit="1" customWidth="1"/>
    <col min="14859" max="14859" width="1.28515625" style="85" customWidth="1"/>
    <col min="14860" max="14860" width="11.7109375" style="85" bestFit="1" customWidth="1"/>
    <col min="14861" max="14861" width="7.42578125" style="85" customWidth="1"/>
    <col min="14862" max="14862" width="6.5703125" style="85" customWidth="1"/>
    <col min="14863" max="14864" width="9.28515625" style="85" bestFit="1" customWidth="1"/>
    <col min="14865" max="15104" width="9.140625" style="85"/>
    <col min="15105" max="15105" width="0.85546875" style="85" customWidth="1"/>
    <col min="15106" max="15106" width="13.140625" style="85" bestFit="1" customWidth="1"/>
    <col min="15107" max="15107" width="26.85546875" style="85" customWidth="1"/>
    <col min="15108" max="15108" width="14.28515625" style="85" customWidth="1"/>
    <col min="15109" max="15109" width="11.85546875" style="85" customWidth="1"/>
    <col min="15110" max="15110" width="12.85546875" style="85" customWidth="1"/>
    <col min="15111" max="15111" width="8.140625" style="85" customWidth="1"/>
    <col min="15112" max="15112" width="8.28515625" style="85" customWidth="1"/>
    <col min="15113" max="15113" width="11.28515625" style="85" customWidth="1"/>
    <col min="15114" max="15114" width="13.85546875" style="85" bestFit="1" customWidth="1"/>
    <col min="15115" max="15115" width="1.28515625" style="85" customWidth="1"/>
    <col min="15116" max="15116" width="11.7109375" style="85" bestFit="1" customWidth="1"/>
    <col min="15117" max="15117" width="7.42578125" style="85" customWidth="1"/>
    <col min="15118" max="15118" width="6.5703125" style="85" customWidth="1"/>
    <col min="15119" max="15120" width="9.28515625" style="85" bestFit="1" customWidth="1"/>
    <col min="15121" max="15360" width="9.140625" style="85"/>
    <col min="15361" max="15361" width="0.85546875" style="85" customWidth="1"/>
    <col min="15362" max="15362" width="13.140625" style="85" bestFit="1" customWidth="1"/>
    <col min="15363" max="15363" width="26.85546875" style="85" customWidth="1"/>
    <col min="15364" max="15364" width="14.28515625" style="85" customWidth="1"/>
    <col min="15365" max="15365" width="11.85546875" style="85" customWidth="1"/>
    <col min="15366" max="15366" width="12.85546875" style="85" customWidth="1"/>
    <col min="15367" max="15367" width="8.140625" style="85" customWidth="1"/>
    <col min="15368" max="15368" width="8.28515625" style="85" customWidth="1"/>
    <col min="15369" max="15369" width="11.28515625" style="85" customWidth="1"/>
    <col min="15370" max="15370" width="13.85546875" style="85" bestFit="1" customWidth="1"/>
    <col min="15371" max="15371" width="1.28515625" style="85" customWidth="1"/>
    <col min="15372" max="15372" width="11.7109375" style="85" bestFit="1" customWidth="1"/>
    <col min="15373" max="15373" width="7.42578125" style="85" customWidth="1"/>
    <col min="15374" max="15374" width="6.5703125" style="85" customWidth="1"/>
    <col min="15375" max="15376" width="9.28515625" style="85" bestFit="1" customWidth="1"/>
    <col min="15377" max="15616" width="9.140625" style="85"/>
    <col min="15617" max="15617" width="0.85546875" style="85" customWidth="1"/>
    <col min="15618" max="15618" width="13.140625" style="85" bestFit="1" customWidth="1"/>
    <col min="15619" max="15619" width="26.85546875" style="85" customWidth="1"/>
    <col min="15620" max="15620" width="14.28515625" style="85" customWidth="1"/>
    <col min="15621" max="15621" width="11.85546875" style="85" customWidth="1"/>
    <col min="15622" max="15622" width="12.85546875" style="85" customWidth="1"/>
    <col min="15623" max="15623" width="8.140625" style="85" customWidth="1"/>
    <col min="15624" max="15624" width="8.28515625" style="85" customWidth="1"/>
    <col min="15625" max="15625" width="11.28515625" style="85" customWidth="1"/>
    <col min="15626" max="15626" width="13.85546875" style="85" bestFit="1" customWidth="1"/>
    <col min="15627" max="15627" width="1.28515625" style="85" customWidth="1"/>
    <col min="15628" max="15628" width="11.7109375" style="85" bestFit="1" customWidth="1"/>
    <col min="15629" max="15629" width="7.42578125" style="85" customWidth="1"/>
    <col min="15630" max="15630" width="6.5703125" style="85" customWidth="1"/>
    <col min="15631" max="15632" width="9.28515625" style="85" bestFit="1" customWidth="1"/>
    <col min="15633" max="15872" width="9.140625" style="85"/>
    <col min="15873" max="15873" width="0.85546875" style="85" customWidth="1"/>
    <col min="15874" max="15874" width="13.140625" style="85" bestFit="1" customWidth="1"/>
    <col min="15875" max="15875" width="26.85546875" style="85" customWidth="1"/>
    <col min="15876" max="15876" width="14.28515625" style="85" customWidth="1"/>
    <col min="15877" max="15877" width="11.85546875" style="85" customWidth="1"/>
    <col min="15878" max="15878" width="12.85546875" style="85" customWidth="1"/>
    <col min="15879" max="15879" width="8.140625" style="85" customWidth="1"/>
    <col min="15880" max="15880" width="8.28515625" style="85" customWidth="1"/>
    <col min="15881" max="15881" width="11.28515625" style="85" customWidth="1"/>
    <col min="15882" max="15882" width="13.85546875" style="85" bestFit="1" customWidth="1"/>
    <col min="15883" max="15883" width="1.28515625" style="85" customWidth="1"/>
    <col min="15884" max="15884" width="11.7109375" style="85" bestFit="1" customWidth="1"/>
    <col min="15885" max="15885" width="7.42578125" style="85" customWidth="1"/>
    <col min="15886" max="15886" width="6.5703125" style="85" customWidth="1"/>
    <col min="15887" max="15888" width="9.28515625" style="85" bestFit="1" customWidth="1"/>
    <col min="15889" max="16128" width="9.140625" style="85"/>
    <col min="16129" max="16129" width="0.85546875" style="85" customWidth="1"/>
    <col min="16130" max="16130" width="13.140625" style="85" bestFit="1" customWidth="1"/>
    <col min="16131" max="16131" width="26.85546875" style="85" customWidth="1"/>
    <col min="16132" max="16132" width="14.28515625" style="85" customWidth="1"/>
    <col min="16133" max="16133" width="11.85546875" style="85" customWidth="1"/>
    <col min="16134" max="16134" width="12.85546875" style="85" customWidth="1"/>
    <col min="16135" max="16135" width="8.140625" style="85" customWidth="1"/>
    <col min="16136" max="16136" width="8.28515625" style="85" customWidth="1"/>
    <col min="16137" max="16137" width="11.28515625" style="85" customWidth="1"/>
    <col min="16138" max="16138" width="13.85546875" style="85" bestFit="1" customWidth="1"/>
    <col min="16139" max="16139" width="1.28515625" style="85" customWidth="1"/>
    <col min="16140" max="16140" width="11.7109375" style="85" bestFit="1" customWidth="1"/>
    <col min="16141" max="16141" width="7.42578125" style="85" customWidth="1"/>
    <col min="16142" max="16142" width="6.5703125" style="85" customWidth="1"/>
    <col min="16143" max="16144" width="9.28515625" style="85" bestFit="1" customWidth="1"/>
    <col min="16145" max="16384" width="9.140625" style="85"/>
  </cols>
  <sheetData>
    <row r="1" spans="2:13" ht="9.75" customHeight="1" thickBot="1" x14ac:dyDescent="0.25"/>
    <row r="2" spans="2:13" ht="15" customHeight="1" x14ac:dyDescent="0.2">
      <c r="B2" s="555" t="s">
        <v>420</v>
      </c>
      <c r="C2" s="556"/>
      <c r="D2" s="556"/>
      <c r="E2" s="556"/>
      <c r="F2" s="556"/>
      <c r="G2" s="556"/>
      <c r="H2" s="556"/>
      <c r="I2" s="556"/>
      <c r="J2" s="557"/>
    </row>
    <row r="3" spans="2:13" ht="15.75" customHeight="1" x14ac:dyDescent="0.2">
      <c r="B3" s="377" t="s">
        <v>1</v>
      </c>
      <c r="C3" s="378"/>
      <c r="D3" s="378"/>
      <c r="E3" s="378"/>
      <c r="F3" s="396"/>
      <c r="G3" s="558"/>
      <c r="H3" s="559"/>
      <c r="I3" s="559"/>
      <c r="J3" s="560"/>
    </row>
    <row r="4" spans="2:13" ht="15.75" customHeight="1" x14ac:dyDescent="0.2">
      <c r="B4" s="377" t="s">
        <v>296</v>
      </c>
      <c r="C4" s="378"/>
      <c r="D4" s="378"/>
      <c r="E4" s="378"/>
      <c r="F4" s="396"/>
      <c r="G4" s="561"/>
      <c r="H4" s="562"/>
      <c r="I4" s="562"/>
      <c r="J4" s="563"/>
    </row>
    <row r="5" spans="2:13" ht="12.75" x14ac:dyDescent="0.2">
      <c r="B5" s="564"/>
      <c r="C5" s="565"/>
      <c r="D5" s="565"/>
      <c r="E5" s="565"/>
      <c r="F5" s="565"/>
      <c r="G5" s="565"/>
      <c r="H5" s="565"/>
      <c r="I5" s="565"/>
      <c r="J5" s="566"/>
    </row>
    <row r="6" spans="2:13" ht="15" x14ac:dyDescent="0.2">
      <c r="B6" s="545"/>
      <c r="C6" s="546"/>
      <c r="D6" s="546"/>
      <c r="E6" s="546"/>
      <c r="F6" s="546"/>
      <c r="G6" s="546"/>
      <c r="H6" s="546"/>
      <c r="I6" s="546"/>
      <c r="J6" s="547"/>
    </row>
    <row r="7" spans="2:13" ht="15.75" customHeight="1" x14ac:dyDescent="0.2">
      <c r="B7" s="124" t="s">
        <v>4</v>
      </c>
      <c r="C7" s="427" t="s">
        <v>5</v>
      </c>
      <c r="D7" s="548"/>
      <c r="E7" s="548"/>
      <c r="F7" s="548"/>
      <c r="G7" s="548"/>
      <c r="H7" s="548"/>
      <c r="I7" s="549">
        <v>44308</v>
      </c>
      <c r="J7" s="385"/>
    </row>
    <row r="8" spans="2:13" ht="15.75" customHeight="1" x14ac:dyDescent="0.2">
      <c r="B8" s="124" t="s">
        <v>6</v>
      </c>
      <c r="C8" s="427" t="s">
        <v>7</v>
      </c>
      <c r="D8" s="548"/>
      <c r="E8" s="548"/>
      <c r="F8" s="548"/>
      <c r="G8" s="548"/>
      <c r="H8" s="548"/>
      <c r="I8" s="550" t="s">
        <v>176</v>
      </c>
      <c r="J8" s="551"/>
    </row>
    <row r="9" spans="2:13" ht="12.75" x14ac:dyDescent="0.2">
      <c r="B9" s="124" t="s">
        <v>8</v>
      </c>
      <c r="C9" s="395" t="s">
        <v>199</v>
      </c>
      <c r="D9" s="552"/>
      <c r="E9" s="552"/>
      <c r="F9" s="552"/>
      <c r="G9" s="552"/>
      <c r="H9" s="553"/>
      <c r="I9" s="554" t="s">
        <v>297</v>
      </c>
      <c r="J9" s="385"/>
    </row>
    <row r="10" spans="2:13" ht="15.75" customHeight="1" x14ac:dyDescent="0.2">
      <c r="B10" s="124" t="s">
        <v>9</v>
      </c>
      <c r="C10" s="395" t="s">
        <v>10</v>
      </c>
      <c r="D10" s="552"/>
      <c r="E10" s="552"/>
      <c r="F10" s="552"/>
      <c r="G10" s="552"/>
      <c r="H10" s="553"/>
      <c r="I10" s="567">
        <v>12</v>
      </c>
      <c r="J10" s="568"/>
    </row>
    <row r="11" spans="2:13" ht="14.25" customHeight="1" x14ac:dyDescent="0.2">
      <c r="B11" s="569" t="s">
        <v>200</v>
      </c>
      <c r="C11" s="570"/>
      <c r="D11" s="570"/>
      <c r="E11" s="570"/>
      <c r="F11" s="570"/>
      <c r="G11" s="570"/>
      <c r="H11" s="570"/>
      <c r="I11" s="570"/>
      <c r="J11" s="571"/>
    </row>
    <row r="12" spans="2:13" ht="49.5" customHeight="1" x14ac:dyDescent="0.2">
      <c r="B12" s="125" t="s">
        <v>201</v>
      </c>
      <c r="C12" s="539" t="s">
        <v>202</v>
      </c>
      <c r="D12" s="539"/>
      <c r="E12" s="539"/>
      <c r="F12" s="540"/>
      <c r="G12" s="543" t="s">
        <v>11</v>
      </c>
      <c r="H12" s="540"/>
      <c r="I12" s="536" t="s">
        <v>203</v>
      </c>
      <c r="J12" s="544"/>
    </row>
    <row r="13" spans="2:13" ht="12.75" x14ac:dyDescent="0.2">
      <c r="B13" s="126"/>
      <c r="C13" s="536" t="s">
        <v>204</v>
      </c>
      <c r="D13" s="536"/>
      <c r="E13" s="536"/>
      <c r="F13" s="536"/>
      <c r="G13" s="536" t="s">
        <v>205</v>
      </c>
      <c r="H13" s="536"/>
      <c r="I13" s="537">
        <v>1</v>
      </c>
      <c r="J13" s="538"/>
    </row>
    <row r="14" spans="2:13" ht="12.75" customHeight="1" x14ac:dyDescent="0.2">
      <c r="B14" s="472" t="s">
        <v>206</v>
      </c>
      <c r="C14" s="539"/>
      <c r="D14" s="539"/>
      <c r="E14" s="539"/>
      <c r="F14" s="539"/>
      <c r="G14" s="539"/>
      <c r="H14" s="540"/>
      <c r="I14" s="537">
        <f>SUM(I13:I13)</f>
        <v>1</v>
      </c>
      <c r="J14" s="538"/>
    </row>
    <row r="15" spans="2:13" ht="8.25" customHeight="1" x14ac:dyDescent="0.2">
      <c r="B15" s="472"/>
      <c r="C15" s="541"/>
      <c r="D15" s="541"/>
      <c r="E15" s="541"/>
      <c r="F15" s="541"/>
      <c r="G15" s="541"/>
      <c r="H15" s="541"/>
      <c r="I15" s="541"/>
      <c r="J15" s="542"/>
    </row>
    <row r="16" spans="2:13" ht="12.75" x14ac:dyDescent="0.2">
      <c r="B16" s="424"/>
      <c r="C16" s="425"/>
      <c r="D16" s="425"/>
      <c r="E16" s="425"/>
      <c r="F16" s="425"/>
      <c r="G16" s="425"/>
      <c r="H16" s="425"/>
      <c r="I16" s="425"/>
      <c r="J16" s="572"/>
      <c r="L16" s="127"/>
      <c r="M16" s="128"/>
    </row>
    <row r="17" spans="2:244" ht="7.5" customHeight="1" x14ac:dyDescent="0.2">
      <c r="B17" s="520"/>
      <c r="C17" s="471"/>
      <c r="D17" s="471"/>
      <c r="E17" s="471"/>
      <c r="F17" s="471"/>
      <c r="G17" s="471"/>
      <c r="H17" s="471"/>
      <c r="I17" s="471"/>
      <c r="J17" s="573"/>
      <c r="L17" s="127"/>
      <c r="M17" s="128"/>
    </row>
    <row r="18" spans="2:244" ht="12.75" customHeight="1" x14ac:dyDescent="0.2">
      <c r="B18" s="451" t="s">
        <v>207</v>
      </c>
      <c r="C18" s="574"/>
      <c r="D18" s="574"/>
      <c r="E18" s="574"/>
      <c r="F18" s="574"/>
      <c r="G18" s="574"/>
      <c r="H18" s="574"/>
      <c r="I18" s="574"/>
      <c r="J18" s="575"/>
      <c r="L18" s="127"/>
      <c r="M18" s="128"/>
    </row>
    <row r="19" spans="2:244" ht="21.75" customHeight="1" x14ac:dyDescent="0.2">
      <c r="B19" s="534" t="s">
        <v>208</v>
      </c>
      <c r="C19" s="503"/>
      <c r="D19" s="503"/>
      <c r="E19" s="503"/>
      <c r="F19" s="503"/>
      <c r="G19" s="503"/>
      <c r="H19" s="503"/>
      <c r="I19" s="503"/>
      <c r="J19" s="535"/>
      <c r="K19" s="129"/>
      <c r="L19" s="130"/>
      <c r="M19" s="130"/>
      <c r="N19" s="130"/>
      <c r="O19" s="130"/>
      <c r="P19" s="130"/>
      <c r="Q19" s="130"/>
      <c r="R19" s="525"/>
      <c r="S19" s="525"/>
      <c r="T19" s="525"/>
      <c r="U19" s="525"/>
      <c r="V19" s="525"/>
      <c r="W19" s="525"/>
      <c r="X19" s="525"/>
      <c r="Y19" s="525"/>
      <c r="Z19" s="525"/>
      <c r="AA19" s="525"/>
      <c r="AB19" s="525"/>
      <c r="AC19" s="525"/>
      <c r="AD19" s="525"/>
      <c r="AE19" s="525"/>
      <c r="AF19" s="525"/>
      <c r="AG19" s="525"/>
      <c r="AH19" s="525"/>
      <c r="AI19" s="525"/>
      <c r="AJ19" s="525"/>
      <c r="AK19" s="525"/>
      <c r="AL19" s="525"/>
      <c r="AM19" s="525"/>
      <c r="AN19" s="525"/>
      <c r="AO19" s="525"/>
      <c r="AP19" s="525"/>
      <c r="AQ19" s="525"/>
      <c r="AR19" s="525"/>
      <c r="AS19" s="525"/>
      <c r="AT19" s="525"/>
      <c r="AU19" s="525"/>
      <c r="AV19" s="525"/>
      <c r="AW19" s="525"/>
      <c r="AX19" s="525"/>
      <c r="AY19" s="525"/>
      <c r="AZ19" s="525"/>
      <c r="BA19" s="525"/>
      <c r="BB19" s="525"/>
      <c r="BC19" s="525"/>
      <c r="BD19" s="525"/>
      <c r="BE19" s="525"/>
      <c r="BF19" s="525"/>
      <c r="BG19" s="525"/>
      <c r="BH19" s="525"/>
      <c r="BI19" s="525"/>
      <c r="BJ19" s="525"/>
      <c r="BK19" s="525"/>
      <c r="BL19" s="525"/>
      <c r="BM19" s="525"/>
      <c r="BN19" s="525"/>
      <c r="BO19" s="525"/>
      <c r="BP19" s="525"/>
      <c r="BQ19" s="525"/>
      <c r="BR19" s="525"/>
      <c r="BS19" s="525"/>
      <c r="BT19" s="525"/>
      <c r="BU19" s="525"/>
      <c r="BV19" s="525"/>
      <c r="BW19" s="525"/>
      <c r="BX19" s="525"/>
      <c r="BY19" s="525"/>
      <c r="BZ19" s="525"/>
      <c r="CA19" s="525"/>
      <c r="CB19" s="525"/>
      <c r="CC19" s="525"/>
      <c r="CD19" s="525"/>
      <c r="CE19" s="525"/>
      <c r="CF19" s="525"/>
      <c r="CG19" s="525"/>
      <c r="CH19" s="525"/>
      <c r="CI19" s="525"/>
      <c r="CJ19" s="525"/>
      <c r="CK19" s="525"/>
      <c r="CL19" s="525"/>
      <c r="CM19" s="525"/>
      <c r="CN19" s="525"/>
      <c r="CO19" s="525"/>
      <c r="CP19" s="525"/>
      <c r="CQ19" s="525"/>
      <c r="CR19" s="525"/>
      <c r="CS19" s="525"/>
      <c r="CT19" s="525"/>
      <c r="CU19" s="525"/>
      <c r="CV19" s="525"/>
      <c r="CW19" s="525"/>
      <c r="CX19" s="525"/>
      <c r="CY19" s="525"/>
      <c r="CZ19" s="525"/>
      <c r="DA19" s="525"/>
      <c r="DB19" s="525"/>
      <c r="DC19" s="525"/>
      <c r="DD19" s="525"/>
      <c r="DE19" s="525"/>
      <c r="DF19" s="525"/>
      <c r="DG19" s="525"/>
      <c r="DH19" s="525"/>
      <c r="DI19" s="525"/>
      <c r="DJ19" s="525"/>
      <c r="DK19" s="525"/>
      <c r="DL19" s="525"/>
      <c r="DM19" s="525"/>
      <c r="DN19" s="525"/>
      <c r="DO19" s="525"/>
      <c r="DP19" s="525"/>
      <c r="DQ19" s="525"/>
      <c r="DR19" s="525"/>
      <c r="DS19" s="525"/>
      <c r="DT19" s="525"/>
      <c r="DU19" s="525"/>
      <c r="DV19" s="525"/>
      <c r="DW19" s="525"/>
      <c r="DX19" s="525"/>
      <c r="DY19" s="525"/>
      <c r="DZ19" s="525"/>
      <c r="EA19" s="525"/>
      <c r="EB19" s="525"/>
      <c r="EC19" s="525"/>
      <c r="ED19" s="525"/>
      <c r="EE19" s="525"/>
      <c r="EF19" s="525"/>
      <c r="EG19" s="525"/>
      <c r="EH19" s="525"/>
      <c r="EI19" s="525"/>
      <c r="EJ19" s="525"/>
      <c r="EK19" s="525"/>
      <c r="EL19" s="525"/>
      <c r="EM19" s="525"/>
      <c r="EN19" s="525"/>
      <c r="EO19" s="525"/>
      <c r="EP19" s="525"/>
      <c r="EQ19" s="525"/>
      <c r="ER19" s="525"/>
      <c r="ES19" s="525"/>
      <c r="ET19" s="525"/>
      <c r="EU19" s="525"/>
      <c r="EV19" s="525"/>
      <c r="EW19" s="525"/>
      <c r="EX19" s="525"/>
      <c r="EY19" s="525"/>
      <c r="EZ19" s="525"/>
      <c r="FA19" s="525"/>
      <c r="FB19" s="525"/>
      <c r="FC19" s="525"/>
      <c r="FD19" s="525"/>
      <c r="FE19" s="525"/>
      <c r="FF19" s="525"/>
      <c r="FG19" s="525"/>
      <c r="FH19" s="525"/>
      <c r="FI19" s="525"/>
      <c r="FJ19" s="525"/>
      <c r="FK19" s="525"/>
      <c r="FL19" s="525"/>
      <c r="FM19" s="525"/>
      <c r="FN19" s="525"/>
      <c r="FO19" s="525"/>
      <c r="FP19" s="525"/>
      <c r="FQ19" s="525"/>
      <c r="FR19" s="525"/>
      <c r="FS19" s="525"/>
      <c r="FT19" s="525"/>
      <c r="FU19" s="525"/>
      <c r="FV19" s="525"/>
      <c r="FW19" s="525"/>
      <c r="FX19" s="525"/>
      <c r="FY19" s="525"/>
      <c r="FZ19" s="525"/>
      <c r="GA19" s="525"/>
      <c r="GB19" s="525"/>
      <c r="GC19" s="525"/>
      <c r="GD19" s="525"/>
      <c r="GE19" s="525"/>
      <c r="GF19" s="525"/>
      <c r="GG19" s="525"/>
      <c r="GH19" s="525"/>
      <c r="GI19" s="525"/>
      <c r="GJ19" s="525"/>
      <c r="GK19" s="525"/>
      <c r="GL19" s="525"/>
      <c r="GM19" s="525"/>
      <c r="GN19" s="525"/>
      <c r="GO19" s="525"/>
      <c r="GP19" s="525"/>
      <c r="GQ19" s="525"/>
      <c r="GR19" s="525"/>
      <c r="GS19" s="525"/>
      <c r="GT19" s="525"/>
      <c r="GU19" s="525"/>
      <c r="GV19" s="525"/>
      <c r="GW19" s="525"/>
      <c r="GX19" s="525"/>
      <c r="GY19" s="525"/>
      <c r="GZ19" s="525"/>
      <c r="HA19" s="525"/>
      <c r="HB19" s="525"/>
      <c r="HC19" s="525"/>
      <c r="HD19" s="525"/>
      <c r="HE19" s="525"/>
      <c r="HF19" s="525"/>
      <c r="HG19" s="525"/>
      <c r="HH19" s="525"/>
      <c r="HI19" s="525"/>
      <c r="HJ19" s="525"/>
      <c r="HK19" s="525"/>
      <c r="HL19" s="525"/>
      <c r="HM19" s="525"/>
      <c r="HN19" s="525"/>
      <c r="HO19" s="525"/>
      <c r="HP19" s="525"/>
      <c r="HQ19" s="525"/>
      <c r="HR19" s="525"/>
      <c r="HS19" s="525"/>
      <c r="HT19" s="525"/>
      <c r="HU19" s="525"/>
      <c r="HV19" s="525"/>
      <c r="HW19" s="525"/>
      <c r="HX19" s="525"/>
      <c r="HY19" s="525"/>
      <c r="HZ19" s="525"/>
      <c r="IA19" s="525"/>
      <c r="IB19" s="525"/>
      <c r="IC19" s="525"/>
      <c r="ID19" s="525"/>
      <c r="IE19" s="525"/>
      <c r="IF19" s="525"/>
      <c r="IG19" s="525"/>
      <c r="IH19" s="525"/>
      <c r="II19" s="525"/>
      <c r="IJ19" s="525"/>
    </row>
    <row r="20" spans="2:244" ht="12.75" customHeight="1" x14ac:dyDescent="0.2">
      <c r="B20" s="124">
        <v>1</v>
      </c>
      <c r="C20" s="427" t="s">
        <v>209</v>
      </c>
      <c r="D20" s="427"/>
      <c r="E20" s="427"/>
      <c r="F20" s="427"/>
      <c r="G20" s="427"/>
      <c r="H20" s="427"/>
      <c r="I20" s="526" t="s">
        <v>298</v>
      </c>
      <c r="J20" s="385"/>
    </row>
    <row r="21" spans="2:244" ht="15.75" customHeight="1" x14ac:dyDescent="0.2">
      <c r="B21" s="124">
        <v>2</v>
      </c>
      <c r="C21" s="427" t="s">
        <v>210</v>
      </c>
      <c r="D21" s="427"/>
      <c r="E21" s="427"/>
      <c r="F21" s="427"/>
      <c r="G21" s="427"/>
      <c r="H21" s="427"/>
      <c r="I21" s="576">
        <v>1322.72</v>
      </c>
      <c r="J21" s="577"/>
    </row>
    <row r="22" spans="2:244" ht="15.75" customHeight="1" x14ac:dyDescent="0.2">
      <c r="B22" s="124">
        <v>3</v>
      </c>
      <c r="C22" s="427" t="s">
        <v>211</v>
      </c>
      <c r="D22" s="427"/>
      <c r="E22" s="427"/>
      <c r="F22" s="427"/>
      <c r="G22" s="427"/>
      <c r="H22" s="427"/>
      <c r="I22" s="516" t="str">
        <f>I20</f>
        <v>Servente de Limpeza</v>
      </c>
      <c r="J22" s="517"/>
    </row>
    <row r="23" spans="2:244" ht="12.75" customHeight="1" x14ac:dyDescent="0.2">
      <c r="B23" s="124">
        <v>4</v>
      </c>
      <c r="C23" s="427" t="s">
        <v>212</v>
      </c>
      <c r="D23" s="427"/>
      <c r="E23" s="427"/>
      <c r="F23" s="427"/>
      <c r="G23" s="427"/>
      <c r="H23" s="427"/>
      <c r="I23" s="518">
        <v>44197</v>
      </c>
      <c r="J23" s="519"/>
    </row>
    <row r="24" spans="2:244" ht="9" customHeight="1" x14ac:dyDescent="0.2">
      <c r="B24" s="520"/>
      <c r="C24" s="471"/>
      <c r="D24" s="471"/>
      <c r="E24" s="471"/>
      <c r="F24" s="471"/>
      <c r="G24" s="471"/>
      <c r="H24" s="471"/>
      <c r="I24" s="471"/>
      <c r="J24" s="573"/>
    </row>
    <row r="25" spans="2:244" ht="14.25" customHeight="1" x14ac:dyDescent="0.2">
      <c r="B25" s="500" t="s">
        <v>213</v>
      </c>
      <c r="C25" s="523"/>
      <c r="D25" s="523"/>
      <c r="E25" s="523"/>
      <c r="F25" s="523"/>
      <c r="G25" s="523"/>
      <c r="H25" s="523"/>
      <c r="I25" s="523"/>
      <c r="J25" s="524"/>
    </row>
    <row r="26" spans="2:244" ht="9" customHeight="1" x14ac:dyDescent="0.2">
      <c r="B26" s="507"/>
      <c r="C26" s="580"/>
      <c r="D26" s="580"/>
      <c r="E26" s="580"/>
      <c r="F26" s="580"/>
      <c r="G26" s="580"/>
      <c r="H26" s="580"/>
      <c r="I26" s="580"/>
      <c r="J26" s="581"/>
    </row>
    <row r="27" spans="2:244" ht="12.75" customHeight="1" x14ac:dyDescent="0.2">
      <c r="B27" s="510" t="s">
        <v>214</v>
      </c>
      <c r="C27" s="582"/>
      <c r="D27" s="582"/>
      <c r="E27" s="582"/>
      <c r="F27" s="582"/>
      <c r="G27" s="582"/>
      <c r="H27" s="582"/>
      <c r="I27" s="582"/>
      <c r="J27" s="583"/>
    </row>
    <row r="28" spans="2:244" s="131" customFormat="1" ht="15" customHeight="1" x14ac:dyDescent="0.2">
      <c r="B28" s="132">
        <v>1</v>
      </c>
      <c r="C28" s="512" t="s">
        <v>12</v>
      </c>
      <c r="D28" s="512"/>
      <c r="E28" s="512"/>
      <c r="F28" s="512"/>
      <c r="G28" s="512"/>
      <c r="H28" s="513"/>
      <c r="I28" s="133" t="s">
        <v>215</v>
      </c>
      <c r="J28" s="134" t="s">
        <v>216</v>
      </c>
      <c r="L28" s="135"/>
      <c r="M28" s="135"/>
      <c r="N28" s="135"/>
      <c r="O28" s="135"/>
      <c r="P28" s="135"/>
      <c r="Q28" s="135"/>
    </row>
    <row r="29" spans="2:244" ht="12.75" customHeight="1" x14ac:dyDescent="0.2">
      <c r="B29" s="124" t="s">
        <v>4</v>
      </c>
      <c r="C29" s="461" t="s">
        <v>217</v>
      </c>
      <c r="D29" s="462"/>
      <c r="E29" s="462"/>
      <c r="F29" s="462"/>
      <c r="G29" s="462"/>
      <c r="H29" s="462"/>
      <c r="I29" s="486"/>
      <c r="J29" s="273">
        <v>1322.72</v>
      </c>
    </row>
    <row r="30" spans="2:244" ht="12.75" x14ac:dyDescent="0.2">
      <c r="B30" s="124" t="s">
        <v>6</v>
      </c>
      <c r="C30" s="461" t="s">
        <v>218</v>
      </c>
      <c r="D30" s="467"/>
      <c r="E30" s="467"/>
      <c r="F30" s="467"/>
      <c r="G30" s="467"/>
      <c r="H30" s="467"/>
      <c r="I30" s="274">
        <v>0.2</v>
      </c>
      <c r="J30" s="275">
        <f>I30*I21</f>
        <v>264.54400000000004</v>
      </c>
    </row>
    <row r="31" spans="2:244" ht="12.75" x14ac:dyDescent="0.2">
      <c r="B31" s="124" t="s">
        <v>219</v>
      </c>
      <c r="C31" s="137" t="s">
        <v>220</v>
      </c>
      <c r="D31" s="246"/>
      <c r="E31" s="246"/>
      <c r="F31" s="246"/>
      <c r="G31" s="246"/>
      <c r="H31" s="246"/>
      <c r="I31" s="139"/>
      <c r="J31" s="140">
        <v>0</v>
      </c>
    </row>
    <row r="32" spans="2:244" ht="15" customHeight="1" x14ac:dyDescent="0.2">
      <c r="B32" s="514" t="s">
        <v>221</v>
      </c>
      <c r="C32" s="464"/>
      <c r="D32" s="464"/>
      <c r="E32" s="464"/>
      <c r="F32" s="464"/>
      <c r="G32" s="464"/>
      <c r="H32" s="464"/>
      <c r="I32" s="465"/>
      <c r="J32" s="141">
        <f>SUM(J29:J31)</f>
        <v>1587.2640000000001</v>
      </c>
      <c r="K32" s="142"/>
    </row>
    <row r="33" spans="2:10" ht="12.75" x14ac:dyDescent="0.2">
      <c r="B33" s="500" t="s">
        <v>222</v>
      </c>
      <c r="C33" s="578"/>
      <c r="D33" s="578"/>
      <c r="E33" s="578"/>
      <c r="F33" s="578"/>
      <c r="G33" s="578"/>
      <c r="H33" s="578"/>
      <c r="I33" s="578"/>
      <c r="J33" s="579"/>
    </row>
    <row r="34" spans="2:10" ht="15" customHeight="1" x14ac:dyDescent="0.2">
      <c r="B34" s="143">
        <v>2</v>
      </c>
      <c r="C34" s="503" t="s">
        <v>20</v>
      </c>
      <c r="D34" s="503"/>
      <c r="E34" s="503"/>
      <c r="F34" s="503"/>
      <c r="G34" s="503"/>
      <c r="H34" s="503"/>
      <c r="I34" s="504"/>
      <c r="J34" s="144" t="s">
        <v>13</v>
      </c>
    </row>
    <row r="35" spans="2:10" ht="12.75" customHeight="1" x14ac:dyDescent="0.2">
      <c r="B35" s="249" t="s">
        <v>4</v>
      </c>
      <c r="C35" s="505" t="s">
        <v>396</v>
      </c>
      <c r="D35" s="384"/>
      <c r="E35" s="384"/>
      <c r="F35" s="384"/>
      <c r="G35" s="506"/>
      <c r="H35" s="100">
        <v>22</v>
      </c>
      <c r="I35" s="146"/>
      <c r="J35" s="147">
        <f>(I36*I37*H35)-(J29*6%)</f>
        <v>104.5568</v>
      </c>
    </row>
    <row r="36" spans="2:10" ht="12.75" customHeight="1" x14ac:dyDescent="0.2">
      <c r="B36" s="249"/>
      <c r="C36" s="395" t="s">
        <v>397</v>
      </c>
      <c r="D36" s="378"/>
      <c r="E36" s="378"/>
      <c r="F36" s="378"/>
      <c r="G36" s="378"/>
      <c r="H36" s="378"/>
      <c r="I36" s="251">
        <v>4.18</v>
      </c>
      <c r="J36" s="147" t="s">
        <v>21</v>
      </c>
    </row>
    <row r="37" spans="2:10" ht="12.75" customHeight="1" x14ac:dyDescent="0.2">
      <c r="B37" s="249"/>
      <c r="C37" s="427" t="s">
        <v>398</v>
      </c>
      <c r="D37" s="427"/>
      <c r="E37" s="427"/>
      <c r="F37" s="427"/>
      <c r="G37" s="427"/>
      <c r="H37" s="427"/>
      <c r="I37" s="252">
        <v>2</v>
      </c>
      <c r="J37" s="147" t="s">
        <v>21</v>
      </c>
    </row>
    <row r="38" spans="2:10" ht="12.75" customHeight="1" x14ac:dyDescent="0.2">
      <c r="B38" s="249" t="s">
        <v>6</v>
      </c>
      <c r="C38" s="395" t="s">
        <v>223</v>
      </c>
      <c r="D38" s="378"/>
      <c r="E38" s="378"/>
      <c r="F38" s="378"/>
      <c r="G38" s="378"/>
      <c r="H38" s="378"/>
      <c r="I38" s="496"/>
      <c r="J38" s="147"/>
    </row>
    <row r="39" spans="2:10" ht="12.75" customHeight="1" x14ac:dyDescent="0.2">
      <c r="B39" s="249"/>
      <c r="C39" s="461" t="s">
        <v>399</v>
      </c>
      <c r="D39" s="462"/>
      <c r="E39" s="462"/>
      <c r="F39" s="462"/>
      <c r="G39" s="276"/>
      <c r="H39" s="277">
        <v>22</v>
      </c>
      <c r="I39" s="278">
        <v>20.079999999999998</v>
      </c>
      <c r="J39" s="273">
        <f>I39*H39</f>
        <v>441.76</v>
      </c>
    </row>
    <row r="40" spans="2:10" ht="12.75" x14ac:dyDescent="0.2">
      <c r="B40" s="249"/>
      <c r="C40" s="461" t="s">
        <v>224</v>
      </c>
      <c r="D40" s="462"/>
      <c r="E40" s="462"/>
      <c r="F40" s="462"/>
      <c r="G40" s="462"/>
      <c r="H40" s="462"/>
      <c r="I40" s="281">
        <v>0.01</v>
      </c>
      <c r="J40" s="273">
        <f>-J39*I40</f>
        <v>-4.4176000000000002</v>
      </c>
    </row>
    <row r="41" spans="2:10" ht="12.75" customHeight="1" x14ac:dyDescent="0.2">
      <c r="B41" s="249" t="s">
        <v>8</v>
      </c>
      <c r="C41" s="461" t="s">
        <v>225</v>
      </c>
      <c r="D41" s="462"/>
      <c r="E41" s="462"/>
      <c r="F41" s="462"/>
      <c r="G41" s="462"/>
      <c r="H41" s="462"/>
      <c r="I41" s="599"/>
      <c r="J41" s="273">
        <v>11.58</v>
      </c>
    </row>
    <row r="42" spans="2:10" ht="12.75" x14ac:dyDescent="0.2">
      <c r="B42" s="249" t="s">
        <v>9</v>
      </c>
      <c r="C42" s="466"/>
      <c r="D42" s="467"/>
      <c r="E42" s="467"/>
      <c r="F42" s="467"/>
      <c r="G42" s="467"/>
      <c r="H42" s="467"/>
      <c r="I42" s="599"/>
      <c r="J42" s="280">
        <v>0</v>
      </c>
    </row>
    <row r="43" spans="2:10" ht="12.75" x14ac:dyDescent="0.2">
      <c r="B43" s="249" t="s">
        <v>16</v>
      </c>
      <c r="C43" s="466" t="s">
        <v>226</v>
      </c>
      <c r="D43" s="599"/>
      <c r="E43" s="599"/>
      <c r="F43" s="599"/>
      <c r="G43" s="599"/>
      <c r="H43" s="599"/>
      <c r="I43" s="599"/>
      <c r="J43" s="273">
        <v>0</v>
      </c>
    </row>
    <row r="44" spans="2:10" ht="12.75" x14ac:dyDescent="0.2">
      <c r="B44" s="249" t="s">
        <v>17</v>
      </c>
      <c r="C44" s="461"/>
      <c r="D44" s="600"/>
      <c r="E44" s="600"/>
      <c r="F44" s="600"/>
      <c r="G44" s="600"/>
      <c r="H44" s="600"/>
      <c r="I44" s="601"/>
      <c r="J44" s="273">
        <v>0</v>
      </c>
    </row>
    <row r="45" spans="2:10" ht="12.75" x14ac:dyDescent="0.2">
      <c r="B45" s="249" t="s">
        <v>18</v>
      </c>
      <c r="C45" s="466" t="s">
        <v>395</v>
      </c>
      <c r="D45" s="467"/>
      <c r="E45" s="467"/>
      <c r="F45" s="467"/>
      <c r="G45" s="467"/>
      <c r="H45" s="467"/>
      <c r="I45" s="279">
        <v>7.0000000000000007E-2</v>
      </c>
      <c r="J45" s="280">
        <f>J32*I45</f>
        <v>111.10848000000001</v>
      </c>
    </row>
    <row r="46" spans="2:10" ht="12.75" x14ac:dyDescent="0.2">
      <c r="B46" s="243"/>
      <c r="C46" s="491" t="s">
        <v>227</v>
      </c>
      <c r="D46" s="450"/>
      <c r="E46" s="450"/>
      <c r="F46" s="450"/>
      <c r="G46" s="450"/>
      <c r="H46" s="450"/>
      <c r="I46" s="584"/>
      <c r="J46" s="150">
        <f>SUM(J35:J45)</f>
        <v>664.58767999999998</v>
      </c>
    </row>
    <row r="47" spans="2:10" ht="6" customHeight="1" x14ac:dyDescent="0.2">
      <c r="B47" s="449"/>
      <c r="C47" s="464"/>
      <c r="D47" s="464"/>
      <c r="E47" s="464"/>
      <c r="F47" s="464"/>
      <c r="G47" s="464"/>
      <c r="H47" s="464"/>
      <c r="I47" s="464"/>
      <c r="J47" s="585"/>
    </row>
    <row r="48" spans="2:10" ht="12.75" customHeight="1" x14ac:dyDescent="0.2">
      <c r="B48" s="377" t="s">
        <v>228</v>
      </c>
      <c r="C48" s="378"/>
      <c r="D48" s="378"/>
      <c r="E48" s="378"/>
      <c r="F48" s="378"/>
      <c r="G48" s="378"/>
      <c r="H48" s="378"/>
      <c r="I48" s="378"/>
      <c r="J48" s="379"/>
    </row>
    <row r="49" spans="2:14" ht="4.5" customHeight="1" x14ac:dyDescent="0.2">
      <c r="B49" s="472"/>
      <c r="C49" s="586"/>
      <c r="D49" s="586"/>
      <c r="E49" s="586"/>
      <c r="F49" s="586"/>
      <c r="G49" s="586"/>
      <c r="H49" s="586"/>
      <c r="I49" s="586"/>
      <c r="J49" s="587"/>
    </row>
    <row r="50" spans="2:14" ht="12.75" customHeight="1" x14ac:dyDescent="0.2">
      <c r="B50" s="482" t="s">
        <v>229</v>
      </c>
      <c r="C50" s="494"/>
      <c r="D50" s="494"/>
      <c r="E50" s="494"/>
      <c r="F50" s="494"/>
      <c r="G50" s="494"/>
      <c r="H50" s="494"/>
      <c r="I50" s="494"/>
      <c r="J50" s="495"/>
    </row>
    <row r="51" spans="2:14" ht="15.75" customHeight="1" x14ac:dyDescent="0.2">
      <c r="B51" s="143" t="s">
        <v>230</v>
      </c>
      <c r="C51" s="437" t="s">
        <v>231</v>
      </c>
      <c r="D51" s="438"/>
      <c r="E51" s="438"/>
      <c r="F51" s="438"/>
      <c r="G51" s="438"/>
      <c r="H51" s="438"/>
      <c r="I51" s="485"/>
      <c r="J51" s="151" t="s">
        <v>13</v>
      </c>
    </row>
    <row r="52" spans="2:14" s="188" customFormat="1" ht="15.75" customHeight="1" x14ac:dyDescent="0.2">
      <c r="B52" s="318" t="s">
        <v>4</v>
      </c>
      <c r="C52" s="461" t="s">
        <v>232</v>
      </c>
      <c r="D52" s="462"/>
      <c r="E52" s="462"/>
      <c r="F52" s="462"/>
      <c r="G52" s="462"/>
      <c r="H52" s="462"/>
      <c r="I52" s="486"/>
      <c r="J52" s="316">
        <f>Uniformes!F11</f>
        <v>32.276999999999994</v>
      </c>
      <c r="K52" s="317" t="s">
        <v>426</v>
      </c>
      <c r="L52" s="322">
        <v>44287</v>
      </c>
      <c r="M52" s="322">
        <v>44621</v>
      </c>
      <c r="N52" s="323">
        <v>0.1129932</v>
      </c>
    </row>
    <row r="53" spans="2:14" s="188" customFormat="1" ht="15.75" customHeight="1" x14ac:dyDescent="0.2">
      <c r="B53" s="318" t="s">
        <v>6</v>
      </c>
      <c r="C53" s="461" t="s">
        <v>25</v>
      </c>
      <c r="D53" s="462"/>
      <c r="E53" s="462"/>
      <c r="F53" s="462"/>
      <c r="G53" s="462"/>
      <c r="H53" s="462"/>
      <c r="I53" s="463"/>
      <c r="J53" s="324">
        <f>'Material de Limpeza'!M54</f>
        <v>226.76406689999996</v>
      </c>
      <c r="K53" s="317" t="s">
        <v>426</v>
      </c>
      <c r="L53" s="322">
        <v>44287</v>
      </c>
      <c r="M53" s="322">
        <v>44621</v>
      </c>
      <c r="N53" s="323">
        <v>0.1129932</v>
      </c>
    </row>
    <row r="54" spans="2:14" ht="15.75" customHeight="1" x14ac:dyDescent="0.2">
      <c r="B54" s="249" t="s">
        <v>8</v>
      </c>
      <c r="C54" s="395" t="s">
        <v>299</v>
      </c>
      <c r="D54" s="378"/>
      <c r="E54" s="378"/>
      <c r="F54" s="378"/>
      <c r="G54" s="378"/>
      <c r="H54" s="378"/>
      <c r="I54" s="396"/>
      <c r="J54" s="153">
        <f>Equipamentos!I54</f>
        <v>17.233333333333331</v>
      </c>
    </row>
    <row r="55" spans="2:14" ht="15.75" customHeight="1" x14ac:dyDescent="0.2">
      <c r="B55" s="449" t="s">
        <v>233</v>
      </c>
      <c r="C55" s="475"/>
      <c r="D55" s="475"/>
      <c r="E55" s="475"/>
      <c r="F55" s="475"/>
      <c r="G55" s="475"/>
      <c r="H55" s="475"/>
      <c r="I55" s="584"/>
      <c r="J55" s="154">
        <f>ROUND(SUM(J52:J54),2)</f>
        <v>276.27</v>
      </c>
    </row>
    <row r="56" spans="2:14" ht="8.25" customHeight="1" x14ac:dyDescent="0.2">
      <c r="B56" s="489"/>
      <c r="C56" s="475"/>
      <c r="D56" s="475"/>
      <c r="E56" s="475"/>
      <c r="F56" s="475"/>
      <c r="G56" s="475"/>
      <c r="H56" s="475"/>
      <c r="I56" s="475"/>
      <c r="J56" s="476"/>
    </row>
    <row r="57" spans="2:14" ht="15.75" customHeight="1" x14ac:dyDescent="0.2">
      <c r="B57" s="479" t="s">
        <v>234</v>
      </c>
      <c r="C57" s="480"/>
      <c r="D57" s="480"/>
      <c r="E57" s="480"/>
      <c r="F57" s="480"/>
      <c r="G57" s="480"/>
      <c r="H57" s="480"/>
      <c r="I57" s="480"/>
      <c r="J57" s="481"/>
    </row>
    <row r="58" spans="2:14" ht="8.25" customHeight="1" x14ac:dyDescent="0.2">
      <c r="B58" s="247"/>
      <c r="C58" s="263"/>
      <c r="D58" s="263"/>
      <c r="E58" s="263"/>
      <c r="F58" s="263"/>
      <c r="G58" s="263"/>
      <c r="H58" s="263"/>
      <c r="I58" s="263"/>
      <c r="J58" s="264"/>
    </row>
    <row r="59" spans="2:14" ht="12.75" customHeight="1" x14ac:dyDescent="0.2">
      <c r="B59" s="482" t="s">
        <v>235</v>
      </c>
      <c r="C59" s="494"/>
      <c r="D59" s="494"/>
      <c r="E59" s="494"/>
      <c r="F59" s="494"/>
      <c r="G59" s="494"/>
      <c r="H59" s="494"/>
      <c r="I59" s="494"/>
      <c r="J59" s="495"/>
    </row>
    <row r="60" spans="2:14" ht="15.75" customHeight="1" x14ac:dyDescent="0.2">
      <c r="B60" s="158" t="s">
        <v>23</v>
      </c>
      <c r="C60" s="437" t="s">
        <v>236</v>
      </c>
      <c r="D60" s="438"/>
      <c r="E60" s="438"/>
      <c r="F60" s="438"/>
      <c r="G60" s="438"/>
      <c r="H60" s="439"/>
      <c r="I60" s="244" t="s">
        <v>215</v>
      </c>
      <c r="J60" s="144" t="s">
        <v>13</v>
      </c>
    </row>
    <row r="61" spans="2:14" ht="15.75" customHeight="1" x14ac:dyDescent="0.2">
      <c r="B61" s="245" t="s">
        <v>4</v>
      </c>
      <c r="C61" s="395" t="s">
        <v>237</v>
      </c>
      <c r="D61" s="378"/>
      <c r="E61" s="378"/>
      <c r="F61" s="378"/>
      <c r="G61" s="378"/>
      <c r="H61" s="396"/>
      <c r="I61" s="161">
        <f>Florianópolis!I61</f>
        <v>0.2</v>
      </c>
      <c r="J61" s="152">
        <f t="shared" ref="J61:J68" si="0">I61*$J$32</f>
        <v>317.45280000000002</v>
      </c>
    </row>
    <row r="62" spans="2:14" ht="15.75" customHeight="1" x14ac:dyDescent="0.2">
      <c r="B62" s="245" t="s">
        <v>6</v>
      </c>
      <c r="C62" s="395" t="s">
        <v>238</v>
      </c>
      <c r="D62" s="378"/>
      <c r="E62" s="378"/>
      <c r="F62" s="378"/>
      <c r="G62" s="378"/>
      <c r="H62" s="396"/>
      <c r="I62" s="161">
        <f>Florianópolis!I62</f>
        <v>1.4999999999999999E-2</v>
      </c>
      <c r="J62" s="152">
        <f t="shared" si="0"/>
        <v>23.808960000000003</v>
      </c>
    </row>
    <row r="63" spans="2:14" ht="15.75" customHeight="1" x14ac:dyDescent="0.2">
      <c r="B63" s="245" t="s">
        <v>8</v>
      </c>
      <c r="C63" s="395" t="s">
        <v>239</v>
      </c>
      <c r="D63" s="378"/>
      <c r="E63" s="378"/>
      <c r="F63" s="378"/>
      <c r="G63" s="378"/>
      <c r="H63" s="396"/>
      <c r="I63" s="161">
        <f>Florianópolis!I63</f>
        <v>0.01</v>
      </c>
      <c r="J63" s="152">
        <f t="shared" si="0"/>
        <v>15.872640000000002</v>
      </c>
    </row>
    <row r="64" spans="2:14" ht="15.75" customHeight="1" x14ac:dyDescent="0.2">
      <c r="B64" s="245" t="s">
        <v>9</v>
      </c>
      <c r="C64" s="395" t="s">
        <v>240</v>
      </c>
      <c r="D64" s="378"/>
      <c r="E64" s="378"/>
      <c r="F64" s="378"/>
      <c r="G64" s="378"/>
      <c r="H64" s="396"/>
      <c r="I64" s="161">
        <f>Florianópolis!I64</f>
        <v>2E-3</v>
      </c>
      <c r="J64" s="152">
        <f t="shared" si="0"/>
        <v>3.1745280000000005</v>
      </c>
    </row>
    <row r="65" spans="2:10" ht="15.75" customHeight="1" x14ac:dyDescent="0.2">
      <c r="B65" s="245" t="s">
        <v>16</v>
      </c>
      <c r="C65" s="395" t="s">
        <v>241</v>
      </c>
      <c r="D65" s="378"/>
      <c r="E65" s="378"/>
      <c r="F65" s="378"/>
      <c r="G65" s="378"/>
      <c r="H65" s="396"/>
      <c r="I65" s="161">
        <f>Florianópolis!I65</f>
        <v>2.5000000000000001E-2</v>
      </c>
      <c r="J65" s="152">
        <f t="shared" si="0"/>
        <v>39.681600000000003</v>
      </c>
    </row>
    <row r="66" spans="2:10" ht="15.75" customHeight="1" x14ac:dyDescent="0.2">
      <c r="B66" s="245" t="s">
        <v>17</v>
      </c>
      <c r="C66" s="395" t="s">
        <v>242</v>
      </c>
      <c r="D66" s="378"/>
      <c r="E66" s="378"/>
      <c r="F66" s="378"/>
      <c r="G66" s="378"/>
      <c r="H66" s="396"/>
      <c r="I66" s="161">
        <f>Florianópolis!I66</f>
        <v>0.08</v>
      </c>
      <c r="J66" s="152">
        <f>I66*$J$32</f>
        <v>126.98112000000002</v>
      </c>
    </row>
    <row r="67" spans="2:10" ht="12.75" x14ac:dyDescent="0.2">
      <c r="B67" s="245" t="s">
        <v>18</v>
      </c>
      <c r="C67" s="427" t="s">
        <v>416</v>
      </c>
      <c r="D67" s="589"/>
      <c r="E67" s="162" t="s">
        <v>14</v>
      </c>
      <c r="F67" s="163">
        <v>0.01</v>
      </c>
      <c r="G67" s="162" t="s">
        <v>15</v>
      </c>
      <c r="H67" s="164">
        <v>2</v>
      </c>
      <c r="I67" s="165">
        <f>Florianópolis!I67</f>
        <v>0.02</v>
      </c>
      <c r="J67" s="152">
        <f t="shared" si="0"/>
        <v>31.745280000000005</v>
      </c>
    </row>
    <row r="68" spans="2:10" ht="12.75" x14ac:dyDescent="0.2">
      <c r="B68" s="245" t="s">
        <v>19</v>
      </c>
      <c r="C68" s="395" t="s">
        <v>244</v>
      </c>
      <c r="D68" s="378"/>
      <c r="E68" s="378"/>
      <c r="F68" s="378"/>
      <c r="G68" s="378"/>
      <c r="H68" s="396"/>
      <c r="I68" s="161">
        <f>Florianópolis!I68</f>
        <v>6.0000000000000001E-3</v>
      </c>
      <c r="J68" s="152">
        <f t="shared" si="0"/>
        <v>9.5235840000000014</v>
      </c>
    </row>
    <row r="69" spans="2:10" ht="12.75" x14ac:dyDescent="0.2">
      <c r="B69" s="397" t="s">
        <v>42</v>
      </c>
      <c r="C69" s="398"/>
      <c r="D69" s="398"/>
      <c r="E69" s="398"/>
      <c r="F69" s="398"/>
      <c r="G69" s="398"/>
      <c r="H69" s="399"/>
      <c r="I69" s="166">
        <f>SUM(I61:I68)</f>
        <v>0.3580000000000001</v>
      </c>
      <c r="J69" s="167">
        <f>SUM(J61:J68)</f>
        <v>568.24051200000008</v>
      </c>
    </row>
    <row r="70" spans="2:10" ht="12.75" x14ac:dyDescent="0.2">
      <c r="B70" s="248"/>
      <c r="C70" s="265"/>
      <c r="D70" s="265"/>
      <c r="E70" s="265"/>
      <c r="F70" s="265"/>
      <c r="G70" s="265"/>
      <c r="H70" s="265"/>
      <c r="I70" s="170"/>
      <c r="J70" s="171"/>
    </row>
    <row r="71" spans="2:10" ht="12.75" x14ac:dyDescent="0.2">
      <c r="B71" s="377" t="s">
        <v>245</v>
      </c>
      <c r="C71" s="378"/>
      <c r="D71" s="378"/>
      <c r="E71" s="378"/>
      <c r="F71" s="378"/>
      <c r="G71" s="378"/>
      <c r="H71" s="378"/>
      <c r="I71" s="378"/>
      <c r="J71" s="379"/>
    </row>
    <row r="72" spans="2:10" ht="12.75" x14ac:dyDescent="0.2">
      <c r="B72" s="449"/>
      <c r="C72" s="475"/>
      <c r="D72" s="475"/>
      <c r="E72" s="475"/>
      <c r="F72" s="475"/>
      <c r="G72" s="475"/>
      <c r="H72" s="475"/>
      <c r="I72" s="475"/>
      <c r="J72" s="476"/>
    </row>
    <row r="73" spans="2:10" ht="14.25" x14ac:dyDescent="0.2">
      <c r="B73" s="451" t="s">
        <v>246</v>
      </c>
      <c r="C73" s="452"/>
      <c r="D73" s="452"/>
      <c r="E73" s="452"/>
      <c r="F73" s="452"/>
      <c r="G73" s="452"/>
      <c r="H73" s="452"/>
      <c r="I73" s="452"/>
      <c r="J73" s="453"/>
    </row>
    <row r="74" spans="2:10" ht="15" x14ac:dyDescent="0.2">
      <c r="B74" s="143" t="s">
        <v>24</v>
      </c>
      <c r="C74" s="437" t="s">
        <v>247</v>
      </c>
      <c r="D74" s="438"/>
      <c r="E74" s="438"/>
      <c r="F74" s="438"/>
      <c r="G74" s="438"/>
      <c r="H74" s="438"/>
      <c r="I74" s="477"/>
      <c r="J74" s="151" t="s">
        <v>13</v>
      </c>
    </row>
    <row r="75" spans="2:10" ht="12.75" x14ac:dyDescent="0.2">
      <c r="B75" s="249" t="s">
        <v>4</v>
      </c>
      <c r="C75" s="395" t="s">
        <v>417</v>
      </c>
      <c r="D75" s="378"/>
      <c r="E75" s="378"/>
      <c r="F75" s="378"/>
      <c r="G75" s="378"/>
      <c r="H75" s="378"/>
      <c r="I75" s="172">
        <v>8.3299999999999999E-2</v>
      </c>
      <c r="J75" s="152">
        <f>I75*$J$32</f>
        <v>132.21909120000001</v>
      </c>
    </row>
    <row r="76" spans="2:10" ht="12.75" x14ac:dyDescent="0.2">
      <c r="B76" s="249" t="s">
        <v>6</v>
      </c>
      <c r="C76" s="395" t="s">
        <v>248</v>
      </c>
      <c r="D76" s="378"/>
      <c r="E76" s="378"/>
      <c r="F76" s="378"/>
      <c r="G76" s="378"/>
      <c r="H76" s="378"/>
      <c r="I76" s="172">
        <v>2.7799999999999998E-2</v>
      </c>
      <c r="J76" s="152">
        <f>I76*$J$32</f>
        <v>44.125939199999998</v>
      </c>
    </row>
    <row r="77" spans="2:10" s="188" customFormat="1" ht="12.75" x14ac:dyDescent="0.2">
      <c r="B77" s="314" t="s">
        <v>8</v>
      </c>
      <c r="C77" s="312" t="s">
        <v>393</v>
      </c>
      <c r="D77" s="312"/>
      <c r="E77" s="312"/>
      <c r="F77" s="312"/>
      <c r="G77" s="312"/>
      <c r="H77" s="312"/>
      <c r="I77" s="315">
        <v>0</v>
      </c>
      <c r="J77" s="316">
        <f>I77*$J$32</f>
        <v>0</v>
      </c>
    </row>
    <row r="78" spans="2:10" ht="12.75" x14ac:dyDescent="0.2">
      <c r="B78" s="397" t="s">
        <v>249</v>
      </c>
      <c r="C78" s="468"/>
      <c r="D78" s="468"/>
      <c r="E78" s="468"/>
      <c r="F78" s="468"/>
      <c r="G78" s="468"/>
      <c r="H78" s="468"/>
      <c r="I78" s="469"/>
      <c r="J78" s="152">
        <f>SUM(J75:J77)</f>
        <v>176.34503040000001</v>
      </c>
    </row>
    <row r="79" spans="2:10" ht="12.75" x14ac:dyDescent="0.2">
      <c r="B79" s="249" t="s">
        <v>9</v>
      </c>
      <c r="C79" s="395" t="s">
        <v>250</v>
      </c>
      <c r="D79" s="378"/>
      <c r="E79" s="378"/>
      <c r="F79" s="378"/>
      <c r="G79" s="378"/>
      <c r="H79" s="378"/>
      <c r="I79" s="173">
        <f>I69*(I75+I76)</f>
        <v>3.9773800000000012E-2</v>
      </c>
      <c r="J79" s="136">
        <f>I79*J32</f>
        <v>63.131520883200025</v>
      </c>
    </row>
    <row r="80" spans="2:10" ht="12.75" x14ac:dyDescent="0.2">
      <c r="B80" s="432" t="s">
        <v>42</v>
      </c>
      <c r="C80" s="470"/>
      <c r="D80" s="470"/>
      <c r="E80" s="470"/>
      <c r="F80" s="470"/>
      <c r="G80" s="470"/>
      <c r="H80" s="470"/>
      <c r="I80" s="471"/>
      <c r="J80" s="167">
        <f>SUM(J78:J79)</f>
        <v>239.47655128320002</v>
      </c>
    </row>
    <row r="81" spans="2:19" ht="12.75" x14ac:dyDescent="0.2">
      <c r="B81" s="472"/>
      <c r="C81" s="473"/>
      <c r="D81" s="473"/>
      <c r="E81" s="473"/>
      <c r="F81" s="473"/>
      <c r="G81" s="473"/>
      <c r="H81" s="473"/>
      <c r="I81" s="473"/>
      <c r="J81" s="474"/>
    </row>
    <row r="82" spans="2:19" ht="14.25" x14ac:dyDescent="0.2">
      <c r="B82" s="451" t="s">
        <v>251</v>
      </c>
      <c r="C82" s="452"/>
      <c r="D82" s="452"/>
      <c r="E82" s="452"/>
      <c r="F82" s="452"/>
      <c r="G82" s="452"/>
      <c r="H82" s="452"/>
      <c r="I82" s="452"/>
      <c r="J82" s="453"/>
    </row>
    <row r="83" spans="2:19" ht="15" x14ac:dyDescent="0.2">
      <c r="B83" s="143" t="s">
        <v>252</v>
      </c>
      <c r="C83" s="456" t="s">
        <v>253</v>
      </c>
      <c r="D83" s="457"/>
      <c r="E83" s="457"/>
      <c r="F83" s="457"/>
      <c r="G83" s="457"/>
      <c r="H83" s="457"/>
      <c r="I83" s="458"/>
      <c r="J83" s="151" t="s">
        <v>13</v>
      </c>
    </row>
    <row r="84" spans="2:19" ht="12.75" x14ac:dyDescent="0.2">
      <c r="B84" s="249" t="s">
        <v>4</v>
      </c>
      <c r="C84" s="505" t="s">
        <v>418</v>
      </c>
      <c r="D84" s="384"/>
      <c r="E84" s="384"/>
      <c r="F84" s="384"/>
      <c r="G84" s="384"/>
      <c r="H84" s="384"/>
      <c r="I84" s="174">
        <v>2.9999999999999997E-4</v>
      </c>
      <c r="J84" s="152">
        <f>I84*J32</f>
        <v>0.47617919999999997</v>
      </c>
    </row>
    <row r="85" spans="2:19" ht="12.75" x14ac:dyDescent="0.2">
      <c r="B85" s="249" t="s">
        <v>6</v>
      </c>
      <c r="C85" s="395" t="s">
        <v>254</v>
      </c>
      <c r="D85" s="378"/>
      <c r="E85" s="378"/>
      <c r="F85" s="378"/>
      <c r="G85" s="378"/>
      <c r="H85" s="378"/>
      <c r="I85" s="396"/>
      <c r="J85" s="152">
        <f>ROUND(I69*J84,2)</f>
        <v>0.17</v>
      </c>
    </row>
    <row r="86" spans="2:19" ht="12.75" x14ac:dyDescent="0.2">
      <c r="B86" s="397" t="s">
        <v>42</v>
      </c>
      <c r="C86" s="464"/>
      <c r="D86" s="464"/>
      <c r="E86" s="464"/>
      <c r="F86" s="464"/>
      <c r="G86" s="464"/>
      <c r="H86" s="464"/>
      <c r="I86" s="465"/>
      <c r="J86" s="167">
        <f>SUM(J84:J85)</f>
        <v>0.64617919999999995</v>
      </c>
    </row>
    <row r="87" spans="2:19" ht="15" x14ac:dyDescent="0.2">
      <c r="B87" s="434" t="s">
        <v>255</v>
      </c>
      <c r="C87" s="435"/>
      <c r="D87" s="435"/>
      <c r="E87" s="435"/>
      <c r="F87" s="435"/>
      <c r="G87" s="435"/>
      <c r="H87" s="435"/>
      <c r="I87" s="435"/>
      <c r="J87" s="436"/>
    </row>
    <row r="88" spans="2:19" ht="15" x14ac:dyDescent="0.2">
      <c r="B88" s="143" t="s">
        <v>256</v>
      </c>
      <c r="C88" s="456" t="s">
        <v>22</v>
      </c>
      <c r="D88" s="457"/>
      <c r="E88" s="457"/>
      <c r="F88" s="457"/>
      <c r="G88" s="457"/>
      <c r="H88" s="457"/>
      <c r="I88" s="458"/>
      <c r="J88" s="151" t="s">
        <v>13</v>
      </c>
    </row>
    <row r="89" spans="2:19" s="188" customFormat="1" ht="12.75" x14ac:dyDescent="0.2">
      <c r="B89" s="318" t="s">
        <v>4</v>
      </c>
      <c r="C89" s="282" t="s">
        <v>257</v>
      </c>
      <c r="D89" s="313"/>
      <c r="E89" s="313"/>
      <c r="F89" s="313"/>
      <c r="G89" s="313"/>
      <c r="H89" s="313"/>
      <c r="I89" s="295">
        <f>J89/J32</f>
        <v>0</v>
      </c>
      <c r="J89" s="316">
        <v>0</v>
      </c>
      <c r="P89" s="188" t="s">
        <v>422</v>
      </c>
      <c r="S89" s="188" t="s">
        <v>427</v>
      </c>
    </row>
    <row r="90" spans="2:19" s="188" customFormat="1" ht="12.75" x14ac:dyDescent="0.2">
      <c r="B90" s="318" t="s">
        <v>6</v>
      </c>
      <c r="C90" s="294" t="s">
        <v>258</v>
      </c>
      <c r="D90" s="313"/>
      <c r="E90" s="313"/>
      <c r="F90" s="313"/>
      <c r="G90" s="313"/>
      <c r="H90" s="313"/>
      <c r="I90" s="295">
        <f>J90/J32</f>
        <v>0</v>
      </c>
      <c r="J90" s="316">
        <f>J89*8%</f>
        <v>0</v>
      </c>
      <c r="P90" s="188" t="s">
        <v>421</v>
      </c>
      <c r="S90" s="188" t="s">
        <v>21</v>
      </c>
    </row>
    <row r="91" spans="2:19" s="188" customFormat="1" ht="12.75" x14ac:dyDescent="0.2">
      <c r="B91" s="318" t="s">
        <v>8</v>
      </c>
      <c r="C91" s="466" t="s">
        <v>259</v>
      </c>
      <c r="D91" s="467"/>
      <c r="E91" s="467"/>
      <c r="F91" s="467"/>
      <c r="G91" s="467"/>
      <c r="H91" s="467"/>
      <c r="I91" s="295">
        <v>0.04</v>
      </c>
      <c r="J91" s="316">
        <f>3.8%*J32</f>
        <v>60.316032</v>
      </c>
      <c r="P91" s="188" t="s">
        <v>422</v>
      </c>
      <c r="S91" s="188" t="s">
        <v>427</v>
      </c>
    </row>
    <row r="92" spans="2:19" s="188" customFormat="1" ht="12.75" x14ac:dyDescent="0.2">
      <c r="B92" s="318" t="s">
        <v>9</v>
      </c>
      <c r="C92" s="282" t="s">
        <v>260</v>
      </c>
      <c r="D92" s="313"/>
      <c r="E92" s="313"/>
      <c r="F92" s="313"/>
      <c r="G92" s="313"/>
      <c r="H92" s="313"/>
      <c r="I92" s="295">
        <v>6.9999999999999999E-4</v>
      </c>
      <c r="J92" s="316">
        <f>(((J32/30)*3)/12)*2</f>
        <v>26.454400000000003</v>
      </c>
      <c r="K92" s="188">
        <v>2</v>
      </c>
    </row>
    <row r="93" spans="2:19" ht="12.75" x14ac:dyDescent="0.2">
      <c r="B93" s="249" t="s">
        <v>16</v>
      </c>
      <c r="C93" s="146" t="s">
        <v>261</v>
      </c>
      <c r="D93" s="246"/>
      <c r="E93" s="246"/>
      <c r="F93" s="246"/>
      <c r="G93" s="246"/>
      <c r="H93" s="246"/>
      <c r="I93" s="266">
        <f>J93/J32</f>
        <v>0</v>
      </c>
      <c r="J93" s="152">
        <f>ROUND($H$69*J92,2)</f>
        <v>0</v>
      </c>
    </row>
    <row r="94" spans="2:19" ht="12.75" x14ac:dyDescent="0.2">
      <c r="B94" s="249" t="s">
        <v>17</v>
      </c>
      <c r="C94" s="146" t="s">
        <v>262</v>
      </c>
      <c r="D94" s="246"/>
      <c r="E94" s="246"/>
      <c r="F94" s="246"/>
      <c r="G94" s="246"/>
      <c r="H94" s="246"/>
      <c r="I94" s="266">
        <f>J94/J32</f>
        <v>6.6666666666666675E-4</v>
      </c>
      <c r="J94" s="152">
        <f>8%*(50%*J92)</f>
        <v>1.0581760000000002</v>
      </c>
    </row>
    <row r="95" spans="2:19" ht="12.75" x14ac:dyDescent="0.2">
      <c r="B95" s="449" t="s">
        <v>42</v>
      </c>
      <c r="C95" s="450"/>
      <c r="D95" s="450"/>
      <c r="E95" s="450"/>
      <c r="F95" s="450"/>
      <c r="G95" s="450"/>
      <c r="H95" s="450"/>
      <c r="I95" s="267">
        <f>SUM(I89:I94)</f>
        <v>4.136666666666667E-2</v>
      </c>
      <c r="J95" s="167">
        <f>SUM(J89:J94)</f>
        <v>87.828608000000003</v>
      </c>
    </row>
    <row r="96" spans="2:19" ht="14.25" x14ac:dyDescent="0.2">
      <c r="B96" s="451" t="s">
        <v>263</v>
      </c>
      <c r="C96" s="452"/>
      <c r="D96" s="452"/>
      <c r="E96" s="452"/>
      <c r="F96" s="452"/>
      <c r="G96" s="452"/>
      <c r="H96" s="452"/>
      <c r="I96" s="452"/>
      <c r="J96" s="453"/>
    </row>
    <row r="97" spans="2:10" ht="15" x14ac:dyDescent="0.2">
      <c r="B97" s="451" t="s">
        <v>264</v>
      </c>
      <c r="C97" s="454"/>
      <c r="D97" s="454"/>
      <c r="E97" s="454"/>
      <c r="F97" s="454"/>
      <c r="G97" s="454"/>
      <c r="H97" s="454"/>
      <c r="I97" s="454"/>
      <c r="J97" s="455"/>
    </row>
    <row r="98" spans="2:10" ht="15" x14ac:dyDescent="0.2">
      <c r="B98" s="143" t="s">
        <v>265</v>
      </c>
      <c r="C98" s="456" t="s">
        <v>266</v>
      </c>
      <c r="D98" s="457"/>
      <c r="E98" s="457"/>
      <c r="F98" s="457"/>
      <c r="G98" s="457"/>
      <c r="H98" s="457"/>
      <c r="I98" s="458"/>
      <c r="J98" s="151" t="s">
        <v>13</v>
      </c>
    </row>
    <row r="99" spans="2:10" ht="12.75" x14ac:dyDescent="0.2">
      <c r="B99" s="249" t="s">
        <v>4</v>
      </c>
      <c r="C99" s="590" t="s">
        <v>394</v>
      </c>
      <c r="D99" s="591"/>
      <c r="E99" s="591"/>
      <c r="F99" s="591"/>
      <c r="G99" s="591"/>
      <c r="H99" s="592"/>
      <c r="I99" s="175">
        <f>8.33%</f>
        <v>8.3299999999999999E-2</v>
      </c>
      <c r="J99" s="152">
        <f>I99*J32</f>
        <v>132.21909120000001</v>
      </c>
    </row>
    <row r="100" spans="2:10" ht="12.75" x14ac:dyDescent="0.2">
      <c r="B100" s="249" t="s">
        <v>6</v>
      </c>
      <c r="C100" s="590" t="s">
        <v>267</v>
      </c>
      <c r="D100" s="591"/>
      <c r="E100" s="591"/>
      <c r="F100" s="591"/>
      <c r="G100" s="591"/>
      <c r="H100" s="592"/>
      <c r="I100" s="175">
        <v>1.0500000000000001E-2</v>
      </c>
      <c r="J100" s="152">
        <f>I100*J32</f>
        <v>16.666272000000003</v>
      </c>
    </row>
    <row r="101" spans="2:10" ht="12.75" x14ac:dyDescent="0.2">
      <c r="B101" s="249" t="s">
        <v>8</v>
      </c>
      <c r="C101" s="590" t="s">
        <v>268</v>
      </c>
      <c r="D101" s="591"/>
      <c r="E101" s="591"/>
      <c r="F101" s="591"/>
      <c r="G101" s="591"/>
      <c r="H101" s="592"/>
      <c r="I101" s="176"/>
      <c r="J101" s="152">
        <v>0</v>
      </c>
    </row>
    <row r="102" spans="2:10" ht="12.75" x14ac:dyDescent="0.2">
      <c r="B102" s="249" t="s">
        <v>9</v>
      </c>
      <c r="C102" s="590" t="s">
        <v>269</v>
      </c>
      <c r="D102" s="591"/>
      <c r="E102" s="591"/>
      <c r="F102" s="591"/>
      <c r="G102" s="591"/>
      <c r="H102" s="592"/>
      <c r="I102" s="175">
        <v>1E-3</v>
      </c>
      <c r="J102" s="152">
        <f>I102*J32</f>
        <v>1.5872640000000002</v>
      </c>
    </row>
    <row r="103" spans="2:10" ht="12.75" x14ac:dyDescent="0.2">
      <c r="B103" s="249"/>
      <c r="C103" s="590"/>
      <c r="D103" s="591"/>
      <c r="E103" s="591"/>
      <c r="F103" s="591"/>
      <c r="G103" s="591"/>
      <c r="H103" s="592"/>
      <c r="I103" s="177"/>
      <c r="J103" s="152"/>
    </row>
    <row r="104" spans="2:10" ht="12.75" x14ac:dyDescent="0.2">
      <c r="B104" s="249" t="s">
        <v>16</v>
      </c>
      <c r="C104" s="593" t="s">
        <v>154</v>
      </c>
      <c r="D104" s="594"/>
      <c r="E104" s="594"/>
      <c r="F104" s="594"/>
      <c r="G104" s="594"/>
      <c r="H104" s="595"/>
      <c r="I104" s="177"/>
      <c r="J104" s="152"/>
    </row>
    <row r="105" spans="2:10" ht="12.75" x14ac:dyDescent="0.2">
      <c r="B105" s="249" t="s">
        <v>17</v>
      </c>
      <c r="C105" s="446" t="s">
        <v>270</v>
      </c>
      <c r="D105" s="447"/>
      <c r="E105" s="447"/>
      <c r="F105" s="447"/>
      <c r="G105" s="447"/>
      <c r="H105" s="448"/>
      <c r="I105" s="175"/>
      <c r="J105" s="152">
        <v>0</v>
      </c>
    </row>
    <row r="106" spans="2:10" ht="12.75" x14ac:dyDescent="0.2">
      <c r="B106" s="432" t="s">
        <v>249</v>
      </c>
      <c r="C106" s="433"/>
      <c r="D106" s="433"/>
      <c r="E106" s="433"/>
      <c r="F106" s="433"/>
      <c r="G106" s="433"/>
      <c r="H106" s="433"/>
      <c r="I106" s="433"/>
      <c r="J106" s="167">
        <f>SUM(J99:J105)</f>
        <v>150.47262720000001</v>
      </c>
    </row>
    <row r="107" spans="2:10" ht="12.75" x14ac:dyDescent="0.2">
      <c r="B107" s="249"/>
      <c r="C107" s="416"/>
      <c r="D107" s="416"/>
      <c r="E107" s="416"/>
      <c r="F107" s="416"/>
      <c r="G107" s="416"/>
      <c r="H107" s="416"/>
      <c r="I107" s="416"/>
      <c r="J107" s="152"/>
    </row>
    <row r="108" spans="2:10" ht="12.75" x14ac:dyDescent="0.2">
      <c r="B108" s="432" t="s">
        <v>42</v>
      </c>
      <c r="C108" s="433"/>
      <c r="D108" s="433"/>
      <c r="E108" s="433"/>
      <c r="F108" s="433"/>
      <c r="G108" s="433"/>
      <c r="H108" s="433"/>
      <c r="I108" s="433"/>
      <c r="J108" s="167">
        <f>SUM(J106:J107)</f>
        <v>150.47262720000001</v>
      </c>
    </row>
    <row r="109" spans="2:10" ht="15" x14ac:dyDescent="0.2">
      <c r="B109" s="434" t="s">
        <v>271</v>
      </c>
      <c r="C109" s="435"/>
      <c r="D109" s="435"/>
      <c r="E109" s="435"/>
      <c r="F109" s="435"/>
      <c r="G109" s="435"/>
      <c r="H109" s="435"/>
      <c r="I109" s="435"/>
      <c r="J109" s="436"/>
    </row>
    <row r="110" spans="2:10" ht="15" x14ac:dyDescent="0.2">
      <c r="B110" s="143">
        <v>4</v>
      </c>
      <c r="C110" s="437" t="s">
        <v>272</v>
      </c>
      <c r="D110" s="438"/>
      <c r="E110" s="438"/>
      <c r="F110" s="438"/>
      <c r="G110" s="438"/>
      <c r="H110" s="438"/>
      <c r="I110" s="439"/>
      <c r="J110" s="151" t="s">
        <v>13</v>
      </c>
    </row>
    <row r="111" spans="2:10" ht="12.75" x14ac:dyDescent="0.2">
      <c r="B111" s="249" t="s">
        <v>23</v>
      </c>
      <c r="C111" s="427" t="s">
        <v>273</v>
      </c>
      <c r="D111" s="427"/>
      <c r="E111" s="427"/>
      <c r="F111" s="427"/>
      <c r="G111" s="427"/>
      <c r="H111" s="427"/>
      <c r="I111" s="427"/>
      <c r="J111" s="152">
        <f>J69</f>
        <v>568.24051200000008</v>
      </c>
    </row>
    <row r="112" spans="2:10" ht="12.75" x14ac:dyDescent="0.2">
      <c r="B112" s="249" t="s">
        <v>24</v>
      </c>
      <c r="C112" s="427" t="s">
        <v>274</v>
      </c>
      <c r="D112" s="427"/>
      <c r="E112" s="427"/>
      <c r="F112" s="427"/>
      <c r="G112" s="427"/>
      <c r="H112" s="427"/>
      <c r="I112" s="427"/>
      <c r="J112" s="152">
        <f>J80</f>
        <v>239.47655128320002</v>
      </c>
    </row>
    <row r="113" spans="2:10" ht="12.75" x14ac:dyDescent="0.2">
      <c r="B113" s="249" t="s">
        <v>252</v>
      </c>
      <c r="C113" s="427" t="s">
        <v>275</v>
      </c>
      <c r="D113" s="427"/>
      <c r="E113" s="427"/>
      <c r="F113" s="427"/>
      <c r="G113" s="427"/>
      <c r="H113" s="427"/>
      <c r="I113" s="427"/>
      <c r="J113" s="152">
        <f>J86</f>
        <v>0.64617919999999995</v>
      </c>
    </row>
    <row r="114" spans="2:10" ht="12.75" x14ac:dyDescent="0.2">
      <c r="B114" s="249" t="s">
        <v>256</v>
      </c>
      <c r="C114" s="427" t="s">
        <v>276</v>
      </c>
      <c r="D114" s="427"/>
      <c r="E114" s="427"/>
      <c r="F114" s="427"/>
      <c r="G114" s="427"/>
      <c r="H114" s="427"/>
      <c r="I114" s="427"/>
      <c r="J114" s="152">
        <f>J95</f>
        <v>87.828608000000003</v>
      </c>
    </row>
    <row r="115" spans="2:10" ht="12.75" x14ac:dyDescent="0.2">
      <c r="B115" s="249" t="s">
        <v>265</v>
      </c>
      <c r="C115" s="427" t="s">
        <v>277</v>
      </c>
      <c r="D115" s="427"/>
      <c r="E115" s="427"/>
      <c r="F115" s="427"/>
      <c r="G115" s="427"/>
      <c r="H115" s="427"/>
      <c r="I115" s="427"/>
      <c r="J115" s="152">
        <f>J108</f>
        <v>150.47262720000001</v>
      </c>
    </row>
    <row r="116" spans="2:10" ht="12.75" x14ac:dyDescent="0.2">
      <c r="B116" s="249" t="s">
        <v>278</v>
      </c>
      <c r="C116" s="427" t="s">
        <v>154</v>
      </c>
      <c r="D116" s="427"/>
      <c r="E116" s="427"/>
      <c r="F116" s="427"/>
      <c r="G116" s="427"/>
      <c r="H116" s="427"/>
      <c r="I116" s="427"/>
      <c r="J116" s="152">
        <v>0</v>
      </c>
    </row>
    <row r="117" spans="2:10" ht="12.75" x14ac:dyDescent="0.2">
      <c r="B117" s="397" t="s">
        <v>42</v>
      </c>
      <c r="C117" s="398"/>
      <c r="D117" s="398"/>
      <c r="E117" s="398"/>
      <c r="F117" s="398"/>
      <c r="G117" s="398"/>
      <c r="H117" s="398"/>
      <c r="I117" s="399"/>
      <c r="J117" s="167">
        <f>SUM(J111:J116)</f>
        <v>1046.6644776832002</v>
      </c>
    </row>
    <row r="118" spans="2:10" ht="12.75" x14ac:dyDescent="0.2">
      <c r="B118" s="429" t="s">
        <v>279</v>
      </c>
      <c r="C118" s="596"/>
      <c r="D118" s="596"/>
      <c r="E118" s="596"/>
      <c r="F118" s="596"/>
      <c r="G118" s="596"/>
      <c r="H118" s="596"/>
      <c r="I118" s="596"/>
      <c r="J118" s="597"/>
    </row>
    <row r="119" spans="2:10" ht="15" x14ac:dyDescent="0.2">
      <c r="B119" s="143">
        <v>5</v>
      </c>
      <c r="C119" s="423" t="s">
        <v>26</v>
      </c>
      <c r="D119" s="423"/>
      <c r="E119" s="423"/>
      <c r="F119" s="423"/>
      <c r="G119" s="423"/>
      <c r="H119" s="423"/>
      <c r="I119" s="250" t="s">
        <v>215</v>
      </c>
      <c r="J119" s="179" t="s">
        <v>13</v>
      </c>
    </row>
    <row r="120" spans="2:10" ht="12.75" x14ac:dyDescent="0.2">
      <c r="B120" s="424" t="s">
        <v>280</v>
      </c>
      <c r="C120" s="425"/>
      <c r="D120" s="425"/>
      <c r="E120" s="425"/>
      <c r="F120" s="425"/>
      <c r="G120" s="425"/>
      <c r="H120" s="426"/>
      <c r="I120" s="253" t="s">
        <v>21</v>
      </c>
      <c r="J120" s="152">
        <f>SUM(J32+J46+J117+J55)</f>
        <v>3574.7861576832006</v>
      </c>
    </row>
    <row r="121" spans="2:10" ht="12.75" x14ac:dyDescent="0.2">
      <c r="B121" s="249" t="s">
        <v>4</v>
      </c>
      <c r="C121" s="416" t="s">
        <v>27</v>
      </c>
      <c r="D121" s="416"/>
      <c r="E121" s="416"/>
      <c r="F121" s="416"/>
      <c r="G121" s="416"/>
      <c r="H121" s="416"/>
      <c r="I121" s="161">
        <f>Florianópolis!I121</f>
        <v>0.03</v>
      </c>
      <c r="J121" s="152">
        <f>I121*J120</f>
        <v>107.24358473049601</v>
      </c>
    </row>
    <row r="122" spans="2:10" ht="12.75" x14ac:dyDescent="0.2">
      <c r="B122" s="424" t="s">
        <v>281</v>
      </c>
      <c r="C122" s="425"/>
      <c r="D122" s="425"/>
      <c r="E122" s="425"/>
      <c r="F122" s="425"/>
      <c r="G122" s="425"/>
      <c r="H122" s="426"/>
      <c r="I122" s="180"/>
      <c r="J122" s="152">
        <f>J121+J120</f>
        <v>3682.0297424136966</v>
      </c>
    </row>
    <row r="123" spans="2:10" ht="12.75" x14ac:dyDescent="0.2">
      <c r="B123" s="249" t="s">
        <v>6</v>
      </c>
      <c r="C123" s="416" t="s">
        <v>28</v>
      </c>
      <c r="D123" s="416"/>
      <c r="E123" s="416"/>
      <c r="F123" s="416"/>
      <c r="G123" s="416"/>
      <c r="H123" s="416"/>
      <c r="I123" s="161">
        <f>Florianópolis!I123</f>
        <v>0.16749</v>
      </c>
      <c r="J123" s="152">
        <f>I123*J122</f>
        <v>616.70316155686999</v>
      </c>
    </row>
    <row r="124" spans="2:10" ht="12.75" x14ac:dyDescent="0.2">
      <c r="B124" s="424" t="s">
        <v>282</v>
      </c>
      <c r="C124" s="425"/>
      <c r="D124" s="425"/>
      <c r="E124" s="425"/>
      <c r="F124" s="425"/>
      <c r="G124" s="425"/>
      <c r="H124" s="426"/>
      <c r="I124" s="180" t="s">
        <v>21</v>
      </c>
      <c r="J124" s="152">
        <f>J123+J122</f>
        <v>4298.7329039705664</v>
      </c>
    </row>
    <row r="125" spans="2:10" ht="12.75" x14ac:dyDescent="0.2">
      <c r="B125" s="249" t="s">
        <v>8</v>
      </c>
      <c r="C125" s="416" t="s">
        <v>29</v>
      </c>
      <c r="D125" s="416"/>
      <c r="E125" s="416"/>
      <c r="F125" s="416"/>
      <c r="G125" s="416"/>
      <c r="H125" s="416"/>
      <c r="I125" s="180" t="s">
        <v>21</v>
      </c>
      <c r="J125" s="181" t="s">
        <v>21</v>
      </c>
    </row>
    <row r="126" spans="2:10" ht="12.75" x14ac:dyDescent="0.2">
      <c r="B126" s="249"/>
      <c r="C126" s="416" t="s">
        <v>30</v>
      </c>
      <c r="D126" s="416"/>
      <c r="E126" s="416"/>
      <c r="F126" s="416"/>
      <c r="G126" s="416"/>
      <c r="H126" s="416"/>
      <c r="I126" s="180" t="s">
        <v>21</v>
      </c>
      <c r="J126" s="181" t="s">
        <v>21</v>
      </c>
    </row>
    <row r="127" spans="2:10" ht="12.75" x14ac:dyDescent="0.2">
      <c r="B127" s="249"/>
      <c r="C127" s="417" t="s">
        <v>400</v>
      </c>
      <c r="D127" s="418"/>
      <c r="E127" s="418"/>
      <c r="F127" s="418"/>
      <c r="G127" s="418"/>
      <c r="H127" s="419"/>
      <c r="I127" s="182">
        <f>Florianópolis!I127</f>
        <v>0.03</v>
      </c>
      <c r="J127" s="183">
        <f>I127*J135</f>
        <v>138.14888818330689</v>
      </c>
    </row>
    <row r="128" spans="2:10" ht="12.75" x14ac:dyDescent="0.2">
      <c r="B128" s="249"/>
      <c r="C128" s="417" t="s">
        <v>401</v>
      </c>
      <c r="D128" s="418"/>
      <c r="E128" s="418"/>
      <c r="F128" s="418"/>
      <c r="G128" s="418"/>
      <c r="H128" s="419"/>
      <c r="I128" s="182">
        <f>Florianópolis!I128</f>
        <v>6.4999999999999997E-3</v>
      </c>
      <c r="J128" s="183">
        <f>I128*J135</f>
        <v>29.93225910638316</v>
      </c>
    </row>
    <row r="129" spans="2:10" ht="12.75" x14ac:dyDescent="0.2">
      <c r="B129" s="249"/>
      <c r="C129" s="420" t="s">
        <v>283</v>
      </c>
      <c r="D129" s="421"/>
      <c r="E129" s="421"/>
      <c r="F129" s="421"/>
      <c r="G129" s="421"/>
      <c r="H129" s="422"/>
      <c r="I129" s="184" t="s">
        <v>21</v>
      </c>
      <c r="J129" s="181" t="s">
        <v>21</v>
      </c>
    </row>
    <row r="130" spans="2:10" ht="12.75" x14ac:dyDescent="0.2">
      <c r="B130" s="249"/>
      <c r="C130" s="395" t="s">
        <v>31</v>
      </c>
      <c r="D130" s="418"/>
      <c r="E130" s="418"/>
      <c r="F130" s="418"/>
      <c r="G130" s="418"/>
      <c r="H130" s="418"/>
      <c r="I130" s="184" t="s">
        <v>21</v>
      </c>
      <c r="J130" s="181" t="s">
        <v>21</v>
      </c>
    </row>
    <row r="131" spans="2:10" ht="12.75" x14ac:dyDescent="0.2">
      <c r="B131" s="249"/>
      <c r="C131" s="395" t="s">
        <v>32</v>
      </c>
      <c r="D131" s="378"/>
      <c r="E131" s="378"/>
      <c r="F131" s="378"/>
      <c r="G131" s="378"/>
      <c r="H131" s="378"/>
      <c r="I131" s="184" t="s">
        <v>21</v>
      </c>
      <c r="J131" s="181" t="s">
        <v>21</v>
      </c>
    </row>
    <row r="132" spans="2:10" ht="12.75" x14ac:dyDescent="0.2">
      <c r="B132" s="249"/>
      <c r="C132" s="395" t="s">
        <v>284</v>
      </c>
      <c r="D132" s="378"/>
      <c r="E132" s="378"/>
      <c r="F132" s="378"/>
      <c r="G132" s="378"/>
      <c r="H132" s="396"/>
      <c r="I132" s="182">
        <v>0.03</v>
      </c>
      <c r="J132" s="183">
        <f>I132*J135</f>
        <v>138.14888818330689</v>
      </c>
    </row>
    <row r="133" spans="2:10" ht="12.75" x14ac:dyDescent="0.2">
      <c r="B133" s="397" t="s">
        <v>42</v>
      </c>
      <c r="C133" s="398"/>
      <c r="D133" s="398"/>
      <c r="E133" s="398"/>
      <c r="F133" s="398"/>
      <c r="G133" s="398"/>
      <c r="H133" s="398"/>
      <c r="I133" s="399"/>
      <c r="J133" s="167">
        <f>SUM(J121+J123+J127+J128+J132)</f>
        <v>1030.1767817603629</v>
      </c>
    </row>
    <row r="134" spans="2:10" ht="12.75" x14ac:dyDescent="0.2">
      <c r="B134" s="397"/>
      <c r="C134" s="398"/>
      <c r="D134" s="398"/>
      <c r="E134" s="398"/>
      <c r="F134" s="398"/>
      <c r="G134" s="398"/>
      <c r="H134" s="398"/>
      <c r="I134" s="398"/>
      <c r="J134" s="598"/>
    </row>
    <row r="135" spans="2:10" ht="12.75" x14ac:dyDescent="0.2">
      <c r="B135" s="402" t="s">
        <v>33</v>
      </c>
      <c r="C135" s="403"/>
      <c r="D135" s="403"/>
      <c r="E135" s="259"/>
      <c r="F135" s="259"/>
      <c r="G135" s="259"/>
      <c r="H135" s="260">
        <f>100%-I135</f>
        <v>0.9335</v>
      </c>
      <c r="I135" s="261">
        <f>SUM(I127:I132)</f>
        <v>6.6500000000000004E-2</v>
      </c>
      <c r="J135" s="262">
        <f>J124/H135</f>
        <v>4604.9629394435633</v>
      </c>
    </row>
    <row r="136" spans="2:10" x14ac:dyDescent="0.2">
      <c r="B136" s="404" t="s">
        <v>34</v>
      </c>
      <c r="C136" s="405"/>
      <c r="D136" s="410" t="s">
        <v>285</v>
      </c>
      <c r="E136" s="410"/>
      <c r="F136" s="410"/>
      <c r="G136" s="410"/>
      <c r="H136" s="410"/>
      <c r="I136" s="410"/>
      <c r="J136" s="411"/>
    </row>
    <row r="137" spans="2:10" x14ac:dyDescent="0.2">
      <c r="B137" s="406"/>
      <c r="C137" s="407"/>
      <c r="D137" s="412" t="s">
        <v>286</v>
      </c>
      <c r="E137" s="412"/>
      <c r="F137" s="412"/>
      <c r="G137" s="412"/>
      <c r="H137" s="412"/>
      <c r="I137" s="412"/>
      <c r="J137" s="413"/>
    </row>
    <row r="138" spans="2:10" x14ac:dyDescent="0.2">
      <c r="B138" s="408"/>
      <c r="C138" s="409"/>
      <c r="D138" s="414" t="s">
        <v>287</v>
      </c>
      <c r="E138" s="414"/>
      <c r="F138" s="414"/>
      <c r="G138" s="414"/>
      <c r="H138" s="414"/>
      <c r="I138" s="414"/>
      <c r="J138" s="415"/>
    </row>
    <row r="139" spans="2:10" ht="12.75" x14ac:dyDescent="0.2">
      <c r="B139" s="374"/>
      <c r="C139" s="375"/>
      <c r="D139" s="375"/>
      <c r="E139" s="375"/>
      <c r="F139" s="375"/>
      <c r="G139" s="375"/>
      <c r="H139" s="375"/>
      <c r="I139" s="375"/>
      <c r="J139" s="376"/>
    </row>
    <row r="140" spans="2:10" ht="12.75" x14ac:dyDescent="0.2">
      <c r="B140" s="377" t="s">
        <v>288</v>
      </c>
      <c r="C140" s="378"/>
      <c r="D140" s="378"/>
      <c r="E140" s="378"/>
      <c r="F140" s="378"/>
      <c r="G140" s="378"/>
      <c r="H140" s="378"/>
      <c r="I140" s="378"/>
      <c r="J140" s="379"/>
    </row>
    <row r="141" spans="2:10" ht="12.75" x14ac:dyDescent="0.2">
      <c r="B141" s="380"/>
      <c r="C141" s="381"/>
      <c r="D141" s="381"/>
      <c r="E141" s="381"/>
      <c r="F141" s="381"/>
      <c r="G141" s="381"/>
      <c r="H141" s="381"/>
      <c r="I141" s="381"/>
      <c r="J141" s="382"/>
    </row>
    <row r="142" spans="2:10" ht="12.75" x14ac:dyDescent="0.2">
      <c r="B142" s="383" t="s">
        <v>289</v>
      </c>
      <c r="C142" s="384"/>
      <c r="D142" s="384"/>
      <c r="E142" s="384"/>
      <c r="F142" s="384"/>
      <c r="G142" s="384"/>
      <c r="H142" s="384"/>
      <c r="I142" s="384"/>
      <c r="J142" s="385"/>
    </row>
    <row r="143" spans="2:10" ht="14.25" x14ac:dyDescent="0.2">
      <c r="B143" s="386" t="s">
        <v>290</v>
      </c>
      <c r="C143" s="387"/>
      <c r="D143" s="387"/>
      <c r="E143" s="387"/>
      <c r="F143" s="387"/>
      <c r="G143" s="387"/>
      <c r="H143" s="387"/>
      <c r="I143" s="387"/>
      <c r="J143" s="191" t="s">
        <v>13</v>
      </c>
    </row>
    <row r="144" spans="2:10" ht="12.75" x14ac:dyDescent="0.2">
      <c r="B144" s="186" t="s">
        <v>4</v>
      </c>
      <c r="C144" s="378" t="s">
        <v>35</v>
      </c>
      <c r="D144" s="378"/>
      <c r="E144" s="378"/>
      <c r="F144" s="378"/>
      <c r="G144" s="378"/>
      <c r="H144" s="378"/>
      <c r="I144" s="378"/>
      <c r="J144" s="153">
        <f>J32</f>
        <v>1587.2640000000001</v>
      </c>
    </row>
    <row r="145" spans="2:15" ht="12.75" x14ac:dyDescent="0.2">
      <c r="B145" s="186" t="s">
        <v>6</v>
      </c>
      <c r="C145" s="378" t="s">
        <v>291</v>
      </c>
      <c r="D145" s="378"/>
      <c r="E145" s="378"/>
      <c r="F145" s="378"/>
      <c r="G145" s="378"/>
      <c r="H145" s="378"/>
      <c r="I145" s="378"/>
      <c r="J145" s="153">
        <f>J46</f>
        <v>664.58767999999998</v>
      </c>
    </row>
    <row r="146" spans="2:15" ht="12.75" x14ac:dyDescent="0.2">
      <c r="B146" s="186" t="s">
        <v>8</v>
      </c>
      <c r="C146" s="378" t="s">
        <v>292</v>
      </c>
      <c r="D146" s="378"/>
      <c r="E146" s="378"/>
      <c r="F146" s="378"/>
      <c r="G146" s="378"/>
      <c r="H146" s="378"/>
      <c r="I146" s="378"/>
      <c r="J146" s="153">
        <f>J55</f>
        <v>276.27</v>
      </c>
    </row>
    <row r="147" spans="2:15" ht="12.75" x14ac:dyDescent="0.2">
      <c r="B147" s="186" t="s">
        <v>9</v>
      </c>
      <c r="C147" s="378" t="s">
        <v>272</v>
      </c>
      <c r="D147" s="378"/>
      <c r="E147" s="378"/>
      <c r="F147" s="378"/>
      <c r="G147" s="378"/>
      <c r="H147" s="378"/>
      <c r="I147" s="378"/>
      <c r="J147" s="153">
        <f>J117</f>
        <v>1046.6644776832002</v>
      </c>
    </row>
    <row r="148" spans="2:15" ht="12.75" x14ac:dyDescent="0.2">
      <c r="B148" s="391" t="s">
        <v>293</v>
      </c>
      <c r="C148" s="392"/>
      <c r="D148" s="392"/>
      <c r="E148" s="392"/>
      <c r="F148" s="392"/>
      <c r="G148" s="392"/>
      <c r="H148" s="392"/>
      <c r="I148" s="392"/>
      <c r="J148" s="154">
        <f>SUM(J144:J147)</f>
        <v>3574.7861576832001</v>
      </c>
    </row>
    <row r="149" spans="2:15" ht="12.75" x14ac:dyDescent="0.2">
      <c r="B149" s="187" t="s">
        <v>16</v>
      </c>
      <c r="C149" s="378" t="s">
        <v>294</v>
      </c>
      <c r="D149" s="378"/>
      <c r="E149" s="378"/>
      <c r="F149" s="378"/>
      <c r="G149" s="378"/>
      <c r="H149" s="378"/>
      <c r="I149" s="378"/>
      <c r="J149" s="153">
        <f>J133</f>
        <v>1030.1767817603629</v>
      </c>
    </row>
    <row r="150" spans="2:15" ht="12.75" x14ac:dyDescent="0.2">
      <c r="B150" s="391" t="s">
        <v>295</v>
      </c>
      <c r="C150" s="392"/>
      <c r="D150" s="392"/>
      <c r="E150" s="392"/>
      <c r="F150" s="392"/>
      <c r="G150" s="392"/>
      <c r="H150" s="392"/>
      <c r="I150" s="392"/>
      <c r="J150" s="154">
        <f>SUM(J148:J149)</f>
        <v>4604.9629394435633</v>
      </c>
    </row>
    <row r="151" spans="2:15" ht="12.75" x14ac:dyDescent="0.2">
      <c r="B151" s="388"/>
      <c r="C151" s="389"/>
      <c r="D151" s="389"/>
      <c r="E151" s="389"/>
      <c r="F151" s="389"/>
      <c r="G151" s="389"/>
      <c r="H151" s="389"/>
      <c r="I151" s="389"/>
      <c r="J151" s="390"/>
    </row>
    <row r="152" spans="2:15" ht="12.75" x14ac:dyDescent="0.2">
      <c r="B152" s="393"/>
      <c r="C152" s="393"/>
      <c r="D152" s="189"/>
      <c r="E152" s="190"/>
      <c r="F152" s="190"/>
      <c r="G152" s="188"/>
      <c r="H152" s="188"/>
      <c r="I152" s="188"/>
      <c r="J152" s="188"/>
    </row>
    <row r="153" spans="2:15" customFormat="1" ht="17.100000000000001" customHeight="1" x14ac:dyDescent="0.2">
      <c r="B153" s="394" t="s">
        <v>36</v>
      </c>
      <c r="C153" s="394"/>
      <c r="D153" s="394"/>
      <c r="E153" s="394"/>
      <c r="F153" s="394"/>
      <c r="G153" s="394"/>
      <c r="H153" s="394"/>
      <c r="I153" s="394"/>
      <c r="J153" s="394"/>
      <c r="K153" s="394"/>
    </row>
    <row r="154" spans="2:15" customFormat="1" ht="14.65" customHeight="1" x14ac:dyDescent="0.2">
      <c r="B154" s="372" t="s">
        <v>37</v>
      </c>
      <c r="C154" s="372"/>
      <c r="D154" s="372"/>
      <c r="E154" s="372"/>
      <c r="F154" s="372"/>
      <c r="G154" s="372"/>
      <c r="H154" s="372"/>
      <c r="I154" s="372"/>
      <c r="J154" s="372"/>
      <c r="K154" s="372"/>
    </row>
    <row r="155" spans="2:15" customFormat="1" ht="39" customHeight="1" x14ac:dyDescent="0.2">
      <c r="B155" s="364" t="s">
        <v>38</v>
      </c>
      <c r="C155" s="364"/>
      <c r="D155" s="364"/>
      <c r="E155" s="364" t="s">
        <v>39</v>
      </c>
      <c r="F155" s="364"/>
      <c r="G155" s="364"/>
      <c r="H155" s="373" t="s">
        <v>40</v>
      </c>
      <c r="I155" s="373"/>
      <c r="J155" s="373" t="s">
        <v>41</v>
      </c>
      <c r="K155" s="373"/>
    </row>
    <row r="156" spans="2:15" customFormat="1" ht="14.65" customHeight="1" x14ac:dyDescent="0.2">
      <c r="B156" s="368" t="s">
        <v>175</v>
      </c>
      <c r="C156" s="368"/>
      <c r="D156" s="368"/>
      <c r="E156" s="1">
        <v>1</v>
      </c>
      <c r="F156" s="363">
        <v>1200</v>
      </c>
      <c r="G156" s="363"/>
      <c r="H156" s="369">
        <f>J150</f>
        <v>4604.9629394435633</v>
      </c>
      <c r="I156" s="369"/>
      <c r="J156" s="370">
        <f>(E156/F156)*H156</f>
        <v>3.8374691162029695</v>
      </c>
      <c r="K156" s="370"/>
      <c r="N156" s="97"/>
      <c r="O156" s="97"/>
    </row>
    <row r="157" spans="2:15" customFormat="1" ht="14.65" customHeight="1" x14ac:dyDescent="0.2">
      <c r="B157" s="360" t="s">
        <v>42</v>
      </c>
      <c r="C157" s="360"/>
      <c r="D157" s="360"/>
      <c r="E157" s="360"/>
      <c r="F157" s="360"/>
      <c r="G157" s="360"/>
      <c r="H157" s="360"/>
      <c r="I157" s="360"/>
      <c r="J157" s="370">
        <f>SUM(J156)</f>
        <v>3.8374691162029695</v>
      </c>
      <c r="K157" s="370"/>
    </row>
    <row r="158" spans="2:15" customFormat="1" ht="14.65" customHeight="1" x14ac:dyDescent="0.2">
      <c r="B158" s="371"/>
      <c r="C158" s="371"/>
      <c r="D158" s="371"/>
      <c r="E158" s="371"/>
      <c r="F158" s="371"/>
      <c r="G158" s="371"/>
      <c r="H158" s="371"/>
      <c r="I158" s="371"/>
      <c r="J158" s="371"/>
      <c r="K158" s="371"/>
    </row>
    <row r="159" spans="2:15" customFormat="1" ht="26.25" customHeight="1" x14ac:dyDescent="0.2">
      <c r="B159" s="368" t="s">
        <v>160</v>
      </c>
      <c r="C159" s="368"/>
      <c r="D159" s="368"/>
      <c r="E159" s="2">
        <v>1</v>
      </c>
      <c r="F159" s="363">
        <v>2700</v>
      </c>
      <c r="G159" s="363"/>
      <c r="H159" s="369">
        <f>J150</f>
        <v>4604.9629394435633</v>
      </c>
      <c r="I159" s="369"/>
      <c r="J159" s="361">
        <f>(E159/F159)*H159</f>
        <v>1.7055418294235418</v>
      </c>
      <c r="K159" s="361"/>
      <c r="N159" s="97"/>
      <c r="O159" s="97"/>
    </row>
    <row r="160" spans="2:15" customFormat="1" ht="14.65" customHeight="1" x14ac:dyDescent="0.2">
      <c r="B160" s="360" t="s">
        <v>42</v>
      </c>
      <c r="C160" s="360"/>
      <c r="D160" s="360"/>
      <c r="E160" s="360"/>
      <c r="F160" s="360"/>
      <c r="G160" s="360"/>
      <c r="H160" s="360"/>
      <c r="I160" s="360"/>
      <c r="J160" s="361">
        <f>SUM(J159)</f>
        <v>1.7055418294235418</v>
      </c>
      <c r="K160" s="361"/>
    </row>
    <row r="161" spans="2:11" customFormat="1" ht="14.65" customHeight="1" x14ac:dyDescent="0.2">
      <c r="B161" s="362"/>
      <c r="C161" s="362"/>
      <c r="D161" s="362"/>
      <c r="E161" s="362"/>
      <c r="F161" s="362"/>
      <c r="G161" s="362"/>
      <c r="H161" s="362"/>
      <c r="I161" s="362"/>
      <c r="J161" s="362"/>
      <c r="K161" s="362"/>
    </row>
    <row r="162" spans="2:11" customFormat="1" ht="54.75" customHeight="1" x14ac:dyDescent="0.2">
      <c r="B162" s="192" t="s">
        <v>43</v>
      </c>
      <c r="C162" s="364" t="s">
        <v>44</v>
      </c>
      <c r="D162" s="364"/>
      <c r="E162" s="364"/>
      <c r="F162" s="194" t="s">
        <v>45</v>
      </c>
      <c r="G162" s="365" t="s">
        <v>46</v>
      </c>
      <c r="H162" s="365"/>
      <c r="I162" s="194" t="s">
        <v>47</v>
      </c>
      <c r="J162" s="194" t="s">
        <v>48</v>
      </c>
      <c r="K162" s="194" t="s">
        <v>49</v>
      </c>
    </row>
    <row r="163" spans="2:11" customFormat="1" ht="14.65" customHeight="1" x14ac:dyDescent="0.2">
      <c r="B163" s="366"/>
      <c r="C163" s="366"/>
      <c r="D163" s="366"/>
      <c r="E163" s="366"/>
      <c r="F163" s="366"/>
      <c r="G163" s="366"/>
      <c r="H163" s="366"/>
      <c r="I163" s="366"/>
      <c r="J163" s="366"/>
      <c r="K163" s="366"/>
    </row>
    <row r="164" spans="2:11" customFormat="1" ht="25.5" x14ac:dyDescent="0.2">
      <c r="B164" s="3" t="s">
        <v>161</v>
      </c>
      <c r="C164" s="4">
        <v>1</v>
      </c>
      <c r="D164" s="4">
        <v>30</v>
      </c>
      <c r="E164" s="195">
        <f>D165</f>
        <v>130</v>
      </c>
      <c r="F164" s="5">
        <v>8</v>
      </c>
      <c r="G164" s="6" t="s">
        <v>50</v>
      </c>
      <c r="H164" s="6" t="s">
        <v>162</v>
      </c>
      <c r="I164" s="7">
        <v>1.16E-4</v>
      </c>
      <c r="J164" s="193">
        <v>0</v>
      </c>
      <c r="K164" s="193">
        <f>ROUND(I164*J164,2)</f>
        <v>0</v>
      </c>
    </row>
    <row r="165" spans="2:11" customFormat="1" ht="25.5" x14ac:dyDescent="0.2">
      <c r="B165" s="3" t="str">
        <f>B164</f>
        <v>Fachada</v>
      </c>
      <c r="C165" s="4">
        <v>1</v>
      </c>
      <c r="D165" s="367">
        <v>130</v>
      </c>
      <c r="E165" s="367"/>
      <c r="F165" s="5">
        <v>8</v>
      </c>
      <c r="G165" s="6" t="s">
        <v>50</v>
      </c>
      <c r="H165" s="6" t="s">
        <v>162</v>
      </c>
      <c r="I165" s="7">
        <v>4.6400000000000003E-5</v>
      </c>
      <c r="J165" s="193">
        <f>J150</f>
        <v>4604.9629394435633</v>
      </c>
      <c r="K165" s="193">
        <f>I165*J165</f>
        <v>0.21367028039018135</v>
      </c>
    </row>
    <row r="166" spans="2:11" customFormat="1" ht="32.25" customHeight="1" x14ac:dyDescent="0.2">
      <c r="B166" s="360" t="s">
        <v>42</v>
      </c>
      <c r="C166" s="360"/>
      <c r="D166" s="360"/>
      <c r="E166" s="360"/>
      <c r="F166" s="360"/>
      <c r="G166" s="360"/>
      <c r="H166" s="360"/>
      <c r="I166" s="360"/>
      <c r="J166" s="360"/>
      <c r="K166" s="193">
        <f>SUM(K164:K165)</f>
        <v>0.21367028039018135</v>
      </c>
    </row>
    <row r="167" spans="2:11" customFormat="1" ht="12.75" x14ac:dyDescent="0.2">
      <c r="B167" s="3" t="s">
        <v>163</v>
      </c>
      <c r="C167" s="4">
        <v>1</v>
      </c>
      <c r="D167" s="367">
        <v>380</v>
      </c>
      <c r="E167" s="367"/>
      <c r="F167" s="5">
        <v>16</v>
      </c>
      <c r="G167" s="6" t="s">
        <v>50</v>
      </c>
      <c r="H167" s="6" t="s">
        <v>51</v>
      </c>
      <c r="I167" s="7">
        <f>ROUND((C167/D167)*F167*(G167/H167),7)</f>
        <v>2.231E-4</v>
      </c>
      <c r="J167" s="193">
        <f>J150</f>
        <v>4604.9629394435633</v>
      </c>
      <c r="K167" s="193">
        <f>I167*J167</f>
        <v>1.027367231789859</v>
      </c>
    </row>
    <row r="168" spans="2:11" customFormat="1" ht="32.25" customHeight="1" x14ac:dyDescent="0.2">
      <c r="B168" s="360" t="s">
        <v>42</v>
      </c>
      <c r="C168" s="360"/>
      <c r="D168" s="360"/>
      <c r="E168" s="360"/>
      <c r="F168" s="360"/>
      <c r="G168" s="360"/>
      <c r="H168" s="360"/>
      <c r="I168" s="360"/>
      <c r="J168" s="360"/>
      <c r="K168" s="193">
        <f>SUM(K167)</f>
        <v>1.027367231789859</v>
      </c>
    </row>
    <row r="169" spans="2:11" customFormat="1" ht="14.65" customHeight="1" x14ac:dyDescent="0.2">
      <c r="B169" s="359"/>
      <c r="C169" s="359"/>
      <c r="D169" s="359"/>
      <c r="E169" s="359"/>
      <c r="F169" s="359"/>
      <c r="G169" s="359"/>
      <c r="H169" s="359"/>
      <c r="I169" s="359"/>
      <c r="J169" s="359"/>
      <c r="K169" s="359"/>
    </row>
  </sheetData>
  <mergeCells count="215">
    <mergeCell ref="D167:E167"/>
    <mergeCell ref="B168:J168"/>
    <mergeCell ref="B169:K169"/>
    <mergeCell ref="B161:K161"/>
    <mergeCell ref="C162:E162"/>
    <mergeCell ref="G162:H162"/>
    <mergeCell ref="B163:K163"/>
    <mergeCell ref="D165:E165"/>
    <mergeCell ref="B166:J166"/>
    <mergeCell ref="B158:K158"/>
    <mergeCell ref="B159:D159"/>
    <mergeCell ref="F159:G159"/>
    <mergeCell ref="H159:I159"/>
    <mergeCell ref="J159:K159"/>
    <mergeCell ref="B160:I160"/>
    <mergeCell ref="J160:K160"/>
    <mergeCell ref="B156:D156"/>
    <mergeCell ref="F156:G156"/>
    <mergeCell ref="H156:I156"/>
    <mergeCell ref="J156:K156"/>
    <mergeCell ref="B157:I157"/>
    <mergeCell ref="J157:K157"/>
    <mergeCell ref="B151:J151"/>
    <mergeCell ref="B152:C152"/>
    <mergeCell ref="B153:K153"/>
    <mergeCell ref="B154:K154"/>
    <mergeCell ref="B155:D155"/>
    <mergeCell ref="E155:G155"/>
    <mergeCell ref="H155:I155"/>
    <mergeCell ref="J155:K155"/>
    <mergeCell ref="C145:I145"/>
    <mergeCell ref="C146:I146"/>
    <mergeCell ref="C147:I147"/>
    <mergeCell ref="B148:I148"/>
    <mergeCell ref="C149:I149"/>
    <mergeCell ref="B150:I150"/>
    <mergeCell ref="B139:J139"/>
    <mergeCell ref="B140:J140"/>
    <mergeCell ref="B141:J141"/>
    <mergeCell ref="B142:J142"/>
    <mergeCell ref="B143:I143"/>
    <mergeCell ref="C144:I144"/>
    <mergeCell ref="C131:H131"/>
    <mergeCell ref="C132:H132"/>
    <mergeCell ref="B133:I133"/>
    <mergeCell ref="B134:J134"/>
    <mergeCell ref="B135:D135"/>
    <mergeCell ref="B136:C138"/>
    <mergeCell ref="D136:J136"/>
    <mergeCell ref="D137:J137"/>
    <mergeCell ref="D138:J138"/>
    <mergeCell ref="C125:H125"/>
    <mergeCell ref="C126:H126"/>
    <mergeCell ref="C127:H127"/>
    <mergeCell ref="C128:H128"/>
    <mergeCell ref="C129:H129"/>
    <mergeCell ref="C130:H130"/>
    <mergeCell ref="C119:H119"/>
    <mergeCell ref="B120:H120"/>
    <mergeCell ref="C121:H121"/>
    <mergeCell ref="B122:H122"/>
    <mergeCell ref="C123:H123"/>
    <mergeCell ref="B124:H124"/>
    <mergeCell ref="C113:I113"/>
    <mergeCell ref="C114:I114"/>
    <mergeCell ref="C115:I115"/>
    <mergeCell ref="C116:I116"/>
    <mergeCell ref="B117:I117"/>
    <mergeCell ref="B118:J118"/>
    <mergeCell ref="C107:I107"/>
    <mergeCell ref="B108:I108"/>
    <mergeCell ref="B109:J109"/>
    <mergeCell ref="C110:I110"/>
    <mergeCell ref="C111:I111"/>
    <mergeCell ref="C112:I112"/>
    <mergeCell ref="C101:H101"/>
    <mergeCell ref="C102:H102"/>
    <mergeCell ref="C103:H103"/>
    <mergeCell ref="C104:H104"/>
    <mergeCell ref="C105:H105"/>
    <mergeCell ref="B106:I106"/>
    <mergeCell ref="B95:H95"/>
    <mergeCell ref="B96:J96"/>
    <mergeCell ref="B97:J97"/>
    <mergeCell ref="C98:I98"/>
    <mergeCell ref="C99:H99"/>
    <mergeCell ref="C100:H100"/>
    <mergeCell ref="C84:H84"/>
    <mergeCell ref="C85:I85"/>
    <mergeCell ref="B86:I86"/>
    <mergeCell ref="B87:J87"/>
    <mergeCell ref="C88:I88"/>
    <mergeCell ref="C91:H91"/>
    <mergeCell ref="B78:I78"/>
    <mergeCell ref="C79:H79"/>
    <mergeCell ref="B80:I80"/>
    <mergeCell ref="B81:J81"/>
    <mergeCell ref="B82:J82"/>
    <mergeCell ref="C83:I83"/>
    <mergeCell ref="B71:J71"/>
    <mergeCell ref="B72:J72"/>
    <mergeCell ref="B73:J73"/>
    <mergeCell ref="C74:I74"/>
    <mergeCell ref="C75:H75"/>
    <mergeCell ref="C76:H76"/>
    <mergeCell ref="C64:H64"/>
    <mergeCell ref="C65:H65"/>
    <mergeCell ref="C66:H66"/>
    <mergeCell ref="C67:D67"/>
    <mergeCell ref="C68:H68"/>
    <mergeCell ref="B69:H69"/>
    <mergeCell ref="B57:J57"/>
    <mergeCell ref="B59:J59"/>
    <mergeCell ref="C60:H60"/>
    <mergeCell ref="C61:H61"/>
    <mergeCell ref="C62:H62"/>
    <mergeCell ref="C63:H63"/>
    <mergeCell ref="C51:I51"/>
    <mergeCell ref="C52:I52"/>
    <mergeCell ref="C53:I53"/>
    <mergeCell ref="C54:I54"/>
    <mergeCell ref="B55:I55"/>
    <mergeCell ref="B56:J56"/>
    <mergeCell ref="C46:I46"/>
    <mergeCell ref="B47:J47"/>
    <mergeCell ref="B48:J48"/>
    <mergeCell ref="B49:J49"/>
    <mergeCell ref="B50:J50"/>
    <mergeCell ref="C39:F39"/>
    <mergeCell ref="C40:H40"/>
    <mergeCell ref="C41:I41"/>
    <mergeCell ref="C42:I42"/>
    <mergeCell ref="C43:I43"/>
    <mergeCell ref="C44:I44"/>
    <mergeCell ref="C45:H45"/>
    <mergeCell ref="B33:J33"/>
    <mergeCell ref="C34:I34"/>
    <mergeCell ref="C35:G35"/>
    <mergeCell ref="C36:H36"/>
    <mergeCell ref="C37:H37"/>
    <mergeCell ref="C38:I38"/>
    <mergeCell ref="B26:J26"/>
    <mergeCell ref="B27:J27"/>
    <mergeCell ref="C28:H28"/>
    <mergeCell ref="C29:I29"/>
    <mergeCell ref="C30:H30"/>
    <mergeCell ref="B32:I32"/>
    <mergeCell ref="C22:H22"/>
    <mergeCell ref="I22:J22"/>
    <mergeCell ref="C23:H23"/>
    <mergeCell ref="I23:J23"/>
    <mergeCell ref="B24:J24"/>
    <mergeCell ref="B25:J25"/>
    <mergeCell ref="HR19:HY19"/>
    <mergeCell ref="HZ19:IG19"/>
    <mergeCell ref="IH19:IJ19"/>
    <mergeCell ref="C20:H20"/>
    <mergeCell ref="I20:J20"/>
    <mergeCell ref="C21:H21"/>
    <mergeCell ref="I21:J21"/>
    <mergeCell ref="FV19:GC19"/>
    <mergeCell ref="GD19:GK19"/>
    <mergeCell ref="GL19:GS19"/>
    <mergeCell ref="GT19:HA19"/>
    <mergeCell ref="HB19:HI19"/>
    <mergeCell ref="HJ19:HQ19"/>
    <mergeCell ref="DZ19:EG19"/>
    <mergeCell ref="EH19:EO19"/>
    <mergeCell ref="EP19:EW19"/>
    <mergeCell ref="EX19:FE19"/>
    <mergeCell ref="FF19:FM19"/>
    <mergeCell ref="FN19:FU19"/>
    <mergeCell ref="CD19:CK19"/>
    <mergeCell ref="CL19:CS19"/>
    <mergeCell ref="CT19:DA19"/>
    <mergeCell ref="DB19:DI19"/>
    <mergeCell ref="DJ19:DQ19"/>
    <mergeCell ref="DR19:DY19"/>
    <mergeCell ref="AH19:AO19"/>
    <mergeCell ref="AP19:AW19"/>
    <mergeCell ref="AX19:BE19"/>
    <mergeCell ref="BF19:BM19"/>
    <mergeCell ref="BN19:BU19"/>
    <mergeCell ref="BV19:CC19"/>
    <mergeCell ref="B16:J16"/>
    <mergeCell ref="B17:J17"/>
    <mergeCell ref="B18:J18"/>
    <mergeCell ref="B19:J19"/>
    <mergeCell ref="R19:Y19"/>
    <mergeCell ref="Z19:AG19"/>
    <mergeCell ref="C13:F13"/>
    <mergeCell ref="G13:H13"/>
    <mergeCell ref="I13:J13"/>
    <mergeCell ref="B14:H14"/>
    <mergeCell ref="I14:J14"/>
    <mergeCell ref="B15:J15"/>
    <mergeCell ref="C12:F12"/>
    <mergeCell ref="G12:H12"/>
    <mergeCell ref="I12:J12"/>
    <mergeCell ref="B6:J6"/>
    <mergeCell ref="C7:H7"/>
    <mergeCell ref="I7:J7"/>
    <mergeCell ref="C8:H8"/>
    <mergeCell ref="I8:J8"/>
    <mergeCell ref="C9:H9"/>
    <mergeCell ref="I9:J9"/>
    <mergeCell ref="B2:J2"/>
    <mergeCell ref="B3:F3"/>
    <mergeCell ref="G3:J3"/>
    <mergeCell ref="B4:F4"/>
    <mergeCell ref="G4:J4"/>
    <mergeCell ref="B5:J5"/>
    <mergeCell ref="C10:H10"/>
    <mergeCell ref="I10:J10"/>
    <mergeCell ref="B11:J1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IJ169"/>
  <sheetViews>
    <sheetView workbookViewId="0">
      <selection activeCell="L89" sqref="L89:L90"/>
    </sheetView>
  </sheetViews>
  <sheetFormatPr defaultColWidth="9.140625" defaultRowHeight="12" x14ac:dyDescent="0.2"/>
  <cols>
    <col min="1" max="1" width="0.85546875" style="85" customWidth="1"/>
    <col min="2" max="2" width="13.140625" style="85" bestFit="1" customWidth="1"/>
    <col min="3" max="3" width="26.85546875" style="85" customWidth="1"/>
    <col min="4" max="4" width="14.28515625" style="85" customWidth="1"/>
    <col min="5" max="5" width="11.85546875" style="85" customWidth="1"/>
    <col min="6" max="6" width="12.85546875" style="85" customWidth="1"/>
    <col min="7" max="7" width="8.140625" style="85" customWidth="1"/>
    <col min="8" max="8" width="8.28515625" style="85" customWidth="1"/>
    <col min="9" max="9" width="11.28515625" style="85" customWidth="1"/>
    <col min="10" max="10" width="13.85546875" style="123" bestFit="1" customWidth="1"/>
    <col min="11" max="11" width="11.28515625" style="85" bestFit="1" customWidth="1"/>
    <col min="12" max="12" width="11.7109375" style="91" bestFit="1" customWidth="1"/>
    <col min="13" max="13" width="7.42578125" style="91" customWidth="1"/>
    <col min="14" max="14" width="7" style="91" bestFit="1" customWidth="1"/>
    <col min="15" max="16" width="9.28515625" style="91" bestFit="1" customWidth="1"/>
    <col min="17" max="17" width="9.140625" style="91"/>
    <col min="18" max="256" width="9.140625" style="85"/>
    <col min="257" max="257" width="0.85546875" style="85" customWidth="1"/>
    <col min="258" max="258" width="13.140625" style="85" bestFit="1" customWidth="1"/>
    <col min="259" max="259" width="26.85546875" style="85" customWidth="1"/>
    <col min="260" max="260" width="14.28515625" style="85" customWidth="1"/>
    <col min="261" max="261" width="11.85546875" style="85" customWidth="1"/>
    <col min="262" max="262" width="12.85546875" style="85" customWidth="1"/>
    <col min="263" max="263" width="8.140625" style="85" customWidth="1"/>
    <col min="264" max="264" width="8.28515625" style="85" customWidth="1"/>
    <col min="265" max="265" width="11.28515625" style="85" customWidth="1"/>
    <col min="266" max="266" width="13.85546875" style="85" bestFit="1" customWidth="1"/>
    <col min="267" max="267" width="1.28515625" style="85" customWidth="1"/>
    <col min="268" max="268" width="11.7109375" style="85" bestFit="1" customWidth="1"/>
    <col min="269" max="269" width="7.42578125" style="85" customWidth="1"/>
    <col min="270" max="270" width="6.5703125" style="85" customWidth="1"/>
    <col min="271" max="272" width="9.28515625" style="85" bestFit="1" customWidth="1"/>
    <col min="273" max="512" width="9.140625" style="85"/>
    <col min="513" max="513" width="0.85546875" style="85" customWidth="1"/>
    <col min="514" max="514" width="13.140625" style="85" bestFit="1" customWidth="1"/>
    <col min="515" max="515" width="26.85546875" style="85" customWidth="1"/>
    <col min="516" max="516" width="14.28515625" style="85" customWidth="1"/>
    <col min="517" max="517" width="11.85546875" style="85" customWidth="1"/>
    <col min="518" max="518" width="12.85546875" style="85" customWidth="1"/>
    <col min="519" max="519" width="8.140625" style="85" customWidth="1"/>
    <col min="520" max="520" width="8.28515625" style="85" customWidth="1"/>
    <col min="521" max="521" width="11.28515625" style="85" customWidth="1"/>
    <col min="522" max="522" width="13.85546875" style="85" bestFit="1" customWidth="1"/>
    <col min="523" max="523" width="1.28515625" style="85" customWidth="1"/>
    <col min="524" max="524" width="11.7109375" style="85" bestFit="1" customWidth="1"/>
    <col min="525" max="525" width="7.42578125" style="85" customWidth="1"/>
    <col min="526" max="526" width="6.5703125" style="85" customWidth="1"/>
    <col min="527" max="528" width="9.28515625" style="85" bestFit="1" customWidth="1"/>
    <col min="529" max="768" width="9.140625" style="85"/>
    <col min="769" max="769" width="0.85546875" style="85" customWidth="1"/>
    <col min="770" max="770" width="13.140625" style="85" bestFit="1" customWidth="1"/>
    <col min="771" max="771" width="26.85546875" style="85" customWidth="1"/>
    <col min="772" max="772" width="14.28515625" style="85" customWidth="1"/>
    <col min="773" max="773" width="11.85546875" style="85" customWidth="1"/>
    <col min="774" max="774" width="12.85546875" style="85" customWidth="1"/>
    <col min="775" max="775" width="8.140625" style="85" customWidth="1"/>
    <col min="776" max="776" width="8.28515625" style="85" customWidth="1"/>
    <col min="777" max="777" width="11.28515625" style="85" customWidth="1"/>
    <col min="778" max="778" width="13.85546875" style="85" bestFit="1" customWidth="1"/>
    <col min="779" max="779" width="1.28515625" style="85" customWidth="1"/>
    <col min="780" max="780" width="11.7109375" style="85" bestFit="1" customWidth="1"/>
    <col min="781" max="781" width="7.42578125" style="85" customWidth="1"/>
    <col min="782" max="782" width="6.5703125" style="85" customWidth="1"/>
    <col min="783" max="784" width="9.28515625" style="85" bestFit="1" customWidth="1"/>
    <col min="785" max="1024" width="9.140625" style="85"/>
    <col min="1025" max="1025" width="0.85546875" style="85" customWidth="1"/>
    <col min="1026" max="1026" width="13.140625" style="85" bestFit="1" customWidth="1"/>
    <col min="1027" max="1027" width="26.85546875" style="85" customWidth="1"/>
    <col min="1028" max="1028" width="14.28515625" style="85" customWidth="1"/>
    <col min="1029" max="1029" width="11.85546875" style="85" customWidth="1"/>
    <col min="1030" max="1030" width="12.85546875" style="85" customWidth="1"/>
    <col min="1031" max="1031" width="8.140625" style="85" customWidth="1"/>
    <col min="1032" max="1032" width="8.28515625" style="85" customWidth="1"/>
    <col min="1033" max="1033" width="11.28515625" style="85" customWidth="1"/>
    <col min="1034" max="1034" width="13.85546875" style="85" bestFit="1" customWidth="1"/>
    <col min="1035" max="1035" width="1.28515625" style="85" customWidth="1"/>
    <col min="1036" max="1036" width="11.7109375" style="85" bestFit="1" customWidth="1"/>
    <col min="1037" max="1037" width="7.42578125" style="85" customWidth="1"/>
    <col min="1038" max="1038" width="6.5703125" style="85" customWidth="1"/>
    <col min="1039" max="1040" width="9.28515625" style="85" bestFit="1" customWidth="1"/>
    <col min="1041" max="1280" width="9.140625" style="85"/>
    <col min="1281" max="1281" width="0.85546875" style="85" customWidth="1"/>
    <col min="1282" max="1282" width="13.140625" style="85" bestFit="1" customWidth="1"/>
    <col min="1283" max="1283" width="26.85546875" style="85" customWidth="1"/>
    <col min="1284" max="1284" width="14.28515625" style="85" customWidth="1"/>
    <col min="1285" max="1285" width="11.85546875" style="85" customWidth="1"/>
    <col min="1286" max="1286" width="12.85546875" style="85" customWidth="1"/>
    <col min="1287" max="1287" width="8.140625" style="85" customWidth="1"/>
    <col min="1288" max="1288" width="8.28515625" style="85" customWidth="1"/>
    <col min="1289" max="1289" width="11.28515625" style="85" customWidth="1"/>
    <col min="1290" max="1290" width="13.85546875" style="85" bestFit="1" customWidth="1"/>
    <col min="1291" max="1291" width="1.28515625" style="85" customWidth="1"/>
    <col min="1292" max="1292" width="11.7109375" style="85" bestFit="1" customWidth="1"/>
    <col min="1293" max="1293" width="7.42578125" style="85" customWidth="1"/>
    <col min="1294" max="1294" width="6.5703125" style="85" customWidth="1"/>
    <col min="1295" max="1296" width="9.28515625" style="85" bestFit="1" customWidth="1"/>
    <col min="1297" max="1536" width="9.140625" style="85"/>
    <col min="1537" max="1537" width="0.85546875" style="85" customWidth="1"/>
    <col min="1538" max="1538" width="13.140625" style="85" bestFit="1" customWidth="1"/>
    <col min="1539" max="1539" width="26.85546875" style="85" customWidth="1"/>
    <col min="1540" max="1540" width="14.28515625" style="85" customWidth="1"/>
    <col min="1541" max="1541" width="11.85546875" style="85" customWidth="1"/>
    <col min="1542" max="1542" width="12.85546875" style="85" customWidth="1"/>
    <col min="1543" max="1543" width="8.140625" style="85" customWidth="1"/>
    <col min="1544" max="1544" width="8.28515625" style="85" customWidth="1"/>
    <col min="1545" max="1545" width="11.28515625" style="85" customWidth="1"/>
    <col min="1546" max="1546" width="13.85546875" style="85" bestFit="1" customWidth="1"/>
    <col min="1547" max="1547" width="1.28515625" style="85" customWidth="1"/>
    <col min="1548" max="1548" width="11.7109375" style="85" bestFit="1" customWidth="1"/>
    <col min="1549" max="1549" width="7.42578125" style="85" customWidth="1"/>
    <col min="1550" max="1550" width="6.5703125" style="85" customWidth="1"/>
    <col min="1551" max="1552" width="9.28515625" style="85" bestFit="1" customWidth="1"/>
    <col min="1553" max="1792" width="9.140625" style="85"/>
    <col min="1793" max="1793" width="0.85546875" style="85" customWidth="1"/>
    <col min="1794" max="1794" width="13.140625" style="85" bestFit="1" customWidth="1"/>
    <col min="1795" max="1795" width="26.85546875" style="85" customWidth="1"/>
    <col min="1796" max="1796" width="14.28515625" style="85" customWidth="1"/>
    <col min="1797" max="1797" width="11.85546875" style="85" customWidth="1"/>
    <col min="1798" max="1798" width="12.85546875" style="85" customWidth="1"/>
    <col min="1799" max="1799" width="8.140625" style="85" customWidth="1"/>
    <col min="1800" max="1800" width="8.28515625" style="85" customWidth="1"/>
    <col min="1801" max="1801" width="11.28515625" style="85" customWidth="1"/>
    <col min="1802" max="1802" width="13.85546875" style="85" bestFit="1" customWidth="1"/>
    <col min="1803" max="1803" width="1.28515625" style="85" customWidth="1"/>
    <col min="1804" max="1804" width="11.7109375" style="85" bestFit="1" customWidth="1"/>
    <col min="1805" max="1805" width="7.42578125" style="85" customWidth="1"/>
    <col min="1806" max="1806" width="6.5703125" style="85" customWidth="1"/>
    <col min="1807" max="1808" width="9.28515625" style="85" bestFit="1" customWidth="1"/>
    <col min="1809" max="2048" width="9.140625" style="85"/>
    <col min="2049" max="2049" width="0.85546875" style="85" customWidth="1"/>
    <col min="2050" max="2050" width="13.140625" style="85" bestFit="1" customWidth="1"/>
    <col min="2051" max="2051" width="26.85546875" style="85" customWidth="1"/>
    <col min="2052" max="2052" width="14.28515625" style="85" customWidth="1"/>
    <col min="2053" max="2053" width="11.85546875" style="85" customWidth="1"/>
    <col min="2054" max="2054" width="12.85546875" style="85" customWidth="1"/>
    <col min="2055" max="2055" width="8.140625" style="85" customWidth="1"/>
    <col min="2056" max="2056" width="8.28515625" style="85" customWidth="1"/>
    <col min="2057" max="2057" width="11.28515625" style="85" customWidth="1"/>
    <col min="2058" max="2058" width="13.85546875" style="85" bestFit="1" customWidth="1"/>
    <col min="2059" max="2059" width="1.28515625" style="85" customWidth="1"/>
    <col min="2060" max="2060" width="11.7109375" style="85" bestFit="1" customWidth="1"/>
    <col min="2061" max="2061" width="7.42578125" style="85" customWidth="1"/>
    <col min="2062" max="2062" width="6.5703125" style="85" customWidth="1"/>
    <col min="2063" max="2064" width="9.28515625" style="85" bestFit="1" customWidth="1"/>
    <col min="2065" max="2304" width="9.140625" style="85"/>
    <col min="2305" max="2305" width="0.85546875" style="85" customWidth="1"/>
    <col min="2306" max="2306" width="13.140625" style="85" bestFit="1" customWidth="1"/>
    <col min="2307" max="2307" width="26.85546875" style="85" customWidth="1"/>
    <col min="2308" max="2308" width="14.28515625" style="85" customWidth="1"/>
    <col min="2309" max="2309" width="11.85546875" style="85" customWidth="1"/>
    <col min="2310" max="2310" width="12.85546875" style="85" customWidth="1"/>
    <col min="2311" max="2311" width="8.140625" style="85" customWidth="1"/>
    <col min="2312" max="2312" width="8.28515625" style="85" customWidth="1"/>
    <col min="2313" max="2313" width="11.28515625" style="85" customWidth="1"/>
    <col min="2314" max="2314" width="13.85546875" style="85" bestFit="1" customWidth="1"/>
    <col min="2315" max="2315" width="1.28515625" style="85" customWidth="1"/>
    <col min="2316" max="2316" width="11.7109375" style="85" bestFit="1" customWidth="1"/>
    <col min="2317" max="2317" width="7.42578125" style="85" customWidth="1"/>
    <col min="2318" max="2318" width="6.5703125" style="85" customWidth="1"/>
    <col min="2319" max="2320" width="9.28515625" style="85" bestFit="1" customWidth="1"/>
    <col min="2321" max="2560" width="9.140625" style="85"/>
    <col min="2561" max="2561" width="0.85546875" style="85" customWidth="1"/>
    <col min="2562" max="2562" width="13.140625" style="85" bestFit="1" customWidth="1"/>
    <col min="2563" max="2563" width="26.85546875" style="85" customWidth="1"/>
    <col min="2564" max="2564" width="14.28515625" style="85" customWidth="1"/>
    <col min="2565" max="2565" width="11.85546875" style="85" customWidth="1"/>
    <col min="2566" max="2566" width="12.85546875" style="85" customWidth="1"/>
    <col min="2567" max="2567" width="8.140625" style="85" customWidth="1"/>
    <col min="2568" max="2568" width="8.28515625" style="85" customWidth="1"/>
    <col min="2569" max="2569" width="11.28515625" style="85" customWidth="1"/>
    <col min="2570" max="2570" width="13.85546875" style="85" bestFit="1" customWidth="1"/>
    <col min="2571" max="2571" width="1.28515625" style="85" customWidth="1"/>
    <col min="2572" max="2572" width="11.7109375" style="85" bestFit="1" customWidth="1"/>
    <col min="2573" max="2573" width="7.42578125" style="85" customWidth="1"/>
    <col min="2574" max="2574" width="6.5703125" style="85" customWidth="1"/>
    <col min="2575" max="2576" width="9.28515625" style="85" bestFit="1" customWidth="1"/>
    <col min="2577" max="2816" width="9.140625" style="85"/>
    <col min="2817" max="2817" width="0.85546875" style="85" customWidth="1"/>
    <col min="2818" max="2818" width="13.140625" style="85" bestFit="1" customWidth="1"/>
    <col min="2819" max="2819" width="26.85546875" style="85" customWidth="1"/>
    <col min="2820" max="2820" width="14.28515625" style="85" customWidth="1"/>
    <col min="2821" max="2821" width="11.85546875" style="85" customWidth="1"/>
    <col min="2822" max="2822" width="12.85546875" style="85" customWidth="1"/>
    <col min="2823" max="2823" width="8.140625" style="85" customWidth="1"/>
    <col min="2824" max="2824" width="8.28515625" style="85" customWidth="1"/>
    <col min="2825" max="2825" width="11.28515625" style="85" customWidth="1"/>
    <col min="2826" max="2826" width="13.85546875" style="85" bestFit="1" customWidth="1"/>
    <col min="2827" max="2827" width="1.28515625" style="85" customWidth="1"/>
    <col min="2828" max="2828" width="11.7109375" style="85" bestFit="1" customWidth="1"/>
    <col min="2829" max="2829" width="7.42578125" style="85" customWidth="1"/>
    <col min="2830" max="2830" width="6.5703125" style="85" customWidth="1"/>
    <col min="2831" max="2832" width="9.28515625" style="85" bestFit="1" customWidth="1"/>
    <col min="2833" max="3072" width="9.140625" style="85"/>
    <col min="3073" max="3073" width="0.85546875" style="85" customWidth="1"/>
    <col min="3074" max="3074" width="13.140625" style="85" bestFit="1" customWidth="1"/>
    <col min="3075" max="3075" width="26.85546875" style="85" customWidth="1"/>
    <col min="3076" max="3076" width="14.28515625" style="85" customWidth="1"/>
    <col min="3077" max="3077" width="11.85546875" style="85" customWidth="1"/>
    <col min="3078" max="3078" width="12.85546875" style="85" customWidth="1"/>
    <col min="3079" max="3079" width="8.140625" style="85" customWidth="1"/>
    <col min="3080" max="3080" width="8.28515625" style="85" customWidth="1"/>
    <col min="3081" max="3081" width="11.28515625" style="85" customWidth="1"/>
    <col min="3082" max="3082" width="13.85546875" style="85" bestFit="1" customWidth="1"/>
    <col min="3083" max="3083" width="1.28515625" style="85" customWidth="1"/>
    <col min="3084" max="3084" width="11.7109375" style="85" bestFit="1" customWidth="1"/>
    <col min="3085" max="3085" width="7.42578125" style="85" customWidth="1"/>
    <col min="3086" max="3086" width="6.5703125" style="85" customWidth="1"/>
    <col min="3087" max="3088" width="9.28515625" style="85" bestFit="1" customWidth="1"/>
    <col min="3089" max="3328" width="9.140625" style="85"/>
    <col min="3329" max="3329" width="0.85546875" style="85" customWidth="1"/>
    <col min="3330" max="3330" width="13.140625" style="85" bestFit="1" customWidth="1"/>
    <col min="3331" max="3331" width="26.85546875" style="85" customWidth="1"/>
    <col min="3332" max="3332" width="14.28515625" style="85" customWidth="1"/>
    <col min="3333" max="3333" width="11.85546875" style="85" customWidth="1"/>
    <col min="3334" max="3334" width="12.85546875" style="85" customWidth="1"/>
    <col min="3335" max="3335" width="8.140625" style="85" customWidth="1"/>
    <col min="3336" max="3336" width="8.28515625" style="85" customWidth="1"/>
    <col min="3337" max="3337" width="11.28515625" style="85" customWidth="1"/>
    <col min="3338" max="3338" width="13.85546875" style="85" bestFit="1" customWidth="1"/>
    <col min="3339" max="3339" width="1.28515625" style="85" customWidth="1"/>
    <col min="3340" max="3340" width="11.7109375" style="85" bestFit="1" customWidth="1"/>
    <col min="3341" max="3341" width="7.42578125" style="85" customWidth="1"/>
    <col min="3342" max="3342" width="6.5703125" style="85" customWidth="1"/>
    <col min="3343" max="3344" width="9.28515625" style="85" bestFit="1" customWidth="1"/>
    <col min="3345" max="3584" width="9.140625" style="85"/>
    <col min="3585" max="3585" width="0.85546875" style="85" customWidth="1"/>
    <col min="3586" max="3586" width="13.140625" style="85" bestFit="1" customWidth="1"/>
    <col min="3587" max="3587" width="26.85546875" style="85" customWidth="1"/>
    <col min="3588" max="3588" width="14.28515625" style="85" customWidth="1"/>
    <col min="3589" max="3589" width="11.85546875" style="85" customWidth="1"/>
    <col min="3590" max="3590" width="12.85546875" style="85" customWidth="1"/>
    <col min="3591" max="3591" width="8.140625" style="85" customWidth="1"/>
    <col min="3592" max="3592" width="8.28515625" style="85" customWidth="1"/>
    <col min="3593" max="3593" width="11.28515625" style="85" customWidth="1"/>
    <col min="3594" max="3594" width="13.85546875" style="85" bestFit="1" customWidth="1"/>
    <col min="3595" max="3595" width="1.28515625" style="85" customWidth="1"/>
    <col min="3596" max="3596" width="11.7109375" style="85" bestFit="1" customWidth="1"/>
    <col min="3597" max="3597" width="7.42578125" style="85" customWidth="1"/>
    <col min="3598" max="3598" width="6.5703125" style="85" customWidth="1"/>
    <col min="3599" max="3600" width="9.28515625" style="85" bestFit="1" customWidth="1"/>
    <col min="3601" max="3840" width="9.140625" style="85"/>
    <col min="3841" max="3841" width="0.85546875" style="85" customWidth="1"/>
    <col min="3842" max="3842" width="13.140625" style="85" bestFit="1" customWidth="1"/>
    <col min="3843" max="3843" width="26.85546875" style="85" customWidth="1"/>
    <col min="3844" max="3844" width="14.28515625" style="85" customWidth="1"/>
    <col min="3845" max="3845" width="11.85546875" style="85" customWidth="1"/>
    <col min="3846" max="3846" width="12.85546875" style="85" customWidth="1"/>
    <col min="3847" max="3847" width="8.140625" style="85" customWidth="1"/>
    <col min="3848" max="3848" width="8.28515625" style="85" customWidth="1"/>
    <col min="3849" max="3849" width="11.28515625" style="85" customWidth="1"/>
    <col min="3850" max="3850" width="13.85546875" style="85" bestFit="1" customWidth="1"/>
    <col min="3851" max="3851" width="1.28515625" style="85" customWidth="1"/>
    <col min="3852" max="3852" width="11.7109375" style="85" bestFit="1" customWidth="1"/>
    <col min="3853" max="3853" width="7.42578125" style="85" customWidth="1"/>
    <col min="3854" max="3854" width="6.5703125" style="85" customWidth="1"/>
    <col min="3855" max="3856" width="9.28515625" style="85" bestFit="1" customWidth="1"/>
    <col min="3857" max="4096" width="9.140625" style="85"/>
    <col min="4097" max="4097" width="0.85546875" style="85" customWidth="1"/>
    <col min="4098" max="4098" width="13.140625" style="85" bestFit="1" customWidth="1"/>
    <col min="4099" max="4099" width="26.85546875" style="85" customWidth="1"/>
    <col min="4100" max="4100" width="14.28515625" style="85" customWidth="1"/>
    <col min="4101" max="4101" width="11.85546875" style="85" customWidth="1"/>
    <col min="4102" max="4102" width="12.85546875" style="85" customWidth="1"/>
    <col min="4103" max="4103" width="8.140625" style="85" customWidth="1"/>
    <col min="4104" max="4104" width="8.28515625" style="85" customWidth="1"/>
    <col min="4105" max="4105" width="11.28515625" style="85" customWidth="1"/>
    <col min="4106" max="4106" width="13.85546875" style="85" bestFit="1" customWidth="1"/>
    <col min="4107" max="4107" width="1.28515625" style="85" customWidth="1"/>
    <col min="4108" max="4108" width="11.7109375" style="85" bestFit="1" customWidth="1"/>
    <col min="4109" max="4109" width="7.42578125" style="85" customWidth="1"/>
    <col min="4110" max="4110" width="6.5703125" style="85" customWidth="1"/>
    <col min="4111" max="4112" width="9.28515625" style="85" bestFit="1" customWidth="1"/>
    <col min="4113" max="4352" width="9.140625" style="85"/>
    <col min="4353" max="4353" width="0.85546875" style="85" customWidth="1"/>
    <col min="4354" max="4354" width="13.140625" style="85" bestFit="1" customWidth="1"/>
    <col min="4355" max="4355" width="26.85546875" style="85" customWidth="1"/>
    <col min="4356" max="4356" width="14.28515625" style="85" customWidth="1"/>
    <col min="4357" max="4357" width="11.85546875" style="85" customWidth="1"/>
    <col min="4358" max="4358" width="12.85546875" style="85" customWidth="1"/>
    <col min="4359" max="4359" width="8.140625" style="85" customWidth="1"/>
    <col min="4360" max="4360" width="8.28515625" style="85" customWidth="1"/>
    <col min="4361" max="4361" width="11.28515625" style="85" customWidth="1"/>
    <col min="4362" max="4362" width="13.85546875" style="85" bestFit="1" customWidth="1"/>
    <col min="4363" max="4363" width="1.28515625" style="85" customWidth="1"/>
    <col min="4364" max="4364" width="11.7109375" style="85" bestFit="1" customWidth="1"/>
    <col min="4365" max="4365" width="7.42578125" style="85" customWidth="1"/>
    <col min="4366" max="4366" width="6.5703125" style="85" customWidth="1"/>
    <col min="4367" max="4368" width="9.28515625" style="85" bestFit="1" customWidth="1"/>
    <col min="4369" max="4608" width="9.140625" style="85"/>
    <col min="4609" max="4609" width="0.85546875" style="85" customWidth="1"/>
    <col min="4610" max="4610" width="13.140625" style="85" bestFit="1" customWidth="1"/>
    <col min="4611" max="4611" width="26.85546875" style="85" customWidth="1"/>
    <col min="4612" max="4612" width="14.28515625" style="85" customWidth="1"/>
    <col min="4613" max="4613" width="11.85546875" style="85" customWidth="1"/>
    <col min="4614" max="4614" width="12.85546875" style="85" customWidth="1"/>
    <col min="4615" max="4615" width="8.140625" style="85" customWidth="1"/>
    <col min="4616" max="4616" width="8.28515625" style="85" customWidth="1"/>
    <col min="4617" max="4617" width="11.28515625" style="85" customWidth="1"/>
    <col min="4618" max="4618" width="13.85546875" style="85" bestFit="1" customWidth="1"/>
    <col min="4619" max="4619" width="1.28515625" style="85" customWidth="1"/>
    <col min="4620" max="4620" width="11.7109375" style="85" bestFit="1" customWidth="1"/>
    <col min="4621" max="4621" width="7.42578125" style="85" customWidth="1"/>
    <col min="4622" max="4622" width="6.5703125" style="85" customWidth="1"/>
    <col min="4623" max="4624" width="9.28515625" style="85" bestFit="1" customWidth="1"/>
    <col min="4625" max="4864" width="9.140625" style="85"/>
    <col min="4865" max="4865" width="0.85546875" style="85" customWidth="1"/>
    <col min="4866" max="4866" width="13.140625" style="85" bestFit="1" customWidth="1"/>
    <col min="4867" max="4867" width="26.85546875" style="85" customWidth="1"/>
    <col min="4868" max="4868" width="14.28515625" style="85" customWidth="1"/>
    <col min="4869" max="4869" width="11.85546875" style="85" customWidth="1"/>
    <col min="4870" max="4870" width="12.85546875" style="85" customWidth="1"/>
    <col min="4871" max="4871" width="8.140625" style="85" customWidth="1"/>
    <col min="4872" max="4872" width="8.28515625" style="85" customWidth="1"/>
    <col min="4873" max="4873" width="11.28515625" style="85" customWidth="1"/>
    <col min="4874" max="4874" width="13.85546875" style="85" bestFit="1" customWidth="1"/>
    <col min="4875" max="4875" width="1.28515625" style="85" customWidth="1"/>
    <col min="4876" max="4876" width="11.7109375" style="85" bestFit="1" customWidth="1"/>
    <col min="4877" max="4877" width="7.42578125" style="85" customWidth="1"/>
    <col min="4878" max="4878" width="6.5703125" style="85" customWidth="1"/>
    <col min="4879" max="4880" width="9.28515625" style="85" bestFit="1" customWidth="1"/>
    <col min="4881" max="5120" width="9.140625" style="85"/>
    <col min="5121" max="5121" width="0.85546875" style="85" customWidth="1"/>
    <col min="5122" max="5122" width="13.140625" style="85" bestFit="1" customWidth="1"/>
    <col min="5123" max="5123" width="26.85546875" style="85" customWidth="1"/>
    <col min="5124" max="5124" width="14.28515625" style="85" customWidth="1"/>
    <col min="5125" max="5125" width="11.85546875" style="85" customWidth="1"/>
    <col min="5126" max="5126" width="12.85546875" style="85" customWidth="1"/>
    <col min="5127" max="5127" width="8.140625" style="85" customWidth="1"/>
    <col min="5128" max="5128" width="8.28515625" style="85" customWidth="1"/>
    <col min="5129" max="5129" width="11.28515625" style="85" customWidth="1"/>
    <col min="5130" max="5130" width="13.85546875" style="85" bestFit="1" customWidth="1"/>
    <col min="5131" max="5131" width="1.28515625" style="85" customWidth="1"/>
    <col min="5132" max="5132" width="11.7109375" style="85" bestFit="1" customWidth="1"/>
    <col min="5133" max="5133" width="7.42578125" style="85" customWidth="1"/>
    <col min="5134" max="5134" width="6.5703125" style="85" customWidth="1"/>
    <col min="5135" max="5136" width="9.28515625" style="85" bestFit="1" customWidth="1"/>
    <col min="5137" max="5376" width="9.140625" style="85"/>
    <col min="5377" max="5377" width="0.85546875" style="85" customWidth="1"/>
    <col min="5378" max="5378" width="13.140625" style="85" bestFit="1" customWidth="1"/>
    <col min="5379" max="5379" width="26.85546875" style="85" customWidth="1"/>
    <col min="5380" max="5380" width="14.28515625" style="85" customWidth="1"/>
    <col min="5381" max="5381" width="11.85546875" style="85" customWidth="1"/>
    <col min="5382" max="5382" width="12.85546875" style="85" customWidth="1"/>
    <col min="5383" max="5383" width="8.140625" style="85" customWidth="1"/>
    <col min="5384" max="5384" width="8.28515625" style="85" customWidth="1"/>
    <col min="5385" max="5385" width="11.28515625" style="85" customWidth="1"/>
    <col min="5386" max="5386" width="13.85546875" style="85" bestFit="1" customWidth="1"/>
    <col min="5387" max="5387" width="1.28515625" style="85" customWidth="1"/>
    <col min="5388" max="5388" width="11.7109375" style="85" bestFit="1" customWidth="1"/>
    <col min="5389" max="5389" width="7.42578125" style="85" customWidth="1"/>
    <col min="5390" max="5390" width="6.5703125" style="85" customWidth="1"/>
    <col min="5391" max="5392" width="9.28515625" style="85" bestFit="1" customWidth="1"/>
    <col min="5393" max="5632" width="9.140625" style="85"/>
    <col min="5633" max="5633" width="0.85546875" style="85" customWidth="1"/>
    <col min="5634" max="5634" width="13.140625" style="85" bestFit="1" customWidth="1"/>
    <col min="5635" max="5635" width="26.85546875" style="85" customWidth="1"/>
    <col min="5636" max="5636" width="14.28515625" style="85" customWidth="1"/>
    <col min="5637" max="5637" width="11.85546875" style="85" customWidth="1"/>
    <col min="5638" max="5638" width="12.85546875" style="85" customWidth="1"/>
    <col min="5639" max="5639" width="8.140625" style="85" customWidth="1"/>
    <col min="5640" max="5640" width="8.28515625" style="85" customWidth="1"/>
    <col min="5641" max="5641" width="11.28515625" style="85" customWidth="1"/>
    <col min="5642" max="5642" width="13.85546875" style="85" bestFit="1" customWidth="1"/>
    <col min="5643" max="5643" width="1.28515625" style="85" customWidth="1"/>
    <col min="5644" max="5644" width="11.7109375" style="85" bestFit="1" customWidth="1"/>
    <col min="5645" max="5645" width="7.42578125" style="85" customWidth="1"/>
    <col min="5646" max="5646" width="6.5703125" style="85" customWidth="1"/>
    <col min="5647" max="5648" width="9.28515625" style="85" bestFit="1" customWidth="1"/>
    <col min="5649" max="5888" width="9.140625" style="85"/>
    <col min="5889" max="5889" width="0.85546875" style="85" customWidth="1"/>
    <col min="5890" max="5890" width="13.140625" style="85" bestFit="1" customWidth="1"/>
    <col min="5891" max="5891" width="26.85546875" style="85" customWidth="1"/>
    <col min="5892" max="5892" width="14.28515625" style="85" customWidth="1"/>
    <col min="5893" max="5893" width="11.85546875" style="85" customWidth="1"/>
    <col min="5894" max="5894" width="12.85546875" style="85" customWidth="1"/>
    <col min="5895" max="5895" width="8.140625" style="85" customWidth="1"/>
    <col min="5896" max="5896" width="8.28515625" style="85" customWidth="1"/>
    <col min="5897" max="5897" width="11.28515625" style="85" customWidth="1"/>
    <col min="5898" max="5898" width="13.85546875" style="85" bestFit="1" customWidth="1"/>
    <col min="5899" max="5899" width="1.28515625" style="85" customWidth="1"/>
    <col min="5900" max="5900" width="11.7109375" style="85" bestFit="1" customWidth="1"/>
    <col min="5901" max="5901" width="7.42578125" style="85" customWidth="1"/>
    <col min="5902" max="5902" width="6.5703125" style="85" customWidth="1"/>
    <col min="5903" max="5904" width="9.28515625" style="85" bestFit="1" customWidth="1"/>
    <col min="5905" max="6144" width="9.140625" style="85"/>
    <col min="6145" max="6145" width="0.85546875" style="85" customWidth="1"/>
    <col min="6146" max="6146" width="13.140625" style="85" bestFit="1" customWidth="1"/>
    <col min="6147" max="6147" width="26.85546875" style="85" customWidth="1"/>
    <col min="6148" max="6148" width="14.28515625" style="85" customWidth="1"/>
    <col min="6149" max="6149" width="11.85546875" style="85" customWidth="1"/>
    <col min="6150" max="6150" width="12.85546875" style="85" customWidth="1"/>
    <col min="6151" max="6151" width="8.140625" style="85" customWidth="1"/>
    <col min="6152" max="6152" width="8.28515625" style="85" customWidth="1"/>
    <col min="6153" max="6153" width="11.28515625" style="85" customWidth="1"/>
    <col min="6154" max="6154" width="13.85546875" style="85" bestFit="1" customWidth="1"/>
    <col min="6155" max="6155" width="1.28515625" style="85" customWidth="1"/>
    <col min="6156" max="6156" width="11.7109375" style="85" bestFit="1" customWidth="1"/>
    <col min="6157" max="6157" width="7.42578125" style="85" customWidth="1"/>
    <col min="6158" max="6158" width="6.5703125" style="85" customWidth="1"/>
    <col min="6159" max="6160" width="9.28515625" style="85" bestFit="1" customWidth="1"/>
    <col min="6161" max="6400" width="9.140625" style="85"/>
    <col min="6401" max="6401" width="0.85546875" style="85" customWidth="1"/>
    <col min="6402" max="6402" width="13.140625" style="85" bestFit="1" customWidth="1"/>
    <col min="6403" max="6403" width="26.85546875" style="85" customWidth="1"/>
    <col min="6404" max="6404" width="14.28515625" style="85" customWidth="1"/>
    <col min="6405" max="6405" width="11.85546875" style="85" customWidth="1"/>
    <col min="6406" max="6406" width="12.85546875" style="85" customWidth="1"/>
    <col min="6407" max="6407" width="8.140625" style="85" customWidth="1"/>
    <col min="6408" max="6408" width="8.28515625" style="85" customWidth="1"/>
    <col min="6409" max="6409" width="11.28515625" style="85" customWidth="1"/>
    <col min="6410" max="6410" width="13.85546875" style="85" bestFit="1" customWidth="1"/>
    <col min="6411" max="6411" width="1.28515625" style="85" customWidth="1"/>
    <col min="6412" max="6412" width="11.7109375" style="85" bestFit="1" customWidth="1"/>
    <col min="6413" max="6413" width="7.42578125" style="85" customWidth="1"/>
    <col min="6414" max="6414" width="6.5703125" style="85" customWidth="1"/>
    <col min="6415" max="6416" width="9.28515625" style="85" bestFit="1" customWidth="1"/>
    <col min="6417" max="6656" width="9.140625" style="85"/>
    <col min="6657" max="6657" width="0.85546875" style="85" customWidth="1"/>
    <col min="6658" max="6658" width="13.140625" style="85" bestFit="1" customWidth="1"/>
    <col min="6659" max="6659" width="26.85546875" style="85" customWidth="1"/>
    <col min="6660" max="6660" width="14.28515625" style="85" customWidth="1"/>
    <col min="6661" max="6661" width="11.85546875" style="85" customWidth="1"/>
    <col min="6662" max="6662" width="12.85546875" style="85" customWidth="1"/>
    <col min="6663" max="6663" width="8.140625" style="85" customWidth="1"/>
    <col min="6664" max="6664" width="8.28515625" style="85" customWidth="1"/>
    <col min="6665" max="6665" width="11.28515625" style="85" customWidth="1"/>
    <col min="6666" max="6666" width="13.85546875" style="85" bestFit="1" customWidth="1"/>
    <col min="6667" max="6667" width="1.28515625" style="85" customWidth="1"/>
    <col min="6668" max="6668" width="11.7109375" style="85" bestFit="1" customWidth="1"/>
    <col min="6669" max="6669" width="7.42578125" style="85" customWidth="1"/>
    <col min="6670" max="6670" width="6.5703125" style="85" customWidth="1"/>
    <col min="6671" max="6672" width="9.28515625" style="85" bestFit="1" customWidth="1"/>
    <col min="6673" max="6912" width="9.140625" style="85"/>
    <col min="6913" max="6913" width="0.85546875" style="85" customWidth="1"/>
    <col min="6914" max="6914" width="13.140625" style="85" bestFit="1" customWidth="1"/>
    <col min="6915" max="6915" width="26.85546875" style="85" customWidth="1"/>
    <col min="6916" max="6916" width="14.28515625" style="85" customWidth="1"/>
    <col min="6917" max="6917" width="11.85546875" style="85" customWidth="1"/>
    <col min="6918" max="6918" width="12.85546875" style="85" customWidth="1"/>
    <col min="6919" max="6919" width="8.140625" style="85" customWidth="1"/>
    <col min="6920" max="6920" width="8.28515625" style="85" customWidth="1"/>
    <col min="6921" max="6921" width="11.28515625" style="85" customWidth="1"/>
    <col min="6922" max="6922" width="13.85546875" style="85" bestFit="1" customWidth="1"/>
    <col min="6923" max="6923" width="1.28515625" style="85" customWidth="1"/>
    <col min="6924" max="6924" width="11.7109375" style="85" bestFit="1" customWidth="1"/>
    <col min="6925" max="6925" width="7.42578125" style="85" customWidth="1"/>
    <col min="6926" max="6926" width="6.5703125" style="85" customWidth="1"/>
    <col min="6927" max="6928" width="9.28515625" style="85" bestFit="1" customWidth="1"/>
    <col min="6929" max="7168" width="9.140625" style="85"/>
    <col min="7169" max="7169" width="0.85546875" style="85" customWidth="1"/>
    <col min="7170" max="7170" width="13.140625" style="85" bestFit="1" customWidth="1"/>
    <col min="7171" max="7171" width="26.85546875" style="85" customWidth="1"/>
    <col min="7172" max="7172" width="14.28515625" style="85" customWidth="1"/>
    <col min="7173" max="7173" width="11.85546875" style="85" customWidth="1"/>
    <col min="7174" max="7174" width="12.85546875" style="85" customWidth="1"/>
    <col min="7175" max="7175" width="8.140625" style="85" customWidth="1"/>
    <col min="7176" max="7176" width="8.28515625" style="85" customWidth="1"/>
    <col min="7177" max="7177" width="11.28515625" style="85" customWidth="1"/>
    <col min="7178" max="7178" width="13.85546875" style="85" bestFit="1" customWidth="1"/>
    <col min="7179" max="7179" width="1.28515625" style="85" customWidth="1"/>
    <col min="7180" max="7180" width="11.7109375" style="85" bestFit="1" customWidth="1"/>
    <col min="7181" max="7181" width="7.42578125" style="85" customWidth="1"/>
    <col min="7182" max="7182" width="6.5703125" style="85" customWidth="1"/>
    <col min="7183" max="7184" width="9.28515625" style="85" bestFit="1" customWidth="1"/>
    <col min="7185" max="7424" width="9.140625" style="85"/>
    <col min="7425" max="7425" width="0.85546875" style="85" customWidth="1"/>
    <col min="7426" max="7426" width="13.140625" style="85" bestFit="1" customWidth="1"/>
    <col min="7427" max="7427" width="26.85546875" style="85" customWidth="1"/>
    <col min="7428" max="7428" width="14.28515625" style="85" customWidth="1"/>
    <col min="7429" max="7429" width="11.85546875" style="85" customWidth="1"/>
    <col min="7430" max="7430" width="12.85546875" style="85" customWidth="1"/>
    <col min="7431" max="7431" width="8.140625" style="85" customWidth="1"/>
    <col min="7432" max="7432" width="8.28515625" style="85" customWidth="1"/>
    <col min="7433" max="7433" width="11.28515625" style="85" customWidth="1"/>
    <col min="7434" max="7434" width="13.85546875" style="85" bestFit="1" customWidth="1"/>
    <col min="7435" max="7435" width="1.28515625" style="85" customWidth="1"/>
    <col min="7436" max="7436" width="11.7109375" style="85" bestFit="1" customWidth="1"/>
    <col min="7437" max="7437" width="7.42578125" style="85" customWidth="1"/>
    <col min="7438" max="7438" width="6.5703125" style="85" customWidth="1"/>
    <col min="7439" max="7440" width="9.28515625" style="85" bestFit="1" customWidth="1"/>
    <col min="7441" max="7680" width="9.140625" style="85"/>
    <col min="7681" max="7681" width="0.85546875" style="85" customWidth="1"/>
    <col min="7682" max="7682" width="13.140625" style="85" bestFit="1" customWidth="1"/>
    <col min="7683" max="7683" width="26.85546875" style="85" customWidth="1"/>
    <col min="7684" max="7684" width="14.28515625" style="85" customWidth="1"/>
    <col min="7685" max="7685" width="11.85546875" style="85" customWidth="1"/>
    <col min="7686" max="7686" width="12.85546875" style="85" customWidth="1"/>
    <col min="7687" max="7687" width="8.140625" style="85" customWidth="1"/>
    <col min="7688" max="7688" width="8.28515625" style="85" customWidth="1"/>
    <col min="7689" max="7689" width="11.28515625" style="85" customWidth="1"/>
    <col min="7690" max="7690" width="13.85546875" style="85" bestFit="1" customWidth="1"/>
    <col min="7691" max="7691" width="1.28515625" style="85" customWidth="1"/>
    <col min="7692" max="7692" width="11.7109375" style="85" bestFit="1" customWidth="1"/>
    <col min="7693" max="7693" width="7.42578125" style="85" customWidth="1"/>
    <col min="7694" max="7694" width="6.5703125" style="85" customWidth="1"/>
    <col min="7695" max="7696" width="9.28515625" style="85" bestFit="1" customWidth="1"/>
    <col min="7697" max="7936" width="9.140625" style="85"/>
    <col min="7937" max="7937" width="0.85546875" style="85" customWidth="1"/>
    <col min="7938" max="7938" width="13.140625" style="85" bestFit="1" customWidth="1"/>
    <col min="7939" max="7939" width="26.85546875" style="85" customWidth="1"/>
    <col min="7940" max="7940" width="14.28515625" style="85" customWidth="1"/>
    <col min="7941" max="7941" width="11.85546875" style="85" customWidth="1"/>
    <col min="7942" max="7942" width="12.85546875" style="85" customWidth="1"/>
    <col min="7943" max="7943" width="8.140625" style="85" customWidth="1"/>
    <col min="7944" max="7944" width="8.28515625" style="85" customWidth="1"/>
    <col min="7945" max="7945" width="11.28515625" style="85" customWidth="1"/>
    <col min="7946" max="7946" width="13.85546875" style="85" bestFit="1" customWidth="1"/>
    <col min="7947" max="7947" width="1.28515625" style="85" customWidth="1"/>
    <col min="7948" max="7948" width="11.7109375" style="85" bestFit="1" customWidth="1"/>
    <col min="7949" max="7949" width="7.42578125" style="85" customWidth="1"/>
    <col min="7950" max="7950" width="6.5703125" style="85" customWidth="1"/>
    <col min="7951" max="7952" width="9.28515625" style="85" bestFit="1" customWidth="1"/>
    <col min="7953" max="8192" width="9.140625" style="85"/>
    <col min="8193" max="8193" width="0.85546875" style="85" customWidth="1"/>
    <col min="8194" max="8194" width="13.140625" style="85" bestFit="1" customWidth="1"/>
    <col min="8195" max="8195" width="26.85546875" style="85" customWidth="1"/>
    <col min="8196" max="8196" width="14.28515625" style="85" customWidth="1"/>
    <col min="8197" max="8197" width="11.85546875" style="85" customWidth="1"/>
    <col min="8198" max="8198" width="12.85546875" style="85" customWidth="1"/>
    <col min="8199" max="8199" width="8.140625" style="85" customWidth="1"/>
    <col min="8200" max="8200" width="8.28515625" style="85" customWidth="1"/>
    <col min="8201" max="8201" width="11.28515625" style="85" customWidth="1"/>
    <col min="8202" max="8202" width="13.85546875" style="85" bestFit="1" customWidth="1"/>
    <col min="8203" max="8203" width="1.28515625" style="85" customWidth="1"/>
    <col min="8204" max="8204" width="11.7109375" style="85" bestFit="1" customWidth="1"/>
    <col min="8205" max="8205" width="7.42578125" style="85" customWidth="1"/>
    <col min="8206" max="8206" width="6.5703125" style="85" customWidth="1"/>
    <col min="8207" max="8208" width="9.28515625" style="85" bestFit="1" customWidth="1"/>
    <col min="8209" max="8448" width="9.140625" style="85"/>
    <col min="8449" max="8449" width="0.85546875" style="85" customWidth="1"/>
    <col min="8450" max="8450" width="13.140625" style="85" bestFit="1" customWidth="1"/>
    <col min="8451" max="8451" width="26.85546875" style="85" customWidth="1"/>
    <col min="8452" max="8452" width="14.28515625" style="85" customWidth="1"/>
    <col min="8453" max="8453" width="11.85546875" style="85" customWidth="1"/>
    <col min="8454" max="8454" width="12.85546875" style="85" customWidth="1"/>
    <col min="8455" max="8455" width="8.140625" style="85" customWidth="1"/>
    <col min="8456" max="8456" width="8.28515625" style="85" customWidth="1"/>
    <col min="8457" max="8457" width="11.28515625" style="85" customWidth="1"/>
    <col min="8458" max="8458" width="13.85546875" style="85" bestFit="1" customWidth="1"/>
    <col min="8459" max="8459" width="1.28515625" style="85" customWidth="1"/>
    <col min="8460" max="8460" width="11.7109375" style="85" bestFit="1" customWidth="1"/>
    <col min="8461" max="8461" width="7.42578125" style="85" customWidth="1"/>
    <col min="8462" max="8462" width="6.5703125" style="85" customWidth="1"/>
    <col min="8463" max="8464" width="9.28515625" style="85" bestFit="1" customWidth="1"/>
    <col min="8465" max="8704" width="9.140625" style="85"/>
    <col min="8705" max="8705" width="0.85546875" style="85" customWidth="1"/>
    <col min="8706" max="8706" width="13.140625" style="85" bestFit="1" customWidth="1"/>
    <col min="8707" max="8707" width="26.85546875" style="85" customWidth="1"/>
    <col min="8708" max="8708" width="14.28515625" style="85" customWidth="1"/>
    <col min="8709" max="8709" width="11.85546875" style="85" customWidth="1"/>
    <col min="8710" max="8710" width="12.85546875" style="85" customWidth="1"/>
    <col min="8711" max="8711" width="8.140625" style="85" customWidth="1"/>
    <col min="8712" max="8712" width="8.28515625" style="85" customWidth="1"/>
    <col min="8713" max="8713" width="11.28515625" style="85" customWidth="1"/>
    <col min="8714" max="8714" width="13.85546875" style="85" bestFit="1" customWidth="1"/>
    <col min="8715" max="8715" width="1.28515625" style="85" customWidth="1"/>
    <col min="8716" max="8716" width="11.7109375" style="85" bestFit="1" customWidth="1"/>
    <col min="8717" max="8717" width="7.42578125" style="85" customWidth="1"/>
    <col min="8718" max="8718" width="6.5703125" style="85" customWidth="1"/>
    <col min="8719" max="8720" width="9.28515625" style="85" bestFit="1" customWidth="1"/>
    <col min="8721" max="8960" width="9.140625" style="85"/>
    <col min="8961" max="8961" width="0.85546875" style="85" customWidth="1"/>
    <col min="8962" max="8962" width="13.140625" style="85" bestFit="1" customWidth="1"/>
    <col min="8963" max="8963" width="26.85546875" style="85" customWidth="1"/>
    <col min="8964" max="8964" width="14.28515625" style="85" customWidth="1"/>
    <col min="8965" max="8965" width="11.85546875" style="85" customWidth="1"/>
    <col min="8966" max="8966" width="12.85546875" style="85" customWidth="1"/>
    <col min="8967" max="8967" width="8.140625" style="85" customWidth="1"/>
    <col min="8968" max="8968" width="8.28515625" style="85" customWidth="1"/>
    <col min="8969" max="8969" width="11.28515625" style="85" customWidth="1"/>
    <col min="8970" max="8970" width="13.85546875" style="85" bestFit="1" customWidth="1"/>
    <col min="8971" max="8971" width="1.28515625" style="85" customWidth="1"/>
    <col min="8972" max="8972" width="11.7109375" style="85" bestFit="1" customWidth="1"/>
    <col min="8973" max="8973" width="7.42578125" style="85" customWidth="1"/>
    <col min="8974" max="8974" width="6.5703125" style="85" customWidth="1"/>
    <col min="8975" max="8976" width="9.28515625" style="85" bestFit="1" customWidth="1"/>
    <col min="8977" max="9216" width="9.140625" style="85"/>
    <col min="9217" max="9217" width="0.85546875" style="85" customWidth="1"/>
    <col min="9218" max="9218" width="13.140625" style="85" bestFit="1" customWidth="1"/>
    <col min="9219" max="9219" width="26.85546875" style="85" customWidth="1"/>
    <col min="9220" max="9220" width="14.28515625" style="85" customWidth="1"/>
    <col min="9221" max="9221" width="11.85546875" style="85" customWidth="1"/>
    <col min="9222" max="9222" width="12.85546875" style="85" customWidth="1"/>
    <col min="9223" max="9223" width="8.140625" style="85" customWidth="1"/>
    <col min="9224" max="9224" width="8.28515625" style="85" customWidth="1"/>
    <col min="9225" max="9225" width="11.28515625" style="85" customWidth="1"/>
    <col min="9226" max="9226" width="13.85546875" style="85" bestFit="1" customWidth="1"/>
    <col min="9227" max="9227" width="1.28515625" style="85" customWidth="1"/>
    <col min="9228" max="9228" width="11.7109375" style="85" bestFit="1" customWidth="1"/>
    <col min="9229" max="9229" width="7.42578125" style="85" customWidth="1"/>
    <col min="9230" max="9230" width="6.5703125" style="85" customWidth="1"/>
    <col min="9231" max="9232" width="9.28515625" style="85" bestFit="1" customWidth="1"/>
    <col min="9233" max="9472" width="9.140625" style="85"/>
    <col min="9473" max="9473" width="0.85546875" style="85" customWidth="1"/>
    <col min="9474" max="9474" width="13.140625" style="85" bestFit="1" customWidth="1"/>
    <col min="9475" max="9475" width="26.85546875" style="85" customWidth="1"/>
    <col min="9476" max="9476" width="14.28515625" style="85" customWidth="1"/>
    <col min="9477" max="9477" width="11.85546875" style="85" customWidth="1"/>
    <col min="9478" max="9478" width="12.85546875" style="85" customWidth="1"/>
    <col min="9479" max="9479" width="8.140625" style="85" customWidth="1"/>
    <col min="9480" max="9480" width="8.28515625" style="85" customWidth="1"/>
    <col min="9481" max="9481" width="11.28515625" style="85" customWidth="1"/>
    <col min="9482" max="9482" width="13.85546875" style="85" bestFit="1" customWidth="1"/>
    <col min="9483" max="9483" width="1.28515625" style="85" customWidth="1"/>
    <col min="9484" max="9484" width="11.7109375" style="85" bestFit="1" customWidth="1"/>
    <col min="9485" max="9485" width="7.42578125" style="85" customWidth="1"/>
    <col min="9486" max="9486" width="6.5703125" style="85" customWidth="1"/>
    <col min="9487" max="9488" width="9.28515625" style="85" bestFit="1" customWidth="1"/>
    <col min="9489" max="9728" width="9.140625" style="85"/>
    <col min="9729" max="9729" width="0.85546875" style="85" customWidth="1"/>
    <col min="9730" max="9730" width="13.140625" style="85" bestFit="1" customWidth="1"/>
    <col min="9731" max="9731" width="26.85546875" style="85" customWidth="1"/>
    <col min="9732" max="9732" width="14.28515625" style="85" customWidth="1"/>
    <col min="9733" max="9733" width="11.85546875" style="85" customWidth="1"/>
    <col min="9734" max="9734" width="12.85546875" style="85" customWidth="1"/>
    <col min="9735" max="9735" width="8.140625" style="85" customWidth="1"/>
    <col min="9736" max="9736" width="8.28515625" style="85" customWidth="1"/>
    <col min="9737" max="9737" width="11.28515625" style="85" customWidth="1"/>
    <col min="9738" max="9738" width="13.85546875" style="85" bestFit="1" customWidth="1"/>
    <col min="9739" max="9739" width="1.28515625" style="85" customWidth="1"/>
    <col min="9740" max="9740" width="11.7109375" style="85" bestFit="1" customWidth="1"/>
    <col min="9741" max="9741" width="7.42578125" style="85" customWidth="1"/>
    <col min="9742" max="9742" width="6.5703125" style="85" customWidth="1"/>
    <col min="9743" max="9744" width="9.28515625" style="85" bestFit="1" customWidth="1"/>
    <col min="9745" max="9984" width="9.140625" style="85"/>
    <col min="9985" max="9985" width="0.85546875" style="85" customWidth="1"/>
    <col min="9986" max="9986" width="13.140625" style="85" bestFit="1" customWidth="1"/>
    <col min="9987" max="9987" width="26.85546875" style="85" customWidth="1"/>
    <col min="9988" max="9988" width="14.28515625" style="85" customWidth="1"/>
    <col min="9989" max="9989" width="11.85546875" style="85" customWidth="1"/>
    <col min="9990" max="9990" width="12.85546875" style="85" customWidth="1"/>
    <col min="9991" max="9991" width="8.140625" style="85" customWidth="1"/>
    <col min="9992" max="9992" width="8.28515625" style="85" customWidth="1"/>
    <col min="9993" max="9993" width="11.28515625" style="85" customWidth="1"/>
    <col min="9994" max="9994" width="13.85546875" style="85" bestFit="1" customWidth="1"/>
    <col min="9995" max="9995" width="1.28515625" style="85" customWidth="1"/>
    <col min="9996" max="9996" width="11.7109375" style="85" bestFit="1" customWidth="1"/>
    <col min="9997" max="9997" width="7.42578125" style="85" customWidth="1"/>
    <col min="9998" max="9998" width="6.5703125" style="85" customWidth="1"/>
    <col min="9999" max="10000" width="9.28515625" style="85" bestFit="1" customWidth="1"/>
    <col min="10001" max="10240" width="9.140625" style="85"/>
    <col min="10241" max="10241" width="0.85546875" style="85" customWidth="1"/>
    <col min="10242" max="10242" width="13.140625" style="85" bestFit="1" customWidth="1"/>
    <col min="10243" max="10243" width="26.85546875" style="85" customWidth="1"/>
    <col min="10244" max="10244" width="14.28515625" style="85" customWidth="1"/>
    <col min="10245" max="10245" width="11.85546875" style="85" customWidth="1"/>
    <col min="10246" max="10246" width="12.85546875" style="85" customWidth="1"/>
    <col min="10247" max="10247" width="8.140625" style="85" customWidth="1"/>
    <col min="10248" max="10248" width="8.28515625" style="85" customWidth="1"/>
    <col min="10249" max="10249" width="11.28515625" style="85" customWidth="1"/>
    <col min="10250" max="10250" width="13.85546875" style="85" bestFit="1" customWidth="1"/>
    <col min="10251" max="10251" width="1.28515625" style="85" customWidth="1"/>
    <col min="10252" max="10252" width="11.7109375" style="85" bestFit="1" customWidth="1"/>
    <col min="10253" max="10253" width="7.42578125" style="85" customWidth="1"/>
    <col min="10254" max="10254" width="6.5703125" style="85" customWidth="1"/>
    <col min="10255" max="10256" width="9.28515625" style="85" bestFit="1" customWidth="1"/>
    <col min="10257" max="10496" width="9.140625" style="85"/>
    <col min="10497" max="10497" width="0.85546875" style="85" customWidth="1"/>
    <col min="10498" max="10498" width="13.140625" style="85" bestFit="1" customWidth="1"/>
    <col min="10499" max="10499" width="26.85546875" style="85" customWidth="1"/>
    <col min="10500" max="10500" width="14.28515625" style="85" customWidth="1"/>
    <col min="10501" max="10501" width="11.85546875" style="85" customWidth="1"/>
    <col min="10502" max="10502" width="12.85546875" style="85" customWidth="1"/>
    <col min="10503" max="10503" width="8.140625" style="85" customWidth="1"/>
    <col min="10504" max="10504" width="8.28515625" style="85" customWidth="1"/>
    <col min="10505" max="10505" width="11.28515625" style="85" customWidth="1"/>
    <col min="10506" max="10506" width="13.85546875" style="85" bestFit="1" customWidth="1"/>
    <col min="10507" max="10507" width="1.28515625" style="85" customWidth="1"/>
    <col min="10508" max="10508" width="11.7109375" style="85" bestFit="1" customWidth="1"/>
    <col min="10509" max="10509" width="7.42578125" style="85" customWidth="1"/>
    <col min="10510" max="10510" width="6.5703125" style="85" customWidth="1"/>
    <col min="10511" max="10512" width="9.28515625" style="85" bestFit="1" customWidth="1"/>
    <col min="10513" max="10752" width="9.140625" style="85"/>
    <col min="10753" max="10753" width="0.85546875" style="85" customWidth="1"/>
    <col min="10754" max="10754" width="13.140625" style="85" bestFit="1" customWidth="1"/>
    <col min="10755" max="10755" width="26.85546875" style="85" customWidth="1"/>
    <col min="10756" max="10756" width="14.28515625" style="85" customWidth="1"/>
    <col min="10757" max="10757" width="11.85546875" style="85" customWidth="1"/>
    <col min="10758" max="10758" width="12.85546875" style="85" customWidth="1"/>
    <col min="10759" max="10759" width="8.140625" style="85" customWidth="1"/>
    <col min="10760" max="10760" width="8.28515625" style="85" customWidth="1"/>
    <col min="10761" max="10761" width="11.28515625" style="85" customWidth="1"/>
    <col min="10762" max="10762" width="13.85546875" style="85" bestFit="1" customWidth="1"/>
    <col min="10763" max="10763" width="1.28515625" style="85" customWidth="1"/>
    <col min="10764" max="10764" width="11.7109375" style="85" bestFit="1" customWidth="1"/>
    <col min="10765" max="10765" width="7.42578125" style="85" customWidth="1"/>
    <col min="10766" max="10766" width="6.5703125" style="85" customWidth="1"/>
    <col min="10767" max="10768" width="9.28515625" style="85" bestFit="1" customWidth="1"/>
    <col min="10769" max="11008" width="9.140625" style="85"/>
    <col min="11009" max="11009" width="0.85546875" style="85" customWidth="1"/>
    <col min="11010" max="11010" width="13.140625" style="85" bestFit="1" customWidth="1"/>
    <col min="11011" max="11011" width="26.85546875" style="85" customWidth="1"/>
    <col min="11012" max="11012" width="14.28515625" style="85" customWidth="1"/>
    <col min="11013" max="11013" width="11.85546875" style="85" customWidth="1"/>
    <col min="11014" max="11014" width="12.85546875" style="85" customWidth="1"/>
    <col min="11015" max="11015" width="8.140625" style="85" customWidth="1"/>
    <col min="11016" max="11016" width="8.28515625" style="85" customWidth="1"/>
    <col min="11017" max="11017" width="11.28515625" style="85" customWidth="1"/>
    <col min="11018" max="11018" width="13.85546875" style="85" bestFit="1" customWidth="1"/>
    <col min="11019" max="11019" width="1.28515625" style="85" customWidth="1"/>
    <col min="11020" max="11020" width="11.7109375" style="85" bestFit="1" customWidth="1"/>
    <col min="11021" max="11021" width="7.42578125" style="85" customWidth="1"/>
    <col min="11022" max="11022" width="6.5703125" style="85" customWidth="1"/>
    <col min="11023" max="11024" width="9.28515625" style="85" bestFit="1" customWidth="1"/>
    <col min="11025" max="11264" width="9.140625" style="85"/>
    <col min="11265" max="11265" width="0.85546875" style="85" customWidth="1"/>
    <col min="11266" max="11266" width="13.140625" style="85" bestFit="1" customWidth="1"/>
    <col min="11267" max="11267" width="26.85546875" style="85" customWidth="1"/>
    <col min="11268" max="11268" width="14.28515625" style="85" customWidth="1"/>
    <col min="11269" max="11269" width="11.85546875" style="85" customWidth="1"/>
    <col min="11270" max="11270" width="12.85546875" style="85" customWidth="1"/>
    <col min="11271" max="11271" width="8.140625" style="85" customWidth="1"/>
    <col min="11272" max="11272" width="8.28515625" style="85" customWidth="1"/>
    <col min="11273" max="11273" width="11.28515625" style="85" customWidth="1"/>
    <col min="11274" max="11274" width="13.85546875" style="85" bestFit="1" customWidth="1"/>
    <col min="11275" max="11275" width="1.28515625" style="85" customWidth="1"/>
    <col min="11276" max="11276" width="11.7109375" style="85" bestFit="1" customWidth="1"/>
    <col min="11277" max="11277" width="7.42578125" style="85" customWidth="1"/>
    <col min="11278" max="11278" width="6.5703125" style="85" customWidth="1"/>
    <col min="11279" max="11280" width="9.28515625" style="85" bestFit="1" customWidth="1"/>
    <col min="11281" max="11520" width="9.140625" style="85"/>
    <col min="11521" max="11521" width="0.85546875" style="85" customWidth="1"/>
    <col min="11522" max="11522" width="13.140625" style="85" bestFit="1" customWidth="1"/>
    <col min="11523" max="11523" width="26.85546875" style="85" customWidth="1"/>
    <col min="11524" max="11524" width="14.28515625" style="85" customWidth="1"/>
    <col min="11525" max="11525" width="11.85546875" style="85" customWidth="1"/>
    <col min="11526" max="11526" width="12.85546875" style="85" customWidth="1"/>
    <col min="11527" max="11527" width="8.140625" style="85" customWidth="1"/>
    <col min="11528" max="11528" width="8.28515625" style="85" customWidth="1"/>
    <col min="11529" max="11529" width="11.28515625" style="85" customWidth="1"/>
    <col min="11530" max="11530" width="13.85546875" style="85" bestFit="1" customWidth="1"/>
    <col min="11531" max="11531" width="1.28515625" style="85" customWidth="1"/>
    <col min="11532" max="11532" width="11.7109375" style="85" bestFit="1" customWidth="1"/>
    <col min="11533" max="11533" width="7.42578125" style="85" customWidth="1"/>
    <col min="11534" max="11534" width="6.5703125" style="85" customWidth="1"/>
    <col min="11535" max="11536" width="9.28515625" style="85" bestFit="1" customWidth="1"/>
    <col min="11537" max="11776" width="9.140625" style="85"/>
    <col min="11777" max="11777" width="0.85546875" style="85" customWidth="1"/>
    <col min="11778" max="11778" width="13.140625" style="85" bestFit="1" customWidth="1"/>
    <col min="11779" max="11779" width="26.85546875" style="85" customWidth="1"/>
    <col min="11780" max="11780" width="14.28515625" style="85" customWidth="1"/>
    <col min="11781" max="11781" width="11.85546875" style="85" customWidth="1"/>
    <col min="11782" max="11782" width="12.85546875" style="85" customWidth="1"/>
    <col min="11783" max="11783" width="8.140625" style="85" customWidth="1"/>
    <col min="11784" max="11784" width="8.28515625" style="85" customWidth="1"/>
    <col min="11785" max="11785" width="11.28515625" style="85" customWidth="1"/>
    <col min="11786" max="11786" width="13.85546875" style="85" bestFit="1" customWidth="1"/>
    <col min="11787" max="11787" width="1.28515625" style="85" customWidth="1"/>
    <col min="11788" max="11788" width="11.7109375" style="85" bestFit="1" customWidth="1"/>
    <col min="11789" max="11789" width="7.42578125" style="85" customWidth="1"/>
    <col min="11790" max="11790" width="6.5703125" style="85" customWidth="1"/>
    <col min="11791" max="11792" width="9.28515625" style="85" bestFit="1" customWidth="1"/>
    <col min="11793" max="12032" width="9.140625" style="85"/>
    <col min="12033" max="12033" width="0.85546875" style="85" customWidth="1"/>
    <col min="12034" max="12034" width="13.140625" style="85" bestFit="1" customWidth="1"/>
    <col min="12035" max="12035" width="26.85546875" style="85" customWidth="1"/>
    <col min="12036" max="12036" width="14.28515625" style="85" customWidth="1"/>
    <col min="12037" max="12037" width="11.85546875" style="85" customWidth="1"/>
    <col min="12038" max="12038" width="12.85546875" style="85" customWidth="1"/>
    <col min="12039" max="12039" width="8.140625" style="85" customWidth="1"/>
    <col min="12040" max="12040" width="8.28515625" style="85" customWidth="1"/>
    <col min="12041" max="12041" width="11.28515625" style="85" customWidth="1"/>
    <col min="12042" max="12042" width="13.85546875" style="85" bestFit="1" customWidth="1"/>
    <col min="12043" max="12043" width="1.28515625" style="85" customWidth="1"/>
    <col min="12044" max="12044" width="11.7109375" style="85" bestFit="1" customWidth="1"/>
    <col min="12045" max="12045" width="7.42578125" style="85" customWidth="1"/>
    <col min="12046" max="12046" width="6.5703125" style="85" customWidth="1"/>
    <col min="12047" max="12048" width="9.28515625" style="85" bestFit="1" customWidth="1"/>
    <col min="12049" max="12288" width="9.140625" style="85"/>
    <col min="12289" max="12289" width="0.85546875" style="85" customWidth="1"/>
    <col min="12290" max="12290" width="13.140625" style="85" bestFit="1" customWidth="1"/>
    <col min="12291" max="12291" width="26.85546875" style="85" customWidth="1"/>
    <col min="12292" max="12292" width="14.28515625" style="85" customWidth="1"/>
    <col min="12293" max="12293" width="11.85546875" style="85" customWidth="1"/>
    <col min="12294" max="12294" width="12.85546875" style="85" customWidth="1"/>
    <col min="12295" max="12295" width="8.140625" style="85" customWidth="1"/>
    <col min="12296" max="12296" width="8.28515625" style="85" customWidth="1"/>
    <col min="12297" max="12297" width="11.28515625" style="85" customWidth="1"/>
    <col min="12298" max="12298" width="13.85546875" style="85" bestFit="1" customWidth="1"/>
    <col min="12299" max="12299" width="1.28515625" style="85" customWidth="1"/>
    <col min="12300" max="12300" width="11.7109375" style="85" bestFit="1" customWidth="1"/>
    <col min="12301" max="12301" width="7.42578125" style="85" customWidth="1"/>
    <col min="12302" max="12302" width="6.5703125" style="85" customWidth="1"/>
    <col min="12303" max="12304" width="9.28515625" style="85" bestFit="1" customWidth="1"/>
    <col min="12305" max="12544" width="9.140625" style="85"/>
    <col min="12545" max="12545" width="0.85546875" style="85" customWidth="1"/>
    <col min="12546" max="12546" width="13.140625" style="85" bestFit="1" customWidth="1"/>
    <col min="12547" max="12547" width="26.85546875" style="85" customWidth="1"/>
    <col min="12548" max="12548" width="14.28515625" style="85" customWidth="1"/>
    <col min="12549" max="12549" width="11.85546875" style="85" customWidth="1"/>
    <col min="12550" max="12550" width="12.85546875" style="85" customWidth="1"/>
    <col min="12551" max="12551" width="8.140625" style="85" customWidth="1"/>
    <col min="12552" max="12552" width="8.28515625" style="85" customWidth="1"/>
    <col min="12553" max="12553" width="11.28515625" style="85" customWidth="1"/>
    <col min="12554" max="12554" width="13.85546875" style="85" bestFit="1" customWidth="1"/>
    <col min="12555" max="12555" width="1.28515625" style="85" customWidth="1"/>
    <col min="12556" max="12556" width="11.7109375" style="85" bestFit="1" customWidth="1"/>
    <col min="12557" max="12557" width="7.42578125" style="85" customWidth="1"/>
    <col min="12558" max="12558" width="6.5703125" style="85" customWidth="1"/>
    <col min="12559" max="12560" width="9.28515625" style="85" bestFit="1" customWidth="1"/>
    <col min="12561" max="12800" width="9.140625" style="85"/>
    <col min="12801" max="12801" width="0.85546875" style="85" customWidth="1"/>
    <col min="12802" max="12802" width="13.140625" style="85" bestFit="1" customWidth="1"/>
    <col min="12803" max="12803" width="26.85546875" style="85" customWidth="1"/>
    <col min="12804" max="12804" width="14.28515625" style="85" customWidth="1"/>
    <col min="12805" max="12805" width="11.85546875" style="85" customWidth="1"/>
    <col min="12806" max="12806" width="12.85546875" style="85" customWidth="1"/>
    <col min="12807" max="12807" width="8.140625" style="85" customWidth="1"/>
    <col min="12808" max="12808" width="8.28515625" style="85" customWidth="1"/>
    <col min="12809" max="12809" width="11.28515625" style="85" customWidth="1"/>
    <col min="12810" max="12810" width="13.85546875" style="85" bestFit="1" customWidth="1"/>
    <col min="12811" max="12811" width="1.28515625" style="85" customWidth="1"/>
    <col min="12812" max="12812" width="11.7109375" style="85" bestFit="1" customWidth="1"/>
    <col min="12813" max="12813" width="7.42578125" style="85" customWidth="1"/>
    <col min="12814" max="12814" width="6.5703125" style="85" customWidth="1"/>
    <col min="12815" max="12816" width="9.28515625" style="85" bestFit="1" customWidth="1"/>
    <col min="12817" max="13056" width="9.140625" style="85"/>
    <col min="13057" max="13057" width="0.85546875" style="85" customWidth="1"/>
    <col min="13058" max="13058" width="13.140625" style="85" bestFit="1" customWidth="1"/>
    <col min="13059" max="13059" width="26.85546875" style="85" customWidth="1"/>
    <col min="13060" max="13060" width="14.28515625" style="85" customWidth="1"/>
    <col min="13061" max="13061" width="11.85546875" style="85" customWidth="1"/>
    <col min="13062" max="13062" width="12.85546875" style="85" customWidth="1"/>
    <col min="13063" max="13063" width="8.140625" style="85" customWidth="1"/>
    <col min="13064" max="13064" width="8.28515625" style="85" customWidth="1"/>
    <col min="13065" max="13065" width="11.28515625" style="85" customWidth="1"/>
    <col min="13066" max="13066" width="13.85546875" style="85" bestFit="1" customWidth="1"/>
    <col min="13067" max="13067" width="1.28515625" style="85" customWidth="1"/>
    <col min="13068" max="13068" width="11.7109375" style="85" bestFit="1" customWidth="1"/>
    <col min="13069" max="13069" width="7.42578125" style="85" customWidth="1"/>
    <col min="13070" max="13070" width="6.5703125" style="85" customWidth="1"/>
    <col min="13071" max="13072" width="9.28515625" style="85" bestFit="1" customWidth="1"/>
    <col min="13073" max="13312" width="9.140625" style="85"/>
    <col min="13313" max="13313" width="0.85546875" style="85" customWidth="1"/>
    <col min="13314" max="13314" width="13.140625" style="85" bestFit="1" customWidth="1"/>
    <col min="13315" max="13315" width="26.85546875" style="85" customWidth="1"/>
    <col min="13316" max="13316" width="14.28515625" style="85" customWidth="1"/>
    <col min="13317" max="13317" width="11.85546875" style="85" customWidth="1"/>
    <col min="13318" max="13318" width="12.85546875" style="85" customWidth="1"/>
    <col min="13319" max="13319" width="8.140625" style="85" customWidth="1"/>
    <col min="13320" max="13320" width="8.28515625" style="85" customWidth="1"/>
    <col min="13321" max="13321" width="11.28515625" style="85" customWidth="1"/>
    <col min="13322" max="13322" width="13.85546875" style="85" bestFit="1" customWidth="1"/>
    <col min="13323" max="13323" width="1.28515625" style="85" customWidth="1"/>
    <col min="13324" max="13324" width="11.7109375" style="85" bestFit="1" customWidth="1"/>
    <col min="13325" max="13325" width="7.42578125" style="85" customWidth="1"/>
    <col min="13326" max="13326" width="6.5703125" style="85" customWidth="1"/>
    <col min="13327" max="13328" width="9.28515625" style="85" bestFit="1" customWidth="1"/>
    <col min="13329" max="13568" width="9.140625" style="85"/>
    <col min="13569" max="13569" width="0.85546875" style="85" customWidth="1"/>
    <col min="13570" max="13570" width="13.140625" style="85" bestFit="1" customWidth="1"/>
    <col min="13571" max="13571" width="26.85546875" style="85" customWidth="1"/>
    <col min="13572" max="13572" width="14.28515625" style="85" customWidth="1"/>
    <col min="13573" max="13573" width="11.85546875" style="85" customWidth="1"/>
    <col min="13574" max="13574" width="12.85546875" style="85" customWidth="1"/>
    <col min="13575" max="13575" width="8.140625" style="85" customWidth="1"/>
    <col min="13576" max="13576" width="8.28515625" style="85" customWidth="1"/>
    <col min="13577" max="13577" width="11.28515625" style="85" customWidth="1"/>
    <col min="13578" max="13578" width="13.85546875" style="85" bestFit="1" customWidth="1"/>
    <col min="13579" max="13579" width="1.28515625" style="85" customWidth="1"/>
    <col min="13580" max="13580" width="11.7109375" style="85" bestFit="1" customWidth="1"/>
    <col min="13581" max="13581" width="7.42578125" style="85" customWidth="1"/>
    <col min="13582" max="13582" width="6.5703125" style="85" customWidth="1"/>
    <col min="13583" max="13584" width="9.28515625" style="85" bestFit="1" customWidth="1"/>
    <col min="13585" max="13824" width="9.140625" style="85"/>
    <col min="13825" max="13825" width="0.85546875" style="85" customWidth="1"/>
    <col min="13826" max="13826" width="13.140625" style="85" bestFit="1" customWidth="1"/>
    <col min="13827" max="13827" width="26.85546875" style="85" customWidth="1"/>
    <col min="13828" max="13828" width="14.28515625" style="85" customWidth="1"/>
    <col min="13829" max="13829" width="11.85546875" style="85" customWidth="1"/>
    <col min="13830" max="13830" width="12.85546875" style="85" customWidth="1"/>
    <col min="13831" max="13831" width="8.140625" style="85" customWidth="1"/>
    <col min="13832" max="13832" width="8.28515625" style="85" customWidth="1"/>
    <col min="13833" max="13833" width="11.28515625" style="85" customWidth="1"/>
    <col min="13834" max="13834" width="13.85546875" style="85" bestFit="1" customWidth="1"/>
    <col min="13835" max="13835" width="1.28515625" style="85" customWidth="1"/>
    <col min="13836" max="13836" width="11.7109375" style="85" bestFit="1" customWidth="1"/>
    <col min="13837" max="13837" width="7.42578125" style="85" customWidth="1"/>
    <col min="13838" max="13838" width="6.5703125" style="85" customWidth="1"/>
    <col min="13839" max="13840" width="9.28515625" style="85" bestFit="1" customWidth="1"/>
    <col min="13841" max="14080" width="9.140625" style="85"/>
    <col min="14081" max="14081" width="0.85546875" style="85" customWidth="1"/>
    <col min="14082" max="14082" width="13.140625" style="85" bestFit="1" customWidth="1"/>
    <col min="14083" max="14083" width="26.85546875" style="85" customWidth="1"/>
    <col min="14084" max="14084" width="14.28515625" style="85" customWidth="1"/>
    <col min="14085" max="14085" width="11.85546875" style="85" customWidth="1"/>
    <col min="14086" max="14086" width="12.85546875" style="85" customWidth="1"/>
    <col min="14087" max="14087" width="8.140625" style="85" customWidth="1"/>
    <col min="14088" max="14088" width="8.28515625" style="85" customWidth="1"/>
    <col min="14089" max="14089" width="11.28515625" style="85" customWidth="1"/>
    <col min="14090" max="14090" width="13.85546875" style="85" bestFit="1" customWidth="1"/>
    <col min="14091" max="14091" width="1.28515625" style="85" customWidth="1"/>
    <col min="14092" max="14092" width="11.7109375" style="85" bestFit="1" customWidth="1"/>
    <col min="14093" max="14093" width="7.42578125" style="85" customWidth="1"/>
    <col min="14094" max="14094" width="6.5703125" style="85" customWidth="1"/>
    <col min="14095" max="14096" width="9.28515625" style="85" bestFit="1" customWidth="1"/>
    <col min="14097" max="14336" width="9.140625" style="85"/>
    <col min="14337" max="14337" width="0.85546875" style="85" customWidth="1"/>
    <col min="14338" max="14338" width="13.140625" style="85" bestFit="1" customWidth="1"/>
    <col min="14339" max="14339" width="26.85546875" style="85" customWidth="1"/>
    <col min="14340" max="14340" width="14.28515625" style="85" customWidth="1"/>
    <col min="14341" max="14341" width="11.85546875" style="85" customWidth="1"/>
    <col min="14342" max="14342" width="12.85546875" style="85" customWidth="1"/>
    <col min="14343" max="14343" width="8.140625" style="85" customWidth="1"/>
    <col min="14344" max="14344" width="8.28515625" style="85" customWidth="1"/>
    <col min="14345" max="14345" width="11.28515625" style="85" customWidth="1"/>
    <col min="14346" max="14346" width="13.85546875" style="85" bestFit="1" customWidth="1"/>
    <col min="14347" max="14347" width="1.28515625" style="85" customWidth="1"/>
    <col min="14348" max="14348" width="11.7109375" style="85" bestFit="1" customWidth="1"/>
    <col min="14349" max="14349" width="7.42578125" style="85" customWidth="1"/>
    <col min="14350" max="14350" width="6.5703125" style="85" customWidth="1"/>
    <col min="14351" max="14352" width="9.28515625" style="85" bestFit="1" customWidth="1"/>
    <col min="14353" max="14592" width="9.140625" style="85"/>
    <col min="14593" max="14593" width="0.85546875" style="85" customWidth="1"/>
    <col min="14594" max="14594" width="13.140625" style="85" bestFit="1" customWidth="1"/>
    <col min="14595" max="14595" width="26.85546875" style="85" customWidth="1"/>
    <col min="14596" max="14596" width="14.28515625" style="85" customWidth="1"/>
    <col min="14597" max="14597" width="11.85546875" style="85" customWidth="1"/>
    <col min="14598" max="14598" width="12.85546875" style="85" customWidth="1"/>
    <col min="14599" max="14599" width="8.140625" style="85" customWidth="1"/>
    <col min="14600" max="14600" width="8.28515625" style="85" customWidth="1"/>
    <col min="14601" max="14601" width="11.28515625" style="85" customWidth="1"/>
    <col min="14602" max="14602" width="13.85546875" style="85" bestFit="1" customWidth="1"/>
    <col min="14603" max="14603" width="1.28515625" style="85" customWidth="1"/>
    <col min="14604" max="14604" width="11.7109375" style="85" bestFit="1" customWidth="1"/>
    <col min="14605" max="14605" width="7.42578125" style="85" customWidth="1"/>
    <col min="14606" max="14606" width="6.5703125" style="85" customWidth="1"/>
    <col min="14607" max="14608" width="9.28515625" style="85" bestFit="1" customWidth="1"/>
    <col min="14609" max="14848" width="9.140625" style="85"/>
    <col min="14849" max="14849" width="0.85546875" style="85" customWidth="1"/>
    <col min="14850" max="14850" width="13.140625" style="85" bestFit="1" customWidth="1"/>
    <col min="14851" max="14851" width="26.85546875" style="85" customWidth="1"/>
    <col min="14852" max="14852" width="14.28515625" style="85" customWidth="1"/>
    <col min="14853" max="14853" width="11.85546875" style="85" customWidth="1"/>
    <col min="14854" max="14854" width="12.85546875" style="85" customWidth="1"/>
    <col min="14855" max="14855" width="8.140625" style="85" customWidth="1"/>
    <col min="14856" max="14856" width="8.28515625" style="85" customWidth="1"/>
    <col min="14857" max="14857" width="11.28515625" style="85" customWidth="1"/>
    <col min="14858" max="14858" width="13.85546875" style="85" bestFit="1" customWidth="1"/>
    <col min="14859" max="14859" width="1.28515625" style="85" customWidth="1"/>
    <col min="14860" max="14860" width="11.7109375" style="85" bestFit="1" customWidth="1"/>
    <col min="14861" max="14861" width="7.42578125" style="85" customWidth="1"/>
    <col min="14862" max="14862" width="6.5703125" style="85" customWidth="1"/>
    <col min="14863" max="14864" width="9.28515625" style="85" bestFit="1" customWidth="1"/>
    <col min="14865" max="15104" width="9.140625" style="85"/>
    <col min="15105" max="15105" width="0.85546875" style="85" customWidth="1"/>
    <col min="15106" max="15106" width="13.140625" style="85" bestFit="1" customWidth="1"/>
    <col min="15107" max="15107" width="26.85546875" style="85" customWidth="1"/>
    <col min="15108" max="15108" width="14.28515625" style="85" customWidth="1"/>
    <col min="15109" max="15109" width="11.85546875" style="85" customWidth="1"/>
    <col min="15110" max="15110" width="12.85546875" style="85" customWidth="1"/>
    <col min="15111" max="15111" width="8.140625" style="85" customWidth="1"/>
    <col min="15112" max="15112" width="8.28515625" style="85" customWidth="1"/>
    <col min="15113" max="15113" width="11.28515625" style="85" customWidth="1"/>
    <col min="15114" max="15114" width="13.85546875" style="85" bestFit="1" customWidth="1"/>
    <col min="15115" max="15115" width="1.28515625" style="85" customWidth="1"/>
    <col min="15116" max="15116" width="11.7109375" style="85" bestFit="1" customWidth="1"/>
    <col min="15117" max="15117" width="7.42578125" style="85" customWidth="1"/>
    <col min="15118" max="15118" width="6.5703125" style="85" customWidth="1"/>
    <col min="15119" max="15120" width="9.28515625" style="85" bestFit="1" customWidth="1"/>
    <col min="15121" max="15360" width="9.140625" style="85"/>
    <col min="15361" max="15361" width="0.85546875" style="85" customWidth="1"/>
    <col min="15362" max="15362" width="13.140625" style="85" bestFit="1" customWidth="1"/>
    <col min="15363" max="15363" width="26.85546875" style="85" customWidth="1"/>
    <col min="15364" max="15364" width="14.28515625" style="85" customWidth="1"/>
    <col min="15365" max="15365" width="11.85546875" style="85" customWidth="1"/>
    <col min="15366" max="15366" width="12.85546875" style="85" customWidth="1"/>
    <col min="15367" max="15367" width="8.140625" style="85" customWidth="1"/>
    <col min="15368" max="15368" width="8.28515625" style="85" customWidth="1"/>
    <col min="15369" max="15369" width="11.28515625" style="85" customWidth="1"/>
    <col min="15370" max="15370" width="13.85546875" style="85" bestFit="1" customWidth="1"/>
    <col min="15371" max="15371" width="1.28515625" style="85" customWidth="1"/>
    <col min="15372" max="15372" width="11.7109375" style="85" bestFit="1" customWidth="1"/>
    <col min="15373" max="15373" width="7.42578125" style="85" customWidth="1"/>
    <col min="15374" max="15374" width="6.5703125" style="85" customWidth="1"/>
    <col min="15375" max="15376" width="9.28515625" style="85" bestFit="1" customWidth="1"/>
    <col min="15377" max="15616" width="9.140625" style="85"/>
    <col min="15617" max="15617" width="0.85546875" style="85" customWidth="1"/>
    <col min="15618" max="15618" width="13.140625" style="85" bestFit="1" customWidth="1"/>
    <col min="15619" max="15619" width="26.85546875" style="85" customWidth="1"/>
    <col min="15620" max="15620" width="14.28515625" style="85" customWidth="1"/>
    <col min="15621" max="15621" width="11.85546875" style="85" customWidth="1"/>
    <col min="15622" max="15622" width="12.85546875" style="85" customWidth="1"/>
    <col min="15623" max="15623" width="8.140625" style="85" customWidth="1"/>
    <col min="15624" max="15624" width="8.28515625" style="85" customWidth="1"/>
    <col min="15625" max="15625" width="11.28515625" style="85" customWidth="1"/>
    <col min="15626" max="15626" width="13.85546875" style="85" bestFit="1" customWidth="1"/>
    <col min="15627" max="15627" width="1.28515625" style="85" customWidth="1"/>
    <col min="15628" max="15628" width="11.7109375" style="85" bestFit="1" customWidth="1"/>
    <col min="15629" max="15629" width="7.42578125" style="85" customWidth="1"/>
    <col min="15630" max="15630" width="6.5703125" style="85" customWidth="1"/>
    <col min="15631" max="15632" width="9.28515625" style="85" bestFit="1" customWidth="1"/>
    <col min="15633" max="15872" width="9.140625" style="85"/>
    <col min="15873" max="15873" width="0.85546875" style="85" customWidth="1"/>
    <col min="15874" max="15874" width="13.140625" style="85" bestFit="1" customWidth="1"/>
    <col min="15875" max="15875" width="26.85546875" style="85" customWidth="1"/>
    <col min="15876" max="15876" width="14.28515625" style="85" customWidth="1"/>
    <col min="15877" max="15877" width="11.85546875" style="85" customWidth="1"/>
    <col min="15878" max="15878" width="12.85546875" style="85" customWidth="1"/>
    <col min="15879" max="15879" width="8.140625" style="85" customWidth="1"/>
    <col min="15880" max="15880" width="8.28515625" style="85" customWidth="1"/>
    <col min="15881" max="15881" width="11.28515625" style="85" customWidth="1"/>
    <col min="15882" max="15882" width="13.85546875" style="85" bestFit="1" customWidth="1"/>
    <col min="15883" max="15883" width="1.28515625" style="85" customWidth="1"/>
    <col min="15884" max="15884" width="11.7109375" style="85" bestFit="1" customWidth="1"/>
    <col min="15885" max="15885" width="7.42578125" style="85" customWidth="1"/>
    <col min="15886" max="15886" width="6.5703125" style="85" customWidth="1"/>
    <col min="15887" max="15888" width="9.28515625" style="85" bestFit="1" customWidth="1"/>
    <col min="15889" max="16128" width="9.140625" style="85"/>
    <col min="16129" max="16129" width="0.85546875" style="85" customWidth="1"/>
    <col min="16130" max="16130" width="13.140625" style="85" bestFit="1" customWidth="1"/>
    <col min="16131" max="16131" width="26.85546875" style="85" customWidth="1"/>
    <col min="16132" max="16132" width="14.28515625" style="85" customWidth="1"/>
    <col min="16133" max="16133" width="11.85546875" style="85" customWidth="1"/>
    <col min="16134" max="16134" width="12.85546875" style="85" customWidth="1"/>
    <col min="16135" max="16135" width="8.140625" style="85" customWidth="1"/>
    <col min="16136" max="16136" width="8.28515625" style="85" customWidth="1"/>
    <col min="16137" max="16137" width="11.28515625" style="85" customWidth="1"/>
    <col min="16138" max="16138" width="13.85546875" style="85" bestFit="1" customWidth="1"/>
    <col min="16139" max="16139" width="1.28515625" style="85" customWidth="1"/>
    <col min="16140" max="16140" width="11.7109375" style="85" bestFit="1" customWidth="1"/>
    <col min="16141" max="16141" width="7.42578125" style="85" customWidth="1"/>
    <col min="16142" max="16142" width="6.5703125" style="85" customWidth="1"/>
    <col min="16143" max="16144" width="9.28515625" style="85" bestFit="1" customWidth="1"/>
    <col min="16145" max="16384" width="9.140625" style="85"/>
  </cols>
  <sheetData>
    <row r="1" spans="2:13" ht="9.75" customHeight="1" thickBot="1" x14ac:dyDescent="0.25"/>
    <row r="2" spans="2:13" ht="15" customHeight="1" x14ac:dyDescent="0.2">
      <c r="B2" s="555" t="s">
        <v>420</v>
      </c>
      <c r="C2" s="556"/>
      <c r="D2" s="556"/>
      <c r="E2" s="556"/>
      <c r="F2" s="556"/>
      <c r="G2" s="556"/>
      <c r="H2" s="556"/>
      <c r="I2" s="556"/>
      <c r="J2" s="557"/>
    </row>
    <row r="3" spans="2:13" ht="15.75" customHeight="1" x14ac:dyDescent="0.2">
      <c r="B3" s="377" t="s">
        <v>1</v>
      </c>
      <c r="C3" s="378"/>
      <c r="D3" s="378"/>
      <c r="E3" s="378"/>
      <c r="F3" s="396"/>
      <c r="G3" s="558"/>
      <c r="H3" s="559"/>
      <c r="I3" s="559"/>
      <c r="J3" s="560"/>
    </row>
    <row r="4" spans="2:13" ht="15.75" customHeight="1" x14ac:dyDescent="0.2">
      <c r="B4" s="377" t="s">
        <v>296</v>
      </c>
      <c r="C4" s="378"/>
      <c r="D4" s="378"/>
      <c r="E4" s="378"/>
      <c r="F4" s="396"/>
      <c r="G4" s="561"/>
      <c r="H4" s="562"/>
      <c r="I4" s="562"/>
      <c r="J4" s="563"/>
    </row>
    <row r="5" spans="2:13" ht="12.75" x14ac:dyDescent="0.2">
      <c r="B5" s="564"/>
      <c r="C5" s="565"/>
      <c r="D5" s="565"/>
      <c r="E5" s="565"/>
      <c r="F5" s="565"/>
      <c r="G5" s="565"/>
      <c r="H5" s="565"/>
      <c r="I5" s="565"/>
      <c r="J5" s="566"/>
    </row>
    <row r="6" spans="2:13" ht="15" x14ac:dyDescent="0.2">
      <c r="B6" s="545"/>
      <c r="C6" s="546"/>
      <c r="D6" s="546"/>
      <c r="E6" s="546"/>
      <c r="F6" s="546"/>
      <c r="G6" s="546"/>
      <c r="H6" s="546"/>
      <c r="I6" s="546"/>
      <c r="J6" s="547"/>
    </row>
    <row r="7" spans="2:13" ht="15.75" customHeight="1" x14ac:dyDescent="0.2">
      <c r="B7" s="124" t="s">
        <v>4</v>
      </c>
      <c r="C7" s="427" t="s">
        <v>5</v>
      </c>
      <c r="D7" s="548"/>
      <c r="E7" s="548"/>
      <c r="F7" s="548"/>
      <c r="G7" s="548"/>
      <c r="H7" s="548"/>
      <c r="I7" s="549">
        <v>44308</v>
      </c>
      <c r="J7" s="385"/>
    </row>
    <row r="8" spans="2:13" ht="15.75" customHeight="1" x14ac:dyDescent="0.2">
      <c r="B8" s="124" t="s">
        <v>6</v>
      </c>
      <c r="C8" s="427" t="s">
        <v>7</v>
      </c>
      <c r="D8" s="548"/>
      <c r="E8" s="548"/>
      <c r="F8" s="548"/>
      <c r="G8" s="548"/>
      <c r="H8" s="548"/>
      <c r="I8" s="550" t="s">
        <v>176</v>
      </c>
      <c r="J8" s="551"/>
    </row>
    <row r="9" spans="2:13" ht="12.75" x14ac:dyDescent="0.2">
      <c r="B9" s="124" t="s">
        <v>8</v>
      </c>
      <c r="C9" s="395" t="s">
        <v>199</v>
      </c>
      <c r="D9" s="552"/>
      <c r="E9" s="552"/>
      <c r="F9" s="552"/>
      <c r="G9" s="552"/>
      <c r="H9" s="553"/>
      <c r="I9" s="554" t="s">
        <v>297</v>
      </c>
      <c r="J9" s="385"/>
    </row>
    <row r="10" spans="2:13" ht="15.75" customHeight="1" x14ac:dyDescent="0.2">
      <c r="B10" s="124" t="s">
        <v>9</v>
      </c>
      <c r="C10" s="395" t="s">
        <v>10</v>
      </c>
      <c r="D10" s="552"/>
      <c r="E10" s="552"/>
      <c r="F10" s="552"/>
      <c r="G10" s="552"/>
      <c r="H10" s="553"/>
      <c r="I10" s="567">
        <v>12</v>
      </c>
      <c r="J10" s="568"/>
    </row>
    <row r="11" spans="2:13" ht="14.25" customHeight="1" x14ac:dyDescent="0.2">
      <c r="B11" s="569" t="s">
        <v>200</v>
      </c>
      <c r="C11" s="570"/>
      <c r="D11" s="570"/>
      <c r="E11" s="570"/>
      <c r="F11" s="570"/>
      <c r="G11" s="570"/>
      <c r="H11" s="570"/>
      <c r="I11" s="570"/>
      <c r="J11" s="571"/>
    </row>
    <row r="12" spans="2:13" ht="49.5" customHeight="1" x14ac:dyDescent="0.2">
      <c r="B12" s="125" t="s">
        <v>201</v>
      </c>
      <c r="C12" s="539" t="s">
        <v>202</v>
      </c>
      <c r="D12" s="539"/>
      <c r="E12" s="539"/>
      <c r="F12" s="540"/>
      <c r="G12" s="543" t="s">
        <v>11</v>
      </c>
      <c r="H12" s="540"/>
      <c r="I12" s="536" t="s">
        <v>203</v>
      </c>
      <c r="J12" s="544"/>
    </row>
    <row r="13" spans="2:13" ht="12.75" x14ac:dyDescent="0.2">
      <c r="B13" s="126"/>
      <c r="C13" s="536" t="s">
        <v>204</v>
      </c>
      <c r="D13" s="536"/>
      <c r="E13" s="536"/>
      <c r="F13" s="536"/>
      <c r="G13" s="536" t="s">
        <v>205</v>
      </c>
      <c r="H13" s="536"/>
      <c r="I13" s="537">
        <v>1</v>
      </c>
      <c r="J13" s="538"/>
    </row>
    <row r="14" spans="2:13" ht="12.75" customHeight="1" x14ac:dyDescent="0.2">
      <c r="B14" s="472" t="s">
        <v>206</v>
      </c>
      <c r="C14" s="539"/>
      <c r="D14" s="539"/>
      <c r="E14" s="539"/>
      <c r="F14" s="539"/>
      <c r="G14" s="539"/>
      <c r="H14" s="540"/>
      <c r="I14" s="537">
        <f>SUM(I13:I13)</f>
        <v>1</v>
      </c>
      <c r="J14" s="538"/>
    </row>
    <row r="15" spans="2:13" ht="8.25" customHeight="1" x14ac:dyDescent="0.2">
      <c r="B15" s="472"/>
      <c r="C15" s="541"/>
      <c r="D15" s="541"/>
      <c r="E15" s="541"/>
      <c r="F15" s="541"/>
      <c r="G15" s="541"/>
      <c r="H15" s="541"/>
      <c r="I15" s="541"/>
      <c r="J15" s="542"/>
    </row>
    <row r="16" spans="2:13" ht="12.75" x14ac:dyDescent="0.2">
      <c r="B16" s="424"/>
      <c r="C16" s="425"/>
      <c r="D16" s="425"/>
      <c r="E16" s="425"/>
      <c r="F16" s="425"/>
      <c r="G16" s="425"/>
      <c r="H16" s="425"/>
      <c r="I16" s="425"/>
      <c r="J16" s="572"/>
      <c r="L16" s="127"/>
      <c r="M16" s="128"/>
    </row>
    <row r="17" spans="2:244" ht="7.5" customHeight="1" x14ac:dyDescent="0.2">
      <c r="B17" s="520"/>
      <c r="C17" s="471"/>
      <c r="D17" s="471"/>
      <c r="E17" s="471"/>
      <c r="F17" s="471"/>
      <c r="G17" s="471"/>
      <c r="H17" s="471"/>
      <c r="I17" s="471"/>
      <c r="J17" s="573"/>
      <c r="L17" s="127"/>
      <c r="M17" s="128"/>
    </row>
    <row r="18" spans="2:244" ht="12.75" customHeight="1" x14ac:dyDescent="0.2">
      <c r="B18" s="451" t="s">
        <v>207</v>
      </c>
      <c r="C18" s="574"/>
      <c r="D18" s="574"/>
      <c r="E18" s="574"/>
      <c r="F18" s="574"/>
      <c r="G18" s="574"/>
      <c r="H18" s="574"/>
      <c r="I18" s="574"/>
      <c r="J18" s="575"/>
      <c r="L18" s="127"/>
      <c r="M18" s="128"/>
    </row>
    <row r="19" spans="2:244" ht="21.75" customHeight="1" x14ac:dyDescent="0.2">
      <c r="B19" s="534" t="s">
        <v>208</v>
      </c>
      <c r="C19" s="503"/>
      <c r="D19" s="503"/>
      <c r="E19" s="503"/>
      <c r="F19" s="503"/>
      <c r="G19" s="503"/>
      <c r="H19" s="503"/>
      <c r="I19" s="503"/>
      <c r="J19" s="535"/>
      <c r="K19" s="129"/>
      <c r="L19" s="130"/>
      <c r="M19" s="130"/>
      <c r="N19" s="130"/>
      <c r="O19" s="130"/>
      <c r="P19" s="130"/>
      <c r="Q19" s="130"/>
      <c r="R19" s="525"/>
      <c r="S19" s="525"/>
      <c r="T19" s="525"/>
      <c r="U19" s="525"/>
      <c r="V19" s="525"/>
      <c r="W19" s="525"/>
      <c r="X19" s="525"/>
      <c r="Y19" s="525"/>
      <c r="Z19" s="525"/>
      <c r="AA19" s="525"/>
      <c r="AB19" s="525"/>
      <c r="AC19" s="525"/>
      <c r="AD19" s="525"/>
      <c r="AE19" s="525"/>
      <c r="AF19" s="525"/>
      <c r="AG19" s="525"/>
      <c r="AH19" s="525"/>
      <c r="AI19" s="525"/>
      <c r="AJ19" s="525"/>
      <c r="AK19" s="525"/>
      <c r="AL19" s="525"/>
      <c r="AM19" s="525"/>
      <c r="AN19" s="525"/>
      <c r="AO19" s="525"/>
      <c r="AP19" s="525"/>
      <c r="AQ19" s="525"/>
      <c r="AR19" s="525"/>
      <c r="AS19" s="525"/>
      <c r="AT19" s="525"/>
      <c r="AU19" s="525"/>
      <c r="AV19" s="525"/>
      <c r="AW19" s="525"/>
      <c r="AX19" s="525"/>
      <c r="AY19" s="525"/>
      <c r="AZ19" s="525"/>
      <c r="BA19" s="525"/>
      <c r="BB19" s="525"/>
      <c r="BC19" s="525"/>
      <c r="BD19" s="525"/>
      <c r="BE19" s="525"/>
      <c r="BF19" s="525"/>
      <c r="BG19" s="525"/>
      <c r="BH19" s="525"/>
      <c r="BI19" s="525"/>
      <c r="BJ19" s="525"/>
      <c r="BK19" s="525"/>
      <c r="BL19" s="525"/>
      <c r="BM19" s="525"/>
      <c r="BN19" s="525"/>
      <c r="BO19" s="525"/>
      <c r="BP19" s="525"/>
      <c r="BQ19" s="525"/>
      <c r="BR19" s="525"/>
      <c r="BS19" s="525"/>
      <c r="BT19" s="525"/>
      <c r="BU19" s="525"/>
      <c r="BV19" s="525"/>
      <c r="BW19" s="525"/>
      <c r="BX19" s="525"/>
      <c r="BY19" s="525"/>
      <c r="BZ19" s="525"/>
      <c r="CA19" s="525"/>
      <c r="CB19" s="525"/>
      <c r="CC19" s="525"/>
      <c r="CD19" s="525"/>
      <c r="CE19" s="525"/>
      <c r="CF19" s="525"/>
      <c r="CG19" s="525"/>
      <c r="CH19" s="525"/>
      <c r="CI19" s="525"/>
      <c r="CJ19" s="525"/>
      <c r="CK19" s="525"/>
      <c r="CL19" s="525"/>
      <c r="CM19" s="525"/>
      <c r="CN19" s="525"/>
      <c r="CO19" s="525"/>
      <c r="CP19" s="525"/>
      <c r="CQ19" s="525"/>
      <c r="CR19" s="525"/>
      <c r="CS19" s="525"/>
      <c r="CT19" s="525"/>
      <c r="CU19" s="525"/>
      <c r="CV19" s="525"/>
      <c r="CW19" s="525"/>
      <c r="CX19" s="525"/>
      <c r="CY19" s="525"/>
      <c r="CZ19" s="525"/>
      <c r="DA19" s="525"/>
      <c r="DB19" s="525"/>
      <c r="DC19" s="525"/>
      <c r="DD19" s="525"/>
      <c r="DE19" s="525"/>
      <c r="DF19" s="525"/>
      <c r="DG19" s="525"/>
      <c r="DH19" s="525"/>
      <c r="DI19" s="525"/>
      <c r="DJ19" s="525"/>
      <c r="DK19" s="525"/>
      <c r="DL19" s="525"/>
      <c r="DM19" s="525"/>
      <c r="DN19" s="525"/>
      <c r="DO19" s="525"/>
      <c r="DP19" s="525"/>
      <c r="DQ19" s="525"/>
      <c r="DR19" s="525"/>
      <c r="DS19" s="525"/>
      <c r="DT19" s="525"/>
      <c r="DU19" s="525"/>
      <c r="DV19" s="525"/>
      <c r="DW19" s="525"/>
      <c r="DX19" s="525"/>
      <c r="DY19" s="525"/>
      <c r="DZ19" s="525"/>
      <c r="EA19" s="525"/>
      <c r="EB19" s="525"/>
      <c r="EC19" s="525"/>
      <c r="ED19" s="525"/>
      <c r="EE19" s="525"/>
      <c r="EF19" s="525"/>
      <c r="EG19" s="525"/>
      <c r="EH19" s="525"/>
      <c r="EI19" s="525"/>
      <c r="EJ19" s="525"/>
      <c r="EK19" s="525"/>
      <c r="EL19" s="525"/>
      <c r="EM19" s="525"/>
      <c r="EN19" s="525"/>
      <c r="EO19" s="525"/>
      <c r="EP19" s="525"/>
      <c r="EQ19" s="525"/>
      <c r="ER19" s="525"/>
      <c r="ES19" s="525"/>
      <c r="ET19" s="525"/>
      <c r="EU19" s="525"/>
      <c r="EV19" s="525"/>
      <c r="EW19" s="525"/>
      <c r="EX19" s="525"/>
      <c r="EY19" s="525"/>
      <c r="EZ19" s="525"/>
      <c r="FA19" s="525"/>
      <c r="FB19" s="525"/>
      <c r="FC19" s="525"/>
      <c r="FD19" s="525"/>
      <c r="FE19" s="525"/>
      <c r="FF19" s="525"/>
      <c r="FG19" s="525"/>
      <c r="FH19" s="525"/>
      <c r="FI19" s="525"/>
      <c r="FJ19" s="525"/>
      <c r="FK19" s="525"/>
      <c r="FL19" s="525"/>
      <c r="FM19" s="525"/>
      <c r="FN19" s="525"/>
      <c r="FO19" s="525"/>
      <c r="FP19" s="525"/>
      <c r="FQ19" s="525"/>
      <c r="FR19" s="525"/>
      <c r="FS19" s="525"/>
      <c r="FT19" s="525"/>
      <c r="FU19" s="525"/>
      <c r="FV19" s="525"/>
      <c r="FW19" s="525"/>
      <c r="FX19" s="525"/>
      <c r="FY19" s="525"/>
      <c r="FZ19" s="525"/>
      <c r="GA19" s="525"/>
      <c r="GB19" s="525"/>
      <c r="GC19" s="525"/>
      <c r="GD19" s="525"/>
      <c r="GE19" s="525"/>
      <c r="GF19" s="525"/>
      <c r="GG19" s="525"/>
      <c r="GH19" s="525"/>
      <c r="GI19" s="525"/>
      <c r="GJ19" s="525"/>
      <c r="GK19" s="525"/>
      <c r="GL19" s="525"/>
      <c r="GM19" s="525"/>
      <c r="GN19" s="525"/>
      <c r="GO19" s="525"/>
      <c r="GP19" s="525"/>
      <c r="GQ19" s="525"/>
      <c r="GR19" s="525"/>
      <c r="GS19" s="525"/>
      <c r="GT19" s="525"/>
      <c r="GU19" s="525"/>
      <c r="GV19" s="525"/>
      <c r="GW19" s="525"/>
      <c r="GX19" s="525"/>
      <c r="GY19" s="525"/>
      <c r="GZ19" s="525"/>
      <c r="HA19" s="525"/>
      <c r="HB19" s="525"/>
      <c r="HC19" s="525"/>
      <c r="HD19" s="525"/>
      <c r="HE19" s="525"/>
      <c r="HF19" s="525"/>
      <c r="HG19" s="525"/>
      <c r="HH19" s="525"/>
      <c r="HI19" s="525"/>
      <c r="HJ19" s="525"/>
      <c r="HK19" s="525"/>
      <c r="HL19" s="525"/>
      <c r="HM19" s="525"/>
      <c r="HN19" s="525"/>
      <c r="HO19" s="525"/>
      <c r="HP19" s="525"/>
      <c r="HQ19" s="525"/>
      <c r="HR19" s="525"/>
      <c r="HS19" s="525"/>
      <c r="HT19" s="525"/>
      <c r="HU19" s="525"/>
      <c r="HV19" s="525"/>
      <c r="HW19" s="525"/>
      <c r="HX19" s="525"/>
      <c r="HY19" s="525"/>
      <c r="HZ19" s="525"/>
      <c r="IA19" s="525"/>
      <c r="IB19" s="525"/>
      <c r="IC19" s="525"/>
      <c r="ID19" s="525"/>
      <c r="IE19" s="525"/>
      <c r="IF19" s="525"/>
      <c r="IG19" s="525"/>
      <c r="IH19" s="525"/>
      <c r="II19" s="525"/>
      <c r="IJ19" s="525"/>
    </row>
    <row r="20" spans="2:244" ht="12.75" customHeight="1" x14ac:dyDescent="0.2">
      <c r="B20" s="124">
        <v>1</v>
      </c>
      <c r="C20" s="427" t="s">
        <v>209</v>
      </c>
      <c r="D20" s="427"/>
      <c r="E20" s="427"/>
      <c r="F20" s="427"/>
      <c r="G20" s="427"/>
      <c r="H20" s="427"/>
      <c r="I20" s="526" t="s">
        <v>298</v>
      </c>
      <c r="J20" s="385"/>
    </row>
    <row r="21" spans="2:244" ht="15.75" customHeight="1" x14ac:dyDescent="0.2">
      <c r="B21" s="124">
        <v>2</v>
      </c>
      <c r="C21" s="427" t="s">
        <v>210</v>
      </c>
      <c r="D21" s="427"/>
      <c r="E21" s="427"/>
      <c r="F21" s="427"/>
      <c r="G21" s="427"/>
      <c r="H21" s="427"/>
      <c r="I21" s="576">
        <v>1322.72</v>
      </c>
      <c r="J21" s="577"/>
    </row>
    <row r="22" spans="2:244" ht="15.75" customHeight="1" x14ac:dyDescent="0.2">
      <c r="B22" s="124">
        <v>3</v>
      </c>
      <c r="C22" s="427" t="s">
        <v>211</v>
      </c>
      <c r="D22" s="427"/>
      <c r="E22" s="427"/>
      <c r="F22" s="427"/>
      <c r="G22" s="427"/>
      <c r="H22" s="427"/>
      <c r="I22" s="516" t="str">
        <f>I20</f>
        <v>Servente de Limpeza</v>
      </c>
      <c r="J22" s="517"/>
    </row>
    <row r="23" spans="2:244" ht="12.75" customHeight="1" x14ac:dyDescent="0.2">
      <c r="B23" s="124">
        <v>4</v>
      </c>
      <c r="C23" s="427" t="s">
        <v>212</v>
      </c>
      <c r="D23" s="427"/>
      <c r="E23" s="427"/>
      <c r="F23" s="427"/>
      <c r="G23" s="427"/>
      <c r="H23" s="427"/>
      <c r="I23" s="518">
        <v>44197</v>
      </c>
      <c r="J23" s="519"/>
    </row>
    <row r="24" spans="2:244" ht="9" customHeight="1" x14ac:dyDescent="0.2">
      <c r="B24" s="520"/>
      <c r="C24" s="471"/>
      <c r="D24" s="471"/>
      <c r="E24" s="471"/>
      <c r="F24" s="471"/>
      <c r="G24" s="471"/>
      <c r="H24" s="471"/>
      <c r="I24" s="471"/>
      <c r="J24" s="573"/>
    </row>
    <row r="25" spans="2:244" ht="14.25" customHeight="1" x14ac:dyDescent="0.2">
      <c r="B25" s="500" t="s">
        <v>213</v>
      </c>
      <c r="C25" s="523"/>
      <c r="D25" s="523"/>
      <c r="E25" s="523"/>
      <c r="F25" s="523"/>
      <c r="G25" s="523"/>
      <c r="H25" s="523"/>
      <c r="I25" s="523"/>
      <c r="J25" s="524"/>
    </row>
    <row r="26" spans="2:244" ht="9" customHeight="1" x14ac:dyDescent="0.2">
      <c r="B26" s="507"/>
      <c r="C26" s="580"/>
      <c r="D26" s="580"/>
      <c r="E26" s="580"/>
      <c r="F26" s="580"/>
      <c r="G26" s="580"/>
      <c r="H26" s="580"/>
      <c r="I26" s="580"/>
      <c r="J26" s="581"/>
    </row>
    <row r="27" spans="2:244" ht="12.75" customHeight="1" x14ac:dyDescent="0.2">
      <c r="B27" s="510" t="s">
        <v>214</v>
      </c>
      <c r="C27" s="582"/>
      <c r="D27" s="582"/>
      <c r="E27" s="582"/>
      <c r="F27" s="582"/>
      <c r="G27" s="582"/>
      <c r="H27" s="582"/>
      <c r="I27" s="582"/>
      <c r="J27" s="583"/>
    </row>
    <row r="28" spans="2:244" s="131" customFormat="1" ht="15" customHeight="1" x14ac:dyDescent="0.2">
      <c r="B28" s="132">
        <v>1</v>
      </c>
      <c r="C28" s="512" t="s">
        <v>12</v>
      </c>
      <c r="D28" s="512"/>
      <c r="E28" s="512"/>
      <c r="F28" s="512"/>
      <c r="G28" s="512"/>
      <c r="H28" s="513"/>
      <c r="I28" s="133" t="s">
        <v>215</v>
      </c>
      <c r="J28" s="134" t="s">
        <v>216</v>
      </c>
      <c r="L28" s="135"/>
      <c r="M28" s="135"/>
      <c r="N28" s="135"/>
      <c r="O28" s="135"/>
      <c r="P28" s="135"/>
      <c r="Q28" s="135"/>
    </row>
    <row r="29" spans="2:244" ht="12.75" customHeight="1" x14ac:dyDescent="0.2">
      <c r="B29" s="124" t="s">
        <v>4</v>
      </c>
      <c r="C29" s="461" t="s">
        <v>217</v>
      </c>
      <c r="D29" s="462"/>
      <c r="E29" s="462"/>
      <c r="F29" s="462"/>
      <c r="G29" s="462"/>
      <c r="H29" s="462"/>
      <c r="I29" s="486"/>
      <c r="J29" s="273">
        <v>1322.72</v>
      </c>
    </row>
    <row r="30" spans="2:244" ht="12.75" x14ac:dyDescent="0.2">
      <c r="B30" s="124" t="s">
        <v>6</v>
      </c>
      <c r="C30" s="461" t="s">
        <v>218</v>
      </c>
      <c r="D30" s="467"/>
      <c r="E30" s="467"/>
      <c r="F30" s="467"/>
      <c r="G30" s="467"/>
      <c r="H30" s="467"/>
      <c r="I30" s="274">
        <v>0.2</v>
      </c>
      <c r="J30" s="275">
        <f>I30*I21</f>
        <v>264.54400000000004</v>
      </c>
    </row>
    <row r="31" spans="2:244" ht="12.75" x14ac:dyDescent="0.2">
      <c r="B31" s="124" t="s">
        <v>219</v>
      </c>
      <c r="C31" s="282" t="s">
        <v>220</v>
      </c>
      <c r="D31" s="283"/>
      <c r="E31" s="283"/>
      <c r="F31" s="283"/>
      <c r="G31" s="283"/>
      <c r="H31" s="283"/>
      <c r="I31" s="284"/>
      <c r="J31" s="285">
        <v>0</v>
      </c>
    </row>
    <row r="32" spans="2:244" ht="15" customHeight="1" x14ac:dyDescent="0.2">
      <c r="B32" s="514" t="s">
        <v>221</v>
      </c>
      <c r="C32" s="464"/>
      <c r="D32" s="464"/>
      <c r="E32" s="464"/>
      <c r="F32" s="464"/>
      <c r="G32" s="464"/>
      <c r="H32" s="464"/>
      <c r="I32" s="465"/>
      <c r="J32" s="141">
        <f>SUM(J29:J31)</f>
        <v>1587.2640000000001</v>
      </c>
      <c r="K32" s="142"/>
    </row>
    <row r="33" spans="2:10" ht="12.75" x14ac:dyDescent="0.2">
      <c r="B33" s="500" t="s">
        <v>222</v>
      </c>
      <c r="C33" s="578"/>
      <c r="D33" s="578"/>
      <c r="E33" s="578"/>
      <c r="F33" s="578"/>
      <c r="G33" s="578"/>
      <c r="H33" s="578"/>
      <c r="I33" s="578"/>
      <c r="J33" s="579"/>
    </row>
    <row r="34" spans="2:10" ht="15" customHeight="1" x14ac:dyDescent="0.2">
      <c r="B34" s="143">
        <v>2</v>
      </c>
      <c r="C34" s="503" t="s">
        <v>20</v>
      </c>
      <c r="D34" s="503"/>
      <c r="E34" s="503"/>
      <c r="F34" s="503"/>
      <c r="G34" s="503"/>
      <c r="H34" s="503"/>
      <c r="I34" s="504"/>
      <c r="J34" s="144" t="s">
        <v>13</v>
      </c>
    </row>
    <row r="35" spans="2:10" ht="12.75" customHeight="1" x14ac:dyDescent="0.2">
      <c r="B35" s="249" t="s">
        <v>4</v>
      </c>
      <c r="C35" s="505" t="s">
        <v>396</v>
      </c>
      <c r="D35" s="384"/>
      <c r="E35" s="384"/>
      <c r="F35" s="384"/>
      <c r="G35" s="506"/>
      <c r="H35" s="100">
        <v>22</v>
      </c>
      <c r="I35" s="146"/>
      <c r="J35" s="147">
        <f>(I36*I37*H35)-(J29*6%)</f>
        <v>118.63680000000001</v>
      </c>
    </row>
    <row r="36" spans="2:10" ht="12.75" customHeight="1" x14ac:dyDescent="0.2">
      <c r="B36" s="249"/>
      <c r="C36" s="395" t="s">
        <v>397</v>
      </c>
      <c r="D36" s="378"/>
      <c r="E36" s="378"/>
      <c r="F36" s="378"/>
      <c r="G36" s="378"/>
      <c r="H36" s="378"/>
      <c r="I36" s="251">
        <v>4.5</v>
      </c>
      <c r="J36" s="147" t="s">
        <v>21</v>
      </c>
    </row>
    <row r="37" spans="2:10" ht="12.75" customHeight="1" x14ac:dyDescent="0.2">
      <c r="B37" s="249"/>
      <c r="C37" s="427" t="s">
        <v>398</v>
      </c>
      <c r="D37" s="427"/>
      <c r="E37" s="427"/>
      <c r="F37" s="427"/>
      <c r="G37" s="427"/>
      <c r="H37" s="427"/>
      <c r="I37" s="252">
        <v>2</v>
      </c>
      <c r="J37" s="147" t="s">
        <v>21</v>
      </c>
    </row>
    <row r="38" spans="2:10" ht="12.75" customHeight="1" x14ac:dyDescent="0.2">
      <c r="B38" s="249" t="s">
        <v>6</v>
      </c>
      <c r="C38" s="395" t="s">
        <v>223</v>
      </c>
      <c r="D38" s="378"/>
      <c r="E38" s="378"/>
      <c r="F38" s="378"/>
      <c r="G38" s="378"/>
      <c r="H38" s="378"/>
      <c r="I38" s="496"/>
      <c r="J38" s="147"/>
    </row>
    <row r="39" spans="2:10" ht="12.75" customHeight="1" x14ac:dyDescent="0.2">
      <c r="B39" s="249"/>
      <c r="C39" s="461" t="s">
        <v>399</v>
      </c>
      <c r="D39" s="462"/>
      <c r="E39" s="462"/>
      <c r="F39" s="462"/>
      <c r="G39" s="276"/>
      <c r="H39" s="277">
        <v>22</v>
      </c>
      <c r="I39" s="278">
        <v>20.079999999999998</v>
      </c>
      <c r="J39" s="273">
        <f>I39*H39</f>
        <v>441.76</v>
      </c>
    </row>
    <row r="40" spans="2:10" ht="12.75" x14ac:dyDescent="0.2">
      <c r="B40" s="249"/>
      <c r="C40" s="461" t="s">
        <v>224</v>
      </c>
      <c r="D40" s="462"/>
      <c r="E40" s="462"/>
      <c r="F40" s="462"/>
      <c r="G40" s="462"/>
      <c r="H40" s="462"/>
      <c r="I40" s="281">
        <v>0.01</v>
      </c>
      <c r="J40" s="273">
        <f>-J39*I40</f>
        <v>-4.4176000000000002</v>
      </c>
    </row>
    <row r="41" spans="2:10" ht="12.75" customHeight="1" x14ac:dyDescent="0.2">
      <c r="B41" s="249" t="s">
        <v>8</v>
      </c>
      <c r="C41" s="461" t="s">
        <v>225</v>
      </c>
      <c r="D41" s="462"/>
      <c r="E41" s="462"/>
      <c r="F41" s="462"/>
      <c r="G41" s="462"/>
      <c r="H41" s="462"/>
      <c r="I41" s="599"/>
      <c r="J41" s="273">
        <v>11.58</v>
      </c>
    </row>
    <row r="42" spans="2:10" ht="12.75" x14ac:dyDescent="0.2">
      <c r="B42" s="249" t="s">
        <v>9</v>
      </c>
      <c r="C42" s="466"/>
      <c r="D42" s="467"/>
      <c r="E42" s="467"/>
      <c r="F42" s="467"/>
      <c r="G42" s="467"/>
      <c r="H42" s="467"/>
      <c r="I42" s="599"/>
      <c r="J42" s="280">
        <v>0</v>
      </c>
    </row>
    <row r="43" spans="2:10" ht="12.75" x14ac:dyDescent="0.2">
      <c r="B43" s="249" t="s">
        <v>16</v>
      </c>
      <c r="C43" s="466" t="s">
        <v>226</v>
      </c>
      <c r="D43" s="599"/>
      <c r="E43" s="599"/>
      <c r="F43" s="599"/>
      <c r="G43" s="599"/>
      <c r="H43" s="599"/>
      <c r="I43" s="599"/>
      <c r="J43" s="273">
        <v>0</v>
      </c>
    </row>
    <row r="44" spans="2:10" ht="12.75" x14ac:dyDescent="0.2">
      <c r="B44" s="249" t="s">
        <v>17</v>
      </c>
      <c r="C44" s="461"/>
      <c r="D44" s="600"/>
      <c r="E44" s="600"/>
      <c r="F44" s="600"/>
      <c r="G44" s="600"/>
      <c r="H44" s="600"/>
      <c r="I44" s="601"/>
      <c r="J44" s="273">
        <v>0</v>
      </c>
    </row>
    <row r="45" spans="2:10" ht="12.75" x14ac:dyDescent="0.2">
      <c r="B45" s="249" t="s">
        <v>18</v>
      </c>
      <c r="C45" s="466" t="s">
        <v>395</v>
      </c>
      <c r="D45" s="467"/>
      <c r="E45" s="467"/>
      <c r="F45" s="467"/>
      <c r="G45" s="467"/>
      <c r="H45" s="467"/>
      <c r="I45" s="279">
        <v>7.0000000000000007E-2</v>
      </c>
      <c r="J45" s="280">
        <f>J32*I45</f>
        <v>111.10848000000001</v>
      </c>
    </row>
    <row r="46" spans="2:10" ht="12.75" x14ac:dyDescent="0.2">
      <c r="B46" s="243"/>
      <c r="C46" s="491" t="s">
        <v>227</v>
      </c>
      <c r="D46" s="450"/>
      <c r="E46" s="450"/>
      <c r="F46" s="450"/>
      <c r="G46" s="450"/>
      <c r="H46" s="450"/>
      <c r="I46" s="584"/>
      <c r="J46" s="150">
        <f>SUM(J35:J45)</f>
        <v>678.66768000000002</v>
      </c>
    </row>
    <row r="47" spans="2:10" ht="6" customHeight="1" x14ac:dyDescent="0.2">
      <c r="B47" s="449"/>
      <c r="C47" s="464"/>
      <c r="D47" s="464"/>
      <c r="E47" s="464"/>
      <c r="F47" s="464"/>
      <c r="G47" s="464"/>
      <c r="H47" s="464"/>
      <c r="I47" s="464"/>
      <c r="J47" s="585"/>
    </row>
    <row r="48" spans="2:10" ht="12.75" customHeight="1" x14ac:dyDescent="0.2">
      <c r="B48" s="377" t="s">
        <v>228</v>
      </c>
      <c r="C48" s="378"/>
      <c r="D48" s="378"/>
      <c r="E48" s="378"/>
      <c r="F48" s="378"/>
      <c r="G48" s="378"/>
      <c r="H48" s="378"/>
      <c r="I48" s="378"/>
      <c r="J48" s="379"/>
    </row>
    <row r="49" spans="2:14" ht="4.5" customHeight="1" x14ac:dyDescent="0.2">
      <c r="B49" s="472"/>
      <c r="C49" s="586"/>
      <c r="D49" s="586"/>
      <c r="E49" s="586"/>
      <c r="F49" s="586"/>
      <c r="G49" s="586"/>
      <c r="H49" s="586"/>
      <c r="I49" s="586"/>
      <c r="J49" s="587"/>
    </row>
    <row r="50" spans="2:14" ht="12.75" customHeight="1" x14ac:dyDescent="0.2">
      <c r="B50" s="482" t="s">
        <v>229</v>
      </c>
      <c r="C50" s="494"/>
      <c r="D50" s="494"/>
      <c r="E50" s="494"/>
      <c r="F50" s="494"/>
      <c r="G50" s="494"/>
      <c r="H50" s="494"/>
      <c r="I50" s="494"/>
      <c r="J50" s="495"/>
    </row>
    <row r="51" spans="2:14" ht="15.75" customHeight="1" x14ac:dyDescent="0.2">
      <c r="B51" s="143" t="s">
        <v>230</v>
      </c>
      <c r="C51" s="437" t="s">
        <v>231</v>
      </c>
      <c r="D51" s="438"/>
      <c r="E51" s="438"/>
      <c r="F51" s="438"/>
      <c r="G51" s="438"/>
      <c r="H51" s="438"/>
      <c r="I51" s="485"/>
      <c r="J51" s="151" t="s">
        <v>13</v>
      </c>
    </row>
    <row r="52" spans="2:14" s="188" customFormat="1" ht="15.75" customHeight="1" x14ac:dyDescent="0.2">
      <c r="B52" s="318" t="s">
        <v>4</v>
      </c>
      <c r="C52" s="461" t="s">
        <v>232</v>
      </c>
      <c r="D52" s="462"/>
      <c r="E52" s="462"/>
      <c r="F52" s="462"/>
      <c r="G52" s="462"/>
      <c r="H52" s="462"/>
      <c r="I52" s="486"/>
      <c r="J52" s="316">
        <f>Uniformes!F11</f>
        <v>32.276999999999994</v>
      </c>
      <c r="K52" s="317" t="s">
        <v>426</v>
      </c>
      <c r="L52" s="322">
        <v>44287</v>
      </c>
      <c r="M52" s="322">
        <v>44621</v>
      </c>
      <c r="N52" s="323">
        <v>0.1129932</v>
      </c>
    </row>
    <row r="53" spans="2:14" s="188" customFormat="1" ht="15.75" customHeight="1" x14ac:dyDescent="0.2">
      <c r="B53" s="318" t="s">
        <v>6</v>
      </c>
      <c r="C53" s="461" t="s">
        <v>25</v>
      </c>
      <c r="D53" s="462"/>
      <c r="E53" s="462"/>
      <c r="F53" s="462"/>
      <c r="G53" s="462"/>
      <c r="H53" s="462"/>
      <c r="I53" s="463"/>
      <c r="J53" s="324">
        <f>'Material de Limpeza'!O54</f>
        <v>156.13097442600002</v>
      </c>
      <c r="K53" s="317" t="s">
        <v>426</v>
      </c>
      <c r="L53" s="322">
        <v>44287</v>
      </c>
      <c r="M53" s="322">
        <v>44621</v>
      </c>
      <c r="N53" s="323">
        <v>0.1129932</v>
      </c>
    </row>
    <row r="54" spans="2:14" ht="15.75" customHeight="1" x14ac:dyDescent="0.2">
      <c r="B54" s="249" t="s">
        <v>8</v>
      </c>
      <c r="C54" s="395" t="s">
        <v>299</v>
      </c>
      <c r="D54" s="378"/>
      <c r="E54" s="378"/>
      <c r="F54" s="378"/>
      <c r="G54" s="378"/>
      <c r="H54" s="378"/>
      <c r="I54" s="396"/>
      <c r="J54" s="153">
        <f>Equipamentos!I68</f>
        <v>9.7333333333333343</v>
      </c>
    </row>
    <row r="55" spans="2:14" ht="15.75" customHeight="1" x14ac:dyDescent="0.2">
      <c r="B55" s="449" t="s">
        <v>233</v>
      </c>
      <c r="C55" s="475"/>
      <c r="D55" s="475"/>
      <c r="E55" s="475"/>
      <c r="F55" s="475"/>
      <c r="G55" s="475"/>
      <c r="H55" s="475"/>
      <c r="I55" s="584"/>
      <c r="J55" s="154">
        <f>ROUND(SUM(J52:J54),2)</f>
        <v>198.14</v>
      </c>
    </row>
    <row r="56" spans="2:14" ht="8.25" customHeight="1" x14ac:dyDescent="0.2">
      <c r="B56" s="489"/>
      <c r="C56" s="475"/>
      <c r="D56" s="475"/>
      <c r="E56" s="475"/>
      <c r="F56" s="475"/>
      <c r="G56" s="475"/>
      <c r="H56" s="475"/>
      <c r="I56" s="475"/>
      <c r="J56" s="476"/>
    </row>
    <row r="57" spans="2:14" ht="15.75" customHeight="1" x14ac:dyDescent="0.2">
      <c r="B57" s="479" t="s">
        <v>234</v>
      </c>
      <c r="C57" s="480"/>
      <c r="D57" s="480"/>
      <c r="E57" s="480"/>
      <c r="F57" s="480"/>
      <c r="G57" s="480"/>
      <c r="H57" s="480"/>
      <c r="I57" s="480"/>
      <c r="J57" s="481"/>
    </row>
    <row r="58" spans="2:14" ht="8.25" customHeight="1" x14ac:dyDescent="0.2">
      <c r="B58" s="247"/>
      <c r="C58" s="263"/>
      <c r="D58" s="263"/>
      <c r="E58" s="263"/>
      <c r="F58" s="263"/>
      <c r="G58" s="263"/>
      <c r="H58" s="263"/>
      <c r="I58" s="263"/>
      <c r="J58" s="264"/>
    </row>
    <row r="59" spans="2:14" ht="12.75" customHeight="1" x14ac:dyDescent="0.2">
      <c r="B59" s="482" t="s">
        <v>235</v>
      </c>
      <c r="C59" s="494"/>
      <c r="D59" s="494"/>
      <c r="E59" s="494"/>
      <c r="F59" s="494"/>
      <c r="G59" s="494"/>
      <c r="H59" s="494"/>
      <c r="I59" s="494"/>
      <c r="J59" s="495"/>
    </row>
    <row r="60" spans="2:14" ht="15.75" customHeight="1" x14ac:dyDescent="0.2">
      <c r="B60" s="158" t="s">
        <v>23</v>
      </c>
      <c r="C60" s="437" t="s">
        <v>236</v>
      </c>
      <c r="D60" s="438"/>
      <c r="E60" s="438"/>
      <c r="F60" s="438"/>
      <c r="G60" s="438"/>
      <c r="H60" s="439"/>
      <c r="I60" s="244" t="s">
        <v>215</v>
      </c>
      <c r="J60" s="144" t="s">
        <v>13</v>
      </c>
    </row>
    <row r="61" spans="2:14" ht="15.75" customHeight="1" x14ac:dyDescent="0.2">
      <c r="B61" s="245" t="s">
        <v>4</v>
      </c>
      <c r="C61" s="395" t="s">
        <v>237</v>
      </c>
      <c r="D61" s="378"/>
      <c r="E61" s="378"/>
      <c r="F61" s="378"/>
      <c r="G61" s="378"/>
      <c r="H61" s="396"/>
      <c r="I61" s="161">
        <f>Florianópolis!I61</f>
        <v>0.2</v>
      </c>
      <c r="J61" s="152">
        <f t="shared" ref="J61:J68" si="0">I61*$J$32</f>
        <v>317.45280000000002</v>
      </c>
    </row>
    <row r="62" spans="2:14" ht="15.75" customHeight="1" x14ac:dyDescent="0.2">
      <c r="B62" s="245" t="s">
        <v>6</v>
      </c>
      <c r="C62" s="395" t="s">
        <v>238</v>
      </c>
      <c r="D62" s="378"/>
      <c r="E62" s="378"/>
      <c r="F62" s="378"/>
      <c r="G62" s="378"/>
      <c r="H62" s="396"/>
      <c r="I62" s="161">
        <f>Florianópolis!I62</f>
        <v>1.4999999999999999E-2</v>
      </c>
      <c r="J62" s="152">
        <f t="shared" si="0"/>
        <v>23.808960000000003</v>
      </c>
    </row>
    <row r="63" spans="2:14" ht="15.75" customHeight="1" x14ac:dyDescent="0.2">
      <c r="B63" s="245" t="s">
        <v>8</v>
      </c>
      <c r="C63" s="395" t="s">
        <v>239</v>
      </c>
      <c r="D63" s="378"/>
      <c r="E63" s="378"/>
      <c r="F63" s="378"/>
      <c r="G63" s="378"/>
      <c r="H63" s="396"/>
      <c r="I63" s="161">
        <f>Florianópolis!I63</f>
        <v>0.01</v>
      </c>
      <c r="J63" s="152">
        <f t="shared" si="0"/>
        <v>15.872640000000002</v>
      </c>
    </row>
    <row r="64" spans="2:14" ht="15.75" customHeight="1" x14ac:dyDescent="0.2">
      <c r="B64" s="245" t="s">
        <v>9</v>
      </c>
      <c r="C64" s="395" t="s">
        <v>240</v>
      </c>
      <c r="D64" s="378"/>
      <c r="E64" s="378"/>
      <c r="F64" s="378"/>
      <c r="G64" s="378"/>
      <c r="H64" s="396"/>
      <c r="I64" s="161">
        <f>Florianópolis!I64</f>
        <v>2E-3</v>
      </c>
      <c r="J64" s="152">
        <f t="shared" si="0"/>
        <v>3.1745280000000005</v>
      </c>
    </row>
    <row r="65" spans="2:10" ht="15.75" customHeight="1" x14ac:dyDescent="0.2">
      <c r="B65" s="245" t="s">
        <v>16</v>
      </c>
      <c r="C65" s="395" t="s">
        <v>241</v>
      </c>
      <c r="D65" s="378"/>
      <c r="E65" s="378"/>
      <c r="F65" s="378"/>
      <c r="G65" s="378"/>
      <c r="H65" s="396"/>
      <c r="I65" s="161">
        <f>Florianópolis!I65</f>
        <v>2.5000000000000001E-2</v>
      </c>
      <c r="J65" s="152">
        <f t="shared" si="0"/>
        <v>39.681600000000003</v>
      </c>
    </row>
    <row r="66" spans="2:10" ht="15.75" customHeight="1" x14ac:dyDescent="0.2">
      <c r="B66" s="245" t="s">
        <v>17</v>
      </c>
      <c r="C66" s="395" t="s">
        <v>242</v>
      </c>
      <c r="D66" s="378"/>
      <c r="E66" s="378"/>
      <c r="F66" s="378"/>
      <c r="G66" s="378"/>
      <c r="H66" s="396"/>
      <c r="I66" s="161">
        <f>Florianópolis!I66</f>
        <v>0.08</v>
      </c>
      <c r="J66" s="152">
        <f>I66*$J$32</f>
        <v>126.98112000000002</v>
      </c>
    </row>
    <row r="67" spans="2:10" ht="12.75" x14ac:dyDescent="0.2">
      <c r="B67" s="245" t="s">
        <v>18</v>
      </c>
      <c r="C67" s="427" t="s">
        <v>416</v>
      </c>
      <c r="D67" s="589"/>
      <c r="E67" s="162" t="s">
        <v>14</v>
      </c>
      <c r="F67" s="163">
        <v>0.01</v>
      </c>
      <c r="G67" s="162" t="s">
        <v>15</v>
      </c>
      <c r="H67" s="164">
        <v>2</v>
      </c>
      <c r="I67" s="165">
        <f>Florianópolis!I67</f>
        <v>0.02</v>
      </c>
      <c r="J67" s="152">
        <f t="shared" si="0"/>
        <v>31.745280000000005</v>
      </c>
    </row>
    <row r="68" spans="2:10" ht="12.75" x14ac:dyDescent="0.2">
      <c r="B68" s="245" t="s">
        <v>19</v>
      </c>
      <c r="C68" s="395" t="s">
        <v>244</v>
      </c>
      <c r="D68" s="378"/>
      <c r="E68" s="378"/>
      <c r="F68" s="378"/>
      <c r="G68" s="378"/>
      <c r="H68" s="396"/>
      <c r="I68" s="161">
        <f>Florianópolis!I68</f>
        <v>6.0000000000000001E-3</v>
      </c>
      <c r="J68" s="152">
        <f t="shared" si="0"/>
        <v>9.5235840000000014</v>
      </c>
    </row>
    <row r="69" spans="2:10" ht="12.75" x14ac:dyDescent="0.2">
      <c r="B69" s="397" t="s">
        <v>42</v>
      </c>
      <c r="C69" s="398"/>
      <c r="D69" s="398"/>
      <c r="E69" s="398"/>
      <c r="F69" s="398"/>
      <c r="G69" s="398"/>
      <c r="H69" s="399"/>
      <c r="I69" s="166">
        <f>SUM(I61:I68)</f>
        <v>0.3580000000000001</v>
      </c>
      <c r="J69" s="167">
        <f>SUM(J61:J68)</f>
        <v>568.24051200000008</v>
      </c>
    </row>
    <row r="70" spans="2:10" ht="12.75" x14ac:dyDescent="0.2">
      <c r="B70" s="248"/>
      <c r="C70" s="265"/>
      <c r="D70" s="265"/>
      <c r="E70" s="265"/>
      <c r="F70" s="265"/>
      <c r="G70" s="265"/>
      <c r="H70" s="265"/>
      <c r="I70" s="170"/>
      <c r="J70" s="171"/>
    </row>
    <row r="71" spans="2:10" ht="12.75" x14ac:dyDescent="0.2">
      <c r="B71" s="377" t="s">
        <v>245</v>
      </c>
      <c r="C71" s="378"/>
      <c r="D71" s="378"/>
      <c r="E71" s="378"/>
      <c r="F71" s="378"/>
      <c r="G71" s="378"/>
      <c r="H71" s="378"/>
      <c r="I71" s="378"/>
      <c r="J71" s="379"/>
    </row>
    <row r="72" spans="2:10" ht="12.75" x14ac:dyDescent="0.2">
      <c r="B72" s="449"/>
      <c r="C72" s="475"/>
      <c r="D72" s="475"/>
      <c r="E72" s="475"/>
      <c r="F72" s="475"/>
      <c r="G72" s="475"/>
      <c r="H72" s="475"/>
      <c r="I72" s="475"/>
      <c r="J72" s="476"/>
    </row>
    <row r="73" spans="2:10" ht="14.25" x14ac:dyDescent="0.2">
      <c r="B73" s="451" t="s">
        <v>246</v>
      </c>
      <c r="C73" s="452"/>
      <c r="D73" s="452"/>
      <c r="E73" s="452"/>
      <c r="F73" s="452"/>
      <c r="G73" s="452"/>
      <c r="H73" s="452"/>
      <c r="I73" s="452"/>
      <c r="J73" s="453"/>
    </row>
    <row r="74" spans="2:10" ht="15" x14ac:dyDescent="0.2">
      <c r="B74" s="143" t="s">
        <v>24</v>
      </c>
      <c r="C74" s="437" t="s">
        <v>247</v>
      </c>
      <c r="D74" s="438"/>
      <c r="E74" s="438"/>
      <c r="F74" s="438"/>
      <c r="G74" s="438"/>
      <c r="H74" s="438"/>
      <c r="I74" s="477"/>
      <c r="J74" s="151" t="s">
        <v>13</v>
      </c>
    </row>
    <row r="75" spans="2:10" ht="12.75" x14ac:dyDescent="0.2">
      <c r="B75" s="249" t="s">
        <v>4</v>
      </c>
      <c r="C75" s="395" t="s">
        <v>417</v>
      </c>
      <c r="D75" s="378"/>
      <c r="E75" s="378"/>
      <c r="F75" s="378"/>
      <c r="G75" s="378"/>
      <c r="H75" s="378"/>
      <c r="I75" s="172">
        <v>8.3299999999999999E-2</v>
      </c>
      <c r="J75" s="152">
        <f>I75*$J$32</f>
        <v>132.21909120000001</v>
      </c>
    </row>
    <row r="76" spans="2:10" ht="12.75" x14ac:dyDescent="0.2">
      <c r="B76" s="249" t="s">
        <v>6</v>
      </c>
      <c r="C76" s="395" t="s">
        <v>248</v>
      </c>
      <c r="D76" s="378"/>
      <c r="E76" s="378"/>
      <c r="F76" s="378"/>
      <c r="G76" s="378"/>
      <c r="H76" s="378"/>
      <c r="I76" s="172">
        <v>2.7799999999999998E-2</v>
      </c>
      <c r="J76" s="152">
        <f>I76*$J$32</f>
        <v>44.125939199999998</v>
      </c>
    </row>
    <row r="77" spans="2:10" s="188" customFormat="1" ht="12.75" x14ac:dyDescent="0.2">
      <c r="B77" s="314" t="s">
        <v>8</v>
      </c>
      <c r="C77" s="312" t="s">
        <v>393</v>
      </c>
      <c r="D77" s="312"/>
      <c r="E77" s="312"/>
      <c r="F77" s="312"/>
      <c r="G77" s="312"/>
      <c r="H77" s="312"/>
      <c r="I77" s="315">
        <v>0</v>
      </c>
      <c r="J77" s="316">
        <f>I77*$J$32</f>
        <v>0</v>
      </c>
    </row>
    <row r="78" spans="2:10" ht="12.75" x14ac:dyDescent="0.2">
      <c r="B78" s="397" t="s">
        <v>249</v>
      </c>
      <c r="C78" s="468"/>
      <c r="D78" s="468"/>
      <c r="E78" s="468"/>
      <c r="F78" s="468"/>
      <c r="G78" s="468"/>
      <c r="H78" s="468"/>
      <c r="I78" s="469"/>
      <c r="J78" s="152">
        <f>SUM(J75:J77)</f>
        <v>176.34503040000001</v>
      </c>
    </row>
    <row r="79" spans="2:10" ht="12.75" x14ac:dyDescent="0.2">
      <c r="B79" s="249" t="s">
        <v>9</v>
      </c>
      <c r="C79" s="395" t="s">
        <v>250</v>
      </c>
      <c r="D79" s="378"/>
      <c r="E79" s="378"/>
      <c r="F79" s="378"/>
      <c r="G79" s="378"/>
      <c r="H79" s="378"/>
      <c r="I79" s="173">
        <f>I69*(I75+I76)</f>
        <v>3.9773800000000012E-2</v>
      </c>
      <c r="J79" s="136">
        <f>I79*J32</f>
        <v>63.131520883200025</v>
      </c>
    </row>
    <row r="80" spans="2:10" ht="12.75" x14ac:dyDescent="0.2">
      <c r="B80" s="432" t="s">
        <v>42</v>
      </c>
      <c r="C80" s="470"/>
      <c r="D80" s="470"/>
      <c r="E80" s="470"/>
      <c r="F80" s="470"/>
      <c r="G80" s="470"/>
      <c r="H80" s="470"/>
      <c r="I80" s="471"/>
      <c r="J80" s="167">
        <f>SUM(J78:J79)</f>
        <v>239.47655128320002</v>
      </c>
    </row>
    <row r="81" spans="2:20" ht="12.75" x14ac:dyDescent="0.2">
      <c r="B81" s="472"/>
      <c r="C81" s="473"/>
      <c r="D81" s="473"/>
      <c r="E81" s="473"/>
      <c r="F81" s="473"/>
      <c r="G81" s="473"/>
      <c r="H81" s="473"/>
      <c r="I81" s="473"/>
      <c r="J81" s="474"/>
    </row>
    <row r="82" spans="2:20" ht="14.25" x14ac:dyDescent="0.2">
      <c r="B82" s="451" t="s">
        <v>251</v>
      </c>
      <c r="C82" s="452"/>
      <c r="D82" s="452"/>
      <c r="E82" s="452"/>
      <c r="F82" s="452"/>
      <c r="G82" s="452"/>
      <c r="H82" s="452"/>
      <c r="I82" s="452"/>
      <c r="J82" s="453"/>
    </row>
    <row r="83" spans="2:20" ht="15" x14ac:dyDescent="0.2">
      <c r="B83" s="143" t="s">
        <v>252</v>
      </c>
      <c r="C83" s="456" t="s">
        <v>253</v>
      </c>
      <c r="D83" s="457"/>
      <c r="E83" s="457"/>
      <c r="F83" s="457"/>
      <c r="G83" s="457"/>
      <c r="H83" s="457"/>
      <c r="I83" s="458"/>
      <c r="J83" s="151" t="s">
        <v>13</v>
      </c>
    </row>
    <row r="84" spans="2:20" ht="12.75" x14ac:dyDescent="0.2">
      <c r="B84" s="249" t="s">
        <v>4</v>
      </c>
      <c r="C84" s="505" t="s">
        <v>418</v>
      </c>
      <c r="D84" s="384"/>
      <c r="E84" s="384"/>
      <c r="F84" s="384"/>
      <c r="G84" s="384"/>
      <c r="H84" s="384"/>
      <c r="I84" s="174">
        <v>2.9999999999999997E-4</v>
      </c>
      <c r="J84" s="152">
        <f>I84*J32</f>
        <v>0.47617919999999997</v>
      </c>
    </row>
    <row r="85" spans="2:20" ht="12.75" x14ac:dyDescent="0.2">
      <c r="B85" s="249" t="s">
        <v>6</v>
      </c>
      <c r="C85" s="395" t="s">
        <v>254</v>
      </c>
      <c r="D85" s="378"/>
      <c r="E85" s="378"/>
      <c r="F85" s="378"/>
      <c r="G85" s="378"/>
      <c r="H85" s="378"/>
      <c r="I85" s="396"/>
      <c r="J85" s="152">
        <f>ROUND(I69*J84,2)</f>
        <v>0.17</v>
      </c>
    </row>
    <row r="86" spans="2:20" ht="12.75" x14ac:dyDescent="0.2">
      <c r="B86" s="397" t="s">
        <v>42</v>
      </c>
      <c r="C86" s="464"/>
      <c r="D86" s="464"/>
      <c r="E86" s="464"/>
      <c r="F86" s="464"/>
      <c r="G86" s="464"/>
      <c r="H86" s="464"/>
      <c r="I86" s="465"/>
      <c r="J86" s="167">
        <f>SUM(J84:J85)</f>
        <v>0.64617919999999995</v>
      </c>
    </row>
    <row r="87" spans="2:20" ht="15" x14ac:dyDescent="0.2">
      <c r="B87" s="434" t="s">
        <v>255</v>
      </c>
      <c r="C87" s="435"/>
      <c r="D87" s="435"/>
      <c r="E87" s="435"/>
      <c r="F87" s="435"/>
      <c r="G87" s="435"/>
      <c r="H87" s="435"/>
      <c r="I87" s="435"/>
      <c r="J87" s="436"/>
    </row>
    <row r="88" spans="2:20" ht="15" x14ac:dyDescent="0.2">
      <c r="B88" s="143" t="s">
        <v>256</v>
      </c>
      <c r="C88" s="456" t="s">
        <v>22</v>
      </c>
      <c r="D88" s="457"/>
      <c r="E88" s="457"/>
      <c r="F88" s="457"/>
      <c r="G88" s="457"/>
      <c r="H88" s="457"/>
      <c r="I88" s="458"/>
      <c r="J88" s="151" t="s">
        <v>13</v>
      </c>
    </row>
    <row r="89" spans="2:20" s="188" customFormat="1" ht="12.75" x14ac:dyDescent="0.2">
      <c r="B89" s="318" t="s">
        <v>4</v>
      </c>
      <c r="C89" s="282" t="s">
        <v>257</v>
      </c>
      <c r="D89" s="313"/>
      <c r="E89" s="313"/>
      <c r="F89" s="313"/>
      <c r="G89" s="313"/>
      <c r="H89" s="313"/>
      <c r="I89" s="295">
        <f>J89/J32</f>
        <v>0</v>
      </c>
      <c r="J89" s="316">
        <v>0</v>
      </c>
      <c r="P89" s="188" t="s">
        <v>424</v>
      </c>
      <c r="T89" s="188">
        <v>0</v>
      </c>
    </row>
    <row r="90" spans="2:20" s="188" customFormat="1" ht="12.75" x14ac:dyDescent="0.2">
      <c r="B90" s="318" t="s">
        <v>6</v>
      </c>
      <c r="C90" s="294" t="s">
        <v>258</v>
      </c>
      <c r="D90" s="313"/>
      <c r="E90" s="313"/>
      <c r="F90" s="313"/>
      <c r="G90" s="313"/>
      <c r="H90" s="313"/>
      <c r="I90" s="295">
        <f>J90/J32</f>
        <v>0</v>
      </c>
      <c r="J90" s="316">
        <f>J89*8%</f>
        <v>0</v>
      </c>
      <c r="P90" s="188" t="s">
        <v>421</v>
      </c>
      <c r="T90" s="188">
        <v>0</v>
      </c>
    </row>
    <row r="91" spans="2:20" s="188" customFormat="1" ht="12.75" x14ac:dyDescent="0.2">
      <c r="B91" s="318" t="s">
        <v>8</v>
      </c>
      <c r="C91" s="466" t="s">
        <v>259</v>
      </c>
      <c r="D91" s="467"/>
      <c r="E91" s="467"/>
      <c r="F91" s="467"/>
      <c r="G91" s="467"/>
      <c r="H91" s="467"/>
      <c r="I91" s="295">
        <v>0.04</v>
      </c>
      <c r="J91" s="316">
        <f>3.8%*J32</f>
        <v>60.316032</v>
      </c>
    </row>
    <row r="92" spans="2:20" s="188" customFormat="1" ht="12.75" x14ac:dyDescent="0.2">
      <c r="B92" s="318" t="s">
        <v>9</v>
      </c>
      <c r="C92" s="282" t="s">
        <v>260</v>
      </c>
      <c r="D92" s="313"/>
      <c r="E92" s="313"/>
      <c r="F92" s="313"/>
      <c r="G92" s="313"/>
      <c r="H92" s="313"/>
      <c r="I92" s="295">
        <v>6.9999999999999999E-4</v>
      </c>
      <c r="J92" s="316">
        <v>0</v>
      </c>
    </row>
    <row r="93" spans="2:20" ht="12.75" x14ac:dyDescent="0.2">
      <c r="B93" s="249" t="s">
        <v>16</v>
      </c>
      <c r="C93" s="146" t="s">
        <v>261</v>
      </c>
      <c r="D93" s="246"/>
      <c r="E93" s="246"/>
      <c r="F93" s="246"/>
      <c r="G93" s="246"/>
      <c r="H93" s="246"/>
      <c r="I93" s="266">
        <f>J93/J32</f>
        <v>0</v>
      </c>
      <c r="J93" s="152">
        <f>ROUND($H$69*J92,2)</f>
        <v>0</v>
      </c>
    </row>
    <row r="94" spans="2:20" ht="12.75" x14ac:dyDescent="0.2">
      <c r="B94" s="249" t="s">
        <v>17</v>
      </c>
      <c r="C94" s="146" t="s">
        <v>262</v>
      </c>
      <c r="D94" s="246"/>
      <c r="E94" s="246"/>
      <c r="F94" s="246"/>
      <c r="G94" s="246"/>
      <c r="H94" s="246"/>
      <c r="I94" s="266">
        <f>J94/J32</f>
        <v>0</v>
      </c>
      <c r="J94" s="152">
        <f>8%*(50%*J92)</f>
        <v>0</v>
      </c>
    </row>
    <row r="95" spans="2:20" ht="12.75" x14ac:dyDescent="0.2">
      <c r="B95" s="449" t="s">
        <v>42</v>
      </c>
      <c r="C95" s="450"/>
      <c r="D95" s="450"/>
      <c r="E95" s="450"/>
      <c r="F95" s="450"/>
      <c r="G95" s="450"/>
      <c r="H95" s="450"/>
      <c r="I95" s="267">
        <f>SUM(I89:I94)</f>
        <v>4.07E-2</v>
      </c>
      <c r="J95" s="167">
        <f>SUM(J89:J94)</f>
        <v>60.316032</v>
      </c>
    </row>
    <row r="96" spans="2:20" ht="14.25" x14ac:dyDescent="0.2">
      <c r="B96" s="451" t="s">
        <v>263</v>
      </c>
      <c r="C96" s="452"/>
      <c r="D96" s="452"/>
      <c r="E96" s="452"/>
      <c r="F96" s="452"/>
      <c r="G96" s="452"/>
      <c r="H96" s="452"/>
      <c r="I96" s="452"/>
      <c r="J96" s="453"/>
    </row>
    <row r="97" spans="2:10" ht="15" x14ac:dyDescent="0.2">
      <c r="B97" s="451" t="s">
        <v>264</v>
      </c>
      <c r="C97" s="454"/>
      <c r="D97" s="454"/>
      <c r="E97" s="454"/>
      <c r="F97" s="454"/>
      <c r="G97" s="454"/>
      <c r="H97" s="454"/>
      <c r="I97" s="454"/>
      <c r="J97" s="455"/>
    </row>
    <row r="98" spans="2:10" ht="15" x14ac:dyDescent="0.2">
      <c r="B98" s="143" t="s">
        <v>265</v>
      </c>
      <c r="C98" s="456" t="s">
        <v>266</v>
      </c>
      <c r="D98" s="457"/>
      <c r="E98" s="457"/>
      <c r="F98" s="457"/>
      <c r="G98" s="457"/>
      <c r="H98" s="457"/>
      <c r="I98" s="458"/>
      <c r="J98" s="151" t="s">
        <v>13</v>
      </c>
    </row>
    <row r="99" spans="2:10" ht="12.75" x14ac:dyDescent="0.2">
      <c r="B99" s="249" t="s">
        <v>4</v>
      </c>
      <c r="C99" s="590" t="s">
        <v>394</v>
      </c>
      <c r="D99" s="591"/>
      <c r="E99" s="591"/>
      <c r="F99" s="591"/>
      <c r="G99" s="591"/>
      <c r="H99" s="592"/>
      <c r="I99" s="175">
        <f>8.33%</f>
        <v>8.3299999999999999E-2</v>
      </c>
      <c r="J99" s="152">
        <f>I99*J32</f>
        <v>132.21909120000001</v>
      </c>
    </row>
    <row r="100" spans="2:10" ht="12.75" x14ac:dyDescent="0.2">
      <c r="B100" s="249" t="s">
        <v>6</v>
      </c>
      <c r="C100" s="590" t="s">
        <v>267</v>
      </c>
      <c r="D100" s="591"/>
      <c r="E100" s="591"/>
      <c r="F100" s="591"/>
      <c r="G100" s="591"/>
      <c r="H100" s="592"/>
      <c r="I100" s="175">
        <v>1.0500000000000001E-2</v>
      </c>
      <c r="J100" s="152">
        <f>I100*J32</f>
        <v>16.666272000000003</v>
      </c>
    </row>
    <row r="101" spans="2:10" ht="12.75" x14ac:dyDescent="0.2">
      <c r="B101" s="249" t="s">
        <v>8</v>
      </c>
      <c r="C101" s="590" t="s">
        <v>268</v>
      </c>
      <c r="D101" s="591"/>
      <c r="E101" s="591"/>
      <c r="F101" s="591"/>
      <c r="G101" s="591"/>
      <c r="H101" s="592"/>
      <c r="I101" s="176"/>
      <c r="J101" s="152">
        <v>0</v>
      </c>
    </row>
    <row r="102" spans="2:10" ht="12.75" x14ac:dyDescent="0.2">
      <c r="B102" s="249" t="s">
        <v>9</v>
      </c>
      <c r="C102" s="590" t="s">
        <v>269</v>
      </c>
      <c r="D102" s="591"/>
      <c r="E102" s="591"/>
      <c r="F102" s="591"/>
      <c r="G102" s="591"/>
      <c r="H102" s="592"/>
      <c r="I102" s="175">
        <v>1E-3</v>
      </c>
      <c r="J102" s="152">
        <f>I102*J32</f>
        <v>1.5872640000000002</v>
      </c>
    </row>
    <row r="103" spans="2:10" ht="12.75" x14ac:dyDescent="0.2">
      <c r="B103" s="249"/>
      <c r="C103" s="590"/>
      <c r="D103" s="591"/>
      <c r="E103" s="591"/>
      <c r="F103" s="591"/>
      <c r="G103" s="591"/>
      <c r="H103" s="592"/>
      <c r="I103" s="177"/>
      <c r="J103" s="152"/>
    </row>
    <row r="104" spans="2:10" ht="12.75" x14ac:dyDescent="0.2">
      <c r="B104" s="249" t="s">
        <v>16</v>
      </c>
      <c r="C104" s="593" t="s">
        <v>154</v>
      </c>
      <c r="D104" s="594"/>
      <c r="E104" s="594"/>
      <c r="F104" s="594"/>
      <c r="G104" s="594"/>
      <c r="H104" s="595"/>
      <c r="I104" s="177"/>
      <c r="J104" s="152"/>
    </row>
    <row r="105" spans="2:10" ht="12.75" x14ac:dyDescent="0.2">
      <c r="B105" s="249" t="s">
        <v>17</v>
      </c>
      <c r="C105" s="446" t="s">
        <v>270</v>
      </c>
      <c r="D105" s="447"/>
      <c r="E105" s="447"/>
      <c r="F105" s="447"/>
      <c r="G105" s="447"/>
      <c r="H105" s="448"/>
      <c r="I105" s="175"/>
      <c r="J105" s="152">
        <v>0</v>
      </c>
    </row>
    <row r="106" spans="2:10" ht="12.75" x14ac:dyDescent="0.2">
      <c r="B106" s="432" t="s">
        <v>249</v>
      </c>
      <c r="C106" s="433"/>
      <c r="D106" s="433"/>
      <c r="E106" s="433"/>
      <c r="F106" s="433"/>
      <c r="G106" s="433"/>
      <c r="H106" s="433"/>
      <c r="I106" s="433"/>
      <c r="J106" s="167">
        <f>SUM(J99:J105)</f>
        <v>150.47262720000001</v>
      </c>
    </row>
    <row r="107" spans="2:10" ht="12.75" x14ac:dyDescent="0.2">
      <c r="B107" s="249"/>
      <c r="C107" s="416"/>
      <c r="D107" s="416"/>
      <c r="E107" s="416"/>
      <c r="F107" s="416"/>
      <c r="G107" s="416"/>
      <c r="H107" s="416"/>
      <c r="I107" s="416"/>
      <c r="J107" s="152"/>
    </row>
    <row r="108" spans="2:10" ht="12.75" x14ac:dyDescent="0.2">
      <c r="B108" s="432" t="s">
        <v>42</v>
      </c>
      <c r="C108" s="433"/>
      <c r="D108" s="433"/>
      <c r="E108" s="433"/>
      <c r="F108" s="433"/>
      <c r="G108" s="433"/>
      <c r="H108" s="433"/>
      <c r="I108" s="433"/>
      <c r="J108" s="167">
        <f>SUM(J106:J107)</f>
        <v>150.47262720000001</v>
      </c>
    </row>
    <row r="109" spans="2:10" ht="15" x14ac:dyDescent="0.2">
      <c r="B109" s="434" t="s">
        <v>271</v>
      </c>
      <c r="C109" s="435"/>
      <c r="D109" s="435"/>
      <c r="E109" s="435"/>
      <c r="F109" s="435"/>
      <c r="G109" s="435"/>
      <c r="H109" s="435"/>
      <c r="I109" s="435"/>
      <c r="J109" s="436"/>
    </row>
    <row r="110" spans="2:10" ht="15" x14ac:dyDescent="0.2">
      <c r="B110" s="143">
        <v>4</v>
      </c>
      <c r="C110" s="437" t="s">
        <v>272</v>
      </c>
      <c r="D110" s="438"/>
      <c r="E110" s="438"/>
      <c r="F110" s="438"/>
      <c r="G110" s="438"/>
      <c r="H110" s="438"/>
      <c r="I110" s="439"/>
      <c r="J110" s="151" t="s">
        <v>13</v>
      </c>
    </row>
    <row r="111" spans="2:10" ht="12.75" x14ac:dyDescent="0.2">
      <c r="B111" s="249" t="s">
        <v>23</v>
      </c>
      <c r="C111" s="427" t="s">
        <v>273</v>
      </c>
      <c r="D111" s="427"/>
      <c r="E111" s="427"/>
      <c r="F111" s="427"/>
      <c r="G111" s="427"/>
      <c r="H111" s="427"/>
      <c r="I111" s="427"/>
      <c r="J111" s="152">
        <f>J69</f>
        <v>568.24051200000008</v>
      </c>
    </row>
    <row r="112" spans="2:10" ht="12.75" x14ac:dyDescent="0.2">
      <c r="B112" s="249" t="s">
        <v>24</v>
      </c>
      <c r="C112" s="427" t="s">
        <v>274</v>
      </c>
      <c r="D112" s="427"/>
      <c r="E112" s="427"/>
      <c r="F112" s="427"/>
      <c r="G112" s="427"/>
      <c r="H112" s="427"/>
      <c r="I112" s="427"/>
      <c r="J112" s="152">
        <f>J80</f>
        <v>239.47655128320002</v>
      </c>
    </row>
    <row r="113" spans="2:10" ht="12.75" x14ac:dyDescent="0.2">
      <c r="B113" s="249" t="s">
        <v>252</v>
      </c>
      <c r="C113" s="427" t="s">
        <v>275</v>
      </c>
      <c r="D113" s="427"/>
      <c r="E113" s="427"/>
      <c r="F113" s="427"/>
      <c r="G113" s="427"/>
      <c r="H113" s="427"/>
      <c r="I113" s="427"/>
      <c r="J113" s="152">
        <f>J86</f>
        <v>0.64617919999999995</v>
      </c>
    </row>
    <row r="114" spans="2:10" ht="12.75" x14ac:dyDescent="0.2">
      <c r="B114" s="249" t="s">
        <v>256</v>
      </c>
      <c r="C114" s="427" t="s">
        <v>276</v>
      </c>
      <c r="D114" s="427"/>
      <c r="E114" s="427"/>
      <c r="F114" s="427"/>
      <c r="G114" s="427"/>
      <c r="H114" s="427"/>
      <c r="I114" s="427"/>
      <c r="J114" s="152">
        <f>J95</f>
        <v>60.316032</v>
      </c>
    </row>
    <row r="115" spans="2:10" ht="12.75" x14ac:dyDescent="0.2">
      <c r="B115" s="249" t="s">
        <v>265</v>
      </c>
      <c r="C115" s="427" t="s">
        <v>277</v>
      </c>
      <c r="D115" s="427"/>
      <c r="E115" s="427"/>
      <c r="F115" s="427"/>
      <c r="G115" s="427"/>
      <c r="H115" s="427"/>
      <c r="I115" s="427"/>
      <c r="J115" s="152">
        <f>J108</f>
        <v>150.47262720000001</v>
      </c>
    </row>
    <row r="116" spans="2:10" ht="12.75" x14ac:dyDescent="0.2">
      <c r="B116" s="249" t="s">
        <v>278</v>
      </c>
      <c r="C116" s="427" t="s">
        <v>154</v>
      </c>
      <c r="D116" s="427"/>
      <c r="E116" s="427"/>
      <c r="F116" s="427"/>
      <c r="G116" s="427"/>
      <c r="H116" s="427"/>
      <c r="I116" s="427"/>
      <c r="J116" s="152">
        <v>0</v>
      </c>
    </row>
    <row r="117" spans="2:10" ht="12.75" x14ac:dyDescent="0.2">
      <c r="B117" s="397" t="s">
        <v>42</v>
      </c>
      <c r="C117" s="398"/>
      <c r="D117" s="398"/>
      <c r="E117" s="398"/>
      <c r="F117" s="398"/>
      <c r="G117" s="398"/>
      <c r="H117" s="398"/>
      <c r="I117" s="399"/>
      <c r="J117" s="167">
        <f>SUM(J111:J116)</f>
        <v>1019.1519016832001</v>
      </c>
    </row>
    <row r="118" spans="2:10" ht="12.75" x14ac:dyDescent="0.2">
      <c r="B118" s="429" t="s">
        <v>279</v>
      </c>
      <c r="C118" s="596"/>
      <c r="D118" s="596"/>
      <c r="E118" s="596"/>
      <c r="F118" s="596"/>
      <c r="G118" s="596"/>
      <c r="H118" s="596"/>
      <c r="I118" s="596"/>
      <c r="J118" s="597"/>
    </row>
    <row r="119" spans="2:10" ht="15" x14ac:dyDescent="0.2">
      <c r="B119" s="143">
        <v>5</v>
      </c>
      <c r="C119" s="423" t="s">
        <v>26</v>
      </c>
      <c r="D119" s="423"/>
      <c r="E119" s="423"/>
      <c r="F119" s="423"/>
      <c r="G119" s="423"/>
      <c r="H119" s="423"/>
      <c r="I119" s="250" t="s">
        <v>215</v>
      </c>
      <c r="J119" s="179" t="s">
        <v>13</v>
      </c>
    </row>
    <row r="120" spans="2:10" ht="12.75" x14ac:dyDescent="0.2">
      <c r="B120" s="424" t="s">
        <v>280</v>
      </c>
      <c r="C120" s="425"/>
      <c r="D120" s="425"/>
      <c r="E120" s="425"/>
      <c r="F120" s="425"/>
      <c r="G120" s="425"/>
      <c r="H120" s="426"/>
      <c r="I120" s="253" t="s">
        <v>21</v>
      </c>
      <c r="J120" s="152">
        <f>SUM(J32+J46+J117+J55)</f>
        <v>3483.2235816832003</v>
      </c>
    </row>
    <row r="121" spans="2:10" ht="12.75" x14ac:dyDescent="0.2">
      <c r="B121" s="249" t="s">
        <v>4</v>
      </c>
      <c r="C121" s="416" t="s">
        <v>27</v>
      </c>
      <c r="D121" s="416"/>
      <c r="E121" s="416"/>
      <c r="F121" s="416"/>
      <c r="G121" s="416"/>
      <c r="H121" s="416"/>
      <c r="I121" s="161">
        <f>Florianópolis!I121</f>
        <v>0.03</v>
      </c>
      <c r="J121" s="152">
        <f>I121*J120</f>
        <v>104.496707450496</v>
      </c>
    </row>
    <row r="122" spans="2:10" ht="12.75" x14ac:dyDescent="0.2">
      <c r="B122" s="424" t="s">
        <v>281</v>
      </c>
      <c r="C122" s="425"/>
      <c r="D122" s="425"/>
      <c r="E122" s="425"/>
      <c r="F122" s="425"/>
      <c r="G122" s="425"/>
      <c r="H122" s="426"/>
      <c r="I122" s="180"/>
      <c r="J122" s="152">
        <f>J121+J120</f>
        <v>3587.7202891336965</v>
      </c>
    </row>
    <row r="123" spans="2:10" ht="12.75" x14ac:dyDescent="0.2">
      <c r="B123" s="249" t="s">
        <v>6</v>
      </c>
      <c r="C123" s="416" t="s">
        <v>28</v>
      </c>
      <c r="D123" s="416"/>
      <c r="E123" s="416"/>
      <c r="F123" s="416"/>
      <c r="G123" s="416"/>
      <c r="H123" s="416"/>
      <c r="I123" s="161">
        <f>Florianópolis!I123</f>
        <v>0.16749</v>
      </c>
      <c r="J123" s="152">
        <f>I123*J122</f>
        <v>600.90727122700287</v>
      </c>
    </row>
    <row r="124" spans="2:10" ht="12.75" x14ac:dyDescent="0.2">
      <c r="B124" s="424" t="s">
        <v>282</v>
      </c>
      <c r="C124" s="425"/>
      <c r="D124" s="425"/>
      <c r="E124" s="425"/>
      <c r="F124" s="425"/>
      <c r="G124" s="425"/>
      <c r="H124" s="426"/>
      <c r="I124" s="180" t="s">
        <v>21</v>
      </c>
      <c r="J124" s="152">
        <f>J123+J122</f>
        <v>4188.6275603606991</v>
      </c>
    </row>
    <row r="125" spans="2:10" ht="12.75" x14ac:dyDescent="0.2">
      <c r="B125" s="249" t="s">
        <v>8</v>
      </c>
      <c r="C125" s="416" t="s">
        <v>29</v>
      </c>
      <c r="D125" s="416"/>
      <c r="E125" s="416"/>
      <c r="F125" s="416"/>
      <c r="G125" s="416"/>
      <c r="H125" s="416"/>
      <c r="I125" s="180" t="s">
        <v>21</v>
      </c>
      <c r="J125" s="181" t="s">
        <v>21</v>
      </c>
    </row>
    <row r="126" spans="2:10" ht="12.75" x14ac:dyDescent="0.2">
      <c r="B126" s="249"/>
      <c r="C126" s="416" t="s">
        <v>30</v>
      </c>
      <c r="D126" s="416"/>
      <c r="E126" s="416"/>
      <c r="F126" s="416"/>
      <c r="G126" s="416"/>
      <c r="H126" s="416"/>
      <c r="I126" s="180" t="s">
        <v>21</v>
      </c>
      <c r="J126" s="181" t="s">
        <v>21</v>
      </c>
    </row>
    <row r="127" spans="2:10" ht="12.75" x14ac:dyDescent="0.2">
      <c r="B127" s="249"/>
      <c r="C127" s="417" t="s">
        <v>400</v>
      </c>
      <c r="D127" s="418"/>
      <c r="E127" s="418"/>
      <c r="F127" s="418"/>
      <c r="G127" s="418"/>
      <c r="H127" s="419"/>
      <c r="I127" s="182">
        <f>Florianópolis!I127</f>
        <v>0.03</v>
      </c>
      <c r="J127" s="183">
        <f>I127*J135</f>
        <v>133.18370621178696</v>
      </c>
    </row>
    <row r="128" spans="2:10" ht="12.75" x14ac:dyDescent="0.2">
      <c r="B128" s="249"/>
      <c r="C128" s="417" t="s">
        <v>401</v>
      </c>
      <c r="D128" s="418"/>
      <c r="E128" s="418"/>
      <c r="F128" s="418"/>
      <c r="G128" s="418"/>
      <c r="H128" s="419"/>
      <c r="I128" s="182">
        <f>Florianópolis!I128</f>
        <v>6.4999999999999997E-3</v>
      </c>
      <c r="J128" s="183">
        <f>I128*J135</f>
        <v>28.856469679220503</v>
      </c>
    </row>
    <row r="129" spans="2:10" ht="12.75" x14ac:dyDescent="0.2">
      <c r="B129" s="249"/>
      <c r="C129" s="420" t="s">
        <v>283</v>
      </c>
      <c r="D129" s="421"/>
      <c r="E129" s="421"/>
      <c r="F129" s="421"/>
      <c r="G129" s="421"/>
      <c r="H129" s="422"/>
      <c r="I129" s="184" t="s">
        <v>21</v>
      </c>
      <c r="J129" s="181" t="s">
        <v>21</v>
      </c>
    </row>
    <row r="130" spans="2:10" ht="12.75" x14ac:dyDescent="0.2">
      <c r="B130" s="249"/>
      <c r="C130" s="395" t="s">
        <v>31</v>
      </c>
      <c r="D130" s="418"/>
      <c r="E130" s="418"/>
      <c r="F130" s="418"/>
      <c r="G130" s="418"/>
      <c r="H130" s="418"/>
      <c r="I130" s="184" t="s">
        <v>21</v>
      </c>
      <c r="J130" s="181" t="s">
        <v>21</v>
      </c>
    </row>
    <row r="131" spans="2:10" ht="12.75" x14ac:dyDescent="0.2">
      <c r="B131" s="249"/>
      <c r="C131" s="395" t="s">
        <v>32</v>
      </c>
      <c r="D131" s="378"/>
      <c r="E131" s="378"/>
      <c r="F131" s="378"/>
      <c r="G131" s="378"/>
      <c r="H131" s="378"/>
      <c r="I131" s="184" t="s">
        <v>21</v>
      </c>
      <c r="J131" s="181" t="s">
        <v>21</v>
      </c>
    </row>
    <row r="132" spans="2:10" ht="12.75" x14ac:dyDescent="0.2">
      <c r="B132" s="249"/>
      <c r="C132" s="395" t="s">
        <v>284</v>
      </c>
      <c r="D132" s="378"/>
      <c r="E132" s="378"/>
      <c r="F132" s="378"/>
      <c r="G132" s="378"/>
      <c r="H132" s="396"/>
      <c r="I132" s="182">
        <v>0.02</v>
      </c>
      <c r="J132" s="183">
        <f>I132*J135</f>
        <v>88.789137474524637</v>
      </c>
    </row>
    <row r="133" spans="2:10" ht="12.75" x14ac:dyDescent="0.2">
      <c r="B133" s="397" t="s">
        <v>42</v>
      </c>
      <c r="C133" s="398"/>
      <c r="D133" s="398"/>
      <c r="E133" s="398"/>
      <c r="F133" s="398"/>
      <c r="G133" s="398"/>
      <c r="H133" s="398"/>
      <c r="I133" s="399"/>
      <c r="J133" s="167">
        <f>SUM(J121+J123+J127+J128+J132)</f>
        <v>956.23329204303093</v>
      </c>
    </row>
    <row r="134" spans="2:10" ht="12.75" x14ac:dyDescent="0.2">
      <c r="B134" s="397"/>
      <c r="C134" s="398"/>
      <c r="D134" s="398"/>
      <c r="E134" s="398"/>
      <c r="F134" s="398"/>
      <c r="G134" s="398"/>
      <c r="H134" s="398"/>
      <c r="I134" s="398"/>
      <c r="J134" s="598"/>
    </row>
    <row r="135" spans="2:10" ht="12.75" x14ac:dyDescent="0.2">
      <c r="B135" s="402" t="s">
        <v>33</v>
      </c>
      <c r="C135" s="403"/>
      <c r="D135" s="403"/>
      <c r="E135" s="259"/>
      <c r="F135" s="259"/>
      <c r="G135" s="259"/>
      <c r="H135" s="260">
        <f>100%-I135</f>
        <v>0.94350000000000001</v>
      </c>
      <c r="I135" s="261">
        <f>SUM(I127:I132)</f>
        <v>5.6499999999999995E-2</v>
      </c>
      <c r="J135" s="262">
        <f>J124/H135</f>
        <v>4439.4568737262316</v>
      </c>
    </row>
    <row r="136" spans="2:10" x14ac:dyDescent="0.2">
      <c r="B136" s="404" t="s">
        <v>34</v>
      </c>
      <c r="C136" s="405"/>
      <c r="D136" s="410" t="s">
        <v>285</v>
      </c>
      <c r="E136" s="410"/>
      <c r="F136" s="410"/>
      <c r="G136" s="410"/>
      <c r="H136" s="410"/>
      <c r="I136" s="410"/>
      <c r="J136" s="411"/>
    </row>
    <row r="137" spans="2:10" x14ac:dyDescent="0.2">
      <c r="B137" s="406"/>
      <c r="C137" s="407"/>
      <c r="D137" s="412" t="s">
        <v>286</v>
      </c>
      <c r="E137" s="412"/>
      <c r="F137" s="412"/>
      <c r="G137" s="412"/>
      <c r="H137" s="412"/>
      <c r="I137" s="412"/>
      <c r="J137" s="413"/>
    </row>
    <row r="138" spans="2:10" x14ac:dyDescent="0.2">
      <c r="B138" s="408"/>
      <c r="C138" s="409"/>
      <c r="D138" s="414" t="s">
        <v>287</v>
      </c>
      <c r="E138" s="414"/>
      <c r="F138" s="414"/>
      <c r="G138" s="414"/>
      <c r="H138" s="414"/>
      <c r="I138" s="414"/>
      <c r="J138" s="415"/>
    </row>
    <row r="139" spans="2:10" ht="12.75" x14ac:dyDescent="0.2">
      <c r="B139" s="374"/>
      <c r="C139" s="375"/>
      <c r="D139" s="375"/>
      <c r="E139" s="375"/>
      <c r="F139" s="375"/>
      <c r="G139" s="375"/>
      <c r="H139" s="375"/>
      <c r="I139" s="375"/>
      <c r="J139" s="376"/>
    </row>
    <row r="140" spans="2:10" ht="12.75" x14ac:dyDescent="0.2">
      <c r="B140" s="377" t="s">
        <v>288</v>
      </c>
      <c r="C140" s="378"/>
      <c r="D140" s="378"/>
      <c r="E140" s="378"/>
      <c r="F140" s="378"/>
      <c r="G140" s="378"/>
      <c r="H140" s="378"/>
      <c r="I140" s="378"/>
      <c r="J140" s="379"/>
    </row>
    <row r="141" spans="2:10" ht="12.75" x14ac:dyDescent="0.2">
      <c r="B141" s="380"/>
      <c r="C141" s="381"/>
      <c r="D141" s="381"/>
      <c r="E141" s="381"/>
      <c r="F141" s="381"/>
      <c r="G141" s="381"/>
      <c r="H141" s="381"/>
      <c r="I141" s="381"/>
      <c r="J141" s="382"/>
    </row>
    <row r="142" spans="2:10" ht="12.75" x14ac:dyDescent="0.2">
      <c r="B142" s="383" t="s">
        <v>289</v>
      </c>
      <c r="C142" s="384"/>
      <c r="D142" s="384"/>
      <c r="E142" s="384"/>
      <c r="F142" s="384"/>
      <c r="G142" s="384"/>
      <c r="H142" s="384"/>
      <c r="I142" s="384"/>
      <c r="J142" s="385"/>
    </row>
    <row r="143" spans="2:10" ht="14.25" x14ac:dyDescent="0.2">
      <c r="B143" s="386" t="s">
        <v>290</v>
      </c>
      <c r="C143" s="387"/>
      <c r="D143" s="387"/>
      <c r="E143" s="387"/>
      <c r="F143" s="387"/>
      <c r="G143" s="387"/>
      <c r="H143" s="387"/>
      <c r="I143" s="387"/>
      <c r="J143" s="191" t="s">
        <v>13</v>
      </c>
    </row>
    <row r="144" spans="2:10" ht="12.75" x14ac:dyDescent="0.2">
      <c r="B144" s="186" t="s">
        <v>4</v>
      </c>
      <c r="C144" s="378" t="s">
        <v>35</v>
      </c>
      <c r="D144" s="378"/>
      <c r="E144" s="378"/>
      <c r="F144" s="378"/>
      <c r="G144" s="378"/>
      <c r="H144" s="378"/>
      <c r="I144" s="378"/>
      <c r="J144" s="153">
        <f>J32</f>
        <v>1587.2640000000001</v>
      </c>
    </row>
    <row r="145" spans="2:15" ht="12.75" x14ac:dyDescent="0.2">
      <c r="B145" s="186" t="s">
        <v>6</v>
      </c>
      <c r="C145" s="378" t="s">
        <v>291</v>
      </c>
      <c r="D145" s="378"/>
      <c r="E145" s="378"/>
      <c r="F145" s="378"/>
      <c r="G145" s="378"/>
      <c r="H145" s="378"/>
      <c r="I145" s="378"/>
      <c r="J145" s="153">
        <f>J46</f>
        <v>678.66768000000002</v>
      </c>
    </row>
    <row r="146" spans="2:15" ht="12.75" x14ac:dyDescent="0.2">
      <c r="B146" s="186" t="s">
        <v>8</v>
      </c>
      <c r="C146" s="378" t="s">
        <v>292</v>
      </c>
      <c r="D146" s="378"/>
      <c r="E146" s="378"/>
      <c r="F146" s="378"/>
      <c r="G146" s="378"/>
      <c r="H146" s="378"/>
      <c r="I146" s="378"/>
      <c r="J146" s="153">
        <f>J55</f>
        <v>198.14</v>
      </c>
    </row>
    <row r="147" spans="2:15" ht="12.75" x14ac:dyDescent="0.2">
      <c r="B147" s="186" t="s">
        <v>9</v>
      </c>
      <c r="C147" s="378" t="s">
        <v>272</v>
      </c>
      <c r="D147" s="378"/>
      <c r="E147" s="378"/>
      <c r="F147" s="378"/>
      <c r="G147" s="378"/>
      <c r="H147" s="378"/>
      <c r="I147" s="378"/>
      <c r="J147" s="153">
        <f>J117</f>
        <v>1019.1519016832001</v>
      </c>
    </row>
    <row r="148" spans="2:15" ht="12.75" x14ac:dyDescent="0.2">
      <c r="B148" s="391" t="s">
        <v>293</v>
      </c>
      <c r="C148" s="392"/>
      <c r="D148" s="392"/>
      <c r="E148" s="392"/>
      <c r="F148" s="392"/>
      <c r="G148" s="392"/>
      <c r="H148" s="392"/>
      <c r="I148" s="392"/>
      <c r="J148" s="154">
        <f>SUM(J144:J147)</f>
        <v>3483.2235816831999</v>
      </c>
    </row>
    <row r="149" spans="2:15" ht="12.75" x14ac:dyDescent="0.2">
      <c r="B149" s="187" t="s">
        <v>16</v>
      </c>
      <c r="C149" s="378" t="s">
        <v>294</v>
      </c>
      <c r="D149" s="378"/>
      <c r="E149" s="378"/>
      <c r="F149" s="378"/>
      <c r="G149" s="378"/>
      <c r="H149" s="378"/>
      <c r="I149" s="378"/>
      <c r="J149" s="153">
        <f>J133</f>
        <v>956.23329204303093</v>
      </c>
    </row>
    <row r="150" spans="2:15" ht="12.75" x14ac:dyDescent="0.2">
      <c r="B150" s="391" t="s">
        <v>295</v>
      </c>
      <c r="C150" s="392"/>
      <c r="D150" s="392"/>
      <c r="E150" s="392"/>
      <c r="F150" s="392"/>
      <c r="G150" s="392"/>
      <c r="H150" s="392"/>
      <c r="I150" s="392"/>
      <c r="J150" s="154">
        <f>SUM(J148:J149)</f>
        <v>4439.4568737262307</v>
      </c>
    </row>
    <row r="151" spans="2:15" ht="12.75" x14ac:dyDescent="0.2">
      <c r="B151" s="388"/>
      <c r="C151" s="389"/>
      <c r="D151" s="389"/>
      <c r="E151" s="389"/>
      <c r="F151" s="389"/>
      <c r="G151" s="389"/>
      <c r="H151" s="389"/>
      <c r="I151" s="389"/>
      <c r="J151" s="390"/>
    </row>
    <row r="152" spans="2:15" ht="12.75" x14ac:dyDescent="0.2">
      <c r="B152" s="393"/>
      <c r="C152" s="393"/>
      <c r="D152" s="189"/>
      <c r="E152" s="190"/>
      <c r="F152" s="190"/>
      <c r="G152" s="188"/>
      <c r="H152" s="188"/>
      <c r="I152" s="188"/>
      <c r="J152" s="188"/>
    </row>
    <row r="153" spans="2:15" customFormat="1" ht="17.100000000000001" customHeight="1" x14ac:dyDescent="0.2">
      <c r="B153" s="394" t="s">
        <v>36</v>
      </c>
      <c r="C153" s="394"/>
      <c r="D153" s="394"/>
      <c r="E153" s="394"/>
      <c r="F153" s="394"/>
      <c r="G153" s="394"/>
      <c r="H153" s="394"/>
      <c r="I153" s="394"/>
      <c r="J153" s="394"/>
      <c r="K153" s="394"/>
    </row>
    <row r="154" spans="2:15" customFormat="1" ht="14.65" customHeight="1" x14ac:dyDescent="0.2">
      <c r="B154" s="372" t="s">
        <v>37</v>
      </c>
      <c r="C154" s="372"/>
      <c r="D154" s="372"/>
      <c r="E154" s="372"/>
      <c r="F154" s="372"/>
      <c r="G154" s="372"/>
      <c r="H154" s="372"/>
      <c r="I154" s="372"/>
      <c r="J154" s="372"/>
      <c r="K154" s="372"/>
    </row>
    <row r="155" spans="2:15" customFormat="1" ht="39" customHeight="1" x14ac:dyDescent="0.2">
      <c r="B155" s="364" t="s">
        <v>38</v>
      </c>
      <c r="C155" s="364"/>
      <c r="D155" s="364"/>
      <c r="E155" s="364" t="s">
        <v>39</v>
      </c>
      <c r="F155" s="364"/>
      <c r="G155" s="364"/>
      <c r="H155" s="373" t="s">
        <v>40</v>
      </c>
      <c r="I155" s="373"/>
      <c r="J155" s="373" t="s">
        <v>41</v>
      </c>
      <c r="K155" s="373"/>
    </row>
    <row r="156" spans="2:15" customFormat="1" ht="14.65" customHeight="1" x14ac:dyDescent="0.2">
      <c r="B156" s="368" t="s">
        <v>175</v>
      </c>
      <c r="C156" s="368"/>
      <c r="D156" s="368"/>
      <c r="E156" s="1">
        <v>1</v>
      </c>
      <c r="F156" s="363">
        <v>1200</v>
      </c>
      <c r="G156" s="363"/>
      <c r="H156" s="369">
        <f>J150</f>
        <v>4439.4568737262307</v>
      </c>
      <c r="I156" s="369"/>
      <c r="J156" s="370">
        <f>(E156/F156)*H156</f>
        <v>3.6995473947718591</v>
      </c>
      <c r="K156" s="370"/>
      <c r="N156" s="97"/>
      <c r="O156" s="97"/>
    </row>
    <row r="157" spans="2:15" customFormat="1" ht="14.65" customHeight="1" x14ac:dyDescent="0.2">
      <c r="B157" s="360" t="s">
        <v>42</v>
      </c>
      <c r="C157" s="360"/>
      <c r="D157" s="360"/>
      <c r="E157" s="360"/>
      <c r="F157" s="360"/>
      <c r="G157" s="360"/>
      <c r="H157" s="360"/>
      <c r="I157" s="360"/>
      <c r="J157" s="370">
        <f>SUM(J156)</f>
        <v>3.6995473947718591</v>
      </c>
      <c r="K157" s="370"/>
    </row>
    <row r="158" spans="2:15" customFormat="1" ht="14.65" customHeight="1" x14ac:dyDescent="0.2">
      <c r="B158" s="371"/>
      <c r="C158" s="371"/>
      <c r="D158" s="371"/>
      <c r="E158" s="371"/>
      <c r="F158" s="371"/>
      <c r="G158" s="371"/>
      <c r="H158" s="371"/>
      <c r="I158" s="371"/>
      <c r="J158" s="371"/>
      <c r="K158" s="371"/>
    </row>
    <row r="159" spans="2:15" customFormat="1" ht="26.25" customHeight="1" x14ac:dyDescent="0.2">
      <c r="B159" s="368" t="s">
        <v>160</v>
      </c>
      <c r="C159" s="368"/>
      <c r="D159" s="368"/>
      <c r="E159" s="2">
        <v>1</v>
      </c>
      <c r="F159" s="363">
        <v>2700</v>
      </c>
      <c r="G159" s="363"/>
      <c r="H159" s="369">
        <f>J150</f>
        <v>4439.4568737262307</v>
      </c>
      <c r="I159" s="369"/>
      <c r="J159" s="361">
        <f>(E159/F159)*H159</f>
        <v>1.6442432865652705</v>
      </c>
      <c r="K159" s="361"/>
      <c r="N159" s="97"/>
      <c r="O159" s="97"/>
    </row>
    <row r="160" spans="2:15" customFormat="1" ht="14.65" customHeight="1" x14ac:dyDescent="0.2">
      <c r="B160" s="360" t="s">
        <v>42</v>
      </c>
      <c r="C160" s="360"/>
      <c r="D160" s="360"/>
      <c r="E160" s="360"/>
      <c r="F160" s="360"/>
      <c r="G160" s="360"/>
      <c r="H160" s="360"/>
      <c r="I160" s="360"/>
      <c r="J160" s="361">
        <f>SUM(J159)</f>
        <v>1.6442432865652705</v>
      </c>
      <c r="K160" s="361"/>
    </row>
    <row r="161" spans="2:11" customFormat="1" ht="14.65" customHeight="1" x14ac:dyDescent="0.2">
      <c r="B161" s="362"/>
      <c r="C161" s="362"/>
      <c r="D161" s="362"/>
      <c r="E161" s="362"/>
      <c r="F161" s="362"/>
      <c r="G161" s="362"/>
      <c r="H161" s="362"/>
      <c r="I161" s="362"/>
      <c r="J161" s="362"/>
      <c r="K161" s="362"/>
    </row>
    <row r="162" spans="2:11" customFormat="1" ht="54.75" customHeight="1" x14ac:dyDescent="0.2">
      <c r="B162" s="192" t="s">
        <v>43</v>
      </c>
      <c r="C162" s="364" t="s">
        <v>44</v>
      </c>
      <c r="D162" s="364"/>
      <c r="E162" s="364"/>
      <c r="F162" s="194" t="s">
        <v>45</v>
      </c>
      <c r="G162" s="365" t="s">
        <v>46</v>
      </c>
      <c r="H162" s="365"/>
      <c r="I162" s="194" t="s">
        <v>47</v>
      </c>
      <c r="J162" s="194" t="s">
        <v>48</v>
      </c>
      <c r="K162" s="194" t="s">
        <v>49</v>
      </c>
    </row>
    <row r="163" spans="2:11" customFormat="1" ht="14.65" customHeight="1" x14ac:dyDescent="0.2">
      <c r="B163" s="366"/>
      <c r="C163" s="366"/>
      <c r="D163" s="366"/>
      <c r="E163" s="366"/>
      <c r="F163" s="366"/>
      <c r="G163" s="366"/>
      <c r="H163" s="366"/>
      <c r="I163" s="366"/>
      <c r="J163" s="366"/>
      <c r="K163" s="366"/>
    </row>
    <row r="164" spans="2:11" customFormat="1" ht="25.5" x14ac:dyDescent="0.2">
      <c r="B164" s="3" t="s">
        <v>161</v>
      </c>
      <c r="C164" s="4">
        <v>1</v>
      </c>
      <c r="D164" s="4">
        <v>30</v>
      </c>
      <c r="E164" s="195">
        <f>D165</f>
        <v>130</v>
      </c>
      <c r="F164" s="5">
        <v>8</v>
      </c>
      <c r="G164" s="6" t="s">
        <v>50</v>
      </c>
      <c r="H164" s="6" t="s">
        <v>162</v>
      </c>
      <c r="I164" s="7">
        <v>1.16E-4</v>
      </c>
      <c r="J164" s="193">
        <v>0</v>
      </c>
      <c r="K164" s="193">
        <f>ROUND(I164*J164,2)</f>
        <v>0</v>
      </c>
    </row>
    <row r="165" spans="2:11" customFormat="1" ht="25.5" x14ac:dyDescent="0.2">
      <c r="B165" s="3" t="str">
        <f>B164</f>
        <v>Fachada</v>
      </c>
      <c r="C165" s="4">
        <v>1</v>
      </c>
      <c r="D165" s="367">
        <v>130</v>
      </c>
      <c r="E165" s="367"/>
      <c r="F165" s="5">
        <v>8</v>
      </c>
      <c r="G165" s="6" t="s">
        <v>50</v>
      </c>
      <c r="H165" s="6" t="s">
        <v>162</v>
      </c>
      <c r="I165" s="7">
        <v>4.6400000000000003E-5</v>
      </c>
      <c r="J165" s="193">
        <f>J150</f>
        <v>4439.4568737262307</v>
      </c>
      <c r="K165" s="193">
        <f>I165*J165</f>
        <v>0.20599079894089711</v>
      </c>
    </row>
    <row r="166" spans="2:11" customFormat="1" ht="32.25" customHeight="1" x14ac:dyDescent="0.2">
      <c r="B166" s="360" t="s">
        <v>42</v>
      </c>
      <c r="C166" s="360"/>
      <c r="D166" s="360"/>
      <c r="E166" s="360"/>
      <c r="F166" s="360"/>
      <c r="G166" s="360"/>
      <c r="H166" s="360"/>
      <c r="I166" s="360"/>
      <c r="J166" s="360"/>
      <c r="K166" s="193">
        <f>SUM(K164:K165)</f>
        <v>0.20599079894089711</v>
      </c>
    </row>
    <row r="167" spans="2:11" customFormat="1" ht="12.75" x14ac:dyDescent="0.2">
      <c r="B167" s="3" t="s">
        <v>163</v>
      </c>
      <c r="C167" s="4">
        <v>1</v>
      </c>
      <c r="D167" s="367">
        <v>380</v>
      </c>
      <c r="E167" s="367"/>
      <c r="F167" s="5">
        <v>16</v>
      </c>
      <c r="G167" s="6" t="s">
        <v>50</v>
      </c>
      <c r="H167" s="6" t="s">
        <v>51</v>
      </c>
      <c r="I167" s="7">
        <f>ROUND((C167/D167)*F167*(G167/H167),7)</f>
        <v>2.231E-4</v>
      </c>
      <c r="J167" s="193">
        <f>J150</f>
        <v>4439.4568737262307</v>
      </c>
      <c r="K167" s="193">
        <f>I167*J167</f>
        <v>0.99044282852832211</v>
      </c>
    </row>
    <row r="168" spans="2:11" customFormat="1" ht="32.25" customHeight="1" x14ac:dyDescent="0.2">
      <c r="B168" s="360" t="s">
        <v>42</v>
      </c>
      <c r="C168" s="360"/>
      <c r="D168" s="360"/>
      <c r="E168" s="360"/>
      <c r="F168" s="360"/>
      <c r="G168" s="360"/>
      <c r="H168" s="360"/>
      <c r="I168" s="360"/>
      <c r="J168" s="360"/>
      <c r="K168" s="193">
        <f>SUM(K167)</f>
        <v>0.99044282852832211</v>
      </c>
    </row>
    <row r="169" spans="2:11" customFormat="1" ht="14.65" customHeight="1" x14ac:dyDescent="0.2">
      <c r="B169" s="359"/>
      <c r="C169" s="359"/>
      <c r="D169" s="359"/>
      <c r="E169" s="359"/>
      <c r="F169" s="359"/>
      <c r="G169" s="359"/>
      <c r="H169" s="359"/>
      <c r="I169" s="359"/>
      <c r="J169" s="359"/>
      <c r="K169" s="359"/>
    </row>
  </sheetData>
  <mergeCells count="215">
    <mergeCell ref="D167:E167"/>
    <mergeCell ref="B168:J168"/>
    <mergeCell ref="B169:K169"/>
    <mergeCell ref="B161:K161"/>
    <mergeCell ref="C162:E162"/>
    <mergeCell ref="G162:H162"/>
    <mergeCell ref="B163:K163"/>
    <mergeCell ref="D165:E165"/>
    <mergeCell ref="B166:J166"/>
    <mergeCell ref="B158:K158"/>
    <mergeCell ref="B159:D159"/>
    <mergeCell ref="F159:G159"/>
    <mergeCell ref="H159:I159"/>
    <mergeCell ref="J159:K159"/>
    <mergeCell ref="B160:I160"/>
    <mergeCell ref="J160:K160"/>
    <mergeCell ref="B156:D156"/>
    <mergeCell ref="F156:G156"/>
    <mergeCell ref="H156:I156"/>
    <mergeCell ref="J156:K156"/>
    <mergeCell ref="B157:I157"/>
    <mergeCell ref="J157:K157"/>
    <mergeCell ref="B151:J151"/>
    <mergeCell ref="B152:C152"/>
    <mergeCell ref="B153:K153"/>
    <mergeCell ref="B154:K154"/>
    <mergeCell ref="B155:D155"/>
    <mergeCell ref="E155:G155"/>
    <mergeCell ref="H155:I155"/>
    <mergeCell ref="J155:K155"/>
    <mergeCell ref="C145:I145"/>
    <mergeCell ref="C146:I146"/>
    <mergeCell ref="C147:I147"/>
    <mergeCell ref="B148:I148"/>
    <mergeCell ref="C149:I149"/>
    <mergeCell ref="B150:I150"/>
    <mergeCell ref="B139:J139"/>
    <mergeCell ref="B140:J140"/>
    <mergeCell ref="B141:J141"/>
    <mergeCell ref="B142:J142"/>
    <mergeCell ref="B143:I143"/>
    <mergeCell ref="C144:I144"/>
    <mergeCell ref="C131:H131"/>
    <mergeCell ref="C132:H132"/>
    <mergeCell ref="B133:I133"/>
    <mergeCell ref="B134:J134"/>
    <mergeCell ref="B135:D135"/>
    <mergeCell ref="B136:C138"/>
    <mergeCell ref="D136:J136"/>
    <mergeCell ref="D137:J137"/>
    <mergeCell ref="D138:J138"/>
    <mergeCell ref="C125:H125"/>
    <mergeCell ref="C126:H126"/>
    <mergeCell ref="C127:H127"/>
    <mergeCell ref="C128:H128"/>
    <mergeCell ref="C129:H129"/>
    <mergeCell ref="C130:H130"/>
    <mergeCell ref="C119:H119"/>
    <mergeCell ref="B120:H120"/>
    <mergeCell ref="C121:H121"/>
    <mergeCell ref="B122:H122"/>
    <mergeCell ref="C123:H123"/>
    <mergeCell ref="B124:H124"/>
    <mergeCell ref="C113:I113"/>
    <mergeCell ref="C114:I114"/>
    <mergeCell ref="C115:I115"/>
    <mergeCell ref="C116:I116"/>
    <mergeCell ref="B117:I117"/>
    <mergeCell ref="B118:J118"/>
    <mergeCell ref="C107:I107"/>
    <mergeCell ref="B108:I108"/>
    <mergeCell ref="B109:J109"/>
    <mergeCell ref="C110:I110"/>
    <mergeCell ref="C111:I111"/>
    <mergeCell ref="C112:I112"/>
    <mergeCell ref="C101:H101"/>
    <mergeCell ref="C102:H102"/>
    <mergeCell ref="C103:H103"/>
    <mergeCell ref="C104:H104"/>
    <mergeCell ref="C105:H105"/>
    <mergeCell ref="B106:I106"/>
    <mergeCell ref="B95:H95"/>
    <mergeCell ref="B96:J96"/>
    <mergeCell ref="B97:J97"/>
    <mergeCell ref="C98:I98"/>
    <mergeCell ref="C99:H99"/>
    <mergeCell ref="C100:H100"/>
    <mergeCell ref="C84:H84"/>
    <mergeCell ref="C85:I85"/>
    <mergeCell ref="B86:I86"/>
    <mergeCell ref="B87:J87"/>
    <mergeCell ref="C88:I88"/>
    <mergeCell ref="C91:H91"/>
    <mergeCell ref="B78:I78"/>
    <mergeCell ref="C79:H79"/>
    <mergeCell ref="B80:I80"/>
    <mergeCell ref="B81:J81"/>
    <mergeCell ref="B82:J82"/>
    <mergeCell ref="C83:I83"/>
    <mergeCell ref="B71:J71"/>
    <mergeCell ref="B72:J72"/>
    <mergeCell ref="B73:J73"/>
    <mergeCell ref="C74:I74"/>
    <mergeCell ref="C75:H75"/>
    <mergeCell ref="C76:H76"/>
    <mergeCell ref="C64:H64"/>
    <mergeCell ref="C65:H65"/>
    <mergeCell ref="C66:H66"/>
    <mergeCell ref="C67:D67"/>
    <mergeCell ref="C68:H68"/>
    <mergeCell ref="B69:H69"/>
    <mergeCell ref="B57:J57"/>
    <mergeCell ref="B59:J59"/>
    <mergeCell ref="C60:H60"/>
    <mergeCell ref="C61:H61"/>
    <mergeCell ref="C62:H62"/>
    <mergeCell ref="C63:H63"/>
    <mergeCell ref="C51:I51"/>
    <mergeCell ref="C52:I52"/>
    <mergeCell ref="C53:I53"/>
    <mergeCell ref="C54:I54"/>
    <mergeCell ref="B55:I55"/>
    <mergeCell ref="B56:J56"/>
    <mergeCell ref="C46:I46"/>
    <mergeCell ref="B47:J47"/>
    <mergeCell ref="B48:J48"/>
    <mergeCell ref="B49:J49"/>
    <mergeCell ref="B50:J50"/>
    <mergeCell ref="C39:F39"/>
    <mergeCell ref="C40:H40"/>
    <mergeCell ref="C41:I41"/>
    <mergeCell ref="C42:I42"/>
    <mergeCell ref="C43:I43"/>
    <mergeCell ref="C44:I44"/>
    <mergeCell ref="C45:H45"/>
    <mergeCell ref="B33:J33"/>
    <mergeCell ref="C34:I34"/>
    <mergeCell ref="C35:G35"/>
    <mergeCell ref="C36:H36"/>
    <mergeCell ref="C37:H37"/>
    <mergeCell ref="C38:I38"/>
    <mergeCell ref="B26:J26"/>
    <mergeCell ref="B27:J27"/>
    <mergeCell ref="C28:H28"/>
    <mergeCell ref="C29:I29"/>
    <mergeCell ref="C30:H30"/>
    <mergeCell ref="B32:I32"/>
    <mergeCell ref="C22:H22"/>
    <mergeCell ref="I22:J22"/>
    <mergeCell ref="C23:H23"/>
    <mergeCell ref="I23:J23"/>
    <mergeCell ref="B24:J24"/>
    <mergeCell ref="B25:J25"/>
    <mergeCell ref="HR19:HY19"/>
    <mergeCell ref="HZ19:IG19"/>
    <mergeCell ref="IH19:IJ19"/>
    <mergeCell ref="C20:H20"/>
    <mergeCell ref="I20:J20"/>
    <mergeCell ref="C21:H21"/>
    <mergeCell ref="I21:J21"/>
    <mergeCell ref="FV19:GC19"/>
    <mergeCell ref="GD19:GK19"/>
    <mergeCell ref="GL19:GS19"/>
    <mergeCell ref="GT19:HA19"/>
    <mergeCell ref="HB19:HI19"/>
    <mergeCell ref="HJ19:HQ19"/>
    <mergeCell ref="DZ19:EG19"/>
    <mergeCell ref="EH19:EO19"/>
    <mergeCell ref="EP19:EW19"/>
    <mergeCell ref="EX19:FE19"/>
    <mergeCell ref="FF19:FM19"/>
    <mergeCell ref="FN19:FU19"/>
    <mergeCell ref="CD19:CK19"/>
    <mergeCell ref="CL19:CS19"/>
    <mergeCell ref="CT19:DA19"/>
    <mergeCell ref="DB19:DI19"/>
    <mergeCell ref="DJ19:DQ19"/>
    <mergeCell ref="DR19:DY19"/>
    <mergeCell ref="AH19:AO19"/>
    <mergeCell ref="AP19:AW19"/>
    <mergeCell ref="AX19:BE19"/>
    <mergeCell ref="BF19:BM19"/>
    <mergeCell ref="BN19:BU19"/>
    <mergeCell ref="BV19:CC19"/>
    <mergeCell ref="B16:J16"/>
    <mergeCell ref="B17:J17"/>
    <mergeCell ref="B18:J18"/>
    <mergeCell ref="B19:J19"/>
    <mergeCell ref="R19:Y19"/>
    <mergeCell ref="Z19:AG19"/>
    <mergeCell ref="C13:F13"/>
    <mergeCell ref="G13:H13"/>
    <mergeCell ref="I13:J13"/>
    <mergeCell ref="B14:H14"/>
    <mergeCell ref="I14:J14"/>
    <mergeCell ref="B15:J15"/>
    <mergeCell ref="C12:F12"/>
    <mergeCell ref="G12:H12"/>
    <mergeCell ref="I12:J12"/>
    <mergeCell ref="B6:J6"/>
    <mergeCell ref="C7:H7"/>
    <mergeCell ref="I7:J7"/>
    <mergeCell ref="C8:H8"/>
    <mergeCell ref="I8:J8"/>
    <mergeCell ref="C9:H9"/>
    <mergeCell ref="I9:J9"/>
    <mergeCell ref="B2:J2"/>
    <mergeCell ref="B3:F3"/>
    <mergeCell ref="G3:J3"/>
    <mergeCell ref="B4:F4"/>
    <mergeCell ref="G4:J4"/>
    <mergeCell ref="B5:J5"/>
    <mergeCell ref="C10:H10"/>
    <mergeCell ref="I10:J10"/>
    <mergeCell ref="B11:J11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IJ169"/>
  <sheetViews>
    <sheetView workbookViewId="0">
      <selection activeCell="B133" sqref="B133:I133"/>
    </sheetView>
  </sheetViews>
  <sheetFormatPr defaultColWidth="9.140625" defaultRowHeight="12" x14ac:dyDescent="0.2"/>
  <cols>
    <col min="1" max="1" width="0.85546875" style="85" customWidth="1"/>
    <col min="2" max="2" width="13.140625" style="85" bestFit="1" customWidth="1"/>
    <col min="3" max="3" width="26.85546875" style="85" customWidth="1"/>
    <col min="4" max="4" width="14.28515625" style="85" customWidth="1"/>
    <col min="5" max="5" width="11.85546875" style="85" customWidth="1"/>
    <col min="6" max="6" width="12.85546875" style="85" customWidth="1"/>
    <col min="7" max="7" width="8.140625" style="85" customWidth="1"/>
    <col min="8" max="8" width="8.28515625" style="85" customWidth="1"/>
    <col min="9" max="9" width="11.28515625" style="85" customWidth="1"/>
    <col min="10" max="10" width="13.85546875" style="123" bestFit="1" customWidth="1"/>
    <col min="11" max="11" width="11.28515625" style="85" bestFit="1" customWidth="1"/>
    <col min="12" max="12" width="11.7109375" style="91" bestFit="1" customWidth="1"/>
    <col min="13" max="13" width="7.42578125" style="91" customWidth="1"/>
    <col min="14" max="14" width="7" style="91" bestFit="1" customWidth="1"/>
    <col min="15" max="16" width="9.28515625" style="91" bestFit="1" customWidth="1"/>
    <col min="17" max="17" width="9.140625" style="91"/>
    <col min="18" max="256" width="9.140625" style="85"/>
    <col min="257" max="257" width="0.85546875" style="85" customWidth="1"/>
    <col min="258" max="258" width="13.140625" style="85" bestFit="1" customWidth="1"/>
    <col min="259" max="259" width="26.85546875" style="85" customWidth="1"/>
    <col min="260" max="260" width="14.28515625" style="85" customWidth="1"/>
    <col min="261" max="261" width="11.85546875" style="85" customWidth="1"/>
    <col min="262" max="262" width="12.85546875" style="85" customWidth="1"/>
    <col min="263" max="263" width="8.140625" style="85" customWidth="1"/>
    <col min="264" max="264" width="8.28515625" style="85" customWidth="1"/>
    <col min="265" max="265" width="11.28515625" style="85" customWidth="1"/>
    <col min="266" max="266" width="13.85546875" style="85" bestFit="1" customWidth="1"/>
    <col min="267" max="267" width="1.28515625" style="85" customWidth="1"/>
    <col min="268" max="268" width="11.7109375" style="85" bestFit="1" customWidth="1"/>
    <col min="269" max="269" width="7.42578125" style="85" customWidth="1"/>
    <col min="270" max="270" width="6.5703125" style="85" customWidth="1"/>
    <col min="271" max="272" width="9.28515625" style="85" bestFit="1" customWidth="1"/>
    <col min="273" max="512" width="9.140625" style="85"/>
    <col min="513" max="513" width="0.85546875" style="85" customWidth="1"/>
    <col min="514" max="514" width="13.140625" style="85" bestFit="1" customWidth="1"/>
    <col min="515" max="515" width="26.85546875" style="85" customWidth="1"/>
    <col min="516" max="516" width="14.28515625" style="85" customWidth="1"/>
    <col min="517" max="517" width="11.85546875" style="85" customWidth="1"/>
    <col min="518" max="518" width="12.85546875" style="85" customWidth="1"/>
    <col min="519" max="519" width="8.140625" style="85" customWidth="1"/>
    <col min="520" max="520" width="8.28515625" style="85" customWidth="1"/>
    <col min="521" max="521" width="11.28515625" style="85" customWidth="1"/>
    <col min="522" max="522" width="13.85546875" style="85" bestFit="1" customWidth="1"/>
    <col min="523" max="523" width="1.28515625" style="85" customWidth="1"/>
    <col min="524" max="524" width="11.7109375" style="85" bestFit="1" customWidth="1"/>
    <col min="525" max="525" width="7.42578125" style="85" customWidth="1"/>
    <col min="526" max="526" width="6.5703125" style="85" customWidth="1"/>
    <col min="527" max="528" width="9.28515625" style="85" bestFit="1" customWidth="1"/>
    <col min="529" max="768" width="9.140625" style="85"/>
    <col min="769" max="769" width="0.85546875" style="85" customWidth="1"/>
    <col min="770" max="770" width="13.140625" style="85" bestFit="1" customWidth="1"/>
    <col min="771" max="771" width="26.85546875" style="85" customWidth="1"/>
    <col min="772" max="772" width="14.28515625" style="85" customWidth="1"/>
    <col min="773" max="773" width="11.85546875" style="85" customWidth="1"/>
    <col min="774" max="774" width="12.85546875" style="85" customWidth="1"/>
    <col min="775" max="775" width="8.140625" style="85" customWidth="1"/>
    <col min="776" max="776" width="8.28515625" style="85" customWidth="1"/>
    <col min="777" max="777" width="11.28515625" style="85" customWidth="1"/>
    <col min="778" max="778" width="13.85546875" style="85" bestFit="1" customWidth="1"/>
    <col min="779" max="779" width="1.28515625" style="85" customWidth="1"/>
    <col min="780" max="780" width="11.7109375" style="85" bestFit="1" customWidth="1"/>
    <col min="781" max="781" width="7.42578125" style="85" customWidth="1"/>
    <col min="782" max="782" width="6.5703125" style="85" customWidth="1"/>
    <col min="783" max="784" width="9.28515625" style="85" bestFit="1" customWidth="1"/>
    <col min="785" max="1024" width="9.140625" style="85"/>
    <col min="1025" max="1025" width="0.85546875" style="85" customWidth="1"/>
    <col min="1026" max="1026" width="13.140625" style="85" bestFit="1" customWidth="1"/>
    <col min="1027" max="1027" width="26.85546875" style="85" customWidth="1"/>
    <col min="1028" max="1028" width="14.28515625" style="85" customWidth="1"/>
    <col min="1029" max="1029" width="11.85546875" style="85" customWidth="1"/>
    <col min="1030" max="1030" width="12.85546875" style="85" customWidth="1"/>
    <col min="1031" max="1031" width="8.140625" style="85" customWidth="1"/>
    <col min="1032" max="1032" width="8.28515625" style="85" customWidth="1"/>
    <col min="1033" max="1033" width="11.28515625" style="85" customWidth="1"/>
    <col min="1034" max="1034" width="13.85546875" style="85" bestFit="1" customWidth="1"/>
    <col min="1035" max="1035" width="1.28515625" style="85" customWidth="1"/>
    <col min="1036" max="1036" width="11.7109375" style="85" bestFit="1" customWidth="1"/>
    <col min="1037" max="1037" width="7.42578125" style="85" customWidth="1"/>
    <col min="1038" max="1038" width="6.5703125" style="85" customWidth="1"/>
    <col min="1039" max="1040" width="9.28515625" style="85" bestFit="1" customWidth="1"/>
    <col min="1041" max="1280" width="9.140625" style="85"/>
    <col min="1281" max="1281" width="0.85546875" style="85" customWidth="1"/>
    <col min="1282" max="1282" width="13.140625" style="85" bestFit="1" customWidth="1"/>
    <col min="1283" max="1283" width="26.85546875" style="85" customWidth="1"/>
    <col min="1284" max="1284" width="14.28515625" style="85" customWidth="1"/>
    <col min="1285" max="1285" width="11.85546875" style="85" customWidth="1"/>
    <col min="1286" max="1286" width="12.85546875" style="85" customWidth="1"/>
    <col min="1287" max="1287" width="8.140625" style="85" customWidth="1"/>
    <col min="1288" max="1288" width="8.28515625" style="85" customWidth="1"/>
    <col min="1289" max="1289" width="11.28515625" style="85" customWidth="1"/>
    <col min="1290" max="1290" width="13.85546875" style="85" bestFit="1" customWidth="1"/>
    <col min="1291" max="1291" width="1.28515625" style="85" customWidth="1"/>
    <col min="1292" max="1292" width="11.7109375" style="85" bestFit="1" customWidth="1"/>
    <col min="1293" max="1293" width="7.42578125" style="85" customWidth="1"/>
    <col min="1294" max="1294" width="6.5703125" style="85" customWidth="1"/>
    <col min="1295" max="1296" width="9.28515625" style="85" bestFit="1" customWidth="1"/>
    <col min="1297" max="1536" width="9.140625" style="85"/>
    <col min="1537" max="1537" width="0.85546875" style="85" customWidth="1"/>
    <col min="1538" max="1538" width="13.140625" style="85" bestFit="1" customWidth="1"/>
    <col min="1539" max="1539" width="26.85546875" style="85" customWidth="1"/>
    <col min="1540" max="1540" width="14.28515625" style="85" customWidth="1"/>
    <col min="1541" max="1541" width="11.85546875" style="85" customWidth="1"/>
    <col min="1542" max="1542" width="12.85546875" style="85" customWidth="1"/>
    <col min="1543" max="1543" width="8.140625" style="85" customWidth="1"/>
    <col min="1544" max="1544" width="8.28515625" style="85" customWidth="1"/>
    <col min="1545" max="1545" width="11.28515625" style="85" customWidth="1"/>
    <col min="1546" max="1546" width="13.85546875" style="85" bestFit="1" customWidth="1"/>
    <col min="1547" max="1547" width="1.28515625" style="85" customWidth="1"/>
    <col min="1548" max="1548" width="11.7109375" style="85" bestFit="1" customWidth="1"/>
    <col min="1549" max="1549" width="7.42578125" style="85" customWidth="1"/>
    <col min="1550" max="1550" width="6.5703125" style="85" customWidth="1"/>
    <col min="1551" max="1552" width="9.28515625" style="85" bestFit="1" customWidth="1"/>
    <col min="1553" max="1792" width="9.140625" style="85"/>
    <col min="1793" max="1793" width="0.85546875" style="85" customWidth="1"/>
    <col min="1794" max="1794" width="13.140625" style="85" bestFit="1" customWidth="1"/>
    <col min="1795" max="1795" width="26.85546875" style="85" customWidth="1"/>
    <col min="1796" max="1796" width="14.28515625" style="85" customWidth="1"/>
    <col min="1797" max="1797" width="11.85546875" style="85" customWidth="1"/>
    <col min="1798" max="1798" width="12.85546875" style="85" customWidth="1"/>
    <col min="1799" max="1799" width="8.140625" style="85" customWidth="1"/>
    <col min="1800" max="1800" width="8.28515625" style="85" customWidth="1"/>
    <col min="1801" max="1801" width="11.28515625" style="85" customWidth="1"/>
    <col min="1802" max="1802" width="13.85546875" style="85" bestFit="1" customWidth="1"/>
    <col min="1803" max="1803" width="1.28515625" style="85" customWidth="1"/>
    <col min="1804" max="1804" width="11.7109375" style="85" bestFit="1" customWidth="1"/>
    <col min="1805" max="1805" width="7.42578125" style="85" customWidth="1"/>
    <col min="1806" max="1806" width="6.5703125" style="85" customWidth="1"/>
    <col min="1807" max="1808" width="9.28515625" style="85" bestFit="1" customWidth="1"/>
    <col min="1809" max="2048" width="9.140625" style="85"/>
    <col min="2049" max="2049" width="0.85546875" style="85" customWidth="1"/>
    <col min="2050" max="2050" width="13.140625" style="85" bestFit="1" customWidth="1"/>
    <col min="2051" max="2051" width="26.85546875" style="85" customWidth="1"/>
    <col min="2052" max="2052" width="14.28515625" style="85" customWidth="1"/>
    <col min="2053" max="2053" width="11.85546875" style="85" customWidth="1"/>
    <col min="2054" max="2054" width="12.85546875" style="85" customWidth="1"/>
    <col min="2055" max="2055" width="8.140625" style="85" customWidth="1"/>
    <col min="2056" max="2056" width="8.28515625" style="85" customWidth="1"/>
    <col min="2057" max="2057" width="11.28515625" style="85" customWidth="1"/>
    <col min="2058" max="2058" width="13.85546875" style="85" bestFit="1" customWidth="1"/>
    <col min="2059" max="2059" width="1.28515625" style="85" customWidth="1"/>
    <col min="2060" max="2060" width="11.7109375" style="85" bestFit="1" customWidth="1"/>
    <col min="2061" max="2061" width="7.42578125" style="85" customWidth="1"/>
    <col min="2062" max="2062" width="6.5703125" style="85" customWidth="1"/>
    <col min="2063" max="2064" width="9.28515625" style="85" bestFit="1" customWidth="1"/>
    <col min="2065" max="2304" width="9.140625" style="85"/>
    <col min="2305" max="2305" width="0.85546875" style="85" customWidth="1"/>
    <col min="2306" max="2306" width="13.140625" style="85" bestFit="1" customWidth="1"/>
    <col min="2307" max="2307" width="26.85546875" style="85" customWidth="1"/>
    <col min="2308" max="2308" width="14.28515625" style="85" customWidth="1"/>
    <col min="2309" max="2309" width="11.85546875" style="85" customWidth="1"/>
    <col min="2310" max="2310" width="12.85546875" style="85" customWidth="1"/>
    <col min="2311" max="2311" width="8.140625" style="85" customWidth="1"/>
    <col min="2312" max="2312" width="8.28515625" style="85" customWidth="1"/>
    <col min="2313" max="2313" width="11.28515625" style="85" customWidth="1"/>
    <col min="2314" max="2314" width="13.85546875" style="85" bestFit="1" customWidth="1"/>
    <col min="2315" max="2315" width="1.28515625" style="85" customWidth="1"/>
    <col min="2316" max="2316" width="11.7109375" style="85" bestFit="1" customWidth="1"/>
    <col min="2317" max="2317" width="7.42578125" style="85" customWidth="1"/>
    <col min="2318" max="2318" width="6.5703125" style="85" customWidth="1"/>
    <col min="2319" max="2320" width="9.28515625" style="85" bestFit="1" customWidth="1"/>
    <col min="2321" max="2560" width="9.140625" style="85"/>
    <col min="2561" max="2561" width="0.85546875" style="85" customWidth="1"/>
    <col min="2562" max="2562" width="13.140625" style="85" bestFit="1" customWidth="1"/>
    <col min="2563" max="2563" width="26.85546875" style="85" customWidth="1"/>
    <col min="2564" max="2564" width="14.28515625" style="85" customWidth="1"/>
    <col min="2565" max="2565" width="11.85546875" style="85" customWidth="1"/>
    <col min="2566" max="2566" width="12.85546875" style="85" customWidth="1"/>
    <col min="2567" max="2567" width="8.140625" style="85" customWidth="1"/>
    <col min="2568" max="2568" width="8.28515625" style="85" customWidth="1"/>
    <col min="2569" max="2569" width="11.28515625" style="85" customWidth="1"/>
    <col min="2570" max="2570" width="13.85546875" style="85" bestFit="1" customWidth="1"/>
    <col min="2571" max="2571" width="1.28515625" style="85" customWidth="1"/>
    <col min="2572" max="2572" width="11.7109375" style="85" bestFit="1" customWidth="1"/>
    <col min="2573" max="2573" width="7.42578125" style="85" customWidth="1"/>
    <col min="2574" max="2574" width="6.5703125" style="85" customWidth="1"/>
    <col min="2575" max="2576" width="9.28515625" style="85" bestFit="1" customWidth="1"/>
    <col min="2577" max="2816" width="9.140625" style="85"/>
    <col min="2817" max="2817" width="0.85546875" style="85" customWidth="1"/>
    <col min="2818" max="2818" width="13.140625" style="85" bestFit="1" customWidth="1"/>
    <col min="2819" max="2819" width="26.85546875" style="85" customWidth="1"/>
    <col min="2820" max="2820" width="14.28515625" style="85" customWidth="1"/>
    <col min="2821" max="2821" width="11.85546875" style="85" customWidth="1"/>
    <col min="2822" max="2822" width="12.85546875" style="85" customWidth="1"/>
    <col min="2823" max="2823" width="8.140625" style="85" customWidth="1"/>
    <col min="2824" max="2824" width="8.28515625" style="85" customWidth="1"/>
    <col min="2825" max="2825" width="11.28515625" style="85" customWidth="1"/>
    <col min="2826" max="2826" width="13.85546875" style="85" bestFit="1" customWidth="1"/>
    <col min="2827" max="2827" width="1.28515625" style="85" customWidth="1"/>
    <col min="2828" max="2828" width="11.7109375" style="85" bestFit="1" customWidth="1"/>
    <col min="2829" max="2829" width="7.42578125" style="85" customWidth="1"/>
    <col min="2830" max="2830" width="6.5703125" style="85" customWidth="1"/>
    <col min="2831" max="2832" width="9.28515625" style="85" bestFit="1" customWidth="1"/>
    <col min="2833" max="3072" width="9.140625" style="85"/>
    <col min="3073" max="3073" width="0.85546875" style="85" customWidth="1"/>
    <col min="3074" max="3074" width="13.140625" style="85" bestFit="1" customWidth="1"/>
    <col min="3075" max="3075" width="26.85546875" style="85" customWidth="1"/>
    <col min="3076" max="3076" width="14.28515625" style="85" customWidth="1"/>
    <col min="3077" max="3077" width="11.85546875" style="85" customWidth="1"/>
    <col min="3078" max="3078" width="12.85546875" style="85" customWidth="1"/>
    <col min="3079" max="3079" width="8.140625" style="85" customWidth="1"/>
    <col min="3080" max="3080" width="8.28515625" style="85" customWidth="1"/>
    <col min="3081" max="3081" width="11.28515625" style="85" customWidth="1"/>
    <col min="3082" max="3082" width="13.85546875" style="85" bestFit="1" customWidth="1"/>
    <col min="3083" max="3083" width="1.28515625" style="85" customWidth="1"/>
    <col min="3084" max="3084" width="11.7109375" style="85" bestFit="1" customWidth="1"/>
    <col min="3085" max="3085" width="7.42578125" style="85" customWidth="1"/>
    <col min="3086" max="3086" width="6.5703125" style="85" customWidth="1"/>
    <col min="3087" max="3088" width="9.28515625" style="85" bestFit="1" customWidth="1"/>
    <col min="3089" max="3328" width="9.140625" style="85"/>
    <col min="3329" max="3329" width="0.85546875" style="85" customWidth="1"/>
    <col min="3330" max="3330" width="13.140625" style="85" bestFit="1" customWidth="1"/>
    <col min="3331" max="3331" width="26.85546875" style="85" customWidth="1"/>
    <col min="3332" max="3332" width="14.28515625" style="85" customWidth="1"/>
    <col min="3333" max="3333" width="11.85546875" style="85" customWidth="1"/>
    <col min="3334" max="3334" width="12.85546875" style="85" customWidth="1"/>
    <col min="3335" max="3335" width="8.140625" style="85" customWidth="1"/>
    <col min="3336" max="3336" width="8.28515625" style="85" customWidth="1"/>
    <col min="3337" max="3337" width="11.28515625" style="85" customWidth="1"/>
    <col min="3338" max="3338" width="13.85546875" style="85" bestFit="1" customWidth="1"/>
    <col min="3339" max="3339" width="1.28515625" style="85" customWidth="1"/>
    <col min="3340" max="3340" width="11.7109375" style="85" bestFit="1" customWidth="1"/>
    <col min="3341" max="3341" width="7.42578125" style="85" customWidth="1"/>
    <col min="3342" max="3342" width="6.5703125" style="85" customWidth="1"/>
    <col min="3343" max="3344" width="9.28515625" style="85" bestFit="1" customWidth="1"/>
    <col min="3345" max="3584" width="9.140625" style="85"/>
    <col min="3585" max="3585" width="0.85546875" style="85" customWidth="1"/>
    <col min="3586" max="3586" width="13.140625" style="85" bestFit="1" customWidth="1"/>
    <col min="3587" max="3587" width="26.85546875" style="85" customWidth="1"/>
    <col min="3588" max="3588" width="14.28515625" style="85" customWidth="1"/>
    <col min="3589" max="3589" width="11.85546875" style="85" customWidth="1"/>
    <col min="3590" max="3590" width="12.85546875" style="85" customWidth="1"/>
    <col min="3591" max="3591" width="8.140625" style="85" customWidth="1"/>
    <col min="3592" max="3592" width="8.28515625" style="85" customWidth="1"/>
    <col min="3593" max="3593" width="11.28515625" style="85" customWidth="1"/>
    <col min="3594" max="3594" width="13.85546875" style="85" bestFit="1" customWidth="1"/>
    <col min="3595" max="3595" width="1.28515625" style="85" customWidth="1"/>
    <col min="3596" max="3596" width="11.7109375" style="85" bestFit="1" customWidth="1"/>
    <col min="3597" max="3597" width="7.42578125" style="85" customWidth="1"/>
    <col min="3598" max="3598" width="6.5703125" style="85" customWidth="1"/>
    <col min="3599" max="3600" width="9.28515625" style="85" bestFit="1" customWidth="1"/>
    <col min="3601" max="3840" width="9.140625" style="85"/>
    <col min="3841" max="3841" width="0.85546875" style="85" customWidth="1"/>
    <col min="3842" max="3842" width="13.140625" style="85" bestFit="1" customWidth="1"/>
    <col min="3843" max="3843" width="26.85546875" style="85" customWidth="1"/>
    <col min="3844" max="3844" width="14.28515625" style="85" customWidth="1"/>
    <col min="3845" max="3845" width="11.85546875" style="85" customWidth="1"/>
    <col min="3846" max="3846" width="12.85546875" style="85" customWidth="1"/>
    <col min="3847" max="3847" width="8.140625" style="85" customWidth="1"/>
    <col min="3848" max="3848" width="8.28515625" style="85" customWidth="1"/>
    <col min="3849" max="3849" width="11.28515625" style="85" customWidth="1"/>
    <col min="3850" max="3850" width="13.85546875" style="85" bestFit="1" customWidth="1"/>
    <col min="3851" max="3851" width="1.28515625" style="85" customWidth="1"/>
    <col min="3852" max="3852" width="11.7109375" style="85" bestFit="1" customWidth="1"/>
    <col min="3853" max="3853" width="7.42578125" style="85" customWidth="1"/>
    <col min="3854" max="3854" width="6.5703125" style="85" customWidth="1"/>
    <col min="3855" max="3856" width="9.28515625" style="85" bestFit="1" customWidth="1"/>
    <col min="3857" max="4096" width="9.140625" style="85"/>
    <col min="4097" max="4097" width="0.85546875" style="85" customWidth="1"/>
    <col min="4098" max="4098" width="13.140625" style="85" bestFit="1" customWidth="1"/>
    <col min="4099" max="4099" width="26.85546875" style="85" customWidth="1"/>
    <col min="4100" max="4100" width="14.28515625" style="85" customWidth="1"/>
    <col min="4101" max="4101" width="11.85546875" style="85" customWidth="1"/>
    <col min="4102" max="4102" width="12.85546875" style="85" customWidth="1"/>
    <col min="4103" max="4103" width="8.140625" style="85" customWidth="1"/>
    <col min="4104" max="4104" width="8.28515625" style="85" customWidth="1"/>
    <col min="4105" max="4105" width="11.28515625" style="85" customWidth="1"/>
    <col min="4106" max="4106" width="13.85546875" style="85" bestFit="1" customWidth="1"/>
    <col min="4107" max="4107" width="1.28515625" style="85" customWidth="1"/>
    <col min="4108" max="4108" width="11.7109375" style="85" bestFit="1" customWidth="1"/>
    <col min="4109" max="4109" width="7.42578125" style="85" customWidth="1"/>
    <col min="4110" max="4110" width="6.5703125" style="85" customWidth="1"/>
    <col min="4111" max="4112" width="9.28515625" style="85" bestFit="1" customWidth="1"/>
    <col min="4113" max="4352" width="9.140625" style="85"/>
    <col min="4353" max="4353" width="0.85546875" style="85" customWidth="1"/>
    <col min="4354" max="4354" width="13.140625" style="85" bestFit="1" customWidth="1"/>
    <col min="4355" max="4355" width="26.85546875" style="85" customWidth="1"/>
    <col min="4356" max="4356" width="14.28515625" style="85" customWidth="1"/>
    <col min="4357" max="4357" width="11.85546875" style="85" customWidth="1"/>
    <col min="4358" max="4358" width="12.85546875" style="85" customWidth="1"/>
    <col min="4359" max="4359" width="8.140625" style="85" customWidth="1"/>
    <col min="4360" max="4360" width="8.28515625" style="85" customWidth="1"/>
    <col min="4361" max="4361" width="11.28515625" style="85" customWidth="1"/>
    <col min="4362" max="4362" width="13.85546875" style="85" bestFit="1" customWidth="1"/>
    <col min="4363" max="4363" width="1.28515625" style="85" customWidth="1"/>
    <col min="4364" max="4364" width="11.7109375" style="85" bestFit="1" customWidth="1"/>
    <col min="4365" max="4365" width="7.42578125" style="85" customWidth="1"/>
    <col min="4366" max="4366" width="6.5703125" style="85" customWidth="1"/>
    <col min="4367" max="4368" width="9.28515625" style="85" bestFit="1" customWidth="1"/>
    <col min="4369" max="4608" width="9.140625" style="85"/>
    <col min="4609" max="4609" width="0.85546875" style="85" customWidth="1"/>
    <col min="4610" max="4610" width="13.140625" style="85" bestFit="1" customWidth="1"/>
    <col min="4611" max="4611" width="26.85546875" style="85" customWidth="1"/>
    <col min="4612" max="4612" width="14.28515625" style="85" customWidth="1"/>
    <col min="4613" max="4613" width="11.85546875" style="85" customWidth="1"/>
    <col min="4614" max="4614" width="12.85546875" style="85" customWidth="1"/>
    <col min="4615" max="4615" width="8.140625" style="85" customWidth="1"/>
    <col min="4616" max="4616" width="8.28515625" style="85" customWidth="1"/>
    <col min="4617" max="4617" width="11.28515625" style="85" customWidth="1"/>
    <col min="4618" max="4618" width="13.85546875" style="85" bestFit="1" customWidth="1"/>
    <col min="4619" max="4619" width="1.28515625" style="85" customWidth="1"/>
    <col min="4620" max="4620" width="11.7109375" style="85" bestFit="1" customWidth="1"/>
    <col min="4621" max="4621" width="7.42578125" style="85" customWidth="1"/>
    <col min="4622" max="4622" width="6.5703125" style="85" customWidth="1"/>
    <col min="4623" max="4624" width="9.28515625" style="85" bestFit="1" customWidth="1"/>
    <col min="4625" max="4864" width="9.140625" style="85"/>
    <col min="4865" max="4865" width="0.85546875" style="85" customWidth="1"/>
    <col min="4866" max="4866" width="13.140625" style="85" bestFit="1" customWidth="1"/>
    <col min="4867" max="4867" width="26.85546875" style="85" customWidth="1"/>
    <col min="4868" max="4868" width="14.28515625" style="85" customWidth="1"/>
    <col min="4869" max="4869" width="11.85546875" style="85" customWidth="1"/>
    <col min="4870" max="4870" width="12.85546875" style="85" customWidth="1"/>
    <col min="4871" max="4871" width="8.140625" style="85" customWidth="1"/>
    <col min="4872" max="4872" width="8.28515625" style="85" customWidth="1"/>
    <col min="4873" max="4873" width="11.28515625" style="85" customWidth="1"/>
    <col min="4874" max="4874" width="13.85546875" style="85" bestFit="1" customWidth="1"/>
    <col min="4875" max="4875" width="1.28515625" style="85" customWidth="1"/>
    <col min="4876" max="4876" width="11.7109375" style="85" bestFit="1" customWidth="1"/>
    <col min="4877" max="4877" width="7.42578125" style="85" customWidth="1"/>
    <col min="4878" max="4878" width="6.5703125" style="85" customWidth="1"/>
    <col min="4879" max="4880" width="9.28515625" style="85" bestFit="1" customWidth="1"/>
    <col min="4881" max="5120" width="9.140625" style="85"/>
    <col min="5121" max="5121" width="0.85546875" style="85" customWidth="1"/>
    <col min="5122" max="5122" width="13.140625" style="85" bestFit="1" customWidth="1"/>
    <col min="5123" max="5123" width="26.85546875" style="85" customWidth="1"/>
    <col min="5124" max="5124" width="14.28515625" style="85" customWidth="1"/>
    <col min="5125" max="5125" width="11.85546875" style="85" customWidth="1"/>
    <col min="5126" max="5126" width="12.85546875" style="85" customWidth="1"/>
    <col min="5127" max="5127" width="8.140625" style="85" customWidth="1"/>
    <col min="5128" max="5128" width="8.28515625" style="85" customWidth="1"/>
    <col min="5129" max="5129" width="11.28515625" style="85" customWidth="1"/>
    <col min="5130" max="5130" width="13.85546875" style="85" bestFit="1" customWidth="1"/>
    <col min="5131" max="5131" width="1.28515625" style="85" customWidth="1"/>
    <col min="5132" max="5132" width="11.7109375" style="85" bestFit="1" customWidth="1"/>
    <col min="5133" max="5133" width="7.42578125" style="85" customWidth="1"/>
    <col min="5134" max="5134" width="6.5703125" style="85" customWidth="1"/>
    <col min="5135" max="5136" width="9.28515625" style="85" bestFit="1" customWidth="1"/>
    <col min="5137" max="5376" width="9.140625" style="85"/>
    <col min="5377" max="5377" width="0.85546875" style="85" customWidth="1"/>
    <col min="5378" max="5378" width="13.140625" style="85" bestFit="1" customWidth="1"/>
    <col min="5379" max="5379" width="26.85546875" style="85" customWidth="1"/>
    <col min="5380" max="5380" width="14.28515625" style="85" customWidth="1"/>
    <col min="5381" max="5381" width="11.85546875" style="85" customWidth="1"/>
    <col min="5382" max="5382" width="12.85546875" style="85" customWidth="1"/>
    <col min="5383" max="5383" width="8.140625" style="85" customWidth="1"/>
    <col min="5384" max="5384" width="8.28515625" style="85" customWidth="1"/>
    <col min="5385" max="5385" width="11.28515625" style="85" customWidth="1"/>
    <col min="5386" max="5386" width="13.85546875" style="85" bestFit="1" customWidth="1"/>
    <col min="5387" max="5387" width="1.28515625" style="85" customWidth="1"/>
    <col min="5388" max="5388" width="11.7109375" style="85" bestFit="1" customWidth="1"/>
    <col min="5389" max="5389" width="7.42578125" style="85" customWidth="1"/>
    <col min="5390" max="5390" width="6.5703125" style="85" customWidth="1"/>
    <col min="5391" max="5392" width="9.28515625" style="85" bestFit="1" customWidth="1"/>
    <col min="5393" max="5632" width="9.140625" style="85"/>
    <col min="5633" max="5633" width="0.85546875" style="85" customWidth="1"/>
    <col min="5634" max="5634" width="13.140625" style="85" bestFit="1" customWidth="1"/>
    <col min="5635" max="5635" width="26.85546875" style="85" customWidth="1"/>
    <col min="5636" max="5636" width="14.28515625" style="85" customWidth="1"/>
    <col min="5637" max="5637" width="11.85546875" style="85" customWidth="1"/>
    <col min="5638" max="5638" width="12.85546875" style="85" customWidth="1"/>
    <col min="5639" max="5639" width="8.140625" style="85" customWidth="1"/>
    <col min="5640" max="5640" width="8.28515625" style="85" customWidth="1"/>
    <col min="5641" max="5641" width="11.28515625" style="85" customWidth="1"/>
    <col min="5642" max="5642" width="13.85546875" style="85" bestFit="1" customWidth="1"/>
    <col min="5643" max="5643" width="1.28515625" style="85" customWidth="1"/>
    <col min="5644" max="5644" width="11.7109375" style="85" bestFit="1" customWidth="1"/>
    <col min="5645" max="5645" width="7.42578125" style="85" customWidth="1"/>
    <col min="5646" max="5646" width="6.5703125" style="85" customWidth="1"/>
    <col min="5647" max="5648" width="9.28515625" style="85" bestFit="1" customWidth="1"/>
    <col min="5649" max="5888" width="9.140625" style="85"/>
    <col min="5889" max="5889" width="0.85546875" style="85" customWidth="1"/>
    <col min="5890" max="5890" width="13.140625" style="85" bestFit="1" customWidth="1"/>
    <col min="5891" max="5891" width="26.85546875" style="85" customWidth="1"/>
    <col min="5892" max="5892" width="14.28515625" style="85" customWidth="1"/>
    <col min="5893" max="5893" width="11.85546875" style="85" customWidth="1"/>
    <col min="5894" max="5894" width="12.85546875" style="85" customWidth="1"/>
    <col min="5895" max="5895" width="8.140625" style="85" customWidth="1"/>
    <col min="5896" max="5896" width="8.28515625" style="85" customWidth="1"/>
    <col min="5897" max="5897" width="11.28515625" style="85" customWidth="1"/>
    <col min="5898" max="5898" width="13.85546875" style="85" bestFit="1" customWidth="1"/>
    <col min="5899" max="5899" width="1.28515625" style="85" customWidth="1"/>
    <col min="5900" max="5900" width="11.7109375" style="85" bestFit="1" customWidth="1"/>
    <col min="5901" max="5901" width="7.42578125" style="85" customWidth="1"/>
    <col min="5902" max="5902" width="6.5703125" style="85" customWidth="1"/>
    <col min="5903" max="5904" width="9.28515625" style="85" bestFit="1" customWidth="1"/>
    <col min="5905" max="6144" width="9.140625" style="85"/>
    <col min="6145" max="6145" width="0.85546875" style="85" customWidth="1"/>
    <col min="6146" max="6146" width="13.140625" style="85" bestFit="1" customWidth="1"/>
    <col min="6147" max="6147" width="26.85546875" style="85" customWidth="1"/>
    <col min="6148" max="6148" width="14.28515625" style="85" customWidth="1"/>
    <col min="6149" max="6149" width="11.85546875" style="85" customWidth="1"/>
    <col min="6150" max="6150" width="12.85546875" style="85" customWidth="1"/>
    <col min="6151" max="6151" width="8.140625" style="85" customWidth="1"/>
    <col min="6152" max="6152" width="8.28515625" style="85" customWidth="1"/>
    <col min="6153" max="6153" width="11.28515625" style="85" customWidth="1"/>
    <col min="6154" max="6154" width="13.85546875" style="85" bestFit="1" customWidth="1"/>
    <col min="6155" max="6155" width="1.28515625" style="85" customWidth="1"/>
    <col min="6156" max="6156" width="11.7109375" style="85" bestFit="1" customWidth="1"/>
    <col min="6157" max="6157" width="7.42578125" style="85" customWidth="1"/>
    <col min="6158" max="6158" width="6.5703125" style="85" customWidth="1"/>
    <col min="6159" max="6160" width="9.28515625" style="85" bestFit="1" customWidth="1"/>
    <col min="6161" max="6400" width="9.140625" style="85"/>
    <col min="6401" max="6401" width="0.85546875" style="85" customWidth="1"/>
    <col min="6402" max="6402" width="13.140625" style="85" bestFit="1" customWidth="1"/>
    <col min="6403" max="6403" width="26.85546875" style="85" customWidth="1"/>
    <col min="6404" max="6404" width="14.28515625" style="85" customWidth="1"/>
    <col min="6405" max="6405" width="11.85546875" style="85" customWidth="1"/>
    <col min="6406" max="6406" width="12.85546875" style="85" customWidth="1"/>
    <col min="6407" max="6407" width="8.140625" style="85" customWidth="1"/>
    <col min="6408" max="6408" width="8.28515625" style="85" customWidth="1"/>
    <col min="6409" max="6409" width="11.28515625" style="85" customWidth="1"/>
    <col min="6410" max="6410" width="13.85546875" style="85" bestFit="1" customWidth="1"/>
    <col min="6411" max="6411" width="1.28515625" style="85" customWidth="1"/>
    <col min="6412" max="6412" width="11.7109375" style="85" bestFit="1" customWidth="1"/>
    <col min="6413" max="6413" width="7.42578125" style="85" customWidth="1"/>
    <col min="6414" max="6414" width="6.5703125" style="85" customWidth="1"/>
    <col min="6415" max="6416" width="9.28515625" style="85" bestFit="1" customWidth="1"/>
    <col min="6417" max="6656" width="9.140625" style="85"/>
    <col min="6657" max="6657" width="0.85546875" style="85" customWidth="1"/>
    <col min="6658" max="6658" width="13.140625" style="85" bestFit="1" customWidth="1"/>
    <col min="6659" max="6659" width="26.85546875" style="85" customWidth="1"/>
    <col min="6660" max="6660" width="14.28515625" style="85" customWidth="1"/>
    <col min="6661" max="6661" width="11.85546875" style="85" customWidth="1"/>
    <col min="6662" max="6662" width="12.85546875" style="85" customWidth="1"/>
    <col min="6663" max="6663" width="8.140625" style="85" customWidth="1"/>
    <col min="6664" max="6664" width="8.28515625" style="85" customWidth="1"/>
    <col min="6665" max="6665" width="11.28515625" style="85" customWidth="1"/>
    <col min="6666" max="6666" width="13.85546875" style="85" bestFit="1" customWidth="1"/>
    <col min="6667" max="6667" width="1.28515625" style="85" customWidth="1"/>
    <col min="6668" max="6668" width="11.7109375" style="85" bestFit="1" customWidth="1"/>
    <col min="6669" max="6669" width="7.42578125" style="85" customWidth="1"/>
    <col min="6670" max="6670" width="6.5703125" style="85" customWidth="1"/>
    <col min="6671" max="6672" width="9.28515625" style="85" bestFit="1" customWidth="1"/>
    <col min="6673" max="6912" width="9.140625" style="85"/>
    <col min="6913" max="6913" width="0.85546875" style="85" customWidth="1"/>
    <col min="6914" max="6914" width="13.140625" style="85" bestFit="1" customWidth="1"/>
    <col min="6915" max="6915" width="26.85546875" style="85" customWidth="1"/>
    <col min="6916" max="6916" width="14.28515625" style="85" customWidth="1"/>
    <col min="6917" max="6917" width="11.85546875" style="85" customWidth="1"/>
    <col min="6918" max="6918" width="12.85546875" style="85" customWidth="1"/>
    <col min="6919" max="6919" width="8.140625" style="85" customWidth="1"/>
    <col min="6920" max="6920" width="8.28515625" style="85" customWidth="1"/>
    <col min="6921" max="6921" width="11.28515625" style="85" customWidth="1"/>
    <col min="6922" max="6922" width="13.85546875" style="85" bestFit="1" customWidth="1"/>
    <col min="6923" max="6923" width="1.28515625" style="85" customWidth="1"/>
    <col min="6924" max="6924" width="11.7109375" style="85" bestFit="1" customWidth="1"/>
    <col min="6925" max="6925" width="7.42578125" style="85" customWidth="1"/>
    <col min="6926" max="6926" width="6.5703125" style="85" customWidth="1"/>
    <col min="6927" max="6928" width="9.28515625" style="85" bestFit="1" customWidth="1"/>
    <col min="6929" max="7168" width="9.140625" style="85"/>
    <col min="7169" max="7169" width="0.85546875" style="85" customWidth="1"/>
    <col min="7170" max="7170" width="13.140625" style="85" bestFit="1" customWidth="1"/>
    <col min="7171" max="7171" width="26.85546875" style="85" customWidth="1"/>
    <col min="7172" max="7172" width="14.28515625" style="85" customWidth="1"/>
    <col min="7173" max="7173" width="11.85546875" style="85" customWidth="1"/>
    <col min="7174" max="7174" width="12.85546875" style="85" customWidth="1"/>
    <col min="7175" max="7175" width="8.140625" style="85" customWidth="1"/>
    <col min="7176" max="7176" width="8.28515625" style="85" customWidth="1"/>
    <col min="7177" max="7177" width="11.28515625" style="85" customWidth="1"/>
    <col min="7178" max="7178" width="13.85546875" style="85" bestFit="1" customWidth="1"/>
    <col min="7179" max="7179" width="1.28515625" style="85" customWidth="1"/>
    <col min="7180" max="7180" width="11.7109375" style="85" bestFit="1" customWidth="1"/>
    <col min="7181" max="7181" width="7.42578125" style="85" customWidth="1"/>
    <col min="7182" max="7182" width="6.5703125" style="85" customWidth="1"/>
    <col min="7183" max="7184" width="9.28515625" style="85" bestFit="1" customWidth="1"/>
    <col min="7185" max="7424" width="9.140625" style="85"/>
    <col min="7425" max="7425" width="0.85546875" style="85" customWidth="1"/>
    <col min="7426" max="7426" width="13.140625" style="85" bestFit="1" customWidth="1"/>
    <col min="7427" max="7427" width="26.85546875" style="85" customWidth="1"/>
    <col min="7428" max="7428" width="14.28515625" style="85" customWidth="1"/>
    <col min="7429" max="7429" width="11.85546875" style="85" customWidth="1"/>
    <col min="7430" max="7430" width="12.85546875" style="85" customWidth="1"/>
    <col min="7431" max="7431" width="8.140625" style="85" customWidth="1"/>
    <col min="7432" max="7432" width="8.28515625" style="85" customWidth="1"/>
    <col min="7433" max="7433" width="11.28515625" style="85" customWidth="1"/>
    <col min="7434" max="7434" width="13.85546875" style="85" bestFit="1" customWidth="1"/>
    <col min="7435" max="7435" width="1.28515625" style="85" customWidth="1"/>
    <col min="7436" max="7436" width="11.7109375" style="85" bestFit="1" customWidth="1"/>
    <col min="7437" max="7437" width="7.42578125" style="85" customWidth="1"/>
    <col min="7438" max="7438" width="6.5703125" style="85" customWidth="1"/>
    <col min="7439" max="7440" width="9.28515625" style="85" bestFit="1" customWidth="1"/>
    <col min="7441" max="7680" width="9.140625" style="85"/>
    <col min="7681" max="7681" width="0.85546875" style="85" customWidth="1"/>
    <col min="7682" max="7682" width="13.140625" style="85" bestFit="1" customWidth="1"/>
    <col min="7683" max="7683" width="26.85546875" style="85" customWidth="1"/>
    <col min="7684" max="7684" width="14.28515625" style="85" customWidth="1"/>
    <col min="7685" max="7685" width="11.85546875" style="85" customWidth="1"/>
    <col min="7686" max="7686" width="12.85546875" style="85" customWidth="1"/>
    <col min="7687" max="7687" width="8.140625" style="85" customWidth="1"/>
    <col min="7688" max="7688" width="8.28515625" style="85" customWidth="1"/>
    <col min="7689" max="7689" width="11.28515625" style="85" customWidth="1"/>
    <col min="7690" max="7690" width="13.85546875" style="85" bestFit="1" customWidth="1"/>
    <col min="7691" max="7691" width="1.28515625" style="85" customWidth="1"/>
    <col min="7692" max="7692" width="11.7109375" style="85" bestFit="1" customWidth="1"/>
    <col min="7693" max="7693" width="7.42578125" style="85" customWidth="1"/>
    <col min="7694" max="7694" width="6.5703125" style="85" customWidth="1"/>
    <col min="7695" max="7696" width="9.28515625" style="85" bestFit="1" customWidth="1"/>
    <col min="7697" max="7936" width="9.140625" style="85"/>
    <col min="7937" max="7937" width="0.85546875" style="85" customWidth="1"/>
    <col min="7938" max="7938" width="13.140625" style="85" bestFit="1" customWidth="1"/>
    <col min="7939" max="7939" width="26.85546875" style="85" customWidth="1"/>
    <col min="7940" max="7940" width="14.28515625" style="85" customWidth="1"/>
    <col min="7941" max="7941" width="11.85546875" style="85" customWidth="1"/>
    <col min="7942" max="7942" width="12.85546875" style="85" customWidth="1"/>
    <col min="7943" max="7943" width="8.140625" style="85" customWidth="1"/>
    <col min="7944" max="7944" width="8.28515625" style="85" customWidth="1"/>
    <col min="7945" max="7945" width="11.28515625" style="85" customWidth="1"/>
    <col min="7946" max="7946" width="13.85546875" style="85" bestFit="1" customWidth="1"/>
    <col min="7947" max="7947" width="1.28515625" style="85" customWidth="1"/>
    <col min="7948" max="7948" width="11.7109375" style="85" bestFit="1" customWidth="1"/>
    <col min="7949" max="7949" width="7.42578125" style="85" customWidth="1"/>
    <col min="7950" max="7950" width="6.5703125" style="85" customWidth="1"/>
    <col min="7951" max="7952" width="9.28515625" style="85" bestFit="1" customWidth="1"/>
    <col min="7953" max="8192" width="9.140625" style="85"/>
    <col min="8193" max="8193" width="0.85546875" style="85" customWidth="1"/>
    <col min="8194" max="8194" width="13.140625" style="85" bestFit="1" customWidth="1"/>
    <col min="8195" max="8195" width="26.85546875" style="85" customWidth="1"/>
    <col min="8196" max="8196" width="14.28515625" style="85" customWidth="1"/>
    <col min="8197" max="8197" width="11.85546875" style="85" customWidth="1"/>
    <col min="8198" max="8198" width="12.85546875" style="85" customWidth="1"/>
    <col min="8199" max="8199" width="8.140625" style="85" customWidth="1"/>
    <col min="8200" max="8200" width="8.28515625" style="85" customWidth="1"/>
    <col min="8201" max="8201" width="11.28515625" style="85" customWidth="1"/>
    <col min="8202" max="8202" width="13.85546875" style="85" bestFit="1" customWidth="1"/>
    <col min="8203" max="8203" width="1.28515625" style="85" customWidth="1"/>
    <col min="8204" max="8204" width="11.7109375" style="85" bestFit="1" customWidth="1"/>
    <col min="8205" max="8205" width="7.42578125" style="85" customWidth="1"/>
    <col min="8206" max="8206" width="6.5703125" style="85" customWidth="1"/>
    <col min="8207" max="8208" width="9.28515625" style="85" bestFit="1" customWidth="1"/>
    <col min="8209" max="8448" width="9.140625" style="85"/>
    <col min="8449" max="8449" width="0.85546875" style="85" customWidth="1"/>
    <col min="8450" max="8450" width="13.140625" style="85" bestFit="1" customWidth="1"/>
    <col min="8451" max="8451" width="26.85546875" style="85" customWidth="1"/>
    <col min="8452" max="8452" width="14.28515625" style="85" customWidth="1"/>
    <col min="8453" max="8453" width="11.85546875" style="85" customWidth="1"/>
    <col min="8454" max="8454" width="12.85546875" style="85" customWidth="1"/>
    <col min="8455" max="8455" width="8.140625" style="85" customWidth="1"/>
    <col min="8456" max="8456" width="8.28515625" style="85" customWidth="1"/>
    <col min="8457" max="8457" width="11.28515625" style="85" customWidth="1"/>
    <col min="8458" max="8458" width="13.85546875" style="85" bestFit="1" customWidth="1"/>
    <col min="8459" max="8459" width="1.28515625" style="85" customWidth="1"/>
    <col min="8460" max="8460" width="11.7109375" style="85" bestFit="1" customWidth="1"/>
    <col min="8461" max="8461" width="7.42578125" style="85" customWidth="1"/>
    <col min="8462" max="8462" width="6.5703125" style="85" customWidth="1"/>
    <col min="8463" max="8464" width="9.28515625" style="85" bestFit="1" customWidth="1"/>
    <col min="8465" max="8704" width="9.140625" style="85"/>
    <col min="8705" max="8705" width="0.85546875" style="85" customWidth="1"/>
    <col min="8706" max="8706" width="13.140625" style="85" bestFit="1" customWidth="1"/>
    <col min="8707" max="8707" width="26.85546875" style="85" customWidth="1"/>
    <col min="8708" max="8708" width="14.28515625" style="85" customWidth="1"/>
    <col min="8709" max="8709" width="11.85546875" style="85" customWidth="1"/>
    <col min="8710" max="8710" width="12.85546875" style="85" customWidth="1"/>
    <col min="8711" max="8711" width="8.140625" style="85" customWidth="1"/>
    <col min="8712" max="8712" width="8.28515625" style="85" customWidth="1"/>
    <col min="8713" max="8713" width="11.28515625" style="85" customWidth="1"/>
    <col min="8714" max="8714" width="13.85546875" style="85" bestFit="1" customWidth="1"/>
    <col min="8715" max="8715" width="1.28515625" style="85" customWidth="1"/>
    <col min="8716" max="8716" width="11.7109375" style="85" bestFit="1" customWidth="1"/>
    <col min="8717" max="8717" width="7.42578125" style="85" customWidth="1"/>
    <col min="8718" max="8718" width="6.5703125" style="85" customWidth="1"/>
    <col min="8719" max="8720" width="9.28515625" style="85" bestFit="1" customWidth="1"/>
    <col min="8721" max="8960" width="9.140625" style="85"/>
    <col min="8961" max="8961" width="0.85546875" style="85" customWidth="1"/>
    <col min="8962" max="8962" width="13.140625" style="85" bestFit="1" customWidth="1"/>
    <col min="8963" max="8963" width="26.85546875" style="85" customWidth="1"/>
    <col min="8964" max="8964" width="14.28515625" style="85" customWidth="1"/>
    <col min="8965" max="8965" width="11.85546875" style="85" customWidth="1"/>
    <col min="8966" max="8966" width="12.85546875" style="85" customWidth="1"/>
    <col min="8967" max="8967" width="8.140625" style="85" customWidth="1"/>
    <col min="8968" max="8968" width="8.28515625" style="85" customWidth="1"/>
    <col min="8969" max="8969" width="11.28515625" style="85" customWidth="1"/>
    <col min="8970" max="8970" width="13.85546875" style="85" bestFit="1" customWidth="1"/>
    <col min="8971" max="8971" width="1.28515625" style="85" customWidth="1"/>
    <col min="8972" max="8972" width="11.7109375" style="85" bestFit="1" customWidth="1"/>
    <col min="8973" max="8973" width="7.42578125" style="85" customWidth="1"/>
    <col min="8974" max="8974" width="6.5703125" style="85" customWidth="1"/>
    <col min="8975" max="8976" width="9.28515625" style="85" bestFit="1" customWidth="1"/>
    <col min="8977" max="9216" width="9.140625" style="85"/>
    <col min="9217" max="9217" width="0.85546875" style="85" customWidth="1"/>
    <col min="9218" max="9218" width="13.140625" style="85" bestFit="1" customWidth="1"/>
    <col min="9219" max="9219" width="26.85546875" style="85" customWidth="1"/>
    <col min="9220" max="9220" width="14.28515625" style="85" customWidth="1"/>
    <col min="9221" max="9221" width="11.85546875" style="85" customWidth="1"/>
    <col min="9222" max="9222" width="12.85546875" style="85" customWidth="1"/>
    <col min="9223" max="9223" width="8.140625" style="85" customWidth="1"/>
    <col min="9224" max="9224" width="8.28515625" style="85" customWidth="1"/>
    <col min="9225" max="9225" width="11.28515625" style="85" customWidth="1"/>
    <col min="9226" max="9226" width="13.85546875" style="85" bestFit="1" customWidth="1"/>
    <col min="9227" max="9227" width="1.28515625" style="85" customWidth="1"/>
    <col min="9228" max="9228" width="11.7109375" style="85" bestFit="1" customWidth="1"/>
    <col min="9229" max="9229" width="7.42578125" style="85" customWidth="1"/>
    <col min="9230" max="9230" width="6.5703125" style="85" customWidth="1"/>
    <col min="9231" max="9232" width="9.28515625" style="85" bestFit="1" customWidth="1"/>
    <col min="9233" max="9472" width="9.140625" style="85"/>
    <col min="9473" max="9473" width="0.85546875" style="85" customWidth="1"/>
    <col min="9474" max="9474" width="13.140625" style="85" bestFit="1" customWidth="1"/>
    <col min="9475" max="9475" width="26.85546875" style="85" customWidth="1"/>
    <col min="9476" max="9476" width="14.28515625" style="85" customWidth="1"/>
    <col min="9477" max="9477" width="11.85546875" style="85" customWidth="1"/>
    <col min="9478" max="9478" width="12.85546875" style="85" customWidth="1"/>
    <col min="9479" max="9479" width="8.140625" style="85" customWidth="1"/>
    <col min="9480" max="9480" width="8.28515625" style="85" customWidth="1"/>
    <col min="9481" max="9481" width="11.28515625" style="85" customWidth="1"/>
    <col min="9482" max="9482" width="13.85546875" style="85" bestFit="1" customWidth="1"/>
    <col min="9483" max="9483" width="1.28515625" style="85" customWidth="1"/>
    <col min="9484" max="9484" width="11.7109375" style="85" bestFit="1" customWidth="1"/>
    <col min="9485" max="9485" width="7.42578125" style="85" customWidth="1"/>
    <col min="9486" max="9486" width="6.5703125" style="85" customWidth="1"/>
    <col min="9487" max="9488" width="9.28515625" style="85" bestFit="1" customWidth="1"/>
    <col min="9489" max="9728" width="9.140625" style="85"/>
    <col min="9729" max="9729" width="0.85546875" style="85" customWidth="1"/>
    <col min="9730" max="9730" width="13.140625" style="85" bestFit="1" customWidth="1"/>
    <col min="9731" max="9731" width="26.85546875" style="85" customWidth="1"/>
    <col min="9732" max="9732" width="14.28515625" style="85" customWidth="1"/>
    <col min="9733" max="9733" width="11.85546875" style="85" customWidth="1"/>
    <col min="9734" max="9734" width="12.85546875" style="85" customWidth="1"/>
    <col min="9735" max="9735" width="8.140625" style="85" customWidth="1"/>
    <col min="9736" max="9736" width="8.28515625" style="85" customWidth="1"/>
    <col min="9737" max="9737" width="11.28515625" style="85" customWidth="1"/>
    <col min="9738" max="9738" width="13.85546875" style="85" bestFit="1" customWidth="1"/>
    <col min="9739" max="9739" width="1.28515625" style="85" customWidth="1"/>
    <col min="9740" max="9740" width="11.7109375" style="85" bestFit="1" customWidth="1"/>
    <col min="9741" max="9741" width="7.42578125" style="85" customWidth="1"/>
    <col min="9742" max="9742" width="6.5703125" style="85" customWidth="1"/>
    <col min="9743" max="9744" width="9.28515625" style="85" bestFit="1" customWidth="1"/>
    <col min="9745" max="9984" width="9.140625" style="85"/>
    <col min="9985" max="9985" width="0.85546875" style="85" customWidth="1"/>
    <col min="9986" max="9986" width="13.140625" style="85" bestFit="1" customWidth="1"/>
    <col min="9987" max="9987" width="26.85546875" style="85" customWidth="1"/>
    <col min="9988" max="9988" width="14.28515625" style="85" customWidth="1"/>
    <col min="9989" max="9989" width="11.85546875" style="85" customWidth="1"/>
    <col min="9990" max="9990" width="12.85546875" style="85" customWidth="1"/>
    <col min="9991" max="9991" width="8.140625" style="85" customWidth="1"/>
    <col min="9992" max="9992" width="8.28515625" style="85" customWidth="1"/>
    <col min="9993" max="9993" width="11.28515625" style="85" customWidth="1"/>
    <col min="9994" max="9994" width="13.85546875" style="85" bestFit="1" customWidth="1"/>
    <col min="9995" max="9995" width="1.28515625" style="85" customWidth="1"/>
    <col min="9996" max="9996" width="11.7109375" style="85" bestFit="1" customWidth="1"/>
    <col min="9997" max="9997" width="7.42578125" style="85" customWidth="1"/>
    <col min="9998" max="9998" width="6.5703125" style="85" customWidth="1"/>
    <col min="9999" max="10000" width="9.28515625" style="85" bestFit="1" customWidth="1"/>
    <col min="10001" max="10240" width="9.140625" style="85"/>
    <col min="10241" max="10241" width="0.85546875" style="85" customWidth="1"/>
    <col min="10242" max="10242" width="13.140625" style="85" bestFit="1" customWidth="1"/>
    <col min="10243" max="10243" width="26.85546875" style="85" customWidth="1"/>
    <col min="10244" max="10244" width="14.28515625" style="85" customWidth="1"/>
    <col min="10245" max="10245" width="11.85546875" style="85" customWidth="1"/>
    <col min="10246" max="10246" width="12.85546875" style="85" customWidth="1"/>
    <col min="10247" max="10247" width="8.140625" style="85" customWidth="1"/>
    <col min="10248" max="10248" width="8.28515625" style="85" customWidth="1"/>
    <col min="10249" max="10249" width="11.28515625" style="85" customWidth="1"/>
    <col min="10250" max="10250" width="13.85546875" style="85" bestFit="1" customWidth="1"/>
    <col min="10251" max="10251" width="1.28515625" style="85" customWidth="1"/>
    <col min="10252" max="10252" width="11.7109375" style="85" bestFit="1" customWidth="1"/>
    <col min="10253" max="10253" width="7.42578125" style="85" customWidth="1"/>
    <col min="10254" max="10254" width="6.5703125" style="85" customWidth="1"/>
    <col min="10255" max="10256" width="9.28515625" style="85" bestFit="1" customWidth="1"/>
    <col min="10257" max="10496" width="9.140625" style="85"/>
    <col min="10497" max="10497" width="0.85546875" style="85" customWidth="1"/>
    <col min="10498" max="10498" width="13.140625" style="85" bestFit="1" customWidth="1"/>
    <col min="10499" max="10499" width="26.85546875" style="85" customWidth="1"/>
    <col min="10500" max="10500" width="14.28515625" style="85" customWidth="1"/>
    <col min="10501" max="10501" width="11.85546875" style="85" customWidth="1"/>
    <col min="10502" max="10502" width="12.85546875" style="85" customWidth="1"/>
    <col min="10503" max="10503" width="8.140625" style="85" customWidth="1"/>
    <col min="10504" max="10504" width="8.28515625" style="85" customWidth="1"/>
    <col min="10505" max="10505" width="11.28515625" style="85" customWidth="1"/>
    <col min="10506" max="10506" width="13.85546875" style="85" bestFit="1" customWidth="1"/>
    <col min="10507" max="10507" width="1.28515625" style="85" customWidth="1"/>
    <col min="10508" max="10508" width="11.7109375" style="85" bestFit="1" customWidth="1"/>
    <col min="10509" max="10509" width="7.42578125" style="85" customWidth="1"/>
    <col min="10510" max="10510" width="6.5703125" style="85" customWidth="1"/>
    <col min="10511" max="10512" width="9.28515625" style="85" bestFit="1" customWidth="1"/>
    <col min="10513" max="10752" width="9.140625" style="85"/>
    <col min="10753" max="10753" width="0.85546875" style="85" customWidth="1"/>
    <col min="10754" max="10754" width="13.140625" style="85" bestFit="1" customWidth="1"/>
    <col min="10755" max="10755" width="26.85546875" style="85" customWidth="1"/>
    <col min="10756" max="10756" width="14.28515625" style="85" customWidth="1"/>
    <col min="10757" max="10757" width="11.85546875" style="85" customWidth="1"/>
    <col min="10758" max="10758" width="12.85546875" style="85" customWidth="1"/>
    <col min="10759" max="10759" width="8.140625" style="85" customWidth="1"/>
    <col min="10760" max="10760" width="8.28515625" style="85" customWidth="1"/>
    <col min="10761" max="10761" width="11.28515625" style="85" customWidth="1"/>
    <col min="10762" max="10762" width="13.85546875" style="85" bestFit="1" customWidth="1"/>
    <col min="10763" max="10763" width="1.28515625" style="85" customWidth="1"/>
    <col min="10764" max="10764" width="11.7109375" style="85" bestFit="1" customWidth="1"/>
    <col min="10765" max="10765" width="7.42578125" style="85" customWidth="1"/>
    <col min="10766" max="10766" width="6.5703125" style="85" customWidth="1"/>
    <col min="10767" max="10768" width="9.28515625" style="85" bestFit="1" customWidth="1"/>
    <col min="10769" max="11008" width="9.140625" style="85"/>
    <col min="11009" max="11009" width="0.85546875" style="85" customWidth="1"/>
    <col min="11010" max="11010" width="13.140625" style="85" bestFit="1" customWidth="1"/>
    <col min="11011" max="11011" width="26.85546875" style="85" customWidth="1"/>
    <col min="11012" max="11012" width="14.28515625" style="85" customWidth="1"/>
    <col min="11013" max="11013" width="11.85546875" style="85" customWidth="1"/>
    <col min="11014" max="11014" width="12.85546875" style="85" customWidth="1"/>
    <col min="11015" max="11015" width="8.140625" style="85" customWidth="1"/>
    <col min="11016" max="11016" width="8.28515625" style="85" customWidth="1"/>
    <col min="11017" max="11017" width="11.28515625" style="85" customWidth="1"/>
    <col min="11018" max="11018" width="13.85546875" style="85" bestFit="1" customWidth="1"/>
    <col min="11019" max="11019" width="1.28515625" style="85" customWidth="1"/>
    <col min="11020" max="11020" width="11.7109375" style="85" bestFit="1" customWidth="1"/>
    <col min="11021" max="11021" width="7.42578125" style="85" customWidth="1"/>
    <col min="11022" max="11022" width="6.5703125" style="85" customWidth="1"/>
    <col min="11023" max="11024" width="9.28515625" style="85" bestFit="1" customWidth="1"/>
    <col min="11025" max="11264" width="9.140625" style="85"/>
    <col min="11265" max="11265" width="0.85546875" style="85" customWidth="1"/>
    <col min="11266" max="11266" width="13.140625" style="85" bestFit="1" customWidth="1"/>
    <col min="11267" max="11267" width="26.85546875" style="85" customWidth="1"/>
    <col min="11268" max="11268" width="14.28515625" style="85" customWidth="1"/>
    <col min="11269" max="11269" width="11.85546875" style="85" customWidth="1"/>
    <col min="11270" max="11270" width="12.85546875" style="85" customWidth="1"/>
    <col min="11271" max="11271" width="8.140625" style="85" customWidth="1"/>
    <col min="11272" max="11272" width="8.28515625" style="85" customWidth="1"/>
    <col min="11273" max="11273" width="11.28515625" style="85" customWidth="1"/>
    <col min="11274" max="11274" width="13.85546875" style="85" bestFit="1" customWidth="1"/>
    <col min="11275" max="11275" width="1.28515625" style="85" customWidth="1"/>
    <col min="11276" max="11276" width="11.7109375" style="85" bestFit="1" customWidth="1"/>
    <col min="11277" max="11277" width="7.42578125" style="85" customWidth="1"/>
    <col min="11278" max="11278" width="6.5703125" style="85" customWidth="1"/>
    <col min="11279" max="11280" width="9.28515625" style="85" bestFit="1" customWidth="1"/>
    <col min="11281" max="11520" width="9.140625" style="85"/>
    <col min="11521" max="11521" width="0.85546875" style="85" customWidth="1"/>
    <col min="11522" max="11522" width="13.140625" style="85" bestFit="1" customWidth="1"/>
    <col min="11523" max="11523" width="26.85546875" style="85" customWidth="1"/>
    <col min="11524" max="11524" width="14.28515625" style="85" customWidth="1"/>
    <col min="11525" max="11525" width="11.85546875" style="85" customWidth="1"/>
    <col min="11526" max="11526" width="12.85546875" style="85" customWidth="1"/>
    <col min="11527" max="11527" width="8.140625" style="85" customWidth="1"/>
    <col min="11528" max="11528" width="8.28515625" style="85" customWidth="1"/>
    <col min="11529" max="11529" width="11.28515625" style="85" customWidth="1"/>
    <col min="11530" max="11530" width="13.85546875" style="85" bestFit="1" customWidth="1"/>
    <col min="11531" max="11531" width="1.28515625" style="85" customWidth="1"/>
    <col min="11532" max="11532" width="11.7109375" style="85" bestFit="1" customWidth="1"/>
    <col min="11533" max="11533" width="7.42578125" style="85" customWidth="1"/>
    <col min="11534" max="11534" width="6.5703125" style="85" customWidth="1"/>
    <col min="11535" max="11536" width="9.28515625" style="85" bestFit="1" customWidth="1"/>
    <col min="11537" max="11776" width="9.140625" style="85"/>
    <col min="11777" max="11777" width="0.85546875" style="85" customWidth="1"/>
    <col min="11778" max="11778" width="13.140625" style="85" bestFit="1" customWidth="1"/>
    <col min="11779" max="11779" width="26.85546875" style="85" customWidth="1"/>
    <col min="11780" max="11780" width="14.28515625" style="85" customWidth="1"/>
    <col min="11781" max="11781" width="11.85546875" style="85" customWidth="1"/>
    <col min="11782" max="11782" width="12.85546875" style="85" customWidth="1"/>
    <col min="11783" max="11783" width="8.140625" style="85" customWidth="1"/>
    <col min="11784" max="11784" width="8.28515625" style="85" customWidth="1"/>
    <col min="11785" max="11785" width="11.28515625" style="85" customWidth="1"/>
    <col min="11786" max="11786" width="13.85546875" style="85" bestFit="1" customWidth="1"/>
    <col min="11787" max="11787" width="1.28515625" style="85" customWidth="1"/>
    <col min="11788" max="11788" width="11.7109375" style="85" bestFit="1" customWidth="1"/>
    <col min="11789" max="11789" width="7.42578125" style="85" customWidth="1"/>
    <col min="11790" max="11790" width="6.5703125" style="85" customWidth="1"/>
    <col min="11791" max="11792" width="9.28515625" style="85" bestFit="1" customWidth="1"/>
    <col min="11793" max="12032" width="9.140625" style="85"/>
    <col min="12033" max="12033" width="0.85546875" style="85" customWidth="1"/>
    <col min="12034" max="12034" width="13.140625" style="85" bestFit="1" customWidth="1"/>
    <col min="12035" max="12035" width="26.85546875" style="85" customWidth="1"/>
    <col min="12036" max="12036" width="14.28515625" style="85" customWidth="1"/>
    <col min="12037" max="12037" width="11.85546875" style="85" customWidth="1"/>
    <col min="12038" max="12038" width="12.85546875" style="85" customWidth="1"/>
    <col min="12039" max="12039" width="8.140625" style="85" customWidth="1"/>
    <col min="12040" max="12040" width="8.28515625" style="85" customWidth="1"/>
    <col min="12041" max="12041" width="11.28515625" style="85" customWidth="1"/>
    <col min="12042" max="12042" width="13.85546875" style="85" bestFit="1" customWidth="1"/>
    <col min="12043" max="12043" width="1.28515625" style="85" customWidth="1"/>
    <col min="12044" max="12044" width="11.7109375" style="85" bestFit="1" customWidth="1"/>
    <col min="12045" max="12045" width="7.42578125" style="85" customWidth="1"/>
    <col min="12046" max="12046" width="6.5703125" style="85" customWidth="1"/>
    <col min="12047" max="12048" width="9.28515625" style="85" bestFit="1" customWidth="1"/>
    <col min="12049" max="12288" width="9.140625" style="85"/>
    <col min="12289" max="12289" width="0.85546875" style="85" customWidth="1"/>
    <col min="12290" max="12290" width="13.140625" style="85" bestFit="1" customWidth="1"/>
    <col min="12291" max="12291" width="26.85546875" style="85" customWidth="1"/>
    <col min="12292" max="12292" width="14.28515625" style="85" customWidth="1"/>
    <col min="12293" max="12293" width="11.85546875" style="85" customWidth="1"/>
    <col min="12294" max="12294" width="12.85546875" style="85" customWidth="1"/>
    <col min="12295" max="12295" width="8.140625" style="85" customWidth="1"/>
    <col min="12296" max="12296" width="8.28515625" style="85" customWidth="1"/>
    <col min="12297" max="12297" width="11.28515625" style="85" customWidth="1"/>
    <col min="12298" max="12298" width="13.85546875" style="85" bestFit="1" customWidth="1"/>
    <col min="12299" max="12299" width="1.28515625" style="85" customWidth="1"/>
    <col min="12300" max="12300" width="11.7109375" style="85" bestFit="1" customWidth="1"/>
    <col min="12301" max="12301" width="7.42578125" style="85" customWidth="1"/>
    <col min="12302" max="12302" width="6.5703125" style="85" customWidth="1"/>
    <col min="12303" max="12304" width="9.28515625" style="85" bestFit="1" customWidth="1"/>
    <col min="12305" max="12544" width="9.140625" style="85"/>
    <col min="12545" max="12545" width="0.85546875" style="85" customWidth="1"/>
    <col min="12546" max="12546" width="13.140625" style="85" bestFit="1" customWidth="1"/>
    <col min="12547" max="12547" width="26.85546875" style="85" customWidth="1"/>
    <col min="12548" max="12548" width="14.28515625" style="85" customWidth="1"/>
    <col min="12549" max="12549" width="11.85546875" style="85" customWidth="1"/>
    <col min="12550" max="12550" width="12.85546875" style="85" customWidth="1"/>
    <col min="12551" max="12551" width="8.140625" style="85" customWidth="1"/>
    <col min="12552" max="12552" width="8.28515625" style="85" customWidth="1"/>
    <col min="12553" max="12553" width="11.28515625" style="85" customWidth="1"/>
    <col min="12554" max="12554" width="13.85546875" style="85" bestFit="1" customWidth="1"/>
    <col min="12555" max="12555" width="1.28515625" style="85" customWidth="1"/>
    <col min="12556" max="12556" width="11.7109375" style="85" bestFit="1" customWidth="1"/>
    <col min="12557" max="12557" width="7.42578125" style="85" customWidth="1"/>
    <col min="12558" max="12558" width="6.5703125" style="85" customWidth="1"/>
    <col min="12559" max="12560" width="9.28515625" style="85" bestFit="1" customWidth="1"/>
    <col min="12561" max="12800" width="9.140625" style="85"/>
    <col min="12801" max="12801" width="0.85546875" style="85" customWidth="1"/>
    <col min="12802" max="12802" width="13.140625" style="85" bestFit="1" customWidth="1"/>
    <col min="12803" max="12803" width="26.85546875" style="85" customWidth="1"/>
    <col min="12804" max="12804" width="14.28515625" style="85" customWidth="1"/>
    <col min="12805" max="12805" width="11.85546875" style="85" customWidth="1"/>
    <col min="12806" max="12806" width="12.85546875" style="85" customWidth="1"/>
    <col min="12807" max="12807" width="8.140625" style="85" customWidth="1"/>
    <col min="12808" max="12808" width="8.28515625" style="85" customWidth="1"/>
    <col min="12809" max="12809" width="11.28515625" style="85" customWidth="1"/>
    <col min="12810" max="12810" width="13.85546875" style="85" bestFit="1" customWidth="1"/>
    <col min="12811" max="12811" width="1.28515625" style="85" customWidth="1"/>
    <col min="12812" max="12812" width="11.7109375" style="85" bestFit="1" customWidth="1"/>
    <col min="12813" max="12813" width="7.42578125" style="85" customWidth="1"/>
    <col min="12814" max="12814" width="6.5703125" style="85" customWidth="1"/>
    <col min="12815" max="12816" width="9.28515625" style="85" bestFit="1" customWidth="1"/>
    <col min="12817" max="13056" width="9.140625" style="85"/>
    <col min="13057" max="13057" width="0.85546875" style="85" customWidth="1"/>
    <col min="13058" max="13058" width="13.140625" style="85" bestFit="1" customWidth="1"/>
    <col min="13059" max="13059" width="26.85546875" style="85" customWidth="1"/>
    <col min="13060" max="13060" width="14.28515625" style="85" customWidth="1"/>
    <col min="13061" max="13061" width="11.85546875" style="85" customWidth="1"/>
    <col min="13062" max="13062" width="12.85546875" style="85" customWidth="1"/>
    <col min="13063" max="13063" width="8.140625" style="85" customWidth="1"/>
    <col min="13064" max="13064" width="8.28515625" style="85" customWidth="1"/>
    <col min="13065" max="13065" width="11.28515625" style="85" customWidth="1"/>
    <col min="13066" max="13066" width="13.85546875" style="85" bestFit="1" customWidth="1"/>
    <col min="13067" max="13067" width="1.28515625" style="85" customWidth="1"/>
    <col min="13068" max="13068" width="11.7109375" style="85" bestFit="1" customWidth="1"/>
    <col min="13069" max="13069" width="7.42578125" style="85" customWidth="1"/>
    <col min="13070" max="13070" width="6.5703125" style="85" customWidth="1"/>
    <col min="13071" max="13072" width="9.28515625" style="85" bestFit="1" customWidth="1"/>
    <col min="13073" max="13312" width="9.140625" style="85"/>
    <col min="13313" max="13313" width="0.85546875" style="85" customWidth="1"/>
    <col min="13314" max="13314" width="13.140625" style="85" bestFit="1" customWidth="1"/>
    <col min="13315" max="13315" width="26.85546875" style="85" customWidth="1"/>
    <col min="13316" max="13316" width="14.28515625" style="85" customWidth="1"/>
    <col min="13317" max="13317" width="11.85546875" style="85" customWidth="1"/>
    <col min="13318" max="13318" width="12.85546875" style="85" customWidth="1"/>
    <col min="13319" max="13319" width="8.140625" style="85" customWidth="1"/>
    <col min="13320" max="13320" width="8.28515625" style="85" customWidth="1"/>
    <col min="13321" max="13321" width="11.28515625" style="85" customWidth="1"/>
    <col min="13322" max="13322" width="13.85546875" style="85" bestFit="1" customWidth="1"/>
    <col min="13323" max="13323" width="1.28515625" style="85" customWidth="1"/>
    <col min="13324" max="13324" width="11.7109375" style="85" bestFit="1" customWidth="1"/>
    <col min="13325" max="13325" width="7.42578125" style="85" customWidth="1"/>
    <col min="13326" max="13326" width="6.5703125" style="85" customWidth="1"/>
    <col min="13327" max="13328" width="9.28515625" style="85" bestFit="1" customWidth="1"/>
    <col min="13329" max="13568" width="9.140625" style="85"/>
    <col min="13569" max="13569" width="0.85546875" style="85" customWidth="1"/>
    <col min="13570" max="13570" width="13.140625" style="85" bestFit="1" customWidth="1"/>
    <col min="13571" max="13571" width="26.85546875" style="85" customWidth="1"/>
    <col min="13572" max="13572" width="14.28515625" style="85" customWidth="1"/>
    <col min="13573" max="13573" width="11.85546875" style="85" customWidth="1"/>
    <col min="13574" max="13574" width="12.85546875" style="85" customWidth="1"/>
    <col min="13575" max="13575" width="8.140625" style="85" customWidth="1"/>
    <col min="13576" max="13576" width="8.28515625" style="85" customWidth="1"/>
    <col min="13577" max="13577" width="11.28515625" style="85" customWidth="1"/>
    <col min="13578" max="13578" width="13.85546875" style="85" bestFit="1" customWidth="1"/>
    <col min="13579" max="13579" width="1.28515625" style="85" customWidth="1"/>
    <col min="13580" max="13580" width="11.7109375" style="85" bestFit="1" customWidth="1"/>
    <col min="13581" max="13581" width="7.42578125" style="85" customWidth="1"/>
    <col min="13582" max="13582" width="6.5703125" style="85" customWidth="1"/>
    <col min="13583" max="13584" width="9.28515625" style="85" bestFit="1" customWidth="1"/>
    <col min="13585" max="13824" width="9.140625" style="85"/>
    <col min="13825" max="13825" width="0.85546875" style="85" customWidth="1"/>
    <col min="13826" max="13826" width="13.140625" style="85" bestFit="1" customWidth="1"/>
    <col min="13827" max="13827" width="26.85546875" style="85" customWidth="1"/>
    <col min="13828" max="13828" width="14.28515625" style="85" customWidth="1"/>
    <col min="13829" max="13829" width="11.85546875" style="85" customWidth="1"/>
    <col min="13830" max="13830" width="12.85546875" style="85" customWidth="1"/>
    <col min="13831" max="13831" width="8.140625" style="85" customWidth="1"/>
    <col min="13832" max="13832" width="8.28515625" style="85" customWidth="1"/>
    <col min="13833" max="13833" width="11.28515625" style="85" customWidth="1"/>
    <col min="13834" max="13834" width="13.85546875" style="85" bestFit="1" customWidth="1"/>
    <col min="13835" max="13835" width="1.28515625" style="85" customWidth="1"/>
    <col min="13836" max="13836" width="11.7109375" style="85" bestFit="1" customWidth="1"/>
    <col min="13837" max="13837" width="7.42578125" style="85" customWidth="1"/>
    <col min="13838" max="13838" width="6.5703125" style="85" customWidth="1"/>
    <col min="13839" max="13840" width="9.28515625" style="85" bestFit="1" customWidth="1"/>
    <col min="13841" max="14080" width="9.140625" style="85"/>
    <col min="14081" max="14081" width="0.85546875" style="85" customWidth="1"/>
    <col min="14082" max="14082" width="13.140625" style="85" bestFit="1" customWidth="1"/>
    <col min="14083" max="14083" width="26.85546875" style="85" customWidth="1"/>
    <col min="14084" max="14084" width="14.28515625" style="85" customWidth="1"/>
    <col min="14085" max="14085" width="11.85546875" style="85" customWidth="1"/>
    <col min="14086" max="14086" width="12.85546875" style="85" customWidth="1"/>
    <col min="14087" max="14087" width="8.140625" style="85" customWidth="1"/>
    <col min="14088" max="14088" width="8.28515625" style="85" customWidth="1"/>
    <col min="14089" max="14089" width="11.28515625" style="85" customWidth="1"/>
    <col min="14090" max="14090" width="13.85546875" style="85" bestFit="1" customWidth="1"/>
    <col min="14091" max="14091" width="1.28515625" style="85" customWidth="1"/>
    <col min="14092" max="14092" width="11.7109375" style="85" bestFit="1" customWidth="1"/>
    <col min="14093" max="14093" width="7.42578125" style="85" customWidth="1"/>
    <col min="14094" max="14094" width="6.5703125" style="85" customWidth="1"/>
    <col min="14095" max="14096" width="9.28515625" style="85" bestFit="1" customWidth="1"/>
    <col min="14097" max="14336" width="9.140625" style="85"/>
    <col min="14337" max="14337" width="0.85546875" style="85" customWidth="1"/>
    <col min="14338" max="14338" width="13.140625" style="85" bestFit="1" customWidth="1"/>
    <col min="14339" max="14339" width="26.85546875" style="85" customWidth="1"/>
    <col min="14340" max="14340" width="14.28515625" style="85" customWidth="1"/>
    <col min="14341" max="14341" width="11.85546875" style="85" customWidth="1"/>
    <col min="14342" max="14342" width="12.85546875" style="85" customWidth="1"/>
    <col min="14343" max="14343" width="8.140625" style="85" customWidth="1"/>
    <col min="14344" max="14344" width="8.28515625" style="85" customWidth="1"/>
    <col min="14345" max="14345" width="11.28515625" style="85" customWidth="1"/>
    <col min="14346" max="14346" width="13.85546875" style="85" bestFit="1" customWidth="1"/>
    <col min="14347" max="14347" width="1.28515625" style="85" customWidth="1"/>
    <col min="14348" max="14348" width="11.7109375" style="85" bestFit="1" customWidth="1"/>
    <col min="14349" max="14349" width="7.42578125" style="85" customWidth="1"/>
    <col min="14350" max="14350" width="6.5703125" style="85" customWidth="1"/>
    <col min="14351" max="14352" width="9.28515625" style="85" bestFit="1" customWidth="1"/>
    <col min="14353" max="14592" width="9.140625" style="85"/>
    <col min="14593" max="14593" width="0.85546875" style="85" customWidth="1"/>
    <col min="14594" max="14594" width="13.140625" style="85" bestFit="1" customWidth="1"/>
    <col min="14595" max="14595" width="26.85546875" style="85" customWidth="1"/>
    <col min="14596" max="14596" width="14.28515625" style="85" customWidth="1"/>
    <col min="14597" max="14597" width="11.85546875" style="85" customWidth="1"/>
    <col min="14598" max="14598" width="12.85546875" style="85" customWidth="1"/>
    <col min="14599" max="14599" width="8.140625" style="85" customWidth="1"/>
    <col min="14600" max="14600" width="8.28515625" style="85" customWidth="1"/>
    <col min="14601" max="14601" width="11.28515625" style="85" customWidth="1"/>
    <col min="14602" max="14602" width="13.85546875" style="85" bestFit="1" customWidth="1"/>
    <col min="14603" max="14603" width="1.28515625" style="85" customWidth="1"/>
    <col min="14604" max="14604" width="11.7109375" style="85" bestFit="1" customWidth="1"/>
    <col min="14605" max="14605" width="7.42578125" style="85" customWidth="1"/>
    <col min="14606" max="14606" width="6.5703125" style="85" customWidth="1"/>
    <col min="14607" max="14608" width="9.28515625" style="85" bestFit="1" customWidth="1"/>
    <col min="14609" max="14848" width="9.140625" style="85"/>
    <col min="14849" max="14849" width="0.85546875" style="85" customWidth="1"/>
    <col min="14850" max="14850" width="13.140625" style="85" bestFit="1" customWidth="1"/>
    <col min="14851" max="14851" width="26.85546875" style="85" customWidth="1"/>
    <col min="14852" max="14852" width="14.28515625" style="85" customWidth="1"/>
    <col min="14853" max="14853" width="11.85546875" style="85" customWidth="1"/>
    <col min="14854" max="14854" width="12.85546875" style="85" customWidth="1"/>
    <col min="14855" max="14855" width="8.140625" style="85" customWidth="1"/>
    <col min="14856" max="14856" width="8.28515625" style="85" customWidth="1"/>
    <col min="14857" max="14857" width="11.28515625" style="85" customWidth="1"/>
    <col min="14858" max="14858" width="13.85546875" style="85" bestFit="1" customWidth="1"/>
    <col min="14859" max="14859" width="1.28515625" style="85" customWidth="1"/>
    <col min="14860" max="14860" width="11.7109375" style="85" bestFit="1" customWidth="1"/>
    <col min="14861" max="14861" width="7.42578125" style="85" customWidth="1"/>
    <col min="14862" max="14862" width="6.5703125" style="85" customWidth="1"/>
    <col min="14863" max="14864" width="9.28515625" style="85" bestFit="1" customWidth="1"/>
    <col min="14865" max="15104" width="9.140625" style="85"/>
    <col min="15105" max="15105" width="0.85546875" style="85" customWidth="1"/>
    <col min="15106" max="15106" width="13.140625" style="85" bestFit="1" customWidth="1"/>
    <col min="15107" max="15107" width="26.85546875" style="85" customWidth="1"/>
    <col min="15108" max="15108" width="14.28515625" style="85" customWidth="1"/>
    <col min="15109" max="15109" width="11.85546875" style="85" customWidth="1"/>
    <col min="15110" max="15110" width="12.85546875" style="85" customWidth="1"/>
    <col min="15111" max="15111" width="8.140625" style="85" customWidth="1"/>
    <col min="15112" max="15112" width="8.28515625" style="85" customWidth="1"/>
    <col min="15113" max="15113" width="11.28515625" style="85" customWidth="1"/>
    <col min="15114" max="15114" width="13.85546875" style="85" bestFit="1" customWidth="1"/>
    <col min="15115" max="15115" width="1.28515625" style="85" customWidth="1"/>
    <col min="15116" max="15116" width="11.7109375" style="85" bestFit="1" customWidth="1"/>
    <col min="15117" max="15117" width="7.42578125" style="85" customWidth="1"/>
    <col min="15118" max="15118" width="6.5703125" style="85" customWidth="1"/>
    <col min="15119" max="15120" width="9.28515625" style="85" bestFit="1" customWidth="1"/>
    <col min="15121" max="15360" width="9.140625" style="85"/>
    <col min="15361" max="15361" width="0.85546875" style="85" customWidth="1"/>
    <col min="15362" max="15362" width="13.140625" style="85" bestFit="1" customWidth="1"/>
    <col min="15363" max="15363" width="26.85546875" style="85" customWidth="1"/>
    <col min="15364" max="15364" width="14.28515625" style="85" customWidth="1"/>
    <col min="15365" max="15365" width="11.85546875" style="85" customWidth="1"/>
    <col min="15366" max="15366" width="12.85546875" style="85" customWidth="1"/>
    <col min="15367" max="15367" width="8.140625" style="85" customWidth="1"/>
    <col min="15368" max="15368" width="8.28515625" style="85" customWidth="1"/>
    <col min="15369" max="15369" width="11.28515625" style="85" customWidth="1"/>
    <col min="15370" max="15370" width="13.85546875" style="85" bestFit="1" customWidth="1"/>
    <col min="15371" max="15371" width="1.28515625" style="85" customWidth="1"/>
    <col min="15372" max="15372" width="11.7109375" style="85" bestFit="1" customWidth="1"/>
    <col min="15373" max="15373" width="7.42578125" style="85" customWidth="1"/>
    <col min="15374" max="15374" width="6.5703125" style="85" customWidth="1"/>
    <col min="15375" max="15376" width="9.28515625" style="85" bestFit="1" customWidth="1"/>
    <col min="15377" max="15616" width="9.140625" style="85"/>
    <col min="15617" max="15617" width="0.85546875" style="85" customWidth="1"/>
    <col min="15618" max="15618" width="13.140625" style="85" bestFit="1" customWidth="1"/>
    <col min="15619" max="15619" width="26.85546875" style="85" customWidth="1"/>
    <col min="15620" max="15620" width="14.28515625" style="85" customWidth="1"/>
    <col min="15621" max="15621" width="11.85546875" style="85" customWidth="1"/>
    <col min="15622" max="15622" width="12.85546875" style="85" customWidth="1"/>
    <col min="15623" max="15623" width="8.140625" style="85" customWidth="1"/>
    <col min="15624" max="15624" width="8.28515625" style="85" customWidth="1"/>
    <col min="15625" max="15625" width="11.28515625" style="85" customWidth="1"/>
    <col min="15626" max="15626" width="13.85546875" style="85" bestFit="1" customWidth="1"/>
    <col min="15627" max="15627" width="1.28515625" style="85" customWidth="1"/>
    <col min="15628" max="15628" width="11.7109375" style="85" bestFit="1" customWidth="1"/>
    <col min="15629" max="15629" width="7.42578125" style="85" customWidth="1"/>
    <col min="15630" max="15630" width="6.5703125" style="85" customWidth="1"/>
    <col min="15631" max="15632" width="9.28515625" style="85" bestFit="1" customWidth="1"/>
    <col min="15633" max="15872" width="9.140625" style="85"/>
    <col min="15873" max="15873" width="0.85546875" style="85" customWidth="1"/>
    <col min="15874" max="15874" width="13.140625" style="85" bestFit="1" customWidth="1"/>
    <col min="15875" max="15875" width="26.85546875" style="85" customWidth="1"/>
    <col min="15876" max="15876" width="14.28515625" style="85" customWidth="1"/>
    <col min="15877" max="15877" width="11.85546875" style="85" customWidth="1"/>
    <col min="15878" max="15878" width="12.85546875" style="85" customWidth="1"/>
    <col min="15879" max="15879" width="8.140625" style="85" customWidth="1"/>
    <col min="15880" max="15880" width="8.28515625" style="85" customWidth="1"/>
    <col min="15881" max="15881" width="11.28515625" style="85" customWidth="1"/>
    <col min="15882" max="15882" width="13.85546875" style="85" bestFit="1" customWidth="1"/>
    <col min="15883" max="15883" width="1.28515625" style="85" customWidth="1"/>
    <col min="15884" max="15884" width="11.7109375" style="85" bestFit="1" customWidth="1"/>
    <col min="15885" max="15885" width="7.42578125" style="85" customWidth="1"/>
    <col min="15886" max="15886" width="6.5703125" style="85" customWidth="1"/>
    <col min="15887" max="15888" width="9.28515625" style="85" bestFit="1" customWidth="1"/>
    <col min="15889" max="16128" width="9.140625" style="85"/>
    <col min="16129" max="16129" width="0.85546875" style="85" customWidth="1"/>
    <col min="16130" max="16130" width="13.140625" style="85" bestFit="1" customWidth="1"/>
    <col min="16131" max="16131" width="26.85546875" style="85" customWidth="1"/>
    <col min="16132" max="16132" width="14.28515625" style="85" customWidth="1"/>
    <col min="16133" max="16133" width="11.85546875" style="85" customWidth="1"/>
    <col min="16134" max="16134" width="12.85546875" style="85" customWidth="1"/>
    <col min="16135" max="16135" width="8.140625" style="85" customWidth="1"/>
    <col min="16136" max="16136" width="8.28515625" style="85" customWidth="1"/>
    <col min="16137" max="16137" width="11.28515625" style="85" customWidth="1"/>
    <col min="16138" max="16138" width="13.85546875" style="85" bestFit="1" customWidth="1"/>
    <col min="16139" max="16139" width="1.28515625" style="85" customWidth="1"/>
    <col min="16140" max="16140" width="11.7109375" style="85" bestFit="1" customWidth="1"/>
    <col min="16141" max="16141" width="7.42578125" style="85" customWidth="1"/>
    <col min="16142" max="16142" width="6.5703125" style="85" customWidth="1"/>
    <col min="16143" max="16144" width="9.28515625" style="85" bestFit="1" customWidth="1"/>
    <col min="16145" max="16384" width="9.140625" style="85"/>
  </cols>
  <sheetData>
    <row r="1" spans="2:13" ht="9.75" customHeight="1" thickBot="1" x14ac:dyDescent="0.25"/>
    <row r="2" spans="2:13" ht="15" customHeight="1" x14ac:dyDescent="0.2">
      <c r="B2" s="555" t="s">
        <v>420</v>
      </c>
      <c r="C2" s="556"/>
      <c r="D2" s="556"/>
      <c r="E2" s="556"/>
      <c r="F2" s="556"/>
      <c r="G2" s="556"/>
      <c r="H2" s="556"/>
      <c r="I2" s="556"/>
      <c r="J2" s="557"/>
    </row>
    <row r="3" spans="2:13" ht="15.75" customHeight="1" x14ac:dyDescent="0.2">
      <c r="B3" s="377" t="s">
        <v>1</v>
      </c>
      <c r="C3" s="378"/>
      <c r="D3" s="378"/>
      <c r="E3" s="378"/>
      <c r="F3" s="396"/>
      <c r="G3" s="558"/>
      <c r="H3" s="559"/>
      <c r="I3" s="559"/>
      <c r="J3" s="560"/>
    </row>
    <row r="4" spans="2:13" ht="15.75" customHeight="1" x14ac:dyDescent="0.2">
      <c r="B4" s="377" t="s">
        <v>296</v>
      </c>
      <c r="C4" s="378"/>
      <c r="D4" s="378"/>
      <c r="E4" s="378"/>
      <c r="F4" s="396"/>
      <c r="G4" s="602"/>
      <c r="H4" s="603"/>
      <c r="I4" s="603"/>
      <c r="J4" s="604"/>
    </row>
    <row r="5" spans="2:13" ht="12.75" x14ac:dyDescent="0.2">
      <c r="B5" s="564"/>
      <c r="C5" s="565"/>
      <c r="D5" s="565"/>
      <c r="E5" s="565"/>
      <c r="F5" s="565"/>
      <c r="G5" s="565"/>
      <c r="H5" s="565"/>
      <c r="I5" s="565"/>
      <c r="J5" s="566"/>
    </row>
    <row r="6" spans="2:13" ht="15" x14ac:dyDescent="0.2">
      <c r="B6" s="545"/>
      <c r="C6" s="546"/>
      <c r="D6" s="546"/>
      <c r="E6" s="546"/>
      <c r="F6" s="546"/>
      <c r="G6" s="546"/>
      <c r="H6" s="546"/>
      <c r="I6" s="546"/>
      <c r="J6" s="547"/>
    </row>
    <row r="7" spans="2:13" ht="15.75" customHeight="1" x14ac:dyDescent="0.2">
      <c r="B7" s="124" t="s">
        <v>4</v>
      </c>
      <c r="C7" s="427" t="s">
        <v>5</v>
      </c>
      <c r="D7" s="548"/>
      <c r="E7" s="548"/>
      <c r="F7" s="548"/>
      <c r="G7" s="548"/>
      <c r="H7" s="548"/>
      <c r="I7" s="549">
        <v>44308</v>
      </c>
      <c r="J7" s="385"/>
    </row>
    <row r="8" spans="2:13" ht="15.75" customHeight="1" x14ac:dyDescent="0.2">
      <c r="B8" s="124" t="s">
        <v>6</v>
      </c>
      <c r="C8" s="427" t="s">
        <v>7</v>
      </c>
      <c r="D8" s="548"/>
      <c r="E8" s="548"/>
      <c r="F8" s="548"/>
      <c r="G8" s="548"/>
      <c r="H8" s="548"/>
      <c r="I8" s="550" t="s">
        <v>176</v>
      </c>
      <c r="J8" s="551"/>
    </row>
    <row r="9" spans="2:13" ht="12.75" x14ac:dyDescent="0.2">
      <c r="B9" s="124" t="s">
        <v>8</v>
      </c>
      <c r="C9" s="395" t="s">
        <v>199</v>
      </c>
      <c r="D9" s="552"/>
      <c r="E9" s="552"/>
      <c r="F9" s="552"/>
      <c r="G9" s="552"/>
      <c r="H9" s="553"/>
      <c r="I9" s="554" t="s">
        <v>297</v>
      </c>
      <c r="J9" s="385"/>
    </row>
    <row r="10" spans="2:13" ht="15.75" customHeight="1" x14ac:dyDescent="0.2">
      <c r="B10" s="124" t="s">
        <v>9</v>
      </c>
      <c r="C10" s="395" t="s">
        <v>10</v>
      </c>
      <c r="D10" s="552"/>
      <c r="E10" s="552"/>
      <c r="F10" s="552"/>
      <c r="G10" s="552"/>
      <c r="H10" s="553"/>
      <c r="I10" s="567">
        <v>12</v>
      </c>
      <c r="J10" s="568"/>
    </row>
    <row r="11" spans="2:13" ht="14.25" customHeight="1" x14ac:dyDescent="0.2">
      <c r="B11" s="569" t="s">
        <v>200</v>
      </c>
      <c r="C11" s="570"/>
      <c r="D11" s="570"/>
      <c r="E11" s="570"/>
      <c r="F11" s="570"/>
      <c r="G11" s="570"/>
      <c r="H11" s="570"/>
      <c r="I11" s="570"/>
      <c r="J11" s="571"/>
    </row>
    <row r="12" spans="2:13" ht="49.5" customHeight="1" x14ac:dyDescent="0.2">
      <c r="B12" s="125" t="s">
        <v>201</v>
      </c>
      <c r="C12" s="539" t="s">
        <v>202</v>
      </c>
      <c r="D12" s="539"/>
      <c r="E12" s="539"/>
      <c r="F12" s="540"/>
      <c r="G12" s="543" t="s">
        <v>11</v>
      </c>
      <c r="H12" s="540"/>
      <c r="I12" s="536" t="s">
        <v>203</v>
      </c>
      <c r="J12" s="544"/>
    </row>
    <row r="13" spans="2:13" ht="12.75" x14ac:dyDescent="0.2">
      <c r="B13" s="126"/>
      <c r="C13" s="536" t="s">
        <v>204</v>
      </c>
      <c r="D13" s="536"/>
      <c r="E13" s="536"/>
      <c r="F13" s="536"/>
      <c r="G13" s="536" t="s">
        <v>205</v>
      </c>
      <c r="H13" s="536"/>
      <c r="I13" s="537">
        <v>1</v>
      </c>
      <c r="J13" s="538"/>
    </row>
    <row r="14" spans="2:13" ht="12.75" customHeight="1" x14ac:dyDescent="0.2">
      <c r="B14" s="472" t="s">
        <v>206</v>
      </c>
      <c r="C14" s="539"/>
      <c r="D14" s="539"/>
      <c r="E14" s="539"/>
      <c r="F14" s="539"/>
      <c r="G14" s="539"/>
      <c r="H14" s="540"/>
      <c r="I14" s="537">
        <f>SUM(I13:I13)</f>
        <v>1</v>
      </c>
      <c r="J14" s="538"/>
    </row>
    <row r="15" spans="2:13" ht="8.25" customHeight="1" x14ac:dyDescent="0.2">
      <c r="B15" s="472"/>
      <c r="C15" s="541"/>
      <c r="D15" s="541"/>
      <c r="E15" s="541"/>
      <c r="F15" s="541"/>
      <c r="G15" s="541"/>
      <c r="H15" s="541"/>
      <c r="I15" s="541"/>
      <c r="J15" s="542"/>
    </row>
    <row r="16" spans="2:13" ht="12.75" x14ac:dyDescent="0.2">
      <c r="B16" s="424"/>
      <c r="C16" s="425"/>
      <c r="D16" s="425"/>
      <c r="E16" s="425"/>
      <c r="F16" s="425"/>
      <c r="G16" s="425"/>
      <c r="H16" s="425"/>
      <c r="I16" s="425"/>
      <c r="J16" s="572"/>
      <c r="L16" s="127"/>
      <c r="M16" s="128"/>
    </row>
    <row r="17" spans="2:244" ht="7.5" customHeight="1" x14ac:dyDescent="0.2">
      <c r="B17" s="520"/>
      <c r="C17" s="471"/>
      <c r="D17" s="471"/>
      <c r="E17" s="471"/>
      <c r="F17" s="471"/>
      <c r="G17" s="471"/>
      <c r="H17" s="471"/>
      <c r="I17" s="471"/>
      <c r="J17" s="573"/>
      <c r="L17" s="127"/>
      <c r="M17" s="128"/>
    </row>
    <row r="18" spans="2:244" ht="12.75" customHeight="1" x14ac:dyDescent="0.2">
      <c r="B18" s="451" t="s">
        <v>207</v>
      </c>
      <c r="C18" s="574"/>
      <c r="D18" s="574"/>
      <c r="E18" s="574"/>
      <c r="F18" s="574"/>
      <c r="G18" s="574"/>
      <c r="H18" s="574"/>
      <c r="I18" s="574"/>
      <c r="J18" s="575"/>
      <c r="L18" s="127"/>
      <c r="M18" s="128"/>
    </row>
    <row r="19" spans="2:244" ht="21.75" customHeight="1" x14ac:dyDescent="0.2">
      <c r="B19" s="534" t="s">
        <v>208</v>
      </c>
      <c r="C19" s="503"/>
      <c r="D19" s="503"/>
      <c r="E19" s="503"/>
      <c r="F19" s="503"/>
      <c r="G19" s="503"/>
      <c r="H19" s="503"/>
      <c r="I19" s="503"/>
      <c r="J19" s="535"/>
      <c r="K19" s="129"/>
      <c r="L19" s="130"/>
      <c r="M19" s="130"/>
      <c r="N19" s="130"/>
      <c r="O19" s="130"/>
      <c r="P19" s="130"/>
      <c r="Q19" s="130"/>
      <c r="R19" s="525"/>
      <c r="S19" s="525"/>
      <c r="T19" s="525"/>
      <c r="U19" s="525"/>
      <c r="V19" s="525"/>
      <c r="W19" s="525"/>
      <c r="X19" s="525"/>
      <c r="Y19" s="525"/>
      <c r="Z19" s="525"/>
      <c r="AA19" s="525"/>
      <c r="AB19" s="525"/>
      <c r="AC19" s="525"/>
      <c r="AD19" s="525"/>
      <c r="AE19" s="525"/>
      <c r="AF19" s="525"/>
      <c r="AG19" s="525"/>
      <c r="AH19" s="525"/>
      <c r="AI19" s="525"/>
      <c r="AJ19" s="525"/>
      <c r="AK19" s="525"/>
      <c r="AL19" s="525"/>
      <c r="AM19" s="525"/>
      <c r="AN19" s="525"/>
      <c r="AO19" s="525"/>
      <c r="AP19" s="525"/>
      <c r="AQ19" s="525"/>
      <c r="AR19" s="525"/>
      <c r="AS19" s="525"/>
      <c r="AT19" s="525"/>
      <c r="AU19" s="525"/>
      <c r="AV19" s="525"/>
      <c r="AW19" s="525"/>
      <c r="AX19" s="525"/>
      <c r="AY19" s="525"/>
      <c r="AZ19" s="525"/>
      <c r="BA19" s="525"/>
      <c r="BB19" s="525"/>
      <c r="BC19" s="525"/>
      <c r="BD19" s="525"/>
      <c r="BE19" s="525"/>
      <c r="BF19" s="525"/>
      <c r="BG19" s="525"/>
      <c r="BH19" s="525"/>
      <c r="BI19" s="525"/>
      <c r="BJ19" s="525"/>
      <c r="BK19" s="525"/>
      <c r="BL19" s="525"/>
      <c r="BM19" s="525"/>
      <c r="BN19" s="525"/>
      <c r="BO19" s="525"/>
      <c r="BP19" s="525"/>
      <c r="BQ19" s="525"/>
      <c r="BR19" s="525"/>
      <c r="BS19" s="525"/>
      <c r="BT19" s="525"/>
      <c r="BU19" s="525"/>
      <c r="BV19" s="525"/>
      <c r="BW19" s="525"/>
      <c r="BX19" s="525"/>
      <c r="BY19" s="525"/>
      <c r="BZ19" s="525"/>
      <c r="CA19" s="525"/>
      <c r="CB19" s="525"/>
      <c r="CC19" s="525"/>
      <c r="CD19" s="525"/>
      <c r="CE19" s="525"/>
      <c r="CF19" s="525"/>
      <c r="CG19" s="525"/>
      <c r="CH19" s="525"/>
      <c r="CI19" s="525"/>
      <c r="CJ19" s="525"/>
      <c r="CK19" s="525"/>
      <c r="CL19" s="525"/>
      <c r="CM19" s="525"/>
      <c r="CN19" s="525"/>
      <c r="CO19" s="525"/>
      <c r="CP19" s="525"/>
      <c r="CQ19" s="525"/>
      <c r="CR19" s="525"/>
      <c r="CS19" s="525"/>
      <c r="CT19" s="525"/>
      <c r="CU19" s="525"/>
      <c r="CV19" s="525"/>
      <c r="CW19" s="525"/>
      <c r="CX19" s="525"/>
      <c r="CY19" s="525"/>
      <c r="CZ19" s="525"/>
      <c r="DA19" s="525"/>
      <c r="DB19" s="525"/>
      <c r="DC19" s="525"/>
      <c r="DD19" s="525"/>
      <c r="DE19" s="525"/>
      <c r="DF19" s="525"/>
      <c r="DG19" s="525"/>
      <c r="DH19" s="525"/>
      <c r="DI19" s="525"/>
      <c r="DJ19" s="525"/>
      <c r="DK19" s="525"/>
      <c r="DL19" s="525"/>
      <c r="DM19" s="525"/>
      <c r="DN19" s="525"/>
      <c r="DO19" s="525"/>
      <c r="DP19" s="525"/>
      <c r="DQ19" s="525"/>
      <c r="DR19" s="525"/>
      <c r="DS19" s="525"/>
      <c r="DT19" s="525"/>
      <c r="DU19" s="525"/>
      <c r="DV19" s="525"/>
      <c r="DW19" s="525"/>
      <c r="DX19" s="525"/>
      <c r="DY19" s="525"/>
      <c r="DZ19" s="525"/>
      <c r="EA19" s="525"/>
      <c r="EB19" s="525"/>
      <c r="EC19" s="525"/>
      <c r="ED19" s="525"/>
      <c r="EE19" s="525"/>
      <c r="EF19" s="525"/>
      <c r="EG19" s="525"/>
      <c r="EH19" s="525"/>
      <c r="EI19" s="525"/>
      <c r="EJ19" s="525"/>
      <c r="EK19" s="525"/>
      <c r="EL19" s="525"/>
      <c r="EM19" s="525"/>
      <c r="EN19" s="525"/>
      <c r="EO19" s="525"/>
      <c r="EP19" s="525"/>
      <c r="EQ19" s="525"/>
      <c r="ER19" s="525"/>
      <c r="ES19" s="525"/>
      <c r="ET19" s="525"/>
      <c r="EU19" s="525"/>
      <c r="EV19" s="525"/>
      <c r="EW19" s="525"/>
      <c r="EX19" s="525"/>
      <c r="EY19" s="525"/>
      <c r="EZ19" s="525"/>
      <c r="FA19" s="525"/>
      <c r="FB19" s="525"/>
      <c r="FC19" s="525"/>
      <c r="FD19" s="525"/>
      <c r="FE19" s="525"/>
      <c r="FF19" s="525"/>
      <c r="FG19" s="525"/>
      <c r="FH19" s="525"/>
      <c r="FI19" s="525"/>
      <c r="FJ19" s="525"/>
      <c r="FK19" s="525"/>
      <c r="FL19" s="525"/>
      <c r="FM19" s="525"/>
      <c r="FN19" s="525"/>
      <c r="FO19" s="525"/>
      <c r="FP19" s="525"/>
      <c r="FQ19" s="525"/>
      <c r="FR19" s="525"/>
      <c r="FS19" s="525"/>
      <c r="FT19" s="525"/>
      <c r="FU19" s="525"/>
      <c r="FV19" s="525"/>
      <c r="FW19" s="525"/>
      <c r="FX19" s="525"/>
      <c r="FY19" s="525"/>
      <c r="FZ19" s="525"/>
      <c r="GA19" s="525"/>
      <c r="GB19" s="525"/>
      <c r="GC19" s="525"/>
      <c r="GD19" s="525"/>
      <c r="GE19" s="525"/>
      <c r="GF19" s="525"/>
      <c r="GG19" s="525"/>
      <c r="GH19" s="525"/>
      <c r="GI19" s="525"/>
      <c r="GJ19" s="525"/>
      <c r="GK19" s="525"/>
      <c r="GL19" s="525"/>
      <c r="GM19" s="525"/>
      <c r="GN19" s="525"/>
      <c r="GO19" s="525"/>
      <c r="GP19" s="525"/>
      <c r="GQ19" s="525"/>
      <c r="GR19" s="525"/>
      <c r="GS19" s="525"/>
      <c r="GT19" s="525"/>
      <c r="GU19" s="525"/>
      <c r="GV19" s="525"/>
      <c r="GW19" s="525"/>
      <c r="GX19" s="525"/>
      <c r="GY19" s="525"/>
      <c r="GZ19" s="525"/>
      <c r="HA19" s="525"/>
      <c r="HB19" s="525"/>
      <c r="HC19" s="525"/>
      <c r="HD19" s="525"/>
      <c r="HE19" s="525"/>
      <c r="HF19" s="525"/>
      <c r="HG19" s="525"/>
      <c r="HH19" s="525"/>
      <c r="HI19" s="525"/>
      <c r="HJ19" s="525"/>
      <c r="HK19" s="525"/>
      <c r="HL19" s="525"/>
      <c r="HM19" s="525"/>
      <c r="HN19" s="525"/>
      <c r="HO19" s="525"/>
      <c r="HP19" s="525"/>
      <c r="HQ19" s="525"/>
      <c r="HR19" s="525"/>
      <c r="HS19" s="525"/>
      <c r="HT19" s="525"/>
      <c r="HU19" s="525"/>
      <c r="HV19" s="525"/>
      <c r="HW19" s="525"/>
      <c r="HX19" s="525"/>
      <c r="HY19" s="525"/>
      <c r="HZ19" s="525"/>
      <c r="IA19" s="525"/>
      <c r="IB19" s="525"/>
      <c r="IC19" s="525"/>
      <c r="ID19" s="525"/>
      <c r="IE19" s="525"/>
      <c r="IF19" s="525"/>
      <c r="IG19" s="525"/>
      <c r="IH19" s="525"/>
      <c r="II19" s="525"/>
      <c r="IJ19" s="525"/>
    </row>
    <row r="20" spans="2:244" ht="12.75" customHeight="1" x14ac:dyDescent="0.2">
      <c r="B20" s="124">
        <v>1</v>
      </c>
      <c r="C20" s="427" t="s">
        <v>209</v>
      </c>
      <c r="D20" s="427"/>
      <c r="E20" s="427"/>
      <c r="F20" s="427"/>
      <c r="G20" s="427"/>
      <c r="H20" s="427"/>
      <c r="I20" s="526" t="s">
        <v>298</v>
      </c>
      <c r="J20" s="385"/>
    </row>
    <row r="21" spans="2:244" ht="15.75" customHeight="1" x14ac:dyDescent="0.2">
      <c r="B21" s="124">
        <v>2</v>
      </c>
      <c r="C21" s="427" t="s">
        <v>210</v>
      </c>
      <c r="D21" s="427"/>
      <c r="E21" s="427"/>
      <c r="F21" s="427"/>
      <c r="G21" s="427"/>
      <c r="H21" s="427"/>
      <c r="I21" s="576">
        <v>1322.72</v>
      </c>
      <c r="J21" s="577"/>
    </row>
    <row r="22" spans="2:244" ht="15.75" customHeight="1" x14ac:dyDescent="0.2">
      <c r="B22" s="124">
        <v>3</v>
      </c>
      <c r="C22" s="427" t="s">
        <v>211</v>
      </c>
      <c r="D22" s="427"/>
      <c r="E22" s="427"/>
      <c r="F22" s="427"/>
      <c r="G22" s="427"/>
      <c r="H22" s="427"/>
      <c r="I22" s="516" t="str">
        <f>I20</f>
        <v>Servente de Limpeza</v>
      </c>
      <c r="J22" s="517"/>
    </row>
    <row r="23" spans="2:244" ht="12.75" customHeight="1" x14ac:dyDescent="0.2">
      <c r="B23" s="124">
        <v>4</v>
      </c>
      <c r="C23" s="427" t="s">
        <v>212</v>
      </c>
      <c r="D23" s="427"/>
      <c r="E23" s="427"/>
      <c r="F23" s="427"/>
      <c r="G23" s="427"/>
      <c r="H23" s="427"/>
      <c r="I23" s="518">
        <v>44197</v>
      </c>
      <c r="J23" s="519"/>
    </row>
    <row r="24" spans="2:244" ht="9" customHeight="1" x14ac:dyDescent="0.2">
      <c r="B24" s="520"/>
      <c r="C24" s="471"/>
      <c r="D24" s="471"/>
      <c r="E24" s="471"/>
      <c r="F24" s="471"/>
      <c r="G24" s="471"/>
      <c r="H24" s="471"/>
      <c r="I24" s="471"/>
      <c r="J24" s="573"/>
    </row>
    <row r="25" spans="2:244" ht="14.25" customHeight="1" x14ac:dyDescent="0.2">
      <c r="B25" s="500" t="s">
        <v>213</v>
      </c>
      <c r="C25" s="523"/>
      <c r="D25" s="523"/>
      <c r="E25" s="523"/>
      <c r="F25" s="523"/>
      <c r="G25" s="523"/>
      <c r="H25" s="523"/>
      <c r="I25" s="523"/>
      <c r="J25" s="524"/>
    </row>
    <row r="26" spans="2:244" ht="9" customHeight="1" x14ac:dyDescent="0.2">
      <c r="B26" s="507"/>
      <c r="C26" s="580"/>
      <c r="D26" s="580"/>
      <c r="E26" s="580"/>
      <c r="F26" s="580"/>
      <c r="G26" s="580"/>
      <c r="H26" s="580"/>
      <c r="I26" s="580"/>
      <c r="J26" s="581"/>
    </row>
    <row r="27" spans="2:244" ht="12.75" customHeight="1" x14ac:dyDescent="0.2">
      <c r="B27" s="510" t="s">
        <v>214</v>
      </c>
      <c r="C27" s="582"/>
      <c r="D27" s="582"/>
      <c r="E27" s="582"/>
      <c r="F27" s="582"/>
      <c r="G27" s="582"/>
      <c r="H27" s="582"/>
      <c r="I27" s="582"/>
      <c r="J27" s="583"/>
    </row>
    <row r="28" spans="2:244" s="131" customFormat="1" ht="15" customHeight="1" x14ac:dyDescent="0.2">
      <c r="B28" s="132">
        <v>1</v>
      </c>
      <c r="C28" s="512" t="s">
        <v>12</v>
      </c>
      <c r="D28" s="512"/>
      <c r="E28" s="512"/>
      <c r="F28" s="512"/>
      <c r="G28" s="512"/>
      <c r="H28" s="513"/>
      <c r="I28" s="133" t="s">
        <v>215</v>
      </c>
      <c r="J28" s="134" t="s">
        <v>216</v>
      </c>
      <c r="L28" s="135"/>
      <c r="M28" s="135"/>
      <c r="N28" s="135"/>
      <c r="O28" s="135"/>
      <c r="P28" s="135"/>
      <c r="Q28" s="135"/>
    </row>
    <row r="29" spans="2:244" ht="12.75" customHeight="1" x14ac:dyDescent="0.2">
      <c r="B29" s="124" t="s">
        <v>4</v>
      </c>
      <c r="C29" s="461" t="s">
        <v>217</v>
      </c>
      <c r="D29" s="462"/>
      <c r="E29" s="462"/>
      <c r="F29" s="462"/>
      <c r="G29" s="462"/>
      <c r="H29" s="462"/>
      <c r="I29" s="486"/>
      <c r="J29" s="273">
        <v>1322.72</v>
      </c>
    </row>
    <row r="30" spans="2:244" ht="12.75" x14ac:dyDescent="0.2">
      <c r="B30" s="124" t="s">
        <v>6</v>
      </c>
      <c r="C30" s="461" t="s">
        <v>218</v>
      </c>
      <c r="D30" s="467"/>
      <c r="E30" s="467"/>
      <c r="F30" s="467"/>
      <c r="G30" s="467"/>
      <c r="H30" s="467"/>
      <c r="I30" s="274">
        <v>0.2</v>
      </c>
      <c r="J30" s="275">
        <f>I30*I21</f>
        <v>264.54400000000004</v>
      </c>
    </row>
    <row r="31" spans="2:244" ht="12.75" x14ac:dyDescent="0.2">
      <c r="B31" s="124" t="s">
        <v>219</v>
      </c>
      <c r="C31" s="282" t="s">
        <v>220</v>
      </c>
      <c r="D31" s="283"/>
      <c r="E31" s="283"/>
      <c r="F31" s="283"/>
      <c r="G31" s="283"/>
      <c r="H31" s="283"/>
      <c r="I31" s="284"/>
      <c r="J31" s="285">
        <v>0</v>
      </c>
    </row>
    <row r="32" spans="2:244" ht="15" customHeight="1" x14ac:dyDescent="0.2">
      <c r="B32" s="514" t="s">
        <v>221</v>
      </c>
      <c r="C32" s="464"/>
      <c r="D32" s="464"/>
      <c r="E32" s="464"/>
      <c r="F32" s="464"/>
      <c r="G32" s="464"/>
      <c r="H32" s="464"/>
      <c r="I32" s="465"/>
      <c r="J32" s="141">
        <f>SUM(J29:J31)</f>
        <v>1587.2640000000001</v>
      </c>
      <c r="K32" s="142"/>
    </row>
    <row r="33" spans="2:10" ht="12.75" x14ac:dyDescent="0.2">
      <c r="B33" s="500" t="s">
        <v>222</v>
      </c>
      <c r="C33" s="578"/>
      <c r="D33" s="578"/>
      <c r="E33" s="578"/>
      <c r="F33" s="578"/>
      <c r="G33" s="578"/>
      <c r="H33" s="578"/>
      <c r="I33" s="578"/>
      <c r="J33" s="579"/>
    </row>
    <row r="34" spans="2:10" ht="15" customHeight="1" x14ac:dyDescent="0.2">
      <c r="B34" s="143">
        <v>2</v>
      </c>
      <c r="C34" s="503" t="s">
        <v>20</v>
      </c>
      <c r="D34" s="503"/>
      <c r="E34" s="503"/>
      <c r="F34" s="503"/>
      <c r="G34" s="503"/>
      <c r="H34" s="503"/>
      <c r="I34" s="504"/>
      <c r="J34" s="144" t="s">
        <v>13</v>
      </c>
    </row>
    <row r="35" spans="2:10" ht="12.75" customHeight="1" x14ac:dyDescent="0.2">
      <c r="B35" s="249" t="s">
        <v>4</v>
      </c>
      <c r="C35" s="505" t="s">
        <v>396</v>
      </c>
      <c r="D35" s="384"/>
      <c r="E35" s="384"/>
      <c r="F35" s="384"/>
      <c r="G35" s="506"/>
      <c r="H35" s="100">
        <v>22</v>
      </c>
      <c r="I35" s="146"/>
      <c r="J35" s="147">
        <f>(I36*I37*H35)-(J29*6%)</f>
        <v>129.63679999999999</v>
      </c>
    </row>
    <row r="36" spans="2:10" ht="12.75" customHeight="1" x14ac:dyDescent="0.2">
      <c r="B36" s="249"/>
      <c r="C36" s="395" t="s">
        <v>397</v>
      </c>
      <c r="D36" s="378"/>
      <c r="E36" s="378"/>
      <c r="F36" s="378"/>
      <c r="G36" s="378"/>
      <c r="H36" s="378"/>
      <c r="I36" s="251">
        <v>4.75</v>
      </c>
      <c r="J36" s="147" t="s">
        <v>21</v>
      </c>
    </row>
    <row r="37" spans="2:10" ht="12.75" customHeight="1" x14ac:dyDescent="0.2">
      <c r="B37" s="249"/>
      <c r="C37" s="427" t="s">
        <v>398</v>
      </c>
      <c r="D37" s="427"/>
      <c r="E37" s="427"/>
      <c r="F37" s="427"/>
      <c r="G37" s="427"/>
      <c r="H37" s="427"/>
      <c r="I37" s="252">
        <v>2</v>
      </c>
      <c r="J37" s="147" t="s">
        <v>21</v>
      </c>
    </row>
    <row r="38" spans="2:10" ht="12.75" customHeight="1" x14ac:dyDescent="0.2">
      <c r="B38" s="249" t="s">
        <v>6</v>
      </c>
      <c r="C38" s="395" t="s">
        <v>223</v>
      </c>
      <c r="D38" s="378"/>
      <c r="E38" s="378"/>
      <c r="F38" s="378"/>
      <c r="G38" s="378"/>
      <c r="H38" s="378"/>
      <c r="I38" s="496"/>
      <c r="J38" s="147"/>
    </row>
    <row r="39" spans="2:10" ht="12.75" customHeight="1" x14ac:dyDescent="0.2">
      <c r="B39" s="249"/>
      <c r="C39" s="461" t="s">
        <v>399</v>
      </c>
      <c r="D39" s="462"/>
      <c r="E39" s="462"/>
      <c r="F39" s="462"/>
      <c r="G39" s="276"/>
      <c r="H39" s="277">
        <v>22</v>
      </c>
      <c r="I39" s="278">
        <v>20.079999999999998</v>
      </c>
      <c r="J39" s="273">
        <f>I39*H39</f>
        <v>441.76</v>
      </c>
    </row>
    <row r="40" spans="2:10" ht="12.75" x14ac:dyDescent="0.2">
      <c r="B40" s="249"/>
      <c r="C40" s="461" t="s">
        <v>224</v>
      </c>
      <c r="D40" s="462"/>
      <c r="E40" s="462"/>
      <c r="F40" s="462"/>
      <c r="G40" s="462"/>
      <c r="H40" s="462"/>
      <c r="I40" s="281">
        <v>0.01</v>
      </c>
      <c r="J40" s="273">
        <f>-J39*I40</f>
        <v>-4.4176000000000002</v>
      </c>
    </row>
    <row r="41" spans="2:10" ht="12.75" customHeight="1" x14ac:dyDescent="0.2">
      <c r="B41" s="249" t="s">
        <v>8</v>
      </c>
      <c r="C41" s="461" t="s">
        <v>225</v>
      </c>
      <c r="D41" s="462"/>
      <c r="E41" s="462"/>
      <c r="F41" s="462"/>
      <c r="G41" s="462"/>
      <c r="H41" s="462"/>
      <c r="I41" s="599"/>
      <c r="J41" s="273">
        <v>11.58</v>
      </c>
    </row>
    <row r="42" spans="2:10" ht="12.75" x14ac:dyDescent="0.2">
      <c r="B42" s="249" t="s">
        <v>9</v>
      </c>
      <c r="C42" s="466"/>
      <c r="D42" s="467"/>
      <c r="E42" s="467"/>
      <c r="F42" s="467"/>
      <c r="G42" s="467"/>
      <c r="H42" s="467"/>
      <c r="I42" s="599"/>
      <c r="J42" s="280">
        <v>0</v>
      </c>
    </row>
    <row r="43" spans="2:10" ht="12.75" x14ac:dyDescent="0.2">
      <c r="B43" s="249" t="s">
        <v>16</v>
      </c>
      <c r="C43" s="466" t="s">
        <v>226</v>
      </c>
      <c r="D43" s="599"/>
      <c r="E43" s="599"/>
      <c r="F43" s="599"/>
      <c r="G43" s="599"/>
      <c r="H43" s="599"/>
      <c r="I43" s="599"/>
      <c r="J43" s="273">
        <v>0</v>
      </c>
    </row>
    <row r="44" spans="2:10" ht="12.75" x14ac:dyDescent="0.2">
      <c r="B44" s="249" t="s">
        <v>17</v>
      </c>
      <c r="C44" s="461"/>
      <c r="D44" s="600"/>
      <c r="E44" s="600"/>
      <c r="F44" s="600"/>
      <c r="G44" s="600"/>
      <c r="H44" s="600"/>
      <c r="I44" s="601"/>
      <c r="J44" s="273">
        <v>0</v>
      </c>
    </row>
    <row r="45" spans="2:10" ht="12.75" x14ac:dyDescent="0.2">
      <c r="B45" s="249" t="s">
        <v>18</v>
      </c>
      <c r="C45" s="466" t="s">
        <v>395</v>
      </c>
      <c r="D45" s="467"/>
      <c r="E45" s="467"/>
      <c r="F45" s="467"/>
      <c r="G45" s="467"/>
      <c r="H45" s="467"/>
      <c r="I45" s="279">
        <v>7.0000000000000007E-2</v>
      </c>
      <c r="J45" s="280">
        <f>J32*I45</f>
        <v>111.10848000000001</v>
      </c>
    </row>
    <row r="46" spans="2:10" ht="12.75" x14ac:dyDescent="0.2">
      <c r="B46" s="243"/>
      <c r="C46" s="491" t="s">
        <v>227</v>
      </c>
      <c r="D46" s="450"/>
      <c r="E46" s="450"/>
      <c r="F46" s="450"/>
      <c r="G46" s="450"/>
      <c r="H46" s="450"/>
      <c r="I46" s="584"/>
      <c r="J46" s="150">
        <f>SUM(J35:J45)</f>
        <v>689.66768000000002</v>
      </c>
    </row>
    <row r="47" spans="2:10" ht="6" customHeight="1" x14ac:dyDescent="0.2">
      <c r="B47" s="449"/>
      <c r="C47" s="464"/>
      <c r="D47" s="464"/>
      <c r="E47" s="464"/>
      <c r="F47" s="464"/>
      <c r="G47" s="464"/>
      <c r="H47" s="464"/>
      <c r="I47" s="464"/>
      <c r="J47" s="585"/>
    </row>
    <row r="48" spans="2:10" ht="12.75" customHeight="1" x14ac:dyDescent="0.2">
      <c r="B48" s="377" t="s">
        <v>228</v>
      </c>
      <c r="C48" s="378"/>
      <c r="D48" s="378"/>
      <c r="E48" s="378"/>
      <c r="F48" s="378"/>
      <c r="G48" s="378"/>
      <c r="H48" s="378"/>
      <c r="I48" s="378"/>
      <c r="J48" s="379"/>
    </row>
    <row r="49" spans="2:14" ht="4.5" customHeight="1" x14ac:dyDescent="0.2">
      <c r="B49" s="472"/>
      <c r="C49" s="586"/>
      <c r="D49" s="586"/>
      <c r="E49" s="586"/>
      <c r="F49" s="586"/>
      <c r="G49" s="586"/>
      <c r="H49" s="586"/>
      <c r="I49" s="586"/>
      <c r="J49" s="587"/>
    </row>
    <row r="50" spans="2:14" ht="12.75" customHeight="1" x14ac:dyDescent="0.2">
      <c r="B50" s="482" t="s">
        <v>229</v>
      </c>
      <c r="C50" s="494"/>
      <c r="D50" s="494"/>
      <c r="E50" s="494"/>
      <c r="F50" s="494"/>
      <c r="G50" s="494"/>
      <c r="H50" s="494"/>
      <c r="I50" s="494"/>
      <c r="J50" s="495"/>
    </row>
    <row r="51" spans="2:14" ht="15.75" customHeight="1" x14ac:dyDescent="0.2">
      <c r="B51" s="143" t="s">
        <v>230</v>
      </c>
      <c r="C51" s="437" t="s">
        <v>231</v>
      </c>
      <c r="D51" s="438"/>
      <c r="E51" s="438"/>
      <c r="F51" s="438"/>
      <c r="G51" s="438"/>
      <c r="H51" s="438"/>
      <c r="I51" s="485"/>
      <c r="J51" s="151" t="s">
        <v>13</v>
      </c>
    </row>
    <row r="52" spans="2:14" s="188" customFormat="1" ht="15.75" customHeight="1" x14ac:dyDescent="0.2">
      <c r="B52" s="318" t="s">
        <v>4</v>
      </c>
      <c r="C52" s="461" t="s">
        <v>232</v>
      </c>
      <c r="D52" s="462"/>
      <c r="E52" s="462"/>
      <c r="F52" s="462"/>
      <c r="G52" s="462"/>
      <c r="H52" s="462"/>
      <c r="I52" s="486"/>
      <c r="J52" s="316">
        <f>Uniformes!F11</f>
        <v>32.276999999999994</v>
      </c>
      <c r="K52" s="317" t="s">
        <v>426</v>
      </c>
      <c r="L52" s="322">
        <v>44287</v>
      </c>
      <c r="M52" s="322">
        <v>44621</v>
      </c>
      <c r="N52" s="323">
        <v>0.1129932</v>
      </c>
    </row>
    <row r="53" spans="2:14" s="188" customFormat="1" ht="15.75" customHeight="1" x14ac:dyDescent="0.2">
      <c r="B53" s="318" t="s">
        <v>6</v>
      </c>
      <c r="C53" s="461" t="s">
        <v>25</v>
      </c>
      <c r="D53" s="462"/>
      <c r="E53" s="462"/>
      <c r="F53" s="462"/>
      <c r="G53" s="462"/>
      <c r="H53" s="462"/>
      <c r="I53" s="463"/>
      <c r="J53" s="324">
        <f>'Material de Limpeza'!Q54</f>
        <v>235.50022650000002</v>
      </c>
      <c r="K53" s="317" t="s">
        <v>426</v>
      </c>
      <c r="L53" s="322">
        <v>44287</v>
      </c>
      <c r="M53" s="322">
        <v>44621</v>
      </c>
      <c r="N53" s="323">
        <v>0.1129932</v>
      </c>
    </row>
    <row r="54" spans="2:14" ht="15.75" customHeight="1" x14ac:dyDescent="0.2">
      <c r="B54" s="249" t="s">
        <v>8</v>
      </c>
      <c r="C54" s="395" t="s">
        <v>299</v>
      </c>
      <c r="D54" s="378"/>
      <c r="E54" s="378"/>
      <c r="F54" s="378"/>
      <c r="G54" s="378"/>
      <c r="H54" s="378"/>
      <c r="I54" s="396"/>
      <c r="J54" s="153">
        <f>Equipamentos!I82</f>
        <v>10.083333333333334</v>
      </c>
    </row>
    <row r="55" spans="2:14" ht="15.75" customHeight="1" x14ac:dyDescent="0.2">
      <c r="B55" s="449" t="s">
        <v>233</v>
      </c>
      <c r="C55" s="475"/>
      <c r="D55" s="475"/>
      <c r="E55" s="475"/>
      <c r="F55" s="475"/>
      <c r="G55" s="475"/>
      <c r="H55" s="475"/>
      <c r="I55" s="584"/>
      <c r="J55" s="154">
        <f>ROUND(SUM(J52:J54),2)</f>
        <v>277.86</v>
      </c>
    </row>
    <row r="56" spans="2:14" ht="8.25" customHeight="1" x14ac:dyDescent="0.2">
      <c r="B56" s="489"/>
      <c r="C56" s="475"/>
      <c r="D56" s="475"/>
      <c r="E56" s="475"/>
      <c r="F56" s="475"/>
      <c r="G56" s="475"/>
      <c r="H56" s="475"/>
      <c r="I56" s="475"/>
      <c r="J56" s="476"/>
    </row>
    <row r="57" spans="2:14" ht="15.75" customHeight="1" x14ac:dyDescent="0.2">
      <c r="B57" s="479" t="s">
        <v>234</v>
      </c>
      <c r="C57" s="480"/>
      <c r="D57" s="480"/>
      <c r="E57" s="480"/>
      <c r="F57" s="480"/>
      <c r="G57" s="480"/>
      <c r="H57" s="480"/>
      <c r="I57" s="480"/>
      <c r="J57" s="481"/>
    </row>
    <row r="58" spans="2:14" ht="8.25" customHeight="1" x14ac:dyDescent="0.2">
      <c r="B58" s="247"/>
      <c r="C58" s="263"/>
      <c r="D58" s="263"/>
      <c r="E58" s="263"/>
      <c r="F58" s="263"/>
      <c r="G58" s="263"/>
      <c r="H58" s="263"/>
      <c r="I58" s="263"/>
      <c r="J58" s="264"/>
    </row>
    <row r="59" spans="2:14" ht="12.75" customHeight="1" x14ac:dyDescent="0.2">
      <c r="B59" s="482" t="s">
        <v>235</v>
      </c>
      <c r="C59" s="494"/>
      <c r="D59" s="494"/>
      <c r="E59" s="494"/>
      <c r="F59" s="494"/>
      <c r="G59" s="494"/>
      <c r="H59" s="494"/>
      <c r="I59" s="494"/>
      <c r="J59" s="495"/>
    </row>
    <row r="60" spans="2:14" ht="15.75" customHeight="1" x14ac:dyDescent="0.2">
      <c r="B60" s="158" t="s">
        <v>23</v>
      </c>
      <c r="C60" s="437" t="s">
        <v>236</v>
      </c>
      <c r="D60" s="438"/>
      <c r="E60" s="438"/>
      <c r="F60" s="438"/>
      <c r="G60" s="438"/>
      <c r="H60" s="439"/>
      <c r="I60" s="244" t="s">
        <v>215</v>
      </c>
      <c r="J60" s="144" t="s">
        <v>13</v>
      </c>
    </row>
    <row r="61" spans="2:14" ht="15.75" customHeight="1" x14ac:dyDescent="0.2">
      <c r="B61" s="245" t="s">
        <v>4</v>
      </c>
      <c r="C61" s="395" t="s">
        <v>237</v>
      </c>
      <c r="D61" s="378"/>
      <c r="E61" s="378"/>
      <c r="F61" s="378"/>
      <c r="G61" s="378"/>
      <c r="H61" s="396"/>
      <c r="I61" s="161">
        <f>Florianópolis!I61</f>
        <v>0.2</v>
      </c>
      <c r="J61" s="152">
        <f t="shared" ref="J61:J68" si="0">I61*$J$32</f>
        <v>317.45280000000002</v>
      </c>
    </row>
    <row r="62" spans="2:14" ht="15.75" customHeight="1" x14ac:dyDescent="0.2">
      <c r="B62" s="245" t="s">
        <v>6</v>
      </c>
      <c r="C62" s="395" t="s">
        <v>238</v>
      </c>
      <c r="D62" s="378"/>
      <c r="E62" s="378"/>
      <c r="F62" s="378"/>
      <c r="G62" s="378"/>
      <c r="H62" s="396"/>
      <c r="I62" s="161">
        <f>Florianópolis!I62</f>
        <v>1.4999999999999999E-2</v>
      </c>
      <c r="J62" s="152">
        <f t="shared" si="0"/>
        <v>23.808960000000003</v>
      </c>
    </row>
    <row r="63" spans="2:14" ht="15.75" customHeight="1" x14ac:dyDescent="0.2">
      <c r="B63" s="245" t="s">
        <v>8</v>
      </c>
      <c r="C63" s="395" t="s">
        <v>239</v>
      </c>
      <c r="D63" s="378"/>
      <c r="E63" s="378"/>
      <c r="F63" s="378"/>
      <c r="G63" s="378"/>
      <c r="H63" s="396"/>
      <c r="I63" s="161">
        <f>Florianópolis!I63</f>
        <v>0.01</v>
      </c>
      <c r="J63" s="152">
        <f t="shared" si="0"/>
        <v>15.872640000000002</v>
      </c>
    </row>
    <row r="64" spans="2:14" ht="15.75" customHeight="1" x14ac:dyDescent="0.2">
      <c r="B64" s="245" t="s">
        <v>9</v>
      </c>
      <c r="C64" s="395" t="s">
        <v>240</v>
      </c>
      <c r="D64" s="378"/>
      <c r="E64" s="378"/>
      <c r="F64" s="378"/>
      <c r="G64" s="378"/>
      <c r="H64" s="396"/>
      <c r="I64" s="161">
        <f>Florianópolis!I64</f>
        <v>2E-3</v>
      </c>
      <c r="J64" s="152">
        <f t="shared" si="0"/>
        <v>3.1745280000000005</v>
      </c>
    </row>
    <row r="65" spans="2:10" ht="15.75" customHeight="1" x14ac:dyDescent="0.2">
      <c r="B65" s="245" t="s">
        <v>16</v>
      </c>
      <c r="C65" s="395" t="s">
        <v>241</v>
      </c>
      <c r="D65" s="378"/>
      <c r="E65" s="378"/>
      <c r="F65" s="378"/>
      <c r="G65" s="378"/>
      <c r="H65" s="396"/>
      <c r="I65" s="161">
        <f>Florianópolis!I65</f>
        <v>2.5000000000000001E-2</v>
      </c>
      <c r="J65" s="152">
        <f t="shared" si="0"/>
        <v>39.681600000000003</v>
      </c>
    </row>
    <row r="66" spans="2:10" ht="15.75" customHeight="1" x14ac:dyDescent="0.2">
      <c r="B66" s="245" t="s">
        <v>17</v>
      </c>
      <c r="C66" s="395" t="s">
        <v>242</v>
      </c>
      <c r="D66" s="378"/>
      <c r="E66" s="378"/>
      <c r="F66" s="378"/>
      <c r="G66" s="378"/>
      <c r="H66" s="396"/>
      <c r="I66" s="161">
        <f>Florianópolis!I66</f>
        <v>0.08</v>
      </c>
      <c r="J66" s="152">
        <f>I66*$J$32</f>
        <v>126.98112000000002</v>
      </c>
    </row>
    <row r="67" spans="2:10" ht="12.75" x14ac:dyDescent="0.2">
      <c r="B67" s="245" t="s">
        <v>18</v>
      </c>
      <c r="C67" s="427" t="s">
        <v>416</v>
      </c>
      <c r="D67" s="589"/>
      <c r="E67" s="162" t="s">
        <v>14</v>
      </c>
      <c r="F67" s="163">
        <v>0.01</v>
      </c>
      <c r="G67" s="162" t="s">
        <v>15</v>
      </c>
      <c r="H67" s="164">
        <v>2</v>
      </c>
      <c r="I67" s="165">
        <f>Florianópolis!I67</f>
        <v>0.02</v>
      </c>
      <c r="J67" s="152">
        <f t="shared" si="0"/>
        <v>31.745280000000005</v>
      </c>
    </row>
    <row r="68" spans="2:10" ht="12.75" x14ac:dyDescent="0.2">
      <c r="B68" s="245" t="s">
        <v>19</v>
      </c>
      <c r="C68" s="395" t="s">
        <v>244</v>
      </c>
      <c r="D68" s="378"/>
      <c r="E68" s="378"/>
      <c r="F68" s="378"/>
      <c r="G68" s="378"/>
      <c r="H68" s="396"/>
      <c r="I68" s="161">
        <f>Florianópolis!I68</f>
        <v>6.0000000000000001E-3</v>
      </c>
      <c r="J68" s="152">
        <f t="shared" si="0"/>
        <v>9.5235840000000014</v>
      </c>
    </row>
    <row r="69" spans="2:10" ht="12.75" x14ac:dyDescent="0.2">
      <c r="B69" s="397" t="s">
        <v>42</v>
      </c>
      <c r="C69" s="398"/>
      <c r="D69" s="398"/>
      <c r="E69" s="398"/>
      <c r="F69" s="398"/>
      <c r="G69" s="398"/>
      <c r="H69" s="399"/>
      <c r="I69" s="166">
        <f>SUM(I61:I68)</f>
        <v>0.3580000000000001</v>
      </c>
      <c r="J69" s="167">
        <f>SUM(J61:J68)</f>
        <v>568.24051200000008</v>
      </c>
    </row>
    <row r="70" spans="2:10" ht="12.75" x14ac:dyDescent="0.2">
      <c r="B70" s="248"/>
      <c r="C70" s="265"/>
      <c r="D70" s="265"/>
      <c r="E70" s="265"/>
      <c r="F70" s="265"/>
      <c r="G70" s="265"/>
      <c r="H70" s="265"/>
      <c r="I70" s="170"/>
      <c r="J70" s="171"/>
    </row>
    <row r="71" spans="2:10" ht="12.75" x14ac:dyDescent="0.2">
      <c r="B71" s="377" t="s">
        <v>245</v>
      </c>
      <c r="C71" s="378"/>
      <c r="D71" s="378"/>
      <c r="E71" s="378"/>
      <c r="F71" s="378"/>
      <c r="G71" s="378"/>
      <c r="H71" s="378"/>
      <c r="I71" s="378"/>
      <c r="J71" s="379"/>
    </row>
    <row r="72" spans="2:10" ht="12.75" x14ac:dyDescent="0.2">
      <c r="B72" s="449"/>
      <c r="C72" s="475"/>
      <c r="D72" s="475"/>
      <c r="E72" s="475"/>
      <c r="F72" s="475"/>
      <c r="G72" s="475"/>
      <c r="H72" s="475"/>
      <c r="I72" s="475"/>
      <c r="J72" s="476"/>
    </row>
    <row r="73" spans="2:10" ht="14.25" x14ac:dyDescent="0.2">
      <c r="B73" s="451" t="s">
        <v>246</v>
      </c>
      <c r="C73" s="452"/>
      <c r="D73" s="452"/>
      <c r="E73" s="452"/>
      <c r="F73" s="452"/>
      <c r="G73" s="452"/>
      <c r="H73" s="452"/>
      <c r="I73" s="452"/>
      <c r="J73" s="453"/>
    </row>
    <row r="74" spans="2:10" ht="15" x14ac:dyDescent="0.2">
      <c r="B74" s="143" t="s">
        <v>24</v>
      </c>
      <c r="C74" s="437" t="s">
        <v>247</v>
      </c>
      <c r="D74" s="438"/>
      <c r="E74" s="438"/>
      <c r="F74" s="438"/>
      <c r="G74" s="438"/>
      <c r="H74" s="438"/>
      <c r="I74" s="477"/>
      <c r="J74" s="151" t="s">
        <v>13</v>
      </c>
    </row>
    <row r="75" spans="2:10" ht="12.75" x14ac:dyDescent="0.2">
      <c r="B75" s="249" t="s">
        <v>4</v>
      </c>
      <c r="C75" s="395" t="s">
        <v>417</v>
      </c>
      <c r="D75" s="378"/>
      <c r="E75" s="378"/>
      <c r="F75" s="378"/>
      <c r="G75" s="378"/>
      <c r="H75" s="378"/>
      <c r="I75" s="172">
        <v>8.3299999999999999E-2</v>
      </c>
      <c r="J75" s="152">
        <f>I75*$J$32</f>
        <v>132.21909120000001</v>
      </c>
    </row>
    <row r="76" spans="2:10" ht="12.75" x14ac:dyDescent="0.2">
      <c r="B76" s="249" t="s">
        <v>6</v>
      </c>
      <c r="C76" s="395" t="s">
        <v>248</v>
      </c>
      <c r="D76" s="378"/>
      <c r="E76" s="378"/>
      <c r="F76" s="378"/>
      <c r="G76" s="378"/>
      <c r="H76" s="378"/>
      <c r="I76" s="172">
        <v>2.7799999999999998E-2</v>
      </c>
      <c r="J76" s="152">
        <f>I76*$J$32</f>
        <v>44.125939199999998</v>
      </c>
    </row>
    <row r="77" spans="2:10" s="188" customFormat="1" ht="12.75" x14ac:dyDescent="0.2">
      <c r="B77" s="314" t="s">
        <v>8</v>
      </c>
      <c r="C77" s="312" t="s">
        <v>393</v>
      </c>
      <c r="D77" s="312"/>
      <c r="E77" s="312"/>
      <c r="F77" s="312"/>
      <c r="G77" s="312"/>
      <c r="H77" s="312"/>
      <c r="I77" s="315">
        <v>0</v>
      </c>
      <c r="J77" s="316">
        <f>I77*$J$32</f>
        <v>0</v>
      </c>
    </row>
    <row r="78" spans="2:10" ht="12.75" x14ac:dyDescent="0.2">
      <c r="B78" s="397" t="s">
        <v>249</v>
      </c>
      <c r="C78" s="468"/>
      <c r="D78" s="468"/>
      <c r="E78" s="468"/>
      <c r="F78" s="468"/>
      <c r="G78" s="468"/>
      <c r="H78" s="468"/>
      <c r="I78" s="469"/>
      <c r="J78" s="152">
        <f>SUM(J75:J77)</f>
        <v>176.34503040000001</v>
      </c>
    </row>
    <row r="79" spans="2:10" ht="12.75" x14ac:dyDescent="0.2">
      <c r="B79" s="249" t="s">
        <v>9</v>
      </c>
      <c r="C79" s="395" t="s">
        <v>250</v>
      </c>
      <c r="D79" s="378"/>
      <c r="E79" s="378"/>
      <c r="F79" s="378"/>
      <c r="G79" s="378"/>
      <c r="H79" s="378"/>
      <c r="I79" s="173">
        <f>I69*(I75+I76)</f>
        <v>3.9773800000000012E-2</v>
      </c>
      <c r="J79" s="136">
        <f>I79*J32</f>
        <v>63.131520883200025</v>
      </c>
    </row>
    <row r="80" spans="2:10" ht="12.75" x14ac:dyDescent="0.2">
      <c r="B80" s="432" t="s">
        <v>42</v>
      </c>
      <c r="C80" s="470"/>
      <c r="D80" s="470"/>
      <c r="E80" s="470"/>
      <c r="F80" s="470"/>
      <c r="G80" s="470"/>
      <c r="H80" s="470"/>
      <c r="I80" s="471"/>
      <c r="J80" s="167">
        <f>SUM(J78:J79)</f>
        <v>239.47655128320002</v>
      </c>
    </row>
    <row r="81" spans="2:10" ht="12.75" x14ac:dyDescent="0.2">
      <c r="B81" s="472"/>
      <c r="C81" s="473"/>
      <c r="D81" s="473"/>
      <c r="E81" s="473"/>
      <c r="F81" s="473"/>
      <c r="G81" s="473"/>
      <c r="H81" s="473"/>
      <c r="I81" s="473"/>
      <c r="J81" s="474"/>
    </row>
    <row r="82" spans="2:10" ht="14.25" x14ac:dyDescent="0.2">
      <c r="B82" s="451" t="s">
        <v>251</v>
      </c>
      <c r="C82" s="452"/>
      <c r="D82" s="452"/>
      <c r="E82" s="452"/>
      <c r="F82" s="452"/>
      <c r="G82" s="452"/>
      <c r="H82" s="452"/>
      <c r="I82" s="452"/>
      <c r="J82" s="453"/>
    </row>
    <row r="83" spans="2:10" ht="15" x14ac:dyDescent="0.2">
      <c r="B83" s="143" t="s">
        <v>252</v>
      </c>
      <c r="C83" s="456" t="s">
        <v>253</v>
      </c>
      <c r="D83" s="457"/>
      <c r="E83" s="457"/>
      <c r="F83" s="457"/>
      <c r="G83" s="457"/>
      <c r="H83" s="457"/>
      <c r="I83" s="458"/>
      <c r="J83" s="151" t="s">
        <v>13</v>
      </c>
    </row>
    <row r="84" spans="2:10" ht="12.75" x14ac:dyDescent="0.2">
      <c r="B84" s="249" t="s">
        <v>4</v>
      </c>
      <c r="C84" s="505" t="s">
        <v>418</v>
      </c>
      <c r="D84" s="384"/>
      <c r="E84" s="384"/>
      <c r="F84" s="384"/>
      <c r="G84" s="384"/>
      <c r="H84" s="384"/>
      <c r="I84" s="174">
        <v>2.9999999999999997E-4</v>
      </c>
      <c r="J84" s="152">
        <f>I84*J32</f>
        <v>0.47617919999999997</v>
      </c>
    </row>
    <row r="85" spans="2:10" ht="12.75" x14ac:dyDescent="0.2">
      <c r="B85" s="249" t="s">
        <v>6</v>
      </c>
      <c r="C85" s="395" t="s">
        <v>254</v>
      </c>
      <c r="D85" s="378"/>
      <c r="E85" s="378"/>
      <c r="F85" s="378"/>
      <c r="G85" s="378"/>
      <c r="H85" s="378"/>
      <c r="I85" s="396"/>
      <c r="J85" s="152">
        <f>ROUND(I69*J84,2)</f>
        <v>0.17</v>
      </c>
    </row>
    <row r="86" spans="2:10" ht="12.75" x14ac:dyDescent="0.2">
      <c r="B86" s="397" t="s">
        <v>42</v>
      </c>
      <c r="C86" s="464"/>
      <c r="D86" s="464"/>
      <c r="E86" s="464"/>
      <c r="F86" s="464"/>
      <c r="G86" s="464"/>
      <c r="H86" s="464"/>
      <c r="I86" s="465"/>
      <c r="J86" s="167">
        <f>SUM(J84:J85)</f>
        <v>0.64617919999999995</v>
      </c>
    </row>
    <row r="87" spans="2:10" ht="15" x14ac:dyDescent="0.2">
      <c r="B87" s="434" t="s">
        <v>255</v>
      </c>
      <c r="C87" s="435"/>
      <c r="D87" s="435"/>
      <c r="E87" s="435"/>
      <c r="F87" s="435"/>
      <c r="G87" s="435"/>
      <c r="H87" s="435"/>
      <c r="I87" s="435"/>
      <c r="J87" s="436"/>
    </row>
    <row r="88" spans="2:10" ht="15" x14ac:dyDescent="0.2">
      <c r="B88" s="143" t="s">
        <v>256</v>
      </c>
      <c r="C88" s="456" t="s">
        <v>22</v>
      </c>
      <c r="D88" s="457"/>
      <c r="E88" s="457"/>
      <c r="F88" s="457"/>
      <c r="G88" s="457"/>
      <c r="H88" s="457"/>
      <c r="I88" s="458"/>
      <c r="J88" s="151" t="s">
        <v>13</v>
      </c>
    </row>
    <row r="89" spans="2:10" s="188" customFormat="1" ht="12.75" x14ac:dyDescent="0.2">
      <c r="B89" s="318" t="s">
        <v>4</v>
      </c>
      <c r="C89" s="282" t="s">
        <v>257</v>
      </c>
      <c r="D89" s="313"/>
      <c r="E89" s="313"/>
      <c r="F89" s="313"/>
      <c r="G89" s="313"/>
      <c r="H89" s="313"/>
      <c r="I89" s="295">
        <f>J89/J32</f>
        <v>0</v>
      </c>
      <c r="J89" s="316">
        <v>0</v>
      </c>
    </row>
    <row r="90" spans="2:10" s="188" customFormat="1" ht="12.75" x14ac:dyDescent="0.2">
      <c r="B90" s="318" t="s">
        <v>6</v>
      </c>
      <c r="C90" s="294" t="s">
        <v>258</v>
      </c>
      <c r="D90" s="313"/>
      <c r="E90" s="313"/>
      <c r="F90" s="313"/>
      <c r="G90" s="313"/>
      <c r="H90" s="313"/>
      <c r="I90" s="295">
        <f>J90/J32</f>
        <v>0</v>
      </c>
      <c r="J90" s="316">
        <f>J89*8%</f>
        <v>0</v>
      </c>
    </row>
    <row r="91" spans="2:10" s="188" customFormat="1" ht="12.75" x14ac:dyDescent="0.2">
      <c r="B91" s="318" t="s">
        <v>8</v>
      </c>
      <c r="C91" s="466" t="s">
        <v>259</v>
      </c>
      <c r="D91" s="467"/>
      <c r="E91" s="467"/>
      <c r="F91" s="467"/>
      <c r="G91" s="467"/>
      <c r="H91" s="467"/>
      <c r="I91" s="295">
        <v>0.04</v>
      </c>
      <c r="J91" s="316">
        <f>3.8%*J32</f>
        <v>60.316032</v>
      </c>
    </row>
    <row r="92" spans="2:10" s="188" customFormat="1" ht="12.75" x14ac:dyDescent="0.2">
      <c r="B92" s="318" t="s">
        <v>9</v>
      </c>
      <c r="C92" s="282" t="s">
        <v>260</v>
      </c>
      <c r="D92" s="313"/>
      <c r="E92" s="313"/>
      <c r="F92" s="313"/>
      <c r="G92" s="313"/>
      <c r="H92" s="313"/>
      <c r="I92" s="295">
        <v>6.9999999999999999E-4</v>
      </c>
      <c r="J92" s="316">
        <v>0</v>
      </c>
    </row>
    <row r="93" spans="2:10" ht="12.75" x14ac:dyDescent="0.2">
      <c r="B93" s="249" t="s">
        <v>16</v>
      </c>
      <c r="C93" s="146" t="s">
        <v>261</v>
      </c>
      <c r="D93" s="246"/>
      <c r="E93" s="246"/>
      <c r="F93" s="246"/>
      <c r="G93" s="246"/>
      <c r="H93" s="246"/>
      <c r="I93" s="266">
        <f>J93/J32</f>
        <v>0</v>
      </c>
      <c r="J93" s="152">
        <f>ROUND($H$69*J92,2)</f>
        <v>0</v>
      </c>
    </row>
    <row r="94" spans="2:10" ht="12.75" x14ac:dyDescent="0.2">
      <c r="B94" s="249" t="s">
        <v>17</v>
      </c>
      <c r="C94" s="146" t="s">
        <v>262</v>
      </c>
      <c r="D94" s="246"/>
      <c r="E94" s="246"/>
      <c r="F94" s="246"/>
      <c r="G94" s="246"/>
      <c r="H94" s="246"/>
      <c r="I94" s="266">
        <f>J94/J32</f>
        <v>0</v>
      </c>
      <c r="J94" s="152">
        <f>8%*(50%*J92)</f>
        <v>0</v>
      </c>
    </row>
    <row r="95" spans="2:10" ht="12.75" x14ac:dyDescent="0.2">
      <c r="B95" s="449" t="s">
        <v>42</v>
      </c>
      <c r="C95" s="450"/>
      <c r="D95" s="450"/>
      <c r="E95" s="450"/>
      <c r="F95" s="450"/>
      <c r="G95" s="450"/>
      <c r="H95" s="450"/>
      <c r="I95" s="267">
        <f>SUM(I89:I94)</f>
        <v>4.07E-2</v>
      </c>
      <c r="J95" s="167">
        <f>SUM(J89:J94)</f>
        <v>60.316032</v>
      </c>
    </row>
    <row r="96" spans="2:10" ht="14.25" x14ac:dyDescent="0.2">
      <c r="B96" s="451" t="s">
        <v>263</v>
      </c>
      <c r="C96" s="452"/>
      <c r="D96" s="452"/>
      <c r="E96" s="452"/>
      <c r="F96" s="452"/>
      <c r="G96" s="452"/>
      <c r="H96" s="452"/>
      <c r="I96" s="452"/>
      <c r="J96" s="453"/>
    </row>
    <row r="97" spans="2:10" ht="15" x14ac:dyDescent="0.2">
      <c r="B97" s="451" t="s">
        <v>264</v>
      </c>
      <c r="C97" s="454"/>
      <c r="D97" s="454"/>
      <c r="E97" s="454"/>
      <c r="F97" s="454"/>
      <c r="G97" s="454"/>
      <c r="H97" s="454"/>
      <c r="I97" s="454"/>
      <c r="J97" s="455"/>
    </row>
    <row r="98" spans="2:10" ht="15" x14ac:dyDescent="0.2">
      <c r="B98" s="143" t="s">
        <v>265</v>
      </c>
      <c r="C98" s="456" t="s">
        <v>266</v>
      </c>
      <c r="D98" s="457"/>
      <c r="E98" s="457"/>
      <c r="F98" s="457"/>
      <c r="G98" s="457"/>
      <c r="H98" s="457"/>
      <c r="I98" s="458"/>
      <c r="J98" s="151" t="s">
        <v>13</v>
      </c>
    </row>
    <row r="99" spans="2:10" ht="12.75" x14ac:dyDescent="0.2">
      <c r="B99" s="249" t="s">
        <v>4</v>
      </c>
      <c r="C99" s="590" t="s">
        <v>394</v>
      </c>
      <c r="D99" s="591"/>
      <c r="E99" s="591"/>
      <c r="F99" s="591"/>
      <c r="G99" s="591"/>
      <c r="H99" s="592"/>
      <c r="I99" s="175">
        <f>8.33%</f>
        <v>8.3299999999999999E-2</v>
      </c>
      <c r="J99" s="152">
        <f>I99*J32</f>
        <v>132.21909120000001</v>
      </c>
    </row>
    <row r="100" spans="2:10" ht="12.75" x14ac:dyDescent="0.2">
      <c r="B100" s="249" t="s">
        <v>6</v>
      </c>
      <c r="C100" s="590" t="s">
        <v>267</v>
      </c>
      <c r="D100" s="591"/>
      <c r="E100" s="591"/>
      <c r="F100" s="591"/>
      <c r="G100" s="591"/>
      <c r="H100" s="592"/>
      <c r="I100" s="175">
        <v>1.0500000000000001E-2</v>
      </c>
      <c r="J100" s="152">
        <f>I100*J32</f>
        <v>16.666272000000003</v>
      </c>
    </row>
    <row r="101" spans="2:10" ht="12.75" x14ac:dyDescent="0.2">
      <c r="B101" s="249" t="s">
        <v>8</v>
      </c>
      <c r="C101" s="590" t="s">
        <v>268</v>
      </c>
      <c r="D101" s="591"/>
      <c r="E101" s="591"/>
      <c r="F101" s="591"/>
      <c r="G101" s="591"/>
      <c r="H101" s="592"/>
      <c r="I101" s="176"/>
      <c r="J101" s="152">
        <v>0</v>
      </c>
    </row>
    <row r="102" spans="2:10" ht="12.75" x14ac:dyDescent="0.2">
      <c r="B102" s="249" t="s">
        <v>9</v>
      </c>
      <c r="C102" s="590" t="s">
        <v>269</v>
      </c>
      <c r="D102" s="591"/>
      <c r="E102" s="591"/>
      <c r="F102" s="591"/>
      <c r="G102" s="591"/>
      <c r="H102" s="592"/>
      <c r="I102" s="175">
        <v>1E-3</v>
      </c>
      <c r="J102" s="152">
        <f>I102*J32</f>
        <v>1.5872640000000002</v>
      </c>
    </row>
    <row r="103" spans="2:10" ht="12.75" x14ac:dyDescent="0.2">
      <c r="B103" s="249"/>
      <c r="C103" s="590"/>
      <c r="D103" s="591"/>
      <c r="E103" s="591"/>
      <c r="F103" s="591"/>
      <c r="G103" s="591"/>
      <c r="H103" s="592"/>
      <c r="I103" s="177"/>
      <c r="J103" s="152"/>
    </row>
    <row r="104" spans="2:10" ht="12.75" x14ac:dyDescent="0.2">
      <c r="B104" s="249" t="s">
        <v>16</v>
      </c>
      <c r="C104" s="593" t="s">
        <v>154</v>
      </c>
      <c r="D104" s="594"/>
      <c r="E104" s="594"/>
      <c r="F104" s="594"/>
      <c r="G104" s="594"/>
      <c r="H104" s="595"/>
      <c r="I104" s="177"/>
      <c r="J104" s="152"/>
    </row>
    <row r="105" spans="2:10" ht="12.75" x14ac:dyDescent="0.2">
      <c r="B105" s="249" t="s">
        <v>17</v>
      </c>
      <c r="C105" s="446" t="s">
        <v>270</v>
      </c>
      <c r="D105" s="447"/>
      <c r="E105" s="447"/>
      <c r="F105" s="447"/>
      <c r="G105" s="447"/>
      <c r="H105" s="448"/>
      <c r="I105" s="175"/>
      <c r="J105" s="152">
        <v>0</v>
      </c>
    </row>
    <row r="106" spans="2:10" ht="12.75" x14ac:dyDescent="0.2">
      <c r="B106" s="432" t="s">
        <v>249</v>
      </c>
      <c r="C106" s="433"/>
      <c r="D106" s="433"/>
      <c r="E106" s="433"/>
      <c r="F106" s="433"/>
      <c r="G106" s="433"/>
      <c r="H106" s="433"/>
      <c r="I106" s="433"/>
      <c r="J106" s="167">
        <f>SUM(J99:J105)</f>
        <v>150.47262720000001</v>
      </c>
    </row>
    <row r="107" spans="2:10" ht="12.75" x14ac:dyDescent="0.2">
      <c r="B107" s="249"/>
      <c r="C107" s="416"/>
      <c r="D107" s="416"/>
      <c r="E107" s="416"/>
      <c r="F107" s="416"/>
      <c r="G107" s="416"/>
      <c r="H107" s="416"/>
      <c r="I107" s="416"/>
      <c r="J107" s="152"/>
    </row>
    <row r="108" spans="2:10" ht="12.75" x14ac:dyDescent="0.2">
      <c r="B108" s="432" t="s">
        <v>42</v>
      </c>
      <c r="C108" s="433"/>
      <c r="D108" s="433"/>
      <c r="E108" s="433"/>
      <c r="F108" s="433"/>
      <c r="G108" s="433"/>
      <c r="H108" s="433"/>
      <c r="I108" s="433"/>
      <c r="J108" s="167">
        <f>SUM(J106:J107)</f>
        <v>150.47262720000001</v>
      </c>
    </row>
    <row r="109" spans="2:10" ht="15" x14ac:dyDescent="0.2">
      <c r="B109" s="434" t="s">
        <v>271</v>
      </c>
      <c r="C109" s="435"/>
      <c r="D109" s="435"/>
      <c r="E109" s="435"/>
      <c r="F109" s="435"/>
      <c r="G109" s="435"/>
      <c r="H109" s="435"/>
      <c r="I109" s="435"/>
      <c r="J109" s="436"/>
    </row>
    <row r="110" spans="2:10" ht="15" x14ac:dyDescent="0.2">
      <c r="B110" s="143">
        <v>4</v>
      </c>
      <c r="C110" s="437" t="s">
        <v>272</v>
      </c>
      <c r="D110" s="438"/>
      <c r="E110" s="438"/>
      <c r="F110" s="438"/>
      <c r="G110" s="438"/>
      <c r="H110" s="438"/>
      <c r="I110" s="439"/>
      <c r="J110" s="151" t="s">
        <v>13</v>
      </c>
    </row>
    <row r="111" spans="2:10" ht="12.75" x14ac:dyDescent="0.2">
      <c r="B111" s="249" t="s">
        <v>23</v>
      </c>
      <c r="C111" s="427" t="s">
        <v>273</v>
      </c>
      <c r="D111" s="427"/>
      <c r="E111" s="427"/>
      <c r="F111" s="427"/>
      <c r="G111" s="427"/>
      <c r="H111" s="427"/>
      <c r="I111" s="427"/>
      <c r="J111" s="152">
        <f>J69</f>
        <v>568.24051200000008</v>
      </c>
    </row>
    <row r="112" spans="2:10" ht="12.75" x14ac:dyDescent="0.2">
      <c r="B112" s="249" t="s">
        <v>24</v>
      </c>
      <c r="C112" s="427" t="s">
        <v>274</v>
      </c>
      <c r="D112" s="427"/>
      <c r="E112" s="427"/>
      <c r="F112" s="427"/>
      <c r="G112" s="427"/>
      <c r="H112" s="427"/>
      <c r="I112" s="427"/>
      <c r="J112" s="152">
        <f>J80</f>
        <v>239.47655128320002</v>
      </c>
    </row>
    <row r="113" spans="2:10" ht="12.75" x14ac:dyDescent="0.2">
      <c r="B113" s="249" t="s">
        <v>252</v>
      </c>
      <c r="C113" s="427" t="s">
        <v>275</v>
      </c>
      <c r="D113" s="427"/>
      <c r="E113" s="427"/>
      <c r="F113" s="427"/>
      <c r="G113" s="427"/>
      <c r="H113" s="427"/>
      <c r="I113" s="427"/>
      <c r="J113" s="152">
        <f>J86</f>
        <v>0.64617919999999995</v>
      </c>
    </row>
    <row r="114" spans="2:10" ht="12.75" x14ac:dyDescent="0.2">
      <c r="B114" s="249" t="s">
        <v>256</v>
      </c>
      <c r="C114" s="427" t="s">
        <v>276</v>
      </c>
      <c r="D114" s="427"/>
      <c r="E114" s="427"/>
      <c r="F114" s="427"/>
      <c r="G114" s="427"/>
      <c r="H114" s="427"/>
      <c r="I114" s="427"/>
      <c r="J114" s="152">
        <f>J95</f>
        <v>60.316032</v>
      </c>
    </row>
    <row r="115" spans="2:10" ht="12.75" x14ac:dyDescent="0.2">
      <c r="B115" s="249" t="s">
        <v>265</v>
      </c>
      <c r="C115" s="427" t="s">
        <v>277</v>
      </c>
      <c r="D115" s="427"/>
      <c r="E115" s="427"/>
      <c r="F115" s="427"/>
      <c r="G115" s="427"/>
      <c r="H115" s="427"/>
      <c r="I115" s="427"/>
      <c r="J115" s="152">
        <f>J108</f>
        <v>150.47262720000001</v>
      </c>
    </row>
    <row r="116" spans="2:10" ht="12.75" x14ac:dyDescent="0.2">
      <c r="B116" s="249" t="s">
        <v>278</v>
      </c>
      <c r="C116" s="427" t="s">
        <v>154</v>
      </c>
      <c r="D116" s="427"/>
      <c r="E116" s="427"/>
      <c r="F116" s="427"/>
      <c r="G116" s="427"/>
      <c r="H116" s="427"/>
      <c r="I116" s="427"/>
      <c r="J116" s="152">
        <v>0</v>
      </c>
    </row>
    <row r="117" spans="2:10" ht="12.75" x14ac:dyDescent="0.2">
      <c r="B117" s="397" t="s">
        <v>42</v>
      </c>
      <c r="C117" s="398"/>
      <c r="D117" s="398"/>
      <c r="E117" s="398"/>
      <c r="F117" s="398"/>
      <c r="G117" s="398"/>
      <c r="H117" s="398"/>
      <c r="I117" s="399"/>
      <c r="J117" s="167">
        <f>SUM(J111:J116)</f>
        <v>1019.1519016832001</v>
      </c>
    </row>
    <row r="118" spans="2:10" ht="12.75" x14ac:dyDescent="0.2">
      <c r="B118" s="429" t="s">
        <v>279</v>
      </c>
      <c r="C118" s="596"/>
      <c r="D118" s="596"/>
      <c r="E118" s="596"/>
      <c r="F118" s="596"/>
      <c r="G118" s="596"/>
      <c r="H118" s="596"/>
      <c r="I118" s="596"/>
      <c r="J118" s="597"/>
    </row>
    <row r="119" spans="2:10" ht="15" x14ac:dyDescent="0.2">
      <c r="B119" s="143">
        <v>5</v>
      </c>
      <c r="C119" s="423" t="s">
        <v>26</v>
      </c>
      <c r="D119" s="423"/>
      <c r="E119" s="423"/>
      <c r="F119" s="423"/>
      <c r="G119" s="423"/>
      <c r="H119" s="423"/>
      <c r="I119" s="250" t="s">
        <v>215</v>
      </c>
      <c r="J119" s="179" t="s">
        <v>13</v>
      </c>
    </row>
    <row r="120" spans="2:10" ht="12.75" x14ac:dyDescent="0.2">
      <c r="B120" s="424" t="s">
        <v>280</v>
      </c>
      <c r="C120" s="425"/>
      <c r="D120" s="425"/>
      <c r="E120" s="425"/>
      <c r="F120" s="425"/>
      <c r="G120" s="425"/>
      <c r="H120" s="426"/>
      <c r="I120" s="253" t="s">
        <v>21</v>
      </c>
      <c r="J120" s="152">
        <f>SUM(J32+J46+J117+J55)</f>
        <v>3573.9435816832006</v>
      </c>
    </row>
    <row r="121" spans="2:10" ht="12.75" x14ac:dyDescent="0.2">
      <c r="B121" s="249" t="s">
        <v>4</v>
      </c>
      <c r="C121" s="416" t="s">
        <v>27</v>
      </c>
      <c r="D121" s="416"/>
      <c r="E121" s="416"/>
      <c r="F121" s="416"/>
      <c r="G121" s="416"/>
      <c r="H121" s="416"/>
      <c r="I121" s="161">
        <f>Florianópolis!I121</f>
        <v>0.03</v>
      </c>
      <c r="J121" s="152">
        <f>I121*J120</f>
        <v>107.21830745049601</v>
      </c>
    </row>
    <row r="122" spans="2:10" ht="12.75" x14ac:dyDescent="0.2">
      <c r="B122" s="424" t="s">
        <v>281</v>
      </c>
      <c r="C122" s="425"/>
      <c r="D122" s="425"/>
      <c r="E122" s="425"/>
      <c r="F122" s="425"/>
      <c r="G122" s="425"/>
      <c r="H122" s="426"/>
      <c r="I122" s="180"/>
      <c r="J122" s="152">
        <f>J121+J120</f>
        <v>3681.1618891336966</v>
      </c>
    </row>
    <row r="123" spans="2:10" ht="12.75" x14ac:dyDescent="0.2">
      <c r="B123" s="249" t="s">
        <v>6</v>
      </c>
      <c r="C123" s="416" t="s">
        <v>28</v>
      </c>
      <c r="D123" s="416"/>
      <c r="E123" s="416"/>
      <c r="F123" s="416"/>
      <c r="G123" s="416"/>
      <c r="H123" s="416"/>
      <c r="I123" s="161">
        <f>Florianópolis!I123</f>
        <v>0.16749</v>
      </c>
      <c r="J123" s="152">
        <f>I123*J122</f>
        <v>616.55780481100282</v>
      </c>
    </row>
    <row r="124" spans="2:10" ht="12.75" x14ac:dyDescent="0.2">
      <c r="B124" s="424" t="s">
        <v>282</v>
      </c>
      <c r="C124" s="425"/>
      <c r="D124" s="425"/>
      <c r="E124" s="425"/>
      <c r="F124" s="425"/>
      <c r="G124" s="425"/>
      <c r="H124" s="426"/>
      <c r="I124" s="180" t="s">
        <v>21</v>
      </c>
      <c r="J124" s="152">
        <f>J123+J122</f>
        <v>4297.7196939446994</v>
      </c>
    </row>
    <row r="125" spans="2:10" ht="12.75" x14ac:dyDescent="0.2">
      <c r="B125" s="249" t="s">
        <v>8</v>
      </c>
      <c r="C125" s="416" t="s">
        <v>29</v>
      </c>
      <c r="D125" s="416"/>
      <c r="E125" s="416"/>
      <c r="F125" s="416"/>
      <c r="G125" s="416"/>
      <c r="H125" s="416"/>
      <c r="I125" s="180" t="s">
        <v>21</v>
      </c>
      <c r="J125" s="181" t="s">
        <v>21</v>
      </c>
    </row>
    <row r="126" spans="2:10" ht="12.75" x14ac:dyDescent="0.2">
      <c r="B126" s="249"/>
      <c r="C126" s="416" t="s">
        <v>30</v>
      </c>
      <c r="D126" s="416"/>
      <c r="E126" s="416"/>
      <c r="F126" s="416"/>
      <c r="G126" s="416"/>
      <c r="H126" s="416"/>
      <c r="I126" s="180" t="s">
        <v>21</v>
      </c>
      <c r="J126" s="181" t="s">
        <v>21</v>
      </c>
    </row>
    <row r="127" spans="2:10" ht="12.75" x14ac:dyDescent="0.2">
      <c r="B127" s="249"/>
      <c r="C127" s="417" t="s">
        <v>400</v>
      </c>
      <c r="D127" s="418"/>
      <c r="E127" s="418"/>
      <c r="F127" s="418"/>
      <c r="G127" s="418"/>
      <c r="H127" s="419"/>
      <c r="I127" s="182">
        <f>Florianópolis!I127</f>
        <v>0.03</v>
      </c>
      <c r="J127" s="183">
        <f>I127*J135</f>
        <v>137.3804910158135</v>
      </c>
    </row>
    <row r="128" spans="2:10" ht="12.75" x14ac:dyDescent="0.2">
      <c r="B128" s="249"/>
      <c r="C128" s="417" t="s">
        <v>401</v>
      </c>
      <c r="D128" s="418"/>
      <c r="E128" s="418"/>
      <c r="F128" s="418"/>
      <c r="G128" s="418"/>
      <c r="H128" s="419"/>
      <c r="I128" s="182">
        <f>Florianópolis!I128</f>
        <v>6.4999999999999997E-3</v>
      </c>
      <c r="J128" s="183">
        <f>I128*J135</f>
        <v>29.765773053426262</v>
      </c>
    </row>
    <row r="129" spans="2:10" ht="12.75" x14ac:dyDescent="0.2">
      <c r="B129" s="249"/>
      <c r="C129" s="420" t="s">
        <v>283</v>
      </c>
      <c r="D129" s="421"/>
      <c r="E129" s="421"/>
      <c r="F129" s="421"/>
      <c r="G129" s="421"/>
      <c r="H129" s="422"/>
      <c r="I129" s="184" t="s">
        <v>21</v>
      </c>
      <c r="J129" s="181" t="s">
        <v>21</v>
      </c>
    </row>
    <row r="130" spans="2:10" ht="12.75" x14ac:dyDescent="0.2">
      <c r="B130" s="249"/>
      <c r="C130" s="395" t="s">
        <v>31</v>
      </c>
      <c r="D130" s="418"/>
      <c r="E130" s="418"/>
      <c r="F130" s="418"/>
      <c r="G130" s="418"/>
      <c r="H130" s="418"/>
      <c r="I130" s="184" t="s">
        <v>21</v>
      </c>
      <c r="J130" s="181" t="s">
        <v>21</v>
      </c>
    </row>
    <row r="131" spans="2:10" ht="12.75" x14ac:dyDescent="0.2">
      <c r="B131" s="249"/>
      <c r="C131" s="395" t="s">
        <v>32</v>
      </c>
      <c r="D131" s="378"/>
      <c r="E131" s="378"/>
      <c r="F131" s="378"/>
      <c r="G131" s="378"/>
      <c r="H131" s="378"/>
      <c r="I131" s="184" t="s">
        <v>21</v>
      </c>
      <c r="J131" s="181" t="s">
        <v>21</v>
      </c>
    </row>
    <row r="132" spans="2:10" ht="12.75" x14ac:dyDescent="0.2">
      <c r="B132" s="249"/>
      <c r="C132" s="395" t="s">
        <v>284</v>
      </c>
      <c r="D132" s="378"/>
      <c r="E132" s="378"/>
      <c r="F132" s="378"/>
      <c r="G132" s="378"/>
      <c r="H132" s="396"/>
      <c r="I132" s="182">
        <v>2.5000000000000001E-2</v>
      </c>
      <c r="J132" s="183">
        <f>I132*J135</f>
        <v>114.48374251317794</v>
      </c>
    </row>
    <row r="133" spans="2:10" ht="12.75" x14ac:dyDescent="0.2">
      <c r="B133" s="397" t="s">
        <v>42</v>
      </c>
      <c r="C133" s="398"/>
      <c r="D133" s="398"/>
      <c r="E133" s="398"/>
      <c r="F133" s="398"/>
      <c r="G133" s="398"/>
      <c r="H133" s="398"/>
      <c r="I133" s="399"/>
      <c r="J133" s="167">
        <f>SUM(J121+J123+J127+J128+J132)</f>
        <v>1005.4061188439166</v>
      </c>
    </row>
    <row r="134" spans="2:10" ht="12.75" x14ac:dyDescent="0.2">
      <c r="B134" s="397"/>
      <c r="C134" s="398"/>
      <c r="D134" s="398"/>
      <c r="E134" s="398"/>
      <c r="F134" s="398"/>
      <c r="G134" s="398"/>
      <c r="H134" s="398"/>
      <c r="I134" s="398"/>
      <c r="J134" s="598"/>
    </row>
    <row r="135" spans="2:10" ht="12.75" x14ac:dyDescent="0.2">
      <c r="B135" s="402" t="s">
        <v>33</v>
      </c>
      <c r="C135" s="403"/>
      <c r="D135" s="403"/>
      <c r="E135" s="259"/>
      <c r="F135" s="259"/>
      <c r="G135" s="259"/>
      <c r="H135" s="260">
        <f>100%-I135</f>
        <v>0.9385</v>
      </c>
      <c r="I135" s="261">
        <f>SUM(I127:I132)</f>
        <v>6.1499999999999999E-2</v>
      </c>
      <c r="J135" s="262">
        <f>J124/H135</f>
        <v>4579.3497005271174</v>
      </c>
    </row>
    <row r="136" spans="2:10" x14ac:dyDescent="0.2">
      <c r="B136" s="404" t="s">
        <v>34</v>
      </c>
      <c r="C136" s="405"/>
      <c r="D136" s="410" t="s">
        <v>285</v>
      </c>
      <c r="E136" s="410"/>
      <c r="F136" s="410"/>
      <c r="G136" s="410"/>
      <c r="H136" s="410"/>
      <c r="I136" s="410"/>
      <c r="J136" s="411"/>
    </row>
    <row r="137" spans="2:10" x14ac:dyDescent="0.2">
      <c r="B137" s="406"/>
      <c r="C137" s="407"/>
      <c r="D137" s="412" t="s">
        <v>286</v>
      </c>
      <c r="E137" s="412"/>
      <c r="F137" s="412"/>
      <c r="G137" s="412"/>
      <c r="H137" s="412"/>
      <c r="I137" s="412"/>
      <c r="J137" s="413"/>
    </row>
    <row r="138" spans="2:10" x14ac:dyDescent="0.2">
      <c r="B138" s="408"/>
      <c r="C138" s="409"/>
      <c r="D138" s="414" t="s">
        <v>287</v>
      </c>
      <c r="E138" s="414"/>
      <c r="F138" s="414"/>
      <c r="G138" s="414"/>
      <c r="H138" s="414"/>
      <c r="I138" s="414"/>
      <c r="J138" s="415"/>
    </row>
    <row r="139" spans="2:10" ht="12.75" x14ac:dyDescent="0.2">
      <c r="B139" s="374"/>
      <c r="C139" s="375"/>
      <c r="D139" s="375"/>
      <c r="E139" s="375"/>
      <c r="F139" s="375"/>
      <c r="G139" s="375"/>
      <c r="H139" s="375"/>
      <c r="I139" s="375"/>
      <c r="J139" s="376"/>
    </row>
    <row r="140" spans="2:10" ht="12.75" x14ac:dyDescent="0.2">
      <c r="B140" s="377" t="s">
        <v>288</v>
      </c>
      <c r="C140" s="378"/>
      <c r="D140" s="378"/>
      <c r="E140" s="378"/>
      <c r="F140" s="378"/>
      <c r="G140" s="378"/>
      <c r="H140" s="378"/>
      <c r="I140" s="378"/>
      <c r="J140" s="379"/>
    </row>
    <row r="141" spans="2:10" ht="12.75" x14ac:dyDescent="0.2">
      <c r="B141" s="380"/>
      <c r="C141" s="381"/>
      <c r="D141" s="381"/>
      <c r="E141" s="381"/>
      <c r="F141" s="381"/>
      <c r="G141" s="381"/>
      <c r="H141" s="381"/>
      <c r="I141" s="381"/>
      <c r="J141" s="382"/>
    </row>
    <row r="142" spans="2:10" ht="12.75" x14ac:dyDescent="0.2">
      <c r="B142" s="383" t="s">
        <v>289</v>
      </c>
      <c r="C142" s="384"/>
      <c r="D142" s="384"/>
      <c r="E142" s="384"/>
      <c r="F142" s="384"/>
      <c r="G142" s="384"/>
      <c r="H142" s="384"/>
      <c r="I142" s="384"/>
      <c r="J142" s="385"/>
    </row>
    <row r="143" spans="2:10" ht="14.25" x14ac:dyDescent="0.2">
      <c r="B143" s="386" t="s">
        <v>290</v>
      </c>
      <c r="C143" s="387"/>
      <c r="D143" s="387"/>
      <c r="E143" s="387"/>
      <c r="F143" s="387"/>
      <c r="G143" s="387"/>
      <c r="H143" s="387"/>
      <c r="I143" s="387"/>
      <c r="J143" s="191" t="s">
        <v>13</v>
      </c>
    </row>
    <row r="144" spans="2:10" ht="12.75" x14ac:dyDescent="0.2">
      <c r="B144" s="186" t="s">
        <v>4</v>
      </c>
      <c r="C144" s="378" t="s">
        <v>35</v>
      </c>
      <c r="D144" s="378"/>
      <c r="E144" s="378"/>
      <c r="F144" s="378"/>
      <c r="G144" s="378"/>
      <c r="H144" s="378"/>
      <c r="I144" s="378"/>
      <c r="J144" s="153">
        <f>J32</f>
        <v>1587.2640000000001</v>
      </c>
    </row>
    <row r="145" spans="2:15" ht="12.75" x14ac:dyDescent="0.2">
      <c r="B145" s="186" t="s">
        <v>6</v>
      </c>
      <c r="C145" s="378" t="s">
        <v>291</v>
      </c>
      <c r="D145" s="378"/>
      <c r="E145" s="378"/>
      <c r="F145" s="378"/>
      <c r="G145" s="378"/>
      <c r="H145" s="378"/>
      <c r="I145" s="378"/>
      <c r="J145" s="153">
        <f>J46</f>
        <v>689.66768000000002</v>
      </c>
    </row>
    <row r="146" spans="2:15" ht="12.75" x14ac:dyDescent="0.2">
      <c r="B146" s="186" t="s">
        <v>8</v>
      </c>
      <c r="C146" s="378" t="s">
        <v>292</v>
      </c>
      <c r="D146" s="378"/>
      <c r="E146" s="378"/>
      <c r="F146" s="378"/>
      <c r="G146" s="378"/>
      <c r="H146" s="378"/>
      <c r="I146" s="378"/>
      <c r="J146" s="153">
        <f>J55</f>
        <v>277.86</v>
      </c>
    </row>
    <row r="147" spans="2:15" ht="12.75" x14ac:dyDescent="0.2">
      <c r="B147" s="186" t="s">
        <v>9</v>
      </c>
      <c r="C147" s="378" t="s">
        <v>272</v>
      </c>
      <c r="D147" s="378"/>
      <c r="E147" s="378"/>
      <c r="F147" s="378"/>
      <c r="G147" s="378"/>
      <c r="H147" s="378"/>
      <c r="I147" s="378"/>
      <c r="J147" s="153">
        <f>J117</f>
        <v>1019.1519016832001</v>
      </c>
    </row>
    <row r="148" spans="2:15" ht="12.75" x14ac:dyDescent="0.2">
      <c r="B148" s="391" t="s">
        <v>293</v>
      </c>
      <c r="C148" s="392"/>
      <c r="D148" s="392"/>
      <c r="E148" s="392"/>
      <c r="F148" s="392"/>
      <c r="G148" s="392"/>
      <c r="H148" s="392"/>
      <c r="I148" s="392"/>
      <c r="J148" s="154">
        <f>SUM(J144:J147)</f>
        <v>3573.9435816832001</v>
      </c>
    </row>
    <row r="149" spans="2:15" ht="12.75" x14ac:dyDescent="0.2">
      <c r="B149" s="187" t="s">
        <v>16</v>
      </c>
      <c r="C149" s="378" t="s">
        <v>294</v>
      </c>
      <c r="D149" s="378"/>
      <c r="E149" s="378"/>
      <c r="F149" s="378"/>
      <c r="G149" s="378"/>
      <c r="H149" s="378"/>
      <c r="I149" s="378"/>
      <c r="J149" s="153">
        <f>J133</f>
        <v>1005.4061188439166</v>
      </c>
    </row>
    <row r="150" spans="2:15" ht="12.75" x14ac:dyDescent="0.2">
      <c r="B150" s="391" t="s">
        <v>295</v>
      </c>
      <c r="C150" s="392"/>
      <c r="D150" s="392"/>
      <c r="E150" s="392"/>
      <c r="F150" s="392"/>
      <c r="G150" s="392"/>
      <c r="H150" s="392"/>
      <c r="I150" s="392"/>
      <c r="J150" s="154">
        <f>SUM(J148:J149)</f>
        <v>4579.3497005271165</v>
      </c>
    </row>
    <row r="151" spans="2:15" ht="12.75" x14ac:dyDescent="0.2">
      <c r="B151" s="388"/>
      <c r="C151" s="389"/>
      <c r="D151" s="389"/>
      <c r="E151" s="389"/>
      <c r="F151" s="389"/>
      <c r="G151" s="389"/>
      <c r="H151" s="389"/>
      <c r="I151" s="389"/>
      <c r="J151" s="390"/>
    </row>
    <row r="152" spans="2:15" ht="12.75" x14ac:dyDescent="0.2">
      <c r="B152" s="393"/>
      <c r="C152" s="393"/>
      <c r="D152" s="189"/>
      <c r="E152" s="190"/>
      <c r="F152" s="190"/>
      <c r="G152" s="188"/>
      <c r="H152" s="188"/>
      <c r="I152" s="188"/>
      <c r="J152" s="188"/>
    </row>
    <row r="153" spans="2:15" customFormat="1" ht="17.100000000000001" customHeight="1" x14ac:dyDescent="0.2">
      <c r="B153" s="394" t="s">
        <v>36</v>
      </c>
      <c r="C153" s="394"/>
      <c r="D153" s="394"/>
      <c r="E153" s="394"/>
      <c r="F153" s="394"/>
      <c r="G153" s="394"/>
      <c r="H153" s="394"/>
      <c r="I153" s="394"/>
      <c r="J153" s="394"/>
      <c r="K153" s="394"/>
    </row>
    <row r="154" spans="2:15" customFormat="1" ht="14.65" customHeight="1" x14ac:dyDescent="0.2">
      <c r="B154" s="372" t="s">
        <v>37</v>
      </c>
      <c r="C154" s="372"/>
      <c r="D154" s="372"/>
      <c r="E154" s="372"/>
      <c r="F154" s="372"/>
      <c r="G154" s="372"/>
      <c r="H154" s="372"/>
      <c r="I154" s="372"/>
      <c r="J154" s="372"/>
      <c r="K154" s="372"/>
    </row>
    <row r="155" spans="2:15" customFormat="1" ht="39" customHeight="1" x14ac:dyDescent="0.2">
      <c r="B155" s="364" t="s">
        <v>38</v>
      </c>
      <c r="C155" s="364"/>
      <c r="D155" s="364"/>
      <c r="E155" s="364" t="s">
        <v>39</v>
      </c>
      <c r="F155" s="364"/>
      <c r="G155" s="364"/>
      <c r="H155" s="373" t="s">
        <v>40</v>
      </c>
      <c r="I155" s="373"/>
      <c r="J155" s="373" t="s">
        <v>41</v>
      </c>
      <c r="K155" s="373"/>
    </row>
    <row r="156" spans="2:15" customFormat="1" ht="14.65" customHeight="1" x14ac:dyDescent="0.2">
      <c r="B156" s="368" t="s">
        <v>175</v>
      </c>
      <c r="C156" s="368"/>
      <c r="D156" s="368"/>
      <c r="E156" s="1">
        <v>1</v>
      </c>
      <c r="F156" s="363">
        <v>1200</v>
      </c>
      <c r="G156" s="363"/>
      <c r="H156" s="369">
        <f>J150</f>
        <v>4579.3497005271165</v>
      </c>
      <c r="I156" s="369"/>
      <c r="J156" s="370">
        <f>(E156/F156)*H156</f>
        <v>3.8161247504392639</v>
      </c>
      <c r="K156" s="370"/>
      <c r="N156" s="97"/>
      <c r="O156" s="97"/>
    </row>
    <row r="157" spans="2:15" customFormat="1" ht="14.65" customHeight="1" x14ac:dyDescent="0.2">
      <c r="B157" s="360" t="s">
        <v>42</v>
      </c>
      <c r="C157" s="360"/>
      <c r="D157" s="360"/>
      <c r="E157" s="360"/>
      <c r="F157" s="360"/>
      <c r="G157" s="360"/>
      <c r="H157" s="360"/>
      <c r="I157" s="360"/>
      <c r="J157" s="370">
        <f>SUM(J156)</f>
        <v>3.8161247504392639</v>
      </c>
      <c r="K157" s="370"/>
    </row>
    <row r="158" spans="2:15" customFormat="1" ht="14.65" customHeight="1" x14ac:dyDescent="0.2">
      <c r="B158" s="371"/>
      <c r="C158" s="371"/>
      <c r="D158" s="371"/>
      <c r="E158" s="371"/>
      <c r="F158" s="371"/>
      <c r="G158" s="371"/>
      <c r="H158" s="371"/>
      <c r="I158" s="371"/>
      <c r="J158" s="371"/>
      <c r="K158" s="371"/>
    </row>
    <row r="159" spans="2:15" customFormat="1" ht="26.25" customHeight="1" x14ac:dyDescent="0.2">
      <c r="B159" s="368" t="s">
        <v>160</v>
      </c>
      <c r="C159" s="368"/>
      <c r="D159" s="368"/>
      <c r="E159" s="2">
        <v>1</v>
      </c>
      <c r="F159" s="363">
        <v>2700</v>
      </c>
      <c r="G159" s="363"/>
      <c r="H159" s="369">
        <f>J150</f>
        <v>4579.3497005271165</v>
      </c>
      <c r="I159" s="369"/>
      <c r="J159" s="361">
        <f>(E159/F159)*H159</f>
        <v>1.6960554446396727</v>
      </c>
      <c r="K159" s="361"/>
      <c r="N159" s="97"/>
      <c r="O159" s="97"/>
    </row>
    <row r="160" spans="2:15" customFormat="1" ht="14.65" customHeight="1" x14ac:dyDescent="0.2">
      <c r="B160" s="360" t="s">
        <v>42</v>
      </c>
      <c r="C160" s="360"/>
      <c r="D160" s="360"/>
      <c r="E160" s="360"/>
      <c r="F160" s="360"/>
      <c r="G160" s="360"/>
      <c r="H160" s="360"/>
      <c r="I160" s="360"/>
      <c r="J160" s="361">
        <f>SUM(J159)</f>
        <v>1.6960554446396727</v>
      </c>
      <c r="K160" s="361"/>
    </row>
    <row r="161" spans="2:11" customFormat="1" ht="14.65" customHeight="1" x14ac:dyDescent="0.2">
      <c r="B161" s="362"/>
      <c r="C161" s="362"/>
      <c r="D161" s="362"/>
      <c r="E161" s="362"/>
      <c r="F161" s="362"/>
      <c r="G161" s="362"/>
      <c r="H161" s="362"/>
      <c r="I161" s="362"/>
      <c r="J161" s="362"/>
      <c r="K161" s="362"/>
    </row>
    <row r="162" spans="2:11" customFormat="1" ht="54.75" customHeight="1" x14ac:dyDescent="0.2">
      <c r="B162" s="192" t="s">
        <v>43</v>
      </c>
      <c r="C162" s="364" t="s">
        <v>44</v>
      </c>
      <c r="D162" s="364"/>
      <c r="E162" s="364"/>
      <c r="F162" s="194" t="s">
        <v>45</v>
      </c>
      <c r="G162" s="365" t="s">
        <v>46</v>
      </c>
      <c r="H162" s="365"/>
      <c r="I162" s="194" t="s">
        <v>47</v>
      </c>
      <c r="J162" s="194" t="s">
        <v>48</v>
      </c>
      <c r="K162" s="194" t="s">
        <v>49</v>
      </c>
    </row>
    <row r="163" spans="2:11" customFormat="1" ht="14.65" customHeight="1" x14ac:dyDescent="0.2">
      <c r="B163" s="366"/>
      <c r="C163" s="366"/>
      <c r="D163" s="366"/>
      <c r="E163" s="366"/>
      <c r="F163" s="366"/>
      <c r="G163" s="366"/>
      <c r="H163" s="366"/>
      <c r="I163" s="366"/>
      <c r="J163" s="366"/>
      <c r="K163" s="366"/>
    </row>
    <row r="164" spans="2:11" customFormat="1" ht="25.5" x14ac:dyDescent="0.2">
      <c r="B164" s="3" t="s">
        <v>161</v>
      </c>
      <c r="C164" s="4">
        <v>1</v>
      </c>
      <c r="D164" s="4">
        <v>30</v>
      </c>
      <c r="E164" s="195">
        <f>D165</f>
        <v>130</v>
      </c>
      <c r="F164" s="5">
        <v>8</v>
      </c>
      <c r="G164" s="6" t="s">
        <v>50</v>
      </c>
      <c r="H164" s="6" t="s">
        <v>162</v>
      </c>
      <c r="I164" s="7">
        <v>1.16E-4</v>
      </c>
      <c r="J164" s="193">
        <v>0</v>
      </c>
      <c r="K164" s="193">
        <f>ROUND(I164*J164,2)</f>
        <v>0</v>
      </c>
    </row>
    <row r="165" spans="2:11" customFormat="1" ht="25.5" x14ac:dyDescent="0.2">
      <c r="B165" s="3" t="str">
        <f>B164</f>
        <v>Fachada</v>
      </c>
      <c r="C165" s="4">
        <v>1</v>
      </c>
      <c r="D165" s="367">
        <v>130</v>
      </c>
      <c r="E165" s="367"/>
      <c r="F165" s="5">
        <v>8</v>
      </c>
      <c r="G165" s="6" t="s">
        <v>50</v>
      </c>
      <c r="H165" s="6" t="s">
        <v>162</v>
      </c>
      <c r="I165" s="7">
        <v>4.6400000000000003E-5</v>
      </c>
      <c r="J165" s="193">
        <f>J150</f>
        <v>4579.3497005271165</v>
      </c>
      <c r="K165" s="193">
        <f>I165*J165</f>
        <v>0.21248182610445823</v>
      </c>
    </row>
    <row r="166" spans="2:11" customFormat="1" ht="32.25" customHeight="1" x14ac:dyDescent="0.2">
      <c r="B166" s="360" t="s">
        <v>42</v>
      </c>
      <c r="C166" s="360"/>
      <c r="D166" s="360"/>
      <c r="E166" s="360"/>
      <c r="F166" s="360"/>
      <c r="G166" s="360"/>
      <c r="H166" s="360"/>
      <c r="I166" s="360"/>
      <c r="J166" s="360"/>
      <c r="K166" s="193">
        <f>SUM(K164:K165)</f>
        <v>0.21248182610445823</v>
      </c>
    </row>
    <row r="167" spans="2:11" customFormat="1" ht="12.75" x14ac:dyDescent="0.2">
      <c r="B167" s="3" t="s">
        <v>163</v>
      </c>
      <c r="C167" s="4">
        <v>1</v>
      </c>
      <c r="D167" s="367">
        <v>380</v>
      </c>
      <c r="E167" s="367"/>
      <c r="F167" s="5">
        <v>16</v>
      </c>
      <c r="G167" s="6" t="s">
        <v>50</v>
      </c>
      <c r="H167" s="6" t="s">
        <v>51</v>
      </c>
      <c r="I167" s="7">
        <f>ROUND((C167/D167)*F167*(G167/H167),7)</f>
        <v>2.231E-4</v>
      </c>
      <c r="J167" s="193">
        <f>J150</f>
        <v>4579.3497005271165</v>
      </c>
      <c r="K167" s="193">
        <f>I167*J167</f>
        <v>1.0216529181875997</v>
      </c>
    </row>
    <row r="168" spans="2:11" customFormat="1" ht="32.25" customHeight="1" x14ac:dyDescent="0.2">
      <c r="B168" s="360" t="s">
        <v>42</v>
      </c>
      <c r="C168" s="360"/>
      <c r="D168" s="360"/>
      <c r="E168" s="360"/>
      <c r="F168" s="360"/>
      <c r="G168" s="360"/>
      <c r="H168" s="360"/>
      <c r="I168" s="360"/>
      <c r="J168" s="360"/>
      <c r="K168" s="193">
        <f>SUM(K167)</f>
        <v>1.0216529181875997</v>
      </c>
    </row>
    <row r="169" spans="2:11" customFormat="1" ht="14.65" customHeight="1" x14ac:dyDescent="0.2">
      <c r="B169" s="359"/>
      <c r="C169" s="359"/>
      <c r="D169" s="359"/>
      <c r="E169" s="359"/>
      <c r="F169" s="359"/>
      <c r="G169" s="359"/>
      <c r="H169" s="359"/>
      <c r="I169" s="359"/>
      <c r="J169" s="359"/>
      <c r="K169" s="359"/>
    </row>
  </sheetData>
  <mergeCells count="215">
    <mergeCell ref="D167:E167"/>
    <mergeCell ref="B168:J168"/>
    <mergeCell ref="B169:K169"/>
    <mergeCell ref="B161:K161"/>
    <mergeCell ref="C162:E162"/>
    <mergeCell ref="G162:H162"/>
    <mergeCell ref="B163:K163"/>
    <mergeCell ref="D165:E165"/>
    <mergeCell ref="B166:J166"/>
    <mergeCell ref="B158:K158"/>
    <mergeCell ref="B159:D159"/>
    <mergeCell ref="F159:G159"/>
    <mergeCell ref="H159:I159"/>
    <mergeCell ref="J159:K159"/>
    <mergeCell ref="B160:I160"/>
    <mergeCell ref="J160:K160"/>
    <mergeCell ref="B156:D156"/>
    <mergeCell ref="F156:G156"/>
    <mergeCell ref="H156:I156"/>
    <mergeCell ref="J156:K156"/>
    <mergeCell ref="B157:I157"/>
    <mergeCell ref="J157:K157"/>
    <mergeCell ref="B151:J151"/>
    <mergeCell ref="B152:C152"/>
    <mergeCell ref="B153:K153"/>
    <mergeCell ref="B154:K154"/>
    <mergeCell ref="B155:D155"/>
    <mergeCell ref="E155:G155"/>
    <mergeCell ref="H155:I155"/>
    <mergeCell ref="J155:K155"/>
    <mergeCell ref="C145:I145"/>
    <mergeCell ref="C146:I146"/>
    <mergeCell ref="C147:I147"/>
    <mergeCell ref="B148:I148"/>
    <mergeCell ref="C149:I149"/>
    <mergeCell ref="B150:I150"/>
    <mergeCell ref="B139:J139"/>
    <mergeCell ref="B140:J140"/>
    <mergeCell ref="B141:J141"/>
    <mergeCell ref="B142:J142"/>
    <mergeCell ref="B143:I143"/>
    <mergeCell ref="C144:I144"/>
    <mergeCell ref="C131:H131"/>
    <mergeCell ref="C132:H132"/>
    <mergeCell ref="B133:I133"/>
    <mergeCell ref="B134:J134"/>
    <mergeCell ref="B135:D135"/>
    <mergeCell ref="B136:C138"/>
    <mergeCell ref="D136:J136"/>
    <mergeCell ref="D137:J137"/>
    <mergeCell ref="D138:J138"/>
    <mergeCell ref="C125:H125"/>
    <mergeCell ref="C126:H126"/>
    <mergeCell ref="C127:H127"/>
    <mergeCell ref="C128:H128"/>
    <mergeCell ref="C129:H129"/>
    <mergeCell ref="C130:H130"/>
    <mergeCell ref="C119:H119"/>
    <mergeCell ref="B120:H120"/>
    <mergeCell ref="C121:H121"/>
    <mergeCell ref="B122:H122"/>
    <mergeCell ref="C123:H123"/>
    <mergeCell ref="B124:H124"/>
    <mergeCell ref="C113:I113"/>
    <mergeCell ref="C114:I114"/>
    <mergeCell ref="C115:I115"/>
    <mergeCell ref="C116:I116"/>
    <mergeCell ref="B117:I117"/>
    <mergeCell ref="B118:J118"/>
    <mergeCell ref="C107:I107"/>
    <mergeCell ref="B108:I108"/>
    <mergeCell ref="B109:J109"/>
    <mergeCell ref="C110:I110"/>
    <mergeCell ref="C111:I111"/>
    <mergeCell ref="C112:I112"/>
    <mergeCell ref="C101:H101"/>
    <mergeCell ref="C102:H102"/>
    <mergeCell ref="C103:H103"/>
    <mergeCell ref="C104:H104"/>
    <mergeCell ref="C105:H105"/>
    <mergeCell ref="B106:I106"/>
    <mergeCell ref="B95:H95"/>
    <mergeCell ref="B96:J96"/>
    <mergeCell ref="B97:J97"/>
    <mergeCell ref="C98:I98"/>
    <mergeCell ref="C99:H99"/>
    <mergeCell ref="C100:H100"/>
    <mergeCell ref="C84:H84"/>
    <mergeCell ref="C85:I85"/>
    <mergeCell ref="B86:I86"/>
    <mergeCell ref="B87:J87"/>
    <mergeCell ref="C88:I88"/>
    <mergeCell ref="C91:H91"/>
    <mergeCell ref="B78:I78"/>
    <mergeCell ref="C79:H79"/>
    <mergeCell ref="B80:I80"/>
    <mergeCell ref="B81:J81"/>
    <mergeCell ref="B82:J82"/>
    <mergeCell ref="C83:I83"/>
    <mergeCell ref="B71:J71"/>
    <mergeCell ref="B72:J72"/>
    <mergeCell ref="B73:J73"/>
    <mergeCell ref="C74:I74"/>
    <mergeCell ref="C75:H75"/>
    <mergeCell ref="C76:H76"/>
    <mergeCell ref="C64:H64"/>
    <mergeCell ref="C65:H65"/>
    <mergeCell ref="C66:H66"/>
    <mergeCell ref="C67:D67"/>
    <mergeCell ref="C68:H68"/>
    <mergeCell ref="B69:H69"/>
    <mergeCell ref="B57:J57"/>
    <mergeCell ref="B59:J59"/>
    <mergeCell ref="C60:H60"/>
    <mergeCell ref="C61:H61"/>
    <mergeCell ref="C62:H62"/>
    <mergeCell ref="C63:H63"/>
    <mergeCell ref="C51:I51"/>
    <mergeCell ref="C52:I52"/>
    <mergeCell ref="C53:I53"/>
    <mergeCell ref="C54:I54"/>
    <mergeCell ref="B55:I55"/>
    <mergeCell ref="B56:J56"/>
    <mergeCell ref="C46:I46"/>
    <mergeCell ref="B47:J47"/>
    <mergeCell ref="B48:J48"/>
    <mergeCell ref="B49:J49"/>
    <mergeCell ref="B50:J50"/>
    <mergeCell ref="C39:F39"/>
    <mergeCell ref="C40:H40"/>
    <mergeCell ref="C41:I41"/>
    <mergeCell ref="C42:I42"/>
    <mergeCell ref="C43:I43"/>
    <mergeCell ref="C44:I44"/>
    <mergeCell ref="C45:H45"/>
    <mergeCell ref="B33:J33"/>
    <mergeCell ref="C34:I34"/>
    <mergeCell ref="C35:G35"/>
    <mergeCell ref="C36:H36"/>
    <mergeCell ref="C37:H37"/>
    <mergeCell ref="C38:I38"/>
    <mergeCell ref="B26:J26"/>
    <mergeCell ref="B27:J27"/>
    <mergeCell ref="C28:H28"/>
    <mergeCell ref="C29:I29"/>
    <mergeCell ref="C30:H30"/>
    <mergeCell ref="B32:I32"/>
    <mergeCell ref="C22:H22"/>
    <mergeCell ref="I22:J22"/>
    <mergeCell ref="C23:H23"/>
    <mergeCell ref="I23:J23"/>
    <mergeCell ref="B24:J24"/>
    <mergeCell ref="B25:J25"/>
    <mergeCell ref="HR19:HY19"/>
    <mergeCell ref="HZ19:IG19"/>
    <mergeCell ref="IH19:IJ19"/>
    <mergeCell ref="C20:H20"/>
    <mergeCell ref="I20:J20"/>
    <mergeCell ref="C21:H21"/>
    <mergeCell ref="I21:J21"/>
    <mergeCell ref="FV19:GC19"/>
    <mergeCell ref="GD19:GK19"/>
    <mergeCell ref="GL19:GS19"/>
    <mergeCell ref="GT19:HA19"/>
    <mergeCell ref="HB19:HI19"/>
    <mergeCell ref="HJ19:HQ19"/>
    <mergeCell ref="DZ19:EG19"/>
    <mergeCell ref="EH19:EO19"/>
    <mergeCell ref="EP19:EW19"/>
    <mergeCell ref="EX19:FE19"/>
    <mergeCell ref="FF19:FM19"/>
    <mergeCell ref="FN19:FU19"/>
    <mergeCell ref="CD19:CK19"/>
    <mergeCell ref="CL19:CS19"/>
    <mergeCell ref="CT19:DA19"/>
    <mergeCell ref="DB19:DI19"/>
    <mergeCell ref="DJ19:DQ19"/>
    <mergeCell ref="DR19:DY19"/>
    <mergeCell ref="AH19:AO19"/>
    <mergeCell ref="AP19:AW19"/>
    <mergeCell ref="AX19:BE19"/>
    <mergeCell ref="BF19:BM19"/>
    <mergeCell ref="BN19:BU19"/>
    <mergeCell ref="BV19:CC19"/>
    <mergeCell ref="B16:J16"/>
    <mergeCell ref="B17:J17"/>
    <mergeCell ref="B18:J18"/>
    <mergeCell ref="B19:J19"/>
    <mergeCell ref="R19:Y19"/>
    <mergeCell ref="Z19:AG19"/>
    <mergeCell ref="C13:F13"/>
    <mergeCell ref="G13:H13"/>
    <mergeCell ref="I13:J13"/>
    <mergeCell ref="B14:H14"/>
    <mergeCell ref="I14:J14"/>
    <mergeCell ref="B15:J15"/>
    <mergeCell ref="C12:F12"/>
    <mergeCell ref="G12:H12"/>
    <mergeCell ref="I12:J12"/>
    <mergeCell ref="B6:J6"/>
    <mergeCell ref="C7:H7"/>
    <mergeCell ref="I7:J7"/>
    <mergeCell ref="C8:H8"/>
    <mergeCell ref="I8:J8"/>
    <mergeCell ref="C9:H9"/>
    <mergeCell ref="I9:J9"/>
    <mergeCell ref="B2:J2"/>
    <mergeCell ref="B3:F3"/>
    <mergeCell ref="G3:J3"/>
    <mergeCell ref="B4:F4"/>
    <mergeCell ref="G4:J4"/>
    <mergeCell ref="B5:J5"/>
    <mergeCell ref="C10:H10"/>
    <mergeCell ref="I10:J10"/>
    <mergeCell ref="B11:J11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IJ169"/>
  <sheetViews>
    <sheetView topLeftCell="C1" workbookViewId="0">
      <selection activeCell="N99" sqref="N99"/>
    </sheetView>
  </sheetViews>
  <sheetFormatPr defaultColWidth="9.140625" defaultRowHeight="12" x14ac:dyDescent="0.2"/>
  <cols>
    <col min="1" max="1" width="0.85546875" style="85" customWidth="1"/>
    <col min="2" max="2" width="13.140625" style="85" bestFit="1" customWidth="1"/>
    <col min="3" max="3" width="26.85546875" style="85" customWidth="1"/>
    <col min="4" max="4" width="14.28515625" style="85" customWidth="1"/>
    <col min="5" max="5" width="11.85546875" style="85" customWidth="1"/>
    <col min="6" max="6" width="12.85546875" style="85" customWidth="1"/>
    <col min="7" max="7" width="8.140625" style="85" customWidth="1"/>
    <col min="8" max="8" width="8.28515625" style="85" customWidth="1"/>
    <col min="9" max="9" width="11.28515625" style="85" customWidth="1"/>
    <col min="10" max="10" width="13.85546875" style="123" bestFit="1" customWidth="1"/>
    <col min="11" max="11" width="11.28515625" style="85" bestFit="1" customWidth="1"/>
    <col min="12" max="12" width="11.7109375" style="91" bestFit="1" customWidth="1"/>
    <col min="13" max="13" width="7.42578125" style="91" customWidth="1"/>
    <col min="14" max="14" width="7" style="91" bestFit="1" customWidth="1"/>
    <col min="15" max="16" width="9.28515625" style="91" bestFit="1" customWidth="1"/>
    <col min="17" max="17" width="9.140625" style="91"/>
    <col min="18" max="256" width="9.140625" style="85"/>
    <col min="257" max="257" width="0.85546875" style="85" customWidth="1"/>
    <col min="258" max="258" width="13.140625" style="85" bestFit="1" customWidth="1"/>
    <col min="259" max="259" width="26.85546875" style="85" customWidth="1"/>
    <col min="260" max="260" width="14.28515625" style="85" customWidth="1"/>
    <col min="261" max="261" width="11.85546875" style="85" customWidth="1"/>
    <col min="262" max="262" width="12.85546875" style="85" customWidth="1"/>
    <col min="263" max="263" width="8.140625" style="85" customWidth="1"/>
    <col min="264" max="264" width="8.28515625" style="85" customWidth="1"/>
    <col min="265" max="265" width="11.28515625" style="85" customWidth="1"/>
    <col min="266" max="266" width="13.85546875" style="85" bestFit="1" customWidth="1"/>
    <col min="267" max="267" width="1.28515625" style="85" customWidth="1"/>
    <col min="268" max="268" width="11.7109375" style="85" bestFit="1" customWidth="1"/>
    <col min="269" max="269" width="7.42578125" style="85" customWidth="1"/>
    <col min="270" max="270" width="6.5703125" style="85" customWidth="1"/>
    <col min="271" max="272" width="9.28515625" style="85" bestFit="1" customWidth="1"/>
    <col min="273" max="512" width="9.140625" style="85"/>
    <col min="513" max="513" width="0.85546875" style="85" customWidth="1"/>
    <col min="514" max="514" width="13.140625" style="85" bestFit="1" customWidth="1"/>
    <col min="515" max="515" width="26.85546875" style="85" customWidth="1"/>
    <col min="516" max="516" width="14.28515625" style="85" customWidth="1"/>
    <col min="517" max="517" width="11.85546875" style="85" customWidth="1"/>
    <col min="518" max="518" width="12.85546875" style="85" customWidth="1"/>
    <col min="519" max="519" width="8.140625" style="85" customWidth="1"/>
    <col min="520" max="520" width="8.28515625" style="85" customWidth="1"/>
    <col min="521" max="521" width="11.28515625" style="85" customWidth="1"/>
    <col min="522" max="522" width="13.85546875" style="85" bestFit="1" customWidth="1"/>
    <col min="523" max="523" width="1.28515625" style="85" customWidth="1"/>
    <col min="524" max="524" width="11.7109375" style="85" bestFit="1" customWidth="1"/>
    <col min="525" max="525" width="7.42578125" style="85" customWidth="1"/>
    <col min="526" max="526" width="6.5703125" style="85" customWidth="1"/>
    <col min="527" max="528" width="9.28515625" style="85" bestFit="1" customWidth="1"/>
    <col min="529" max="768" width="9.140625" style="85"/>
    <col min="769" max="769" width="0.85546875" style="85" customWidth="1"/>
    <col min="770" max="770" width="13.140625" style="85" bestFit="1" customWidth="1"/>
    <col min="771" max="771" width="26.85546875" style="85" customWidth="1"/>
    <col min="772" max="772" width="14.28515625" style="85" customWidth="1"/>
    <col min="773" max="773" width="11.85546875" style="85" customWidth="1"/>
    <col min="774" max="774" width="12.85546875" style="85" customWidth="1"/>
    <col min="775" max="775" width="8.140625" style="85" customWidth="1"/>
    <col min="776" max="776" width="8.28515625" style="85" customWidth="1"/>
    <col min="777" max="777" width="11.28515625" style="85" customWidth="1"/>
    <col min="778" max="778" width="13.85546875" style="85" bestFit="1" customWidth="1"/>
    <col min="779" max="779" width="1.28515625" style="85" customWidth="1"/>
    <col min="780" max="780" width="11.7109375" style="85" bestFit="1" customWidth="1"/>
    <col min="781" max="781" width="7.42578125" style="85" customWidth="1"/>
    <col min="782" max="782" width="6.5703125" style="85" customWidth="1"/>
    <col min="783" max="784" width="9.28515625" style="85" bestFit="1" customWidth="1"/>
    <col min="785" max="1024" width="9.140625" style="85"/>
    <col min="1025" max="1025" width="0.85546875" style="85" customWidth="1"/>
    <col min="1026" max="1026" width="13.140625" style="85" bestFit="1" customWidth="1"/>
    <col min="1027" max="1027" width="26.85546875" style="85" customWidth="1"/>
    <col min="1028" max="1028" width="14.28515625" style="85" customWidth="1"/>
    <col min="1029" max="1029" width="11.85546875" style="85" customWidth="1"/>
    <col min="1030" max="1030" width="12.85546875" style="85" customWidth="1"/>
    <col min="1031" max="1031" width="8.140625" style="85" customWidth="1"/>
    <col min="1032" max="1032" width="8.28515625" style="85" customWidth="1"/>
    <col min="1033" max="1033" width="11.28515625" style="85" customWidth="1"/>
    <col min="1034" max="1034" width="13.85546875" style="85" bestFit="1" customWidth="1"/>
    <col min="1035" max="1035" width="1.28515625" style="85" customWidth="1"/>
    <col min="1036" max="1036" width="11.7109375" style="85" bestFit="1" customWidth="1"/>
    <col min="1037" max="1037" width="7.42578125" style="85" customWidth="1"/>
    <col min="1038" max="1038" width="6.5703125" style="85" customWidth="1"/>
    <col min="1039" max="1040" width="9.28515625" style="85" bestFit="1" customWidth="1"/>
    <col min="1041" max="1280" width="9.140625" style="85"/>
    <col min="1281" max="1281" width="0.85546875" style="85" customWidth="1"/>
    <col min="1282" max="1282" width="13.140625" style="85" bestFit="1" customWidth="1"/>
    <col min="1283" max="1283" width="26.85546875" style="85" customWidth="1"/>
    <col min="1284" max="1284" width="14.28515625" style="85" customWidth="1"/>
    <col min="1285" max="1285" width="11.85546875" style="85" customWidth="1"/>
    <col min="1286" max="1286" width="12.85546875" style="85" customWidth="1"/>
    <col min="1287" max="1287" width="8.140625" style="85" customWidth="1"/>
    <col min="1288" max="1288" width="8.28515625" style="85" customWidth="1"/>
    <col min="1289" max="1289" width="11.28515625" style="85" customWidth="1"/>
    <col min="1290" max="1290" width="13.85546875" style="85" bestFit="1" customWidth="1"/>
    <col min="1291" max="1291" width="1.28515625" style="85" customWidth="1"/>
    <col min="1292" max="1292" width="11.7109375" style="85" bestFit="1" customWidth="1"/>
    <col min="1293" max="1293" width="7.42578125" style="85" customWidth="1"/>
    <col min="1294" max="1294" width="6.5703125" style="85" customWidth="1"/>
    <col min="1295" max="1296" width="9.28515625" style="85" bestFit="1" customWidth="1"/>
    <col min="1297" max="1536" width="9.140625" style="85"/>
    <col min="1537" max="1537" width="0.85546875" style="85" customWidth="1"/>
    <col min="1538" max="1538" width="13.140625" style="85" bestFit="1" customWidth="1"/>
    <col min="1539" max="1539" width="26.85546875" style="85" customWidth="1"/>
    <col min="1540" max="1540" width="14.28515625" style="85" customWidth="1"/>
    <col min="1541" max="1541" width="11.85546875" style="85" customWidth="1"/>
    <col min="1542" max="1542" width="12.85546875" style="85" customWidth="1"/>
    <col min="1543" max="1543" width="8.140625" style="85" customWidth="1"/>
    <col min="1544" max="1544" width="8.28515625" style="85" customWidth="1"/>
    <col min="1545" max="1545" width="11.28515625" style="85" customWidth="1"/>
    <col min="1546" max="1546" width="13.85546875" style="85" bestFit="1" customWidth="1"/>
    <col min="1547" max="1547" width="1.28515625" style="85" customWidth="1"/>
    <col min="1548" max="1548" width="11.7109375" style="85" bestFit="1" customWidth="1"/>
    <col min="1549" max="1549" width="7.42578125" style="85" customWidth="1"/>
    <col min="1550" max="1550" width="6.5703125" style="85" customWidth="1"/>
    <col min="1551" max="1552" width="9.28515625" style="85" bestFit="1" customWidth="1"/>
    <col min="1553" max="1792" width="9.140625" style="85"/>
    <col min="1793" max="1793" width="0.85546875" style="85" customWidth="1"/>
    <col min="1794" max="1794" width="13.140625" style="85" bestFit="1" customWidth="1"/>
    <col min="1795" max="1795" width="26.85546875" style="85" customWidth="1"/>
    <col min="1796" max="1796" width="14.28515625" style="85" customWidth="1"/>
    <col min="1797" max="1797" width="11.85546875" style="85" customWidth="1"/>
    <col min="1798" max="1798" width="12.85546875" style="85" customWidth="1"/>
    <col min="1799" max="1799" width="8.140625" style="85" customWidth="1"/>
    <col min="1800" max="1800" width="8.28515625" style="85" customWidth="1"/>
    <col min="1801" max="1801" width="11.28515625" style="85" customWidth="1"/>
    <col min="1802" max="1802" width="13.85546875" style="85" bestFit="1" customWidth="1"/>
    <col min="1803" max="1803" width="1.28515625" style="85" customWidth="1"/>
    <col min="1804" max="1804" width="11.7109375" style="85" bestFit="1" customWidth="1"/>
    <col min="1805" max="1805" width="7.42578125" style="85" customWidth="1"/>
    <col min="1806" max="1806" width="6.5703125" style="85" customWidth="1"/>
    <col min="1807" max="1808" width="9.28515625" style="85" bestFit="1" customWidth="1"/>
    <col min="1809" max="2048" width="9.140625" style="85"/>
    <col min="2049" max="2049" width="0.85546875" style="85" customWidth="1"/>
    <col min="2050" max="2050" width="13.140625" style="85" bestFit="1" customWidth="1"/>
    <col min="2051" max="2051" width="26.85546875" style="85" customWidth="1"/>
    <col min="2052" max="2052" width="14.28515625" style="85" customWidth="1"/>
    <col min="2053" max="2053" width="11.85546875" style="85" customWidth="1"/>
    <col min="2054" max="2054" width="12.85546875" style="85" customWidth="1"/>
    <col min="2055" max="2055" width="8.140625" style="85" customWidth="1"/>
    <col min="2056" max="2056" width="8.28515625" style="85" customWidth="1"/>
    <col min="2057" max="2057" width="11.28515625" style="85" customWidth="1"/>
    <col min="2058" max="2058" width="13.85546875" style="85" bestFit="1" customWidth="1"/>
    <col min="2059" max="2059" width="1.28515625" style="85" customWidth="1"/>
    <col min="2060" max="2060" width="11.7109375" style="85" bestFit="1" customWidth="1"/>
    <col min="2061" max="2061" width="7.42578125" style="85" customWidth="1"/>
    <col min="2062" max="2062" width="6.5703125" style="85" customWidth="1"/>
    <col min="2063" max="2064" width="9.28515625" style="85" bestFit="1" customWidth="1"/>
    <col min="2065" max="2304" width="9.140625" style="85"/>
    <col min="2305" max="2305" width="0.85546875" style="85" customWidth="1"/>
    <col min="2306" max="2306" width="13.140625" style="85" bestFit="1" customWidth="1"/>
    <col min="2307" max="2307" width="26.85546875" style="85" customWidth="1"/>
    <col min="2308" max="2308" width="14.28515625" style="85" customWidth="1"/>
    <col min="2309" max="2309" width="11.85546875" style="85" customWidth="1"/>
    <col min="2310" max="2310" width="12.85546875" style="85" customWidth="1"/>
    <col min="2311" max="2311" width="8.140625" style="85" customWidth="1"/>
    <col min="2312" max="2312" width="8.28515625" style="85" customWidth="1"/>
    <col min="2313" max="2313" width="11.28515625" style="85" customWidth="1"/>
    <col min="2314" max="2314" width="13.85546875" style="85" bestFit="1" customWidth="1"/>
    <col min="2315" max="2315" width="1.28515625" style="85" customWidth="1"/>
    <col min="2316" max="2316" width="11.7109375" style="85" bestFit="1" customWidth="1"/>
    <col min="2317" max="2317" width="7.42578125" style="85" customWidth="1"/>
    <col min="2318" max="2318" width="6.5703125" style="85" customWidth="1"/>
    <col min="2319" max="2320" width="9.28515625" style="85" bestFit="1" customWidth="1"/>
    <col min="2321" max="2560" width="9.140625" style="85"/>
    <col min="2561" max="2561" width="0.85546875" style="85" customWidth="1"/>
    <col min="2562" max="2562" width="13.140625" style="85" bestFit="1" customWidth="1"/>
    <col min="2563" max="2563" width="26.85546875" style="85" customWidth="1"/>
    <col min="2564" max="2564" width="14.28515625" style="85" customWidth="1"/>
    <col min="2565" max="2565" width="11.85546875" style="85" customWidth="1"/>
    <col min="2566" max="2566" width="12.85546875" style="85" customWidth="1"/>
    <col min="2567" max="2567" width="8.140625" style="85" customWidth="1"/>
    <col min="2568" max="2568" width="8.28515625" style="85" customWidth="1"/>
    <col min="2569" max="2569" width="11.28515625" style="85" customWidth="1"/>
    <col min="2570" max="2570" width="13.85546875" style="85" bestFit="1" customWidth="1"/>
    <col min="2571" max="2571" width="1.28515625" style="85" customWidth="1"/>
    <col min="2572" max="2572" width="11.7109375" style="85" bestFit="1" customWidth="1"/>
    <col min="2573" max="2573" width="7.42578125" style="85" customWidth="1"/>
    <col min="2574" max="2574" width="6.5703125" style="85" customWidth="1"/>
    <col min="2575" max="2576" width="9.28515625" style="85" bestFit="1" customWidth="1"/>
    <col min="2577" max="2816" width="9.140625" style="85"/>
    <col min="2817" max="2817" width="0.85546875" style="85" customWidth="1"/>
    <col min="2818" max="2818" width="13.140625" style="85" bestFit="1" customWidth="1"/>
    <col min="2819" max="2819" width="26.85546875" style="85" customWidth="1"/>
    <col min="2820" max="2820" width="14.28515625" style="85" customWidth="1"/>
    <col min="2821" max="2821" width="11.85546875" style="85" customWidth="1"/>
    <col min="2822" max="2822" width="12.85546875" style="85" customWidth="1"/>
    <col min="2823" max="2823" width="8.140625" style="85" customWidth="1"/>
    <col min="2824" max="2824" width="8.28515625" style="85" customWidth="1"/>
    <col min="2825" max="2825" width="11.28515625" style="85" customWidth="1"/>
    <col min="2826" max="2826" width="13.85546875" style="85" bestFit="1" customWidth="1"/>
    <col min="2827" max="2827" width="1.28515625" style="85" customWidth="1"/>
    <col min="2828" max="2828" width="11.7109375" style="85" bestFit="1" customWidth="1"/>
    <col min="2829" max="2829" width="7.42578125" style="85" customWidth="1"/>
    <col min="2830" max="2830" width="6.5703125" style="85" customWidth="1"/>
    <col min="2831" max="2832" width="9.28515625" style="85" bestFit="1" customWidth="1"/>
    <col min="2833" max="3072" width="9.140625" style="85"/>
    <col min="3073" max="3073" width="0.85546875" style="85" customWidth="1"/>
    <col min="3074" max="3074" width="13.140625" style="85" bestFit="1" customWidth="1"/>
    <col min="3075" max="3075" width="26.85546875" style="85" customWidth="1"/>
    <col min="3076" max="3076" width="14.28515625" style="85" customWidth="1"/>
    <col min="3077" max="3077" width="11.85546875" style="85" customWidth="1"/>
    <col min="3078" max="3078" width="12.85546875" style="85" customWidth="1"/>
    <col min="3079" max="3079" width="8.140625" style="85" customWidth="1"/>
    <col min="3080" max="3080" width="8.28515625" style="85" customWidth="1"/>
    <col min="3081" max="3081" width="11.28515625" style="85" customWidth="1"/>
    <col min="3082" max="3082" width="13.85546875" style="85" bestFit="1" customWidth="1"/>
    <col min="3083" max="3083" width="1.28515625" style="85" customWidth="1"/>
    <col min="3084" max="3084" width="11.7109375" style="85" bestFit="1" customWidth="1"/>
    <col min="3085" max="3085" width="7.42578125" style="85" customWidth="1"/>
    <col min="3086" max="3086" width="6.5703125" style="85" customWidth="1"/>
    <col min="3087" max="3088" width="9.28515625" style="85" bestFit="1" customWidth="1"/>
    <col min="3089" max="3328" width="9.140625" style="85"/>
    <col min="3329" max="3329" width="0.85546875" style="85" customWidth="1"/>
    <col min="3330" max="3330" width="13.140625" style="85" bestFit="1" customWidth="1"/>
    <col min="3331" max="3331" width="26.85546875" style="85" customWidth="1"/>
    <col min="3332" max="3332" width="14.28515625" style="85" customWidth="1"/>
    <col min="3333" max="3333" width="11.85546875" style="85" customWidth="1"/>
    <col min="3334" max="3334" width="12.85546875" style="85" customWidth="1"/>
    <col min="3335" max="3335" width="8.140625" style="85" customWidth="1"/>
    <col min="3336" max="3336" width="8.28515625" style="85" customWidth="1"/>
    <col min="3337" max="3337" width="11.28515625" style="85" customWidth="1"/>
    <col min="3338" max="3338" width="13.85546875" style="85" bestFit="1" customWidth="1"/>
    <col min="3339" max="3339" width="1.28515625" style="85" customWidth="1"/>
    <col min="3340" max="3340" width="11.7109375" style="85" bestFit="1" customWidth="1"/>
    <col min="3341" max="3341" width="7.42578125" style="85" customWidth="1"/>
    <col min="3342" max="3342" width="6.5703125" style="85" customWidth="1"/>
    <col min="3343" max="3344" width="9.28515625" style="85" bestFit="1" customWidth="1"/>
    <col min="3345" max="3584" width="9.140625" style="85"/>
    <col min="3585" max="3585" width="0.85546875" style="85" customWidth="1"/>
    <col min="3586" max="3586" width="13.140625" style="85" bestFit="1" customWidth="1"/>
    <col min="3587" max="3587" width="26.85546875" style="85" customWidth="1"/>
    <col min="3588" max="3588" width="14.28515625" style="85" customWidth="1"/>
    <col min="3589" max="3589" width="11.85546875" style="85" customWidth="1"/>
    <col min="3590" max="3590" width="12.85546875" style="85" customWidth="1"/>
    <col min="3591" max="3591" width="8.140625" style="85" customWidth="1"/>
    <col min="3592" max="3592" width="8.28515625" style="85" customWidth="1"/>
    <col min="3593" max="3593" width="11.28515625" style="85" customWidth="1"/>
    <col min="3594" max="3594" width="13.85546875" style="85" bestFit="1" customWidth="1"/>
    <col min="3595" max="3595" width="1.28515625" style="85" customWidth="1"/>
    <col min="3596" max="3596" width="11.7109375" style="85" bestFit="1" customWidth="1"/>
    <col min="3597" max="3597" width="7.42578125" style="85" customWidth="1"/>
    <col min="3598" max="3598" width="6.5703125" style="85" customWidth="1"/>
    <col min="3599" max="3600" width="9.28515625" style="85" bestFit="1" customWidth="1"/>
    <col min="3601" max="3840" width="9.140625" style="85"/>
    <col min="3841" max="3841" width="0.85546875" style="85" customWidth="1"/>
    <col min="3842" max="3842" width="13.140625" style="85" bestFit="1" customWidth="1"/>
    <col min="3843" max="3843" width="26.85546875" style="85" customWidth="1"/>
    <col min="3844" max="3844" width="14.28515625" style="85" customWidth="1"/>
    <col min="3845" max="3845" width="11.85546875" style="85" customWidth="1"/>
    <col min="3846" max="3846" width="12.85546875" style="85" customWidth="1"/>
    <col min="3847" max="3847" width="8.140625" style="85" customWidth="1"/>
    <col min="3848" max="3848" width="8.28515625" style="85" customWidth="1"/>
    <col min="3849" max="3849" width="11.28515625" style="85" customWidth="1"/>
    <col min="3850" max="3850" width="13.85546875" style="85" bestFit="1" customWidth="1"/>
    <col min="3851" max="3851" width="1.28515625" style="85" customWidth="1"/>
    <col min="3852" max="3852" width="11.7109375" style="85" bestFit="1" customWidth="1"/>
    <col min="3853" max="3853" width="7.42578125" style="85" customWidth="1"/>
    <col min="3854" max="3854" width="6.5703125" style="85" customWidth="1"/>
    <col min="3855" max="3856" width="9.28515625" style="85" bestFit="1" customWidth="1"/>
    <col min="3857" max="4096" width="9.140625" style="85"/>
    <col min="4097" max="4097" width="0.85546875" style="85" customWidth="1"/>
    <col min="4098" max="4098" width="13.140625" style="85" bestFit="1" customWidth="1"/>
    <col min="4099" max="4099" width="26.85546875" style="85" customWidth="1"/>
    <col min="4100" max="4100" width="14.28515625" style="85" customWidth="1"/>
    <col min="4101" max="4101" width="11.85546875" style="85" customWidth="1"/>
    <col min="4102" max="4102" width="12.85546875" style="85" customWidth="1"/>
    <col min="4103" max="4103" width="8.140625" style="85" customWidth="1"/>
    <col min="4104" max="4104" width="8.28515625" style="85" customWidth="1"/>
    <col min="4105" max="4105" width="11.28515625" style="85" customWidth="1"/>
    <col min="4106" max="4106" width="13.85546875" style="85" bestFit="1" customWidth="1"/>
    <col min="4107" max="4107" width="1.28515625" style="85" customWidth="1"/>
    <col min="4108" max="4108" width="11.7109375" style="85" bestFit="1" customWidth="1"/>
    <col min="4109" max="4109" width="7.42578125" style="85" customWidth="1"/>
    <col min="4110" max="4110" width="6.5703125" style="85" customWidth="1"/>
    <col min="4111" max="4112" width="9.28515625" style="85" bestFit="1" customWidth="1"/>
    <col min="4113" max="4352" width="9.140625" style="85"/>
    <col min="4353" max="4353" width="0.85546875" style="85" customWidth="1"/>
    <col min="4354" max="4354" width="13.140625" style="85" bestFit="1" customWidth="1"/>
    <col min="4355" max="4355" width="26.85546875" style="85" customWidth="1"/>
    <col min="4356" max="4356" width="14.28515625" style="85" customWidth="1"/>
    <col min="4357" max="4357" width="11.85546875" style="85" customWidth="1"/>
    <col min="4358" max="4358" width="12.85546875" style="85" customWidth="1"/>
    <col min="4359" max="4359" width="8.140625" style="85" customWidth="1"/>
    <col min="4360" max="4360" width="8.28515625" style="85" customWidth="1"/>
    <col min="4361" max="4361" width="11.28515625" style="85" customWidth="1"/>
    <col min="4362" max="4362" width="13.85546875" style="85" bestFit="1" customWidth="1"/>
    <col min="4363" max="4363" width="1.28515625" style="85" customWidth="1"/>
    <col min="4364" max="4364" width="11.7109375" style="85" bestFit="1" customWidth="1"/>
    <col min="4365" max="4365" width="7.42578125" style="85" customWidth="1"/>
    <col min="4366" max="4366" width="6.5703125" style="85" customWidth="1"/>
    <col min="4367" max="4368" width="9.28515625" style="85" bestFit="1" customWidth="1"/>
    <col min="4369" max="4608" width="9.140625" style="85"/>
    <col min="4609" max="4609" width="0.85546875" style="85" customWidth="1"/>
    <col min="4610" max="4610" width="13.140625" style="85" bestFit="1" customWidth="1"/>
    <col min="4611" max="4611" width="26.85546875" style="85" customWidth="1"/>
    <col min="4612" max="4612" width="14.28515625" style="85" customWidth="1"/>
    <col min="4613" max="4613" width="11.85546875" style="85" customWidth="1"/>
    <col min="4614" max="4614" width="12.85546875" style="85" customWidth="1"/>
    <col min="4615" max="4615" width="8.140625" style="85" customWidth="1"/>
    <col min="4616" max="4616" width="8.28515625" style="85" customWidth="1"/>
    <col min="4617" max="4617" width="11.28515625" style="85" customWidth="1"/>
    <col min="4618" max="4618" width="13.85546875" style="85" bestFit="1" customWidth="1"/>
    <col min="4619" max="4619" width="1.28515625" style="85" customWidth="1"/>
    <col min="4620" max="4620" width="11.7109375" style="85" bestFit="1" customWidth="1"/>
    <col min="4621" max="4621" width="7.42578125" style="85" customWidth="1"/>
    <col min="4622" max="4622" width="6.5703125" style="85" customWidth="1"/>
    <col min="4623" max="4624" width="9.28515625" style="85" bestFit="1" customWidth="1"/>
    <col min="4625" max="4864" width="9.140625" style="85"/>
    <col min="4865" max="4865" width="0.85546875" style="85" customWidth="1"/>
    <col min="4866" max="4866" width="13.140625" style="85" bestFit="1" customWidth="1"/>
    <col min="4867" max="4867" width="26.85546875" style="85" customWidth="1"/>
    <col min="4868" max="4868" width="14.28515625" style="85" customWidth="1"/>
    <col min="4869" max="4869" width="11.85546875" style="85" customWidth="1"/>
    <col min="4870" max="4870" width="12.85546875" style="85" customWidth="1"/>
    <col min="4871" max="4871" width="8.140625" style="85" customWidth="1"/>
    <col min="4872" max="4872" width="8.28515625" style="85" customWidth="1"/>
    <col min="4873" max="4873" width="11.28515625" style="85" customWidth="1"/>
    <col min="4874" max="4874" width="13.85546875" style="85" bestFit="1" customWidth="1"/>
    <col min="4875" max="4875" width="1.28515625" style="85" customWidth="1"/>
    <col min="4876" max="4876" width="11.7109375" style="85" bestFit="1" customWidth="1"/>
    <col min="4877" max="4877" width="7.42578125" style="85" customWidth="1"/>
    <col min="4878" max="4878" width="6.5703125" style="85" customWidth="1"/>
    <col min="4879" max="4880" width="9.28515625" style="85" bestFit="1" customWidth="1"/>
    <col min="4881" max="5120" width="9.140625" style="85"/>
    <col min="5121" max="5121" width="0.85546875" style="85" customWidth="1"/>
    <col min="5122" max="5122" width="13.140625" style="85" bestFit="1" customWidth="1"/>
    <col min="5123" max="5123" width="26.85546875" style="85" customWidth="1"/>
    <col min="5124" max="5124" width="14.28515625" style="85" customWidth="1"/>
    <col min="5125" max="5125" width="11.85546875" style="85" customWidth="1"/>
    <col min="5126" max="5126" width="12.85546875" style="85" customWidth="1"/>
    <col min="5127" max="5127" width="8.140625" style="85" customWidth="1"/>
    <col min="5128" max="5128" width="8.28515625" style="85" customWidth="1"/>
    <col min="5129" max="5129" width="11.28515625" style="85" customWidth="1"/>
    <col min="5130" max="5130" width="13.85546875" style="85" bestFit="1" customWidth="1"/>
    <col min="5131" max="5131" width="1.28515625" style="85" customWidth="1"/>
    <col min="5132" max="5132" width="11.7109375" style="85" bestFit="1" customWidth="1"/>
    <col min="5133" max="5133" width="7.42578125" style="85" customWidth="1"/>
    <col min="5134" max="5134" width="6.5703125" style="85" customWidth="1"/>
    <col min="5135" max="5136" width="9.28515625" style="85" bestFit="1" customWidth="1"/>
    <col min="5137" max="5376" width="9.140625" style="85"/>
    <col min="5377" max="5377" width="0.85546875" style="85" customWidth="1"/>
    <col min="5378" max="5378" width="13.140625" style="85" bestFit="1" customWidth="1"/>
    <col min="5379" max="5379" width="26.85546875" style="85" customWidth="1"/>
    <col min="5380" max="5380" width="14.28515625" style="85" customWidth="1"/>
    <col min="5381" max="5381" width="11.85546875" style="85" customWidth="1"/>
    <col min="5382" max="5382" width="12.85546875" style="85" customWidth="1"/>
    <col min="5383" max="5383" width="8.140625" style="85" customWidth="1"/>
    <col min="5384" max="5384" width="8.28515625" style="85" customWidth="1"/>
    <col min="5385" max="5385" width="11.28515625" style="85" customWidth="1"/>
    <col min="5386" max="5386" width="13.85546875" style="85" bestFit="1" customWidth="1"/>
    <col min="5387" max="5387" width="1.28515625" style="85" customWidth="1"/>
    <col min="5388" max="5388" width="11.7109375" style="85" bestFit="1" customWidth="1"/>
    <col min="5389" max="5389" width="7.42578125" style="85" customWidth="1"/>
    <col min="5390" max="5390" width="6.5703125" style="85" customWidth="1"/>
    <col min="5391" max="5392" width="9.28515625" style="85" bestFit="1" customWidth="1"/>
    <col min="5393" max="5632" width="9.140625" style="85"/>
    <col min="5633" max="5633" width="0.85546875" style="85" customWidth="1"/>
    <col min="5634" max="5634" width="13.140625" style="85" bestFit="1" customWidth="1"/>
    <col min="5635" max="5635" width="26.85546875" style="85" customWidth="1"/>
    <col min="5636" max="5636" width="14.28515625" style="85" customWidth="1"/>
    <col min="5637" max="5637" width="11.85546875" style="85" customWidth="1"/>
    <col min="5638" max="5638" width="12.85546875" style="85" customWidth="1"/>
    <col min="5639" max="5639" width="8.140625" style="85" customWidth="1"/>
    <col min="5640" max="5640" width="8.28515625" style="85" customWidth="1"/>
    <col min="5641" max="5641" width="11.28515625" style="85" customWidth="1"/>
    <col min="5642" max="5642" width="13.85546875" style="85" bestFit="1" customWidth="1"/>
    <col min="5643" max="5643" width="1.28515625" style="85" customWidth="1"/>
    <col min="5644" max="5644" width="11.7109375" style="85" bestFit="1" customWidth="1"/>
    <col min="5645" max="5645" width="7.42578125" style="85" customWidth="1"/>
    <col min="5646" max="5646" width="6.5703125" style="85" customWidth="1"/>
    <col min="5647" max="5648" width="9.28515625" style="85" bestFit="1" customWidth="1"/>
    <col min="5649" max="5888" width="9.140625" style="85"/>
    <col min="5889" max="5889" width="0.85546875" style="85" customWidth="1"/>
    <col min="5890" max="5890" width="13.140625" style="85" bestFit="1" customWidth="1"/>
    <col min="5891" max="5891" width="26.85546875" style="85" customWidth="1"/>
    <col min="5892" max="5892" width="14.28515625" style="85" customWidth="1"/>
    <col min="5893" max="5893" width="11.85546875" style="85" customWidth="1"/>
    <col min="5894" max="5894" width="12.85546875" style="85" customWidth="1"/>
    <col min="5895" max="5895" width="8.140625" style="85" customWidth="1"/>
    <col min="5896" max="5896" width="8.28515625" style="85" customWidth="1"/>
    <col min="5897" max="5897" width="11.28515625" style="85" customWidth="1"/>
    <col min="5898" max="5898" width="13.85546875" style="85" bestFit="1" customWidth="1"/>
    <col min="5899" max="5899" width="1.28515625" style="85" customWidth="1"/>
    <col min="5900" max="5900" width="11.7109375" style="85" bestFit="1" customWidth="1"/>
    <col min="5901" max="5901" width="7.42578125" style="85" customWidth="1"/>
    <col min="5902" max="5902" width="6.5703125" style="85" customWidth="1"/>
    <col min="5903" max="5904" width="9.28515625" style="85" bestFit="1" customWidth="1"/>
    <col min="5905" max="6144" width="9.140625" style="85"/>
    <col min="6145" max="6145" width="0.85546875" style="85" customWidth="1"/>
    <col min="6146" max="6146" width="13.140625" style="85" bestFit="1" customWidth="1"/>
    <col min="6147" max="6147" width="26.85546875" style="85" customWidth="1"/>
    <col min="6148" max="6148" width="14.28515625" style="85" customWidth="1"/>
    <col min="6149" max="6149" width="11.85546875" style="85" customWidth="1"/>
    <col min="6150" max="6150" width="12.85546875" style="85" customWidth="1"/>
    <col min="6151" max="6151" width="8.140625" style="85" customWidth="1"/>
    <col min="6152" max="6152" width="8.28515625" style="85" customWidth="1"/>
    <col min="6153" max="6153" width="11.28515625" style="85" customWidth="1"/>
    <col min="6154" max="6154" width="13.85546875" style="85" bestFit="1" customWidth="1"/>
    <col min="6155" max="6155" width="1.28515625" style="85" customWidth="1"/>
    <col min="6156" max="6156" width="11.7109375" style="85" bestFit="1" customWidth="1"/>
    <col min="6157" max="6157" width="7.42578125" style="85" customWidth="1"/>
    <col min="6158" max="6158" width="6.5703125" style="85" customWidth="1"/>
    <col min="6159" max="6160" width="9.28515625" style="85" bestFit="1" customWidth="1"/>
    <col min="6161" max="6400" width="9.140625" style="85"/>
    <col min="6401" max="6401" width="0.85546875" style="85" customWidth="1"/>
    <col min="6402" max="6402" width="13.140625" style="85" bestFit="1" customWidth="1"/>
    <col min="6403" max="6403" width="26.85546875" style="85" customWidth="1"/>
    <col min="6404" max="6404" width="14.28515625" style="85" customWidth="1"/>
    <col min="6405" max="6405" width="11.85546875" style="85" customWidth="1"/>
    <col min="6406" max="6406" width="12.85546875" style="85" customWidth="1"/>
    <col min="6407" max="6407" width="8.140625" style="85" customWidth="1"/>
    <col min="6408" max="6408" width="8.28515625" style="85" customWidth="1"/>
    <col min="6409" max="6409" width="11.28515625" style="85" customWidth="1"/>
    <col min="6410" max="6410" width="13.85546875" style="85" bestFit="1" customWidth="1"/>
    <col min="6411" max="6411" width="1.28515625" style="85" customWidth="1"/>
    <col min="6412" max="6412" width="11.7109375" style="85" bestFit="1" customWidth="1"/>
    <col min="6413" max="6413" width="7.42578125" style="85" customWidth="1"/>
    <col min="6414" max="6414" width="6.5703125" style="85" customWidth="1"/>
    <col min="6415" max="6416" width="9.28515625" style="85" bestFit="1" customWidth="1"/>
    <col min="6417" max="6656" width="9.140625" style="85"/>
    <col min="6657" max="6657" width="0.85546875" style="85" customWidth="1"/>
    <col min="6658" max="6658" width="13.140625" style="85" bestFit="1" customWidth="1"/>
    <col min="6659" max="6659" width="26.85546875" style="85" customWidth="1"/>
    <col min="6660" max="6660" width="14.28515625" style="85" customWidth="1"/>
    <col min="6661" max="6661" width="11.85546875" style="85" customWidth="1"/>
    <col min="6662" max="6662" width="12.85546875" style="85" customWidth="1"/>
    <col min="6663" max="6663" width="8.140625" style="85" customWidth="1"/>
    <col min="6664" max="6664" width="8.28515625" style="85" customWidth="1"/>
    <col min="6665" max="6665" width="11.28515625" style="85" customWidth="1"/>
    <col min="6666" max="6666" width="13.85546875" style="85" bestFit="1" customWidth="1"/>
    <col min="6667" max="6667" width="1.28515625" style="85" customWidth="1"/>
    <col min="6668" max="6668" width="11.7109375" style="85" bestFit="1" customWidth="1"/>
    <col min="6669" max="6669" width="7.42578125" style="85" customWidth="1"/>
    <col min="6670" max="6670" width="6.5703125" style="85" customWidth="1"/>
    <col min="6671" max="6672" width="9.28515625" style="85" bestFit="1" customWidth="1"/>
    <col min="6673" max="6912" width="9.140625" style="85"/>
    <col min="6913" max="6913" width="0.85546875" style="85" customWidth="1"/>
    <col min="6914" max="6914" width="13.140625" style="85" bestFit="1" customWidth="1"/>
    <col min="6915" max="6915" width="26.85546875" style="85" customWidth="1"/>
    <col min="6916" max="6916" width="14.28515625" style="85" customWidth="1"/>
    <col min="6917" max="6917" width="11.85546875" style="85" customWidth="1"/>
    <col min="6918" max="6918" width="12.85546875" style="85" customWidth="1"/>
    <col min="6919" max="6919" width="8.140625" style="85" customWidth="1"/>
    <col min="6920" max="6920" width="8.28515625" style="85" customWidth="1"/>
    <col min="6921" max="6921" width="11.28515625" style="85" customWidth="1"/>
    <col min="6922" max="6922" width="13.85546875" style="85" bestFit="1" customWidth="1"/>
    <col min="6923" max="6923" width="1.28515625" style="85" customWidth="1"/>
    <col min="6924" max="6924" width="11.7109375" style="85" bestFit="1" customWidth="1"/>
    <col min="6925" max="6925" width="7.42578125" style="85" customWidth="1"/>
    <col min="6926" max="6926" width="6.5703125" style="85" customWidth="1"/>
    <col min="6927" max="6928" width="9.28515625" style="85" bestFit="1" customWidth="1"/>
    <col min="6929" max="7168" width="9.140625" style="85"/>
    <col min="7169" max="7169" width="0.85546875" style="85" customWidth="1"/>
    <col min="7170" max="7170" width="13.140625" style="85" bestFit="1" customWidth="1"/>
    <col min="7171" max="7171" width="26.85546875" style="85" customWidth="1"/>
    <col min="7172" max="7172" width="14.28515625" style="85" customWidth="1"/>
    <col min="7173" max="7173" width="11.85546875" style="85" customWidth="1"/>
    <col min="7174" max="7174" width="12.85546875" style="85" customWidth="1"/>
    <col min="7175" max="7175" width="8.140625" style="85" customWidth="1"/>
    <col min="7176" max="7176" width="8.28515625" style="85" customWidth="1"/>
    <col min="7177" max="7177" width="11.28515625" style="85" customWidth="1"/>
    <col min="7178" max="7178" width="13.85546875" style="85" bestFit="1" customWidth="1"/>
    <col min="7179" max="7179" width="1.28515625" style="85" customWidth="1"/>
    <col min="7180" max="7180" width="11.7109375" style="85" bestFit="1" customWidth="1"/>
    <col min="7181" max="7181" width="7.42578125" style="85" customWidth="1"/>
    <col min="7182" max="7182" width="6.5703125" style="85" customWidth="1"/>
    <col min="7183" max="7184" width="9.28515625" style="85" bestFit="1" customWidth="1"/>
    <col min="7185" max="7424" width="9.140625" style="85"/>
    <col min="7425" max="7425" width="0.85546875" style="85" customWidth="1"/>
    <col min="7426" max="7426" width="13.140625" style="85" bestFit="1" customWidth="1"/>
    <col min="7427" max="7427" width="26.85546875" style="85" customWidth="1"/>
    <col min="7428" max="7428" width="14.28515625" style="85" customWidth="1"/>
    <col min="7429" max="7429" width="11.85546875" style="85" customWidth="1"/>
    <col min="7430" max="7430" width="12.85546875" style="85" customWidth="1"/>
    <col min="7431" max="7431" width="8.140625" style="85" customWidth="1"/>
    <col min="7432" max="7432" width="8.28515625" style="85" customWidth="1"/>
    <col min="7433" max="7433" width="11.28515625" style="85" customWidth="1"/>
    <col min="7434" max="7434" width="13.85546875" style="85" bestFit="1" customWidth="1"/>
    <col min="7435" max="7435" width="1.28515625" style="85" customWidth="1"/>
    <col min="7436" max="7436" width="11.7109375" style="85" bestFit="1" customWidth="1"/>
    <col min="7437" max="7437" width="7.42578125" style="85" customWidth="1"/>
    <col min="7438" max="7438" width="6.5703125" style="85" customWidth="1"/>
    <col min="7439" max="7440" width="9.28515625" style="85" bestFit="1" customWidth="1"/>
    <col min="7441" max="7680" width="9.140625" style="85"/>
    <col min="7681" max="7681" width="0.85546875" style="85" customWidth="1"/>
    <col min="7682" max="7682" width="13.140625" style="85" bestFit="1" customWidth="1"/>
    <col min="7683" max="7683" width="26.85546875" style="85" customWidth="1"/>
    <col min="7684" max="7684" width="14.28515625" style="85" customWidth="1"/>
    <col min="7685" max="7685" width="11.85546875" style="85" customWidth="1"/>
    <col min="7686" max="7686" width="12.85546875" style="85" customWidth="1"/>
    <col min="7687" max="7687" width="8.140625" style="85" customWidth="1"/>
    <col min="7688" max="7688" width="8.28515625" style="85" customWidth="1"/>
    <col min="7689" max="7689" width="11.28515625" style="85" customWidth="1"/>
    <col min="7690" max="7690" width="13.85546875" style="85" bestFit="1" customWidth="1"/>
    <col min="7691" max="7691" width="1.28515625" style="85" customWidth="1"/>
    <col min="7692" max="7692" width="11.7109375" style="85" bestFit="1" customWidth="1"/>
    <col min="7693" max="7693" width="7.42578125" style="85" customWidth="1"/>
    <col min="7694" max="7694" width="6.5703125" style="85" customWidth="1"/>
    <col min="7695" max="7696" width="9.28515625" style="85" bestFit="1" customWidth="1"/>
    <col min="7697" max="7936" width="9.140625" style="85"/>
    <col min="7937" max="7937" width="0.85546875" style="85" customWidth="1"/>
    <col min="7938" max="7938" width="13.140625" style="85" bestFit="1" customWidth="1"/>
    <col min="7939" max="7939" width="26.85546875" style="85" customWidth="1"/>
    <col min="7940" max="7940" width="14.28515625" style="85" customWidth="1"/>
    <col min="7941" max="7941" width="11.85546875" style="85" customWidth="1"/>
    <col min="7942" max="7942" width="12.85546875" style="85" customWidth="1"/>
    <col min="7943" max="7943" width="8.140625" style="85" customWidth="1"/>
    <col min="7944" max="7944" width="8.28515625" style="85" customWidth="1"/>
    <col min="7945" max="7945" width="11.28515625" style="85" customWidth="1"/>
    <col min="7946" max="7946" width="13.85546875" style="85" bestFit="1" customWidth="1"/>
    <col min="7947" max="7947" width="1.28515625" style="85" customWidth="1"/>
    <col min="7948" max="7948" width="11.7109375" style="85" bestFit="1" customWidth="1"/>
    <col min="7949" max="7949" width="7.42578125" style="85" customWidth="1"/>
    <col min="7950" max="7950" width="6.5703125" style="85" customWidth="1"/>
    <col min="7951" max="7952" width="9.28515625" style="85" bestFit="1" customWidth="1"/>
    <col min="7953" max="8192" width="9.140625" style="85"/>
    <col min="8193" max="8193" width="0.85546875" style="85" customWidth="1"/>
    <col min="8194" max="8194" width="13.140625" style="85" bestFit="1" customWidth="1"/>
    <col min="8195" max="8195" width="26.85546875" style="85" customWidth="1"/>
    <col min="8196" max="8196" width="14.28515625" style="85" customWidth="1"/>
    <col min="8197" max="8197" width="11.85546875" style="85" customWidth="1"/>
    <col min="8198" max="8198" width="12.85546875" style="85" customWidth="1"/>
    <col min="8199" max="8199" width="8.140625" style="85" customWidth="1"/>
    <col min="8200" max="8200" width="8.28515625" style="85" customWidth="1"/>
    <col min="8201" max="8201" width="11.28515625" style="85" customWidth="1"/>
    <col min="8202" max="8202" width="13.85546875" style="85" bestFit="1" customWidth="1"/>
    <col min="8203" max="8203" width="1.28515625" style="85" customWidth="1"/>
    <col min="8204" max="8204" width="11.7109375" style="85" bestFit="1" customWidth="1"/>
    <col min="8205" max="8205" width="7.42578125" style="85" customWidth="1"/>
    <col min="8206" max="8206" width="6.5703125" style="85" customWidth="1"/>
    <col min="8207" max="8208" width="9.28515625" style="85" bestFit="1" customWidth="1"/>
    <col min="8209" max="8448" width="9.140625" style="85"/>
    <col min="8449" max="8449" width="0.85546875" style="85" customWidth="1"/>
    <col min="8450" max="8450" width="13.140625" style="85" bestFit="1" customWidth="1"/>
    <col min="8451" max="8451" width="26.85546875" style="85" customWidth="1"/>
    <col min="8452" max="8452" width="14.28515625" style="85" customWidth="1"/>
    <col min="8453" max="8453" width="11.85546875" style="85" customWidth="1"/>
    <col min="8454" max="8454" width="12.85546875" style="85" customWidth="1"/>
    <col min="8455" max="8455" width="8.140625" style="85" customWidth="1"/>
    <col min="8456" max="8456" width="8.28515625" style="85" customWidth="1"/>
    <col min="8457" max="8457" width="11.28515625" style="85" customWidth="1"/>
    <col min="8458" max="8458" width="13.85546875" style="85" bestFit="1" customWidth="1"/>
    <col min="8459" max="8459" width="1.28515625" style="85" customWidth="1"/>
    <col min="8460" max="8460" width="11.7109375" style="85" bestFit="1" customWidth="1"/>
    <col min="8461" max="8461" width="7.42578125" style="85" customWidth="1"/>
    <col min="8462" max="8462" width="6.5703125" style="85" customWidth="1"/>
    <col min="8463" max="8464" width="9.28515625" style="85" bestFit="1" customWidth="1"/>
    <col min="8465" max="8704" width="9.140625" style="85"/>
    <col min="8705" max="8705" width="0.85546875" style="85" customWidth="1"/>
    <col min="8706" max="8706" width="13.140625" style="85" bestFit="1" customWidth="1"/>
    <col min="8707" max="8707" width="26.85546875" style="85" customWidth="1"/>
    <col min="8708" max="8708" width="14.28515625" style="85" customWidth="1"/>
    <col min="8709" max="8709" width="11.85546875" style="85" customWidth="1"/>
    <col min="8710" max="8710" width="12.85546875" style="85" customWidth="1"/>
    <col min="8711" max="8711" width="8.140625" style="85" customWidth="1"/>
    <col min="8712" max="8712" width="8.28515625" style="85" customWidth="1"/>
    <col min="8713" max="8713" width="11.28515625" style="85" customWidth="1"/>
    <col min="8714" max="8714" width="13.85546875" style="85" bestFit="1" customWidth="1"/>
    <col min="8715" max="8715" width="1.28515625" style="85" customWidth="1"/>
    <col min="8716" max="8716" width="11.7109375" style="85" bestFit="1" customWidth="1"/>
    <col min="8717" max="8717" width="7.42578125" style="85" customWidth="1"/>
    <col min="8718" max="8718" width="6.5703125" style="85" customWidth="1"/>
    <col min="8719" max="8720" width="9.28515625" style="85" bestFit="1" customWidth="1"/>
    <col min="8721" max="8960" width="9.140625" style="85"/>
    <col min="8961" max="8961" width="0.85546875" style="85" customWidth="1"/>
    <col min="8962" max="8962" width="13.140625" style="85" bestFit="1" customWidth="1"/>
    <col min="8963" max="8963" width="26.85546875" style="85" customWidth="1"/>
    <col min="8964" max="8964" width="14.28515625" style="85" customWidth="1"/>
    <col min="8965" max="8965" width="11.85546875" style="85" customWidth="1"/>
    <col min="8966" max="8966" width="12.85546875" style="85" customWidth="1"/>
    <col min="8967" max="8967" width="8.140625" style="85" customWidth="1"/>
    <col min="8968" max="8968" width="8.28515625" style="85" customWidth="1"/>
    <col min="8969" max="8969" width="11.28515625" style="85" customWidth="1"/>
    <col min="8970" max="8970" width="13.85546875" style="85" bestFit="1" customWidth="1"/>
    <col min="8971" max="8971" width="1.28515625" style="85" customWidth="1"/>
    <col min="8972" max="8972" width="11.7109375" style="85" bestFit="1" customWidth="1"/>
    <col min="8973" max="8973" width="7.42578125" style="85" customWidth="1"/>
    <col min="8974" max="8974" width="6.5703125" style="85" customWidth="1"/>
    <col min="8975" max="8976" width="9.28515625" style="85" bestFit="1" customWidth="1"/>
    <col min="8977" max="9216" width="9.140625" style="85"/>
    <col min="9217" max="9217" width="0.85546875" style="85" customWidth="1"/>
    <col min="9218" max="9218" width="13.140625" style="85" bestFit="1" customWidth="1"/>
    <col min="9219" max="9219" width="26.85546875" style="85" customWidth="1"/>
    <col min="9220" max="9220" width="14.28515625" style="85" customWidth="1"/>
    <col min="9221" max="9221" width="11.85546875" style="85" customWidth="1"/>
    <col min="9222" max="9222" width="12.85546875" style="85" customWidth="1"/>
    <col min="9223" max="9223" width="8.140625" style="85" customWidth="1"/>
    <col min="9224" max="9224" width="8.28515625" style="85" customWidth="1"/>
    <col min="9225" max="9225" width="11.28515625" style="85" customWidth="1"/>
    <col min="9226" max="9226" width="13.85546875" style="85" bestFit="1" customWidth="1"/>
    <col min="9227" max="9227" width="1.28515625" style="85" customWidth="1"/>
    <col min="9228" max="9228" width="11.7109375" style="85" bestFit="1" customWidth="1"/>
    <col min="9229" max="9229" width="7.42578125" style="85" customWidth="1"/>
    <col min="9230" max="9230" width="6.5703125" style="85" customWidth="1"/>
    <col min="9231" max="9232" width="9.28515625" style="85" bestFit="1" customWidth="1"/>
    <col min="9233" max="9472" width="9.140625" style="85"/>
    <col min="9473" max="9473" width="0.85546875" style="85" customWidth="1"/>
    <col min="9474" max="9474" width="13.140625" style="85" bestFit="1" customWidth="1"/>
    <col min="9475" max="9475" width="26.85546875" style="85" customWidth="1"/>
    <col min="9476" max="9476" width="14.28515625" style="85" customWidth="1"/>
    <col min="9477" max="9477" width="11.85546875" style="85" customWidth="1"/>
    <col min="9478" max="9478" width="12.85546875" style="85" customWidth="1"/>
    <col min="9479" max="9479" width="8.140625" style="85" customWidth="1"/>
    <col min="9480" max="9480" width="8.28515625" style="85" customWidth="1"/>
    <col min="9481" max="9481" width="11.28515625" style="85" customWidth="1"/>
    <col min="9482" max="9482" width="13.85546875" style="85" bestFit="1" customWidth="1"/>
    <col min="9483" max="9483" width="1.28515625" style="85" customWidth="1"/>
    <col min="9484" max="9484" width="11.7109375" style="85" bestFit="1" customWidth="1"/>
    <col min="9485" max="9485" width="7.42578125" style="85" customWidth="1"/>
    <col min="9486" max="9486" width="6.5703125" style="85" customWidth="1"/>
    <col min="9487" max="9488" width="9.28515625" style="85" bestFit="1" customWidth="1"/>
    <col min="9489" max="9728" width="9.140625" style="85"/>
    <col min="9729" max="9729" width="0.85546875" style="85" customWidth="1"/>
    <col min="9730" max="9730" width="13.140625" style="85" bestFit="1" customWidth="1"/>
    <col min="9731" max="9731" width="26.85546875" style="85" customWidth="1"/>
    <col min="9732" max="9732" width="14.28515625" style="85" customWidth="1"/>
    <col min="9733" max="9733" width="11.85546875" style="85" customWidth="1"/>
    <col min="9734" max="9734" width="12.85546875" style="85" customWidth="1"/>
    <col min="9735" max="9735" width="8.140625" style="85" customWidth="1"/>
    <col min="9736" max="9736" width="8.28515625" style="85" customWidth="1"/>
    <col min="9737" max="9737" width="11.28515625" style="85" customWidth="1"/>
    <col min="9738" max="9738" width="13.85546875" style="85" bestFit="1" customWidth="1"/>
    <col min="9739" max="9739" width="1.28515625" style="85" customWidth="1"/>
    <col min="9740" max="9740" width="11.7109375" style="85" bestFit="1" customWidth="1"/>
    <col min="9741" max="9741" width="7.42578125" style="85" customWidth="1"/>
    <col min="9742" max="9742" width="6.5703125" style="85" customWidth="1"/>
    <col min="9743" max="9744" width="9.28515625" style="85" bestFit="1" customWidth="1"/>
    <col min="9745" max="9984" width="9.140625" style="85"/>
    <col min="9985" max="9985" width="0.85546875" style="85" customWidth="1"/>
    <col min="9986" max="9986" width="13.140625" style="85" bestFit="1" customWidth="1"/>
    <col min="9987" max="9987" width="26.85546875" style="85" customWidth="1"/>
    <col min="9988" max="9988" width="14.28515625" style="85" customWidth="1"/>
    <col min="9989" max="9989" width="11.85546875" style="85" customWidth="1"/>
    <col min="9990" max="9990" width="12.85546875" style="85" customWidth="1"/>
    <col min="9991" max="9991" width="8.140625" style="85" customWidth="1"/>
    <col min="9992" max="9992" width="8.28515625" style="85" customWidth="1"/>
    <col min="9993" max="9993" width="11.28515625" style="85" customWidth="1"/>
    <col min="9994" max="9994" width="13.85546875" style="85" bestFit="1" customWidth="1"/>
    <col min="9995" max="9995" width="1.28515625" style="85" customWidth="1"/>
    <col min="9996" max="9996" width="11.7109375" style="85" bestFit="1" customWidth="1"/>
    <col min="9997" max="9997" width="7.42578125" style="85" customWidth="1"/>
    <col min="9998" max="9998" width="6.5703125" style="85" customWidth="1"/>
    <col min="9999" max="10000" width="9.28515625" style="85" bestFit="1" customWidth="1"/>
    <col min="10001" max="10240" width="9.140625" style="85"/>
    <col min="10241" max="10241" width="0.85546875" style="85" customWidth="1"/>
    <col min="10242" max="10242" width="13.140625" style="85" bestFit="1" customWidth="1"/>
    <col min="10243" max="10243" width="26.85546875" style="85" customWidth="1"/>
    <col min="10244" max="10244" width="14.28515625" style="85" customWidth="1"/>
    <col min="10245" max="10245" width="11.85546875" style="85" customWidth="1"/>
    <col min="10246" max="10246" width="12.85546875" style="85" customWidth="1"/>
    <col min="10247" max="10247" width="8.140625" style="85" customWidth="1"/>
    <col min="10248" max="10248" width="8.28515625" style="85" customWidth="1"/>
    <col min="10249" max="10249" width="11.28515625" style="85" customWidth="1"/>
    <col min="10250" max="10250" width="13.85546875" style="85" bestFit="1" customWidth="1"/>
    <col min="10251" max="10251" width="1.28515625" style="85" customWidth="1"/>
    <col min="10252" max="10252" width="11.7109375" style="85" bestFit="1" customWidth="1"/>
    <col min="10253" max="10253" width="7.42578125" style="85" customWidth="1"/>
    <col min="10254" max="10254" width="6.5703125" style="85" customWidth="1"/>
    <col min="10255" max="10256" width="9.28515625" style="85" bestFit="1" customWidth="1"/>
    <col min="10257" max="10496" width="9.140625" style="85"/>
    <col min="10497" max="10497" width="0.85546875" style="85" customWidth="1"/>
    <col min="10498" max="10498" width="13.140625" style="85" bestFit="1" customWidth="1"/>
    <col min="10499" max="10499" width="26.85546875" style="85" customWidth="1"/>
    <col min="10500" max="10500" width="14.28515625" style="85" customWidth="1"/>
    <col min="10501" max="10501" width="11.85546875" style="85" customWidth="1"/>
    <col min="10502" max="10502" width="12.85546875" style="85" customWidth="1"/>
    <col min="10503" max="10503" width="8.140625" style="85" customWidth="1"/>
    <col min="10504" max="10504" width="8.28515625" style="85" customWidth="1"/>
    <col min="10505" max="10505" width="11.28515625" style="85" customWidth="1"/>
    <col min="10506" max="10506" width="13.85546875" style="85" bestFit="1" customWidth="1"/>
    <col min="10507" max="10507" width="1.28515625" style="85" customWidth="1"/>
    <col min="10508" max="10508" width="11.7109375" style="85" bestFit="1" customWidth="1"/>
    <col min="10509" max="10509" width="7.42578125" style="85" customWidth="1"/>
    <col min="10510" max="10510" width="6.5703125" style="85" customWidth="1"/>
    <col min="10511" max="10512" width="9.28515625" style="85" bestFit="1" customWidth="1"/>
    <col min="10513" max="10752" width="9.140625" style="85"/>
    <col min="10753" max="10753" width="0.85546875" style="85" customWidth="1"/>
    <col min="10754" max="10754" width="13.140625" style="85" bestFit="1" customWidth="1"/>
    <col min="10755" max="10755" width="26.85546875" style="85" customWidth="1"/>
    <col min="10756" max="10756" width="14.28515625" style="85" customWidth="1"/>
    <col min="10757" max="10757" width="11.85546875" style="85" customWidth="1"/>
    <col min="10758" max="10758" width="12.85546875" style="85" customWidth="1"/>
    <col min="10759" max="10759" width="8.140625" style="85" customWidth="1"/>
    <col min="10760" max="10760" width="8.28515625" style="85" customWidth="1"/>
    <col min="10761" max="10761" width="11.28515625" style="85" customWidth="1"/>
    <col min="10762" max="10762" width="13.85546875" style="85" bestFit="1" customWidth="1"/>
    <col min="10763" max="10763" width="1.28515625" style="85" customWidth="1"/>
    <col min="10764" max="10764" width="11.7109375" style="85" bestFit="1" customWidth="1"/>
    <col min="10765" max="10765" width="7.42578125" style="85" customWidth="1"/>
    <col min="10766" max="10766" width="6.5703125" style="85" customWidth="1"/>
    <col min="10767" max="10768" width="9.28515625" style="85" bestFit="1" customWidth="1"/>
    <col min="10769" max="11008" width="9.140625" style="85"/>
    <col min="11009" max="11009" width="0.85546875" style="85" customWidth="1"/>
    <col min="11010" max="11010" width="13.140625" style="85" bestFit="1" customWidth="1"/>
    <col min="11011" max="11011" width="26.85546875" style="85" customWidth="1"/>
    <col min="11012" max="11012" width="14.28515625" style="85" customWidth="1"/>
    <col min="11013" max="11013" width="11.85546875" style="85" customWidth="1"/>
    <col min="11014" max="11014" width="12.85546875" style="85" customWidth="1"/>
    <col min="11015" max="11015" width="8.140625" style="85" customWidth="1"/>
    <col min="11016" max="11016" width="8.28515625" style="85" customWidth="1"/>
    <col min="11017" max="11017" width="11.28515625" style="85" customWidth="1"/>
    <col min="11018" max="11018" width="13.85546875" style="85" bestFit="1" customWidth="1"/>
    <col min="11019" max="11019" width="1.28515625" style="85" customWidth="1"/>
    <col min="11020" max="11020" width="11.7109375" style="85" bestFit="1" customWidth="1"/>
    <col min="11021" max="11021" width="7.42578125" style="85" customWidth="1"/>
    <col min="11022" max="11022" width="6.5703125" style="85" customWidth="1"/>
    <col min="11023" max="11024" width="9.28515625" style="85" bestFit="1" customWidth="1"/>
    <col min="11025" max="11264" width="9.140625" style="85"/>
    <col min="11265" max="11265" width="0.85546875" style="85" customWidth="1"/>
    <col min="11266" max="11266" width="13.140625" style="85" bestFit="1" customWidth="1"/>
    <col min="11267" max="11267" width="26.85546875" style="85" customWidth="1"/>
    <col min="11268" max="11268" width="14.28515625" style="85" customWidth="1"/>
    <col min="11269" max="11269" width="11.85546875" style="85" customWidth="1"/>
    <col min="11270" max="11270" width="12.85546875" style="85" customWidth="1"/>
    <col min="11271" max="11271" width="8.140625" style="85" customWidth="1"/>
    <col min="11272" max="11272" width="8.28515625" style="85" customWidth="1"/>
    <col min="11273" max="11273" width="11.28515625" style="85" customWidth="1"/>
    <col min="11274" max="11274" width="13.85546875" style="85" bestFit="1" customWidth="1"/>
    <col min="11275" max="11275" width="1.28515625" style="85" customWidth="1"/>
    <col min="11276" max="11276" width="11.7109375" style="85" bestFit="1" customWidth="1"/>
    <col min="11277" max="11277" width="7.42578125" style="85" customWidth="1"/>
    <col min="11278" max="11278" width="6.5703125" style="85" customWidth="1"/>
    <col min="11279" max="11280" width="9.28515625" style="85" bestFit="1" customWidth="1"/>
    <col min="11281" max="11520" width="9.140625" style="85"/>
    <col min="11521" max="11521" width="0.85546875" style="85" customWidth="1"/>
    <col min="11522" max="11522" width="13.140625" style="85" bestFit="1" customWidth="1"/>
    <col min="11523" max="11523" width="26.85546875" style="85" customWidth="1"/>
    <col min="11524" max="11524" width="14.28515625" style="85" customWidth="1"/>
    <col min="11525" max="11525" width="11.85546875" style="85" customWidth="1"/>
    <col min="11526" max="11526" width="12.85546875" style="85" customWidth="1"/>
    <col min="11527" max="11527" width="8.140625" style="85" customWidth="1"/>
    <col min="11528" max="11528" width="8.28515625" style="85" customWidth="1"/>
    <col min="11529" max="11529" width="11.28515625" style="85" customWidth="1"/>
    <col min="11530" max="11530" width="13.85546875" style="85" bestFit="1" customWidth="1"/>
    <col min="11531" max="11531" width="1.28515625" style="85" customWidth="1"/>
    <col min="11532" max="11532" width="11.7109375" style="85" bestFit="1" customWidth="1"/>
    <col min="11533" max="11533" width="7.42578125" style="85" customWidth="1"/>
    <col min="11534" max="11534" width="6.5703125" style="85" customWidth="1"/>
    <col min="11535" max="11536" width="9.28515625" style="85" bestFit="1" customWidth="1"/>
    <col min="11537" max="11776" width="9.140625" style="85"/>
    <col min="11777" max="11777" width="0.85546875" style="85" customWidth="1"/>
    <col min="11778" max="11778" width="13.140625" style="85" bestFit="1" customWidth="1"/>
    <col min="11779" max="11779" width="26.85546875" style="85" customWidth="1"/>
    <col min="11780" max="11780" width="14.28515625" style="85" customWidth="1"/>
    <col min="11781" max="11781" width="11.85546875" style="85" customWidth="1"/>
    <col min="11782" max="11782" width="12.85546875" style="85" customWidth="1"/>
    <col min="11783" max="11783" width="8.140625" style="85" customWidth="1"/>
    <col min="11784" max="11784" width="8.28515625" style="85" customWidth="1"/>
    <col min="11785" max="11785" width="11.28515625" style="85" customWidth="1"/>
    <col min="11786" max="11786" width="13.85546875" style="85" bestFit="1" customWidth="1"/>
    <col min="11787" max="11787" width="1.28515625" style="85" customWidth="1"/>
    <col min="11788" max="11788" width="11.7109375" style="85" bestFit="1" customWidth="1"/>
    <col min="11789" max="11789" width="7.42578125" style="85" customWidth="1"/>
    <col min="11790" max="11790" width="6.5703125" style="85" customWidth="1"/>
    <col min="11791" max="11792" width="9.28515625" style="85" bestFit="1" customWidth="1"/>
    <col min="11793" max="12032" width="9.140625" style="85"/>
    <col min="12033" max="12033" width="0.85546875" style="85" customWidth="1"/>
    <col min="12034" max="12034" width="13.140625" style="85" bestFit="1" customWidth="1"/>
    <col min="12035" max="12035" width="26.85546875" style="85" customWidth="1"/>
    <col min="12036" max="12036" width="14.28515625" style="85" customWidth="1"/>
    <col min="12037" max="12037" width="11.85546875" style="85" customWidth="1"/>
    <col min="12038" max="12038" width="12.85546875" style="85" customWidth="1"/>
    <col min="12039" max="12039" width="8.140625" style="85" customWidth="1"/>
    <col min="12040" max="12040" width="8.28515625" style="85" customWidth="1"/>
    <col min="12041" max="12041" width="11.28515625" style="85" customWidth="1"/>
    <col min="12042" max="12042" width="13.85546875" style="85" bestFit="1" customWidth="1"/>
    <col min="12043" max="12043" width="1.28515625" style="85" customWidth="1"/>
    <col min="12044" max="12044" width="11.7109375" style="85" bestFit="1" customWidth="1"/>
    <col min="12045" max="12045" width="7.42578125" style="85" customWidth="1"/>
    <col min="12046" max="12046" width="6.5703125" style="85" customWidth="1"/>
    <col min="12047" max="12048" width="9.28515625" style="85" bestFit="1" customWidth="1"/>
    <col min="12049" max="12288" width="9.140625" style="85"/>
    <col min="12289" max="12289" width="0.85546875" style="85" customWidth="1"/>
    <col min="12290" max="12290" width="13.140625" style="85" bestFit="1" customWidth="1"/>
    <col min="12291" max="12291" width="26.85546875" style="85" customWidth="1"/>
    <col min="12292" max="12292" width="14.28515625" style="85" customWidth="1"/>
    <col min="12293" max="12293" width="11.85546875" style="85" customWidth="1"/>
    <col min="12294" max="12294" width="12.85546875" style="85" customWidth="1"/>
    <col min="12295" max="12295" width="8.140625" style="85" customWidth="1"/>
    <col min="12296" max="12296" width="8.28515625" style="85" customWidth="1"/>
    <col min="12297" max="12297" width="11.28515625" style="85" customWidth="1"/>
    <col min="12298" max="12298" width="13.85546875" style="85" bestFit="1" customWidth="1"/>
    <col min="12299" max="12299" width="1.28515625" style="85" customWidth="1"/>
    <col min="12300" max="12300" width="11.7109375" style="85" bestFit="1" customWidth="1"/>
    <col min="12301" max="12301" width="7.42578125" style="85" customWidth="1"/>
    <col min="12302" max="12302" width="6.5703125" style="85" customWidth="1"/>
    <col min="12303" max="12304" width="9.28515625" style="85" bestFit="1" customWidth="1"/>
    <col min="12305" max="12544" width="9.140625" style="85"/>
    <col min="12545" max="12545" width="0.85546875" style="85" customWidth="1"/>
    <col min="12546" max="12546" width="13.140625" style="85" bestFit="1" customWidth="1"/>
    <col min="12547" max="12547" width="26.85546875" style="85" customWidth="1"/>
    <col min="12548" max="12548" width="14.28515625" style="85" customWidth="1"/>
    <col min="12549" max="12549" width="11.85546875" style="85" customWidth="1"/>
    <col min="12550" max="12550" width="12.85546875" style="85" customWidth="1"/>
    <col min="12551" max="12551" width="8.140625" style="85" customWidth="1"/>
    <col min="12552" max="12552" width="8.28515625" style="85" customWidth="1"/>
    <col min="12553" max="12553" width="11.28515625" style="85" customWidth="1"/>
    <col min="12554" max="12554" width="13.85546875" style="85" bestFit="1" customWidth="1"/>
    <col min="12555" max="12555" width="1.28515625" style="85" customWidth="1"/>
    <col min="12556" max="12556" width="11.7109375" style="85" bestFit="1" customWidth="1"/>
    <col min="12557" max="12557" width="7.42578125" style="85" customWidth="1"/>
    <col min="12558" max="12558" width="6.5703125" style="85" customWidth="1"/>
    <col min="12559" max="12560" width="9.28515625" style="85" bestFit="1" customWidth="1"/>
    <col min="12561" max="12800" width="9.140625" style="85"/>
    <col min="12801" max="12801" width="0.85546875" style="85" customWidth="1"/>
    <col min="12802" max="12802" width="13.140625" style="85" bestFit="1" customWidth="1"/>
    <col min="12803" max="12803" width="26.85546875" style="85" customWidth="1"/>
    <col min="12804" max="12804" width="14.28515625" style="85" customWidth="1"/>
    <col min="12805" max="12805" width="11.85546875" style="85" customWidth="1"/>
    <col min="12806" max="12806" width="12.85546875" style="85" customWidth="1"/>
    <col min="12807" max="12807" width="8.140625" style="85" customWidth="1"/>
    <col min="12808" max="12808" width="8.28515625" style="85" customWidth="1"/>
    <col min="12809" max="12809" width="11.28515625" style="85" customWidth="1"/>
    <col min="12810" max="12810" width="13.85546875" style="85" bestFit="1" customWidth="1"/>
    <col min="12811" max="12811" width="1.28515625" style="85" customWidth="1"/>
    <col min="12812" max="12812" width="11.7109375" style="85" bestFit="1" customWidth="1"/>
    <col min="12813" max="12813" width="7.42578125" style="85" customWidth="1"/>
    <col min="12814" max="12814" width="6.5703125" style="85" customWidth="1"/>
    <col min="12815" max="12816" width="9.28515625" style="85" bestFit="1" customWidth="1"/>
    <col min="12817" max="13056" width="9.140625" style="85"/>
    <col min="13057" max="13057" width="0.85546875" style="85" customWidth="1"/>
    <col min="13058" max="13058" width="13.140625" style="85" bestFit="1" customWidth="1"/>
    <col min="13059" max="13059" width="26.85546875" style="85" customWidth="1"/>
    <col min="13060" max="13060" width="14.28515625" style="85" customWidth="1"/>
    <col min="13061" max="13061" width="11.85546875" style="85" customWidth="1"/>
    <col min="13062" max="13062" width="12.85546875" style="85" customWidth="1"/>
    <col min="13063" max="13063" width="8.140625" style="85" customWidth="1"/>
    <col min="13064" max="13064" width="8.28515625" style="85" customWidth="1"/>
    <col min="13065" max="13065" width="11.28515625" style="85" customWidth="1"/>
    <col min="13066" max="13066" width="13.85546875" style="85" bestFit="1" customWidth="1"/>
    <col min="13067" max="13067" width="1.28515625" style="85" customWidth="1"/>
    <col min="13068" max="13068" width="11.7109375" style="85" bestFit="1" customWidth="1"/>
    <col min="13069" max="13069" width="7.42578125" style="85" customWidth="1"/>
    <col min="13070" max="13070" width="6.5703125" style="85" customWidth="1"/>
    <col min="13071" max="13072" width="9.28515625" style="85" bestFit="1" customWidth="1"/>
    <col min="13073" max="13312" width="9.140625" style="85"/>
    <col min="13313" max="13313" width="0.85546875" style="85" customWidth="1"/>
    <col min="13314" max="13314" width="13.140625" style="85" bestFit="1" customWidth="1"/>
    <col min="13315" max="13315" width="26.85546875" style="85" customWidth="1"/>
    <col min="13316" max="13316" width="14.28515625" style="85" customWidth="1"/>
    <col min="13317" max="13317" width="11.85546875" style="85" customWidth="1"/>
    <col min="13318" max="13318" width="12.85546875" style="85" customWidth="1"/>
    <col min="13319" max="13319" width="8.140625" style="85" customWidth="1"/>
    <col min="13320" max="13320" width="8.28515625" style="85" customWidth="1"/>
    <col min="13321" max="13321" width="11.28515625" style="85" customWidth="1"/>
    <col min="13322" max="13322" width="13.85546875" style="85" bestFit="1" customWidth="1"/>
    <col min="13323" max="13323" width="1.28515625" style="85" customWidth="1"/>
    <col min="13324" max="13324" width="11.7109375" style="85" bestFit="1" customWidth="1"/>
    <col min="13325" max="13325" width="7.42578125" style="85" customWidth="1"/>
    <col min="13326" max="13326" width="6.5703125" style="85" customWidth="1"/>
    <col min="13327" max="13328" width="9.28515625" style="85" bestFit="1" customWidth="1"/>
    <col min="13329" max="13568" width="9.140625" style="85"/>
    <col min="13569" max="13569" width="0.85546875" style="85" customWidth="1"/>
    <col min="13570" max="13570" width="13.140625" style="85" bestFit="1" customWidth="1"/>
    <col min="13571" max="13571" width="26.85546875" style="85" customWidth="1"/>
    <col min="13572" max="13572" width="14.28515625" style="85" customWidth="1"/>
    <col min="13573" max="13573" width="11.85546875" style="85" customWidth="1"/>
    <col min="13574" max="13574" width="12.85546875" style="85" customWidth="1"/>
    <col min="13575" max="13575" width="8.140625" style="85" customWidth="1"/>
    <col min="13576" max="13576" width="8.28515625" style="85" customWidth="1"/>
    <col min="13577" max="13577" width="11.28515625" style="85" customWidth="1"/>
    <col min="13578" max="13578" width="13.85546875" style="85" bestFit="1" customWidth="1"/>
    <col min="13579" max="13579" width="1.28515625" style="85" customWidth="1"/>
    <col min="13580" max="13580" width="11.7109375" style="85" bestFit="1" customWidth="1"/>
    <col min="13581" max="13581" width="7.42578125" style="85" customWidth="1"/>
    <col min="13582" max="13582" width="6.5703125" style="85" customWidth="1"/>
    <col min="13583" max="13584" width="9.28515625" style="85" bestFit="1" customWidth="1"/>
    <col min="13585" max="13824" width="9.140625" style="85"/>
    <col min="13825" max="13825" width="0.85546875" style="85" customWidth="1"/>
    <col min="13826" max="13826" width="13.140625" style="85" bestFit="1" customWidth="1"/>
    <col min="13827" max="13827" width="26.85546875" style="85" customWidth="1"/>
    <col min="13828" max="13828" width="14.28515625" style="85" customWidth="1"/>
    <col min="13829" max="13829" width="11.85546875" style="85" customWidth="1"/>
    <col min="13830" max="13830" width="12.85546875" style="85" customWidth="1"/>
    <col min="13831" max="13831" width="8.140625" style="85" customWidth="1"/>
    <col min="13832" max="13832" width="8.28515625" style="85" customWidth="1"/>
    <col min="13833" max="13833" width="11.28515625" style="85" customWidth="1"/>
    <col min="13834" max="13834" width="13.85546875" style="85" bestFit="1" customWidth="1"/>
    <col min="13835" max="13835" width="1.28515625" style="85" customWidth="1"/>
    <col min="13836" max="13836" width="11.7109375" style="85" bestFit="1" customWidth="1"/>
    <col min="13837" max="13837" width="7.42578125" style="85" customWidth="1"/>
    <col min="13838" max="13838" width="6.5703125" style="85" customWidth="1"/>
    <col min="13839" max="13840" width="9.28515625" style="85" bestFit="1" customWidth="1"/>
    <col min="13841" max="14080" width="9.140625" style="85"/>
    <col min="14081" max="14081" width="0.85546875" style="85" customWidth="1"/>
    <col min="14082" max="14082" width="13.140625" style="85" bestFit="1" customWidth="1"/>
    <col min="14083" max="14083" width="26.85546875" style="85" customWidth="1"/>
    <col min="14084" max="14084" width="14.28515625" style="85" customWidth="1"/>
    <col min="14085" max="14085" width="11.85546875" style="85" customWidth="1"/>
    <col min="14086" max="14086" width="12.85546875" style="85" customWidth="1"/>
    <col min="14087" max="14087" width="8.140625" style="85" customWidth="1"/>
    <col min="14088" max="14088" width="8.28515625" style="85" customWidth="1"/>
    <col min="14089" max="14089" width="11.28515625" style="85" customWidth="1"/>
    <col min="14090" max="14090" width="13.85546875" style="85" bestFit="1" customWidth="1"/>
    <col min="14091" max="14091" width="1.28515625" style="85" customWidth="1"/>
    <col min="14092" max="14092" width="11.7109375" style="85" bestFit="1" customWidth="1"/>
    <col min="14093" max="14093" width="7.42578125" style="85" customWidth="1"/>
    <col min="14094" max="14094" width="6.5703125" style="85" customWidth="1"/>
    <col min="14095" max="14096" width="9.28515625" style="85" bestFit="1" customWidth="1"/>
    <col min="14097" max="14336" width="9.140625" style="85"/>
    <col min="14337" max="14337" width="0.85546875" style="85" customWidth="1"/>
    <col min="14338" max="14338" width="13.140625" style="85" bestFit="1" customWidth="1"/>
    <col min="14339" max="14339" width="26.85546875" style="85" customWidth="1"/>
    <col min="14340" max="14340" width="14.28515625" style="85" customWidth="1"/>
    <col min="14341" max="14341" width="11.85546875" style="85" customWidth="1"/>
    <col min="14342" max="14342" width="12.85546875" style="85" customWidth="1"/>
    <col min="14343" max="14343" width="8.140625" style="85" customWidth="1"/>
    <col min="14344" max="14344" width="8.28515625" style="85" customWidth="1"/>
    <col min="14345" max="14345" width="11.28515625" style="85" customWidth="1"/>
    <col min="14346" max="14346" width="13.85546875" style="85" bestFit="1" customWidth="1"/>
    <col min="14347" max="14347" width="1.28515625" style="85" customWidth="1"/>
    <col min="14348" max="14348" width="11.7109375" style="85" bestFit="1" customWidth="1"/>
    <col min="14349" max="14349" width="7.42578125" style="85" customWidth="1"/>
    <col min="14350" max="14350" width="6.5703125" style="85" customWidth="1"/>
    <col min="14351" max="14352" width="9.28515625" style="85" bestFit="1" customWidth="1"/>
    <col min="14353" max="14592" width="9.140625" style="85"/>
    <col min="14593" max="14593" width="0.85546875" style="85" customWidth="1"/>
    <col min="14594" max="14594" width="13.140625" style="85" bestFit="1" customWidth="1"/>
    <col min="14595" max="14595" width="26.85546875" style="85" customWidth="1"/>
    <col min="14596" max="14596" width="14.28515625" style="85" customWidth="1"/>
    <col min="14597" max="14597" width="11.85546875" style="85" customWidth="1"/>
    <col min="14598" max="14598" width="12.85546875" style="85" customWidth="1"/>
    <col min="14599" max="14599" width="8.140625" style="85" customWidth="1"/>
    <col min="14600" max="14600" width="8.28515625" style="85" customWidth="1"/>
    <col min="14601" max="14601" width="11.28515625" style="85" customWidth="1"/>
    <col min="14602" max="14602" width="13.85546875" style="85" bestFit="1" customWidth="1"/>
    <col min="14603" max="14603" width="1.28515625" style="85" customWidth="1"/>
    <col min="14604" max="14604" width="11.7109375" style="85" bestFit="1" customWidth="1"/>
    <col min="14605" max="14605" width="7.42578125" style="85" customWidth="1"/>
    <col min="14606" max="14606" width="6.5703125" style="85" customWidth="1"/>
    <col min="14607" max="14608" width="9.28515625" style="85" bestFit="1" customWidth="1"/>
    <col min="14609" max="14848" width="9.140625" style="85"/>
    <col min="14849" max="14849" width="0.85546875" style="85" customWidth="1"/>
    <col min="14850" max="14850" width="13.140625" style="85" bestFit="1" customWidth="1"/>
    <col min="14851" max="14851" width="26.85546875" style="85" customWidth="1"/>
    <col min="14852" max="14852" width="14.28515625" style="85" customWidth="1"/>
    <col min="14853" max="14853" width="11.85546875" style="85" customWidth="1"/>
    <col min="14854" max="14854" width="12.85546875" style="85" customWidth="1"/>
    <col min="14855" max="14855" width="8.140625" style="85" customWidth="1"/>
    <col min="14856" max="14856" width="8.28515625" style="85" customWidth="1"/>
    <col min="14857" max="14857" width="11.28515625" style="85" customWidth="1"/>
    <col min="14858" max="14858" width="13.85546875" style="85" bestFit="1" customWidth="1"/>
    <col min="14859" max="14859" width="1.28515625" style="85" customWidth="1"/>
    <col min="14860" max="14860" width="11.7109375" style="85" bestFit="1" customWidth="1"/>
    <col min="14861" max="14861" width="7.42578125" style="85" customWidth="1"/>
    <col min="14862" max="14862" width="6.5703125" style="85" customWidth="1"/>
    <col min="14863" max="14864" width="9.28515625" style="85" bestFit="1" customWidth="1"/>
    <col min="14865" max="15104" width="9.140625" style="85"/>
    <col min="15105" max="15105" width="0.85546875" style="85" customWidth="1"/>
    <col min="15106" max="15106" width="13.140625" style="85" bestFit="1" customWidth="1"/>
    <col min="15107" max="15107" width="26.85546875" style="85" customWidth="1"/>
    <col min="15108" max="15108" width="14.28515625" style="85" customWidth="1"/>
    <col min="15109" max="15109" width="11.85546875" style="85" customWidth="1"/>
    <col min="15110" max="15110" width="12.85546875" style="85" customWidth="1"/>
    <col min="15111" max="15111" width="8.140625" style="85" customWidth="1"/>
    <col min="15112" max="15112" width="8.28515625" style="85" customWidth="1"/>
    <col min="15113" max="15113" width="11.28515625" style="85" customWidth="1"/>
    <col min="15114" max="15114" width="13.85546875" style="85" bestFit="1" customWidth="1"/>
    <col min="15115" max="15115" width="1.28515625" style="85" customWidth="1"/>
    <col min="15116" max="15116" width="11.7109375" style="85" bestFit="1" customWidth="1"/>
    <col min="15117" max="15117" width="7.42578125" style="85" customWidth="1"/>
    <col min="15118" max="15118" width="6.5703125" style="85" customWidth="1"/>
    <col min="15119" max="15120" width="9.28515625" style="85" bestFit="1" customWidth="1"/>
    <col min="15121" max="15360" width="9.140625" style="85"/>
    <col min="15361" max="15361" width="0.85546875" style="85" customWidth="1"/>
    <col min="15362" max="15362" width="13.140625" style="85" bestFit="1" customWidth="1"/>
    <col min="15363" max="15363" width="26.85546875" style="85" customWidth="1"/>
    <col min="15364" max="15364" width="14.28515625" style="85" customWidth="1"/>
    <col min="15365" max="15365" width="11.85546875" style="85" customWidth="1"/>
    <col min="15366" max="15366" width="12.85546875" style="85" customWidth="1"/>
    <col min="15367" max="15367" width="8.140625" style="85" customWidth="1"/>
    <col min="15368" max="15368" width="8.28515625" style="85" customWidth="1"/>
    <col min="15369" max="15369" width="11.28515625" style="85" customWidth="1"/>
    <col min="15370" max="15370" width="13.85546875" style="85" bestFit="1" customWidth="1"/>
    <col min="15371" max="15371" width="1.28515625" style="85" customWidth="1"/>
    <col min="15372" max="15372" width="11.7109375" style="85" bestFit="1" customWidth="1"/>
    <col min="15373" max="15373" width="7.42578125" style="85" customWidth="1"/>
    <col min="15374" max="15374" width="6.5703125" style="85" customWidth="1"/>
    <col min="15375" max="15376" width="9.28515625" style="85" bestFit="1" customWidth="1"/>
    <col min="15377" max="15616" width="9.140625" style="85"/>
    <col min="15617" max="15617" width="0.85546875" style="85" customWidth="1"/>
    <col min="15618" max="15618" width="13.140625" style="85" bestFit="1" customWidth="1"/>
    <col min="15619" max="15619" width="26.85546875" style="85" customWidth="1"/>
    <col min="15620" max="15620" width="14.28515625" style="85" customWidth="1"/>
    <col min="15621" max="15621" width="11.85546875" style="85" customWidth="1"/>
    <col min="15622" max="15622" width="12.85546875" style="85" customWidth="1"/>
    <col min="15623" max="15623" width="8.140625" style="85" customWidth="1"/>
    <col min="15624" max="15624" width="8.28515625" style="85" customWidth="1"/>
    <col min="15625" max="15625" width="11.28515625" style="85" customWidth="1"/>
    <col min="15626" max="15626" width="13.85546875" style="85" bestFit="1" customWidth="1"/>
    <col min="15627" max="15627" width="1.28515625" style="85" customWidth="1"/>
    <col min="15628" max="15628" width="11.7109375" style="85" bestFit="1" customWidth="1"/>
    <col min="15629" max="15629" width="7.42578125" style="85" customWidth="1"/>
    <col min="15630" max="15630" width="6.5703125" style="85" customWidth="1"/>
    <col min="15631" max="15632" width="9.28515625" style="85" bestFit="1" customWidth="1"/>
    <col min="15633" max="15872" width="9.140625" style="85"/>
    <col min="15873" max="15873" width="0.85546875" style="85" customWidth="1"/>
    <col min="15874" max="15874" width="13.140625" style="85" bestFit="1" customWidth="1"/>
    <col min="15875" max="15875" width="26.85546875" style="85" customWidth="1"/>
    <col min="15876" max="15876" width="14.28515625" style="85" customWidth="1"/>
    <col min="15877" max="15877" width="11.85546875" style="85" customWidth="1"/>
    <col min="15878" max="15878" width="12.85546875" style="85" customWidth="1"/>
    <col min="15879" max="15879" width="8.140625" style="85" customWidth="1"/>
    <col min="15880" max="15880" width="8.28515625" style="85" customWidth="1"/>
    <col min="15881" max="15881" width="11.28515625" style="85" customWidth="1"/>
    <col min="15882" max="15882" width="13.85546875" style="85" bestFit="1" customWidth="1"/>
    <col min="15883" max="15883" width="1.28515625" style="85" customWidth="1"/>
    <col min="15884" max="15884" width="11.7109375" style="85" bestFit="1" customWidth="1"/>
    <col min="15885" max="15885" width="7.42578125" style="85" customWidth="1"/>
    <col min="15886" max="15886" width="6.5703125" style="85" customWidth="1"/>
    <col min="15887" max="15888" width="9.28515625" style="85" bestFit="1" customWidth="1"/>
    <col min="15889" max="16128" width="9.140625" style="85"/>
    <col min="16129" max="16129" width="0.85546875" style="85" customWidth="1"/>
    <col min="16130" max="16130" width="13.140625" style="85" bestFit="1" customWidth="1"/>
    <col min="16131" max="16131" width="26.85546875" style="85" customWidth="1"/>
    <col min="16132" max="16132" width="14.28515625" style="85" customWidth="1"/>
    <col min="16133" max="16133" width="11.85546875" style="85" customWidth="1"/>
    <col min="16134" max="16134" width="12.85546875" style="85" customWidth="1"/>
    <col min="16135" max="16135" width="8.140625" style="85" customWidth="1"/>
    <col min="16136" max="16136" width="8.28515625" style="85" customWidth="1"/>
    <col min="16137" max="16137" width="11.28515625" style="85" customWidth="1"/>
    <col min="16138" max="16138" width="13.85546875" style="85" bestFit="1" customWidth="1"/>
    <col min="16139" max="16139" width="1.28515625" style="85" customWidth="1"/>
    <col min="16140" max="16140" width="11.7109375" style="85" bestFit="1" customWidth="1"/>
    <col min="16141" max="16141" width="7.42578125" style="85" customWidth="1"/>
    <col min="16142" max="16142" width="6.5703125" style="85" customWidth="1"/>
    <col min="16143" max="16144" width="9.28515625" style="85" bestFit="1" customWidth="1"/>
    <col min="16145" max="16384" width="9.140625" style="85"/>
  </cols>
  <sheetData>
    <row r="1" spans="2:13" ht="9.75" customHeight="1" thickBot="1" x14ac:dyDescent="0.25"/>
    <row r="2" spans="2:13" ht="15" customHeight="1" x14ac:dyDescent="0.2">
      <c r="B2" s="555" t="s">
        <v>420</v>
      </c>
      <c r="C2" s="556"/>
      <c r="D2" s="556"/>
      <c r="E2" s="556"/>
      <c r="F2" s="556"/>
      <c r="G2" s="556"/>
      <c r="H2" s="556"/>
      <c r="I2" s="556"/>
      <c r="J2" s="557"/>
    </row>
    <row r="3" spans="2:13" ht="15.75" customHeight="1" x14ac:dyDescent="0.2">
      <c r="B3" s="377" t="s">
        <v>1</v>
      </c>
      <c r="C3" s="378"/>
      <c r="D3" s="378"/>
      <c r="E3" s="378"/>
      <c r="F3" s="396"/>
      <c r="G3" s="558"/>
      <c r="H3" s="559"/>
      <c r="I3" s="559"/>
      <c r="J3" s="560"/>
    </row>
    <row r="4" spans="2:13" ht="15.75" customHeight="1" x14ac:dyDescent="0.2">
      <c r="B4" s="377" t="s">
        <v>296</v>
      </c>
      <c r="C4" s="378"/>
      <c r="D4" s="378"/>
      <c r="E4" s="378"/>
      <c r="F4" s="396"/>
      <c r="G4" s="561"/>
      <c r="H4" s="562"/>
      <c r="I4" s="562"/>
      <c r="J4" s="563"/>
    </row>
    <row r="5" spans="2:13" ht="12.75" x14ac:dyDescent="0.2">
      <c r="B5" s="564"/>
      <c r="C5" s="565"/>
      <c r="D5" s="565"/>
      <c r="E5" s="565"/>
      <c r="F5" s="565"/>
      <c r="G5" s="565"/>
      <c r="H5" s="565"/>
      <c r="I5" s="565"/>
      <c r="J5" s="566"/>
    </row>
    <row r="6" spans="2:13" ht="15" x14ac:dyDescent="0.2">
      <c r="B6" s="545"/>
      <c r="C6" s="546"/>
      <c r="D6" s="546"/>
      <c r="E6" s="546"/>
      <c r="F6" s="546"/>
      <c r="G6" s="546"/>
      <c r="H6" s="546"/>
      <c r="I6" s="546"/>
      <c r="J6" s="547"/>
    </row>
    <row r="7" spans="2:13" ht="15.75" customHeight="1" x14ac:dyDescent="0.2">
      <c r="B7" s="124" t="s">
        <v>4</v>
      </c>
      <c r="C7" s="427" t="s">
        <v>5</v>
      </c>
      <c r="D7" s="548"/>
      <c r="E7" s="548"/>
      <c r="F7" s="548"/>
      <c r="G7" s="548"/>
      <c r="H7" s="548"/>
      <c r="I7" s="549">
        <v>44308</v>
      </c>
      <c r="J7" s="385"/>
    </row>
    <row r="8" spans="2:13" ht="15.75" customHeight="1" x14ac:dyDescent="0.2">
      <c r="B8" s="124" t="s">
        <v>6</v>
      </c>
      <c r="C8" s="427" t="s">
        <v>7</v>
      </c>
      <c r="D8" s="548"/>
      <c r="E8" s="548"/>
      <c r="F8" s="548"/>
      <c r="G8" s="548"/>
      <c r="H8" s="548"/>
      <c r="I8" s="550" t="s">
        <v>176</v>
      </c>
      <c r="J8" s="551"/>
    </row>
    <row r="9" spans="2:13" ht="12.75" x14ac:dyDescent="0.2">
      <c r="B9" s="124" t="s">
        <v>8</v>
      </c>
      <c r="C9" s="395" t="s">
        <v>199</v>
      </c>
      <c r="D9" s="552"/>
      <c r="E9" s="552"/>
      <c r="F9" s="552"/>
      <c r="G9" s="552"/>
      <c r="H9" s="553"/>
      <c r="I9" s="554" t="s">
        <v>297</v>
      </c>
      <c r="J9" s="385"/>
    </row>
    <row r="10" spans="2:13" ht="15.75" customHeight="1" x14ac:dyDescent="0.2">
      <c r="B10" s="124" t="s">
        <v>9</v>
      </c>
      <c r="C10" s="395" t="s">
        <v>10</v>
      </c>
      <c r="D10" s="552"/>
      <c r="E10" s="552"/>
      <c r="F10" s="552"/>
      <c r="G10" s="552"/>
      <c r="H10" s="553"/>
      <c r="I10" s="567">
        <v>12</v>
      </c>
      <c r="J10" s="568"/>
    </row>
    <row r="11" spans="2:13" ht="14.25" customHeight="1" x14ac:dyDescent="0.2">
      <c r="B11" s="569" t="s">
        <v>200</v>
      </c>
      <c r="C11" s="570"/>
      <c r="D11" s="570"/>
      <c r="E11" s="570"/>
      <c r="F11" s="570"/>
      <c r="G11" s="570"/>
      <c r="H11" s="570"/>
      <c r="I11" s="570"/>
      <c r="J11" s="571"/>
    </row>
    <row r="12" spans="2:13" ht="49.5" customHeight="1" x14ac:dyDescent="0.2">
      <c r="B12" s="125" t="s">
        <v>201</v>
      </c>
      <c r="C12" s="539" t="s">
        <v>202</v>
      </c>
      <c r="D12" s="539"/>
      <c r="E12" s="539"/>
      <c r="F12" s="540"/>
      <c r="G12" s="543" t="s">
        <v>11</v>
      </c>
      <c r="H12" s="540"/>
      <c r="I12" s="536" t="s">
        <v>203</v>
      </c>
      <c r="J12" s="544"/>
    </row>
    <row r="13" spans="2:13" ht="12.75" x14ac:dyDescent="0.2">
      <c r="B13" s="126"/>
      <c r="C13" s="536" t="s">
        <v>204</v>
      </c>
      <c r="D13" s="536"/>
      <c r="E13" s="536"/>
      <c r="F13" s="536"/>
      <c r="G13" s="536" t="s">
        <v>205</v>
      </c>
      <c r="H13" s="536"/>
      <c r="I13" s="537">
        <v>2</v>
      </c>
      <c r="J13" s="538"/>
    </row>
    <row r="14" spans="2:13" ht="12.75" customHeight="1" x14ac:dyDescent="0.2">
      <c r="B14" s="472" t="s">
        <v>206</v>
      </c>
      <c r="C14" s="539"/>
      <c r="D14" s="539"/>
      <c r="E14" s="539"/>
      <c r="F14" s="539"/>
      <c r="G14" s="539"/>
      <c r="H14" s="540"/>
      <c r="I14" s="537">
        <f>SUM(I13:I13)</f>
        <v>2</v>
      </c>
      <c r="J14" s="538"/>
    </row>
    <row r="15" spans="2:13" ht="8.25" customHeight="1" x14ac:dyDescent="0.2">
      <c r="B15" s="472"/>
      <c r="C15" s="541"/>
      <c r="D15" s="541"/>
      <c r="E15" s="541"/>
      <c r="F15" s="541"/>
      <c r="G15" s="541"/>
      <c r="H15" s="541"/>
      <c r="I15" s="541"/>
      <c r="J15" s="542"/>
    </row>
    <row r="16" spans="2:13" ht="12.75" x14ac:dyDescent="0.2">
      <c r="B16" s="424"/>
      <c r="C16" s="425"/>
      <c r="D16" s="425"/>
      <c r="E16" s="425"/>
      <c r="F16" s="425"/>
      <c r="G16" s="425"/>
      <c r="H16" s="425"/>
      <c r="I16" s="425"/>
      <c r="J16" s="572"/>
      <c r="L16" s="127"/>
      <c r="M16" s="128"/>
    </row>
    <row r="17" spans="2:244" ht="7.5" customHeight="1" x14ac:dyDescent="0.2">
      <c r="B17" s="520"/>
      <c r="C17" s="471"/>
      <c r="D17" s="471"/>
      <c r="E17" s="471"/>
      <c r="F17" s="471"/>
      <c r="G17" s="471"/>
      <c r="H17" s="471"/>
      <c r="I17" s="471"/>
      <c r="J17" s="573"/>
      <c r="L17" s="127"/>
      <c r="M17" s="128"/>
    </row>
    <row r="18" spans="2:244" ht="12.75" customHeight="1" x14ac:dyDescent="0.2">
      <c r="B18" s="451" t="s">
        <v>207</v>
      </c>
      <c r="C18" s="574"/>
      <c r="D18" s="574"/>
      <c r="E18" s="574"/>
      <c r="F18" s="574"/>
      <c r="G18" s="574"/>
      <c r="H18" s="574"/>
      <c r="I18" s="574"/>
      <c r="J18" s="575"/>
      <c r="L18" s="127"/>
      <c r="M18" s="128"/>
    </row>
    <row r="19" spans="2:244" ht="21.75" customHeight="1" x14ac:dyDescent="0.2">
      <c r="B19" s="534" t="s">
        <v>208</v>
      </c>
      <c r="C19" s="503"/>
      <c r="D19" s="503"/>
      <c r="E19" s="503"/>
      <c r="F19" s="503"/>
      <c r="G19" s="503"/>
      <c r="H19" s="503"/>
      <c r="I19" s="503"/>
      <c r="J19" s="535"/>
      <c r="K19" s="129"/>
      <c r="L19" s="130"/>
      <c r="M19" s="130"/>
      <c r="N19" s="130"/>
      <c r="O19" s="130"/>
      <c r="P19" s="130"/>
      <c r="Q19" s="130"/>
      <c r="R19" s="525"/>
      <c r="S19" s="525"/>
      <c r="T19" s="525"/>
      <c r="U19" s="525"/>
      <c r="V19" s="525"/>
      <c r="W19" s="525"/>
      <c r="X19" s="525"/>
      <c r="Y19" s="525"/>
      <c r="Z19" s="525"/>
      <c r="AA19" s="525"/>
      <c r="AB19" s="525"/>
      <c r="AC19" s="525"/>
      <c r="AD19" s="525"/>
      <c r="AE19" s="525"/>
      <c r="AF19" s="525"/>
      <c r="AG19" s="525"/>
      <c r="AH19" s="525"/>
      <c r="AI19" s="525"/>
      <c r="AJ19" s="525"/>
      <c r="AK19" s="525"/>
      <c r="AL19" s="525"/>
      <c r="AM19" s="525"/>
      <c r="AN19" s="525"/>
      <c r="AO19" s="525"/>
      <c r="AP19" s="525"/>
      <c r="AQ19" s="525"/>
      <c r="AR19" s="525"/>
      <c r="AS19" s="525"/>
      <c r="AT19" s="525"/>
      <c r="AU19" s="525"/>
      <c r="AV19" s="525"/>
      <c r="AW19" s="525"/>
      <c r="AX19" s="525"/>
      <c r="AY19" s="525"/>
      <c r="AZ19" s="525"/>
      <c r="BA19" s="525"/>
      <c r="BB19" s="525"/>
      <c r="BC19" s="525"/>
      <c r="BD19" s="525"/>
      <c r="BE19" s="525"/>
      <c r="BF19" s="525"/>
      <c r="BG19" s="525"/>
      <c r="BH19" s="525"/>
      <c r="BI19" s="525"/>
      <c r="BJ19" s="525"/>
      <c r="BK19" s="525"/>
      <c r="BL19" s="525"/>
      <c r="BM19" s="525"/>
      <c r="BN19" s="525"/>
      <c r="BO19" s="525"/>
      <c r="BP19" s="525"/>
      <c r="BQ19" s="525"/>
      <c r="BR19" s="525"/>
      <c r="BS19" s="525"/>
      <c r="BT19" s="525"/>
      <c r="BU19" s="525"/>
      <c r="BV19" s="525"/>
      <c r="BW19" s="525"/>
      <c r="BX19" s="525"/>
      <c r="BY19" s="525"/>
      <c r="BZ19" s="525"/>
      <c r="CA19" s="525"/>
      <c r="CB19" s="525"/>
      <c r="CC19" s="525"/>
      <c r="CD19" s="525"/>
      <c r="CE19" s="525"/>
      <c r="CF19" s="525"/>
      <c r="CG19" s="525"/>
      <c r="CH19" s="525"/>
      <c r="CI19" s="525"/>
      <c r="CJ19" s="525"/>
      <c r="CK19" s="525"/>
      <c r="CL19" s="525"/>
      <c r="CM19" s="525"/>
      <c r="CN19" s="525"/>
      <c r="CO19" s="525"/>
      <c r="CP19" s="525"/>
      <c r="CQ19" s="525"/>
      <c r="CR19" s="525"/>
      <c r="CS19" s="525"/>
      <c r="CT19" s="525"/>
      <c r="CU19" s="525"/>
      <c r="CV19" s="525"/>
      <c r="CW19" s="525"/>
      <c r="CX19" s="525"/>
      <c r="CY19" s="525"/>
      <c r="CZ19" s="525"/>
      <c r="DA19" s="525"/>
      <c r="DB19" s="525"/>
      <c r="DC19" s="525"/>
      <c r="DD19" s="525"/>
      <c r="DE19" s="525"/>
      <c r="DF19" s="525"/>
      <c r="DG19" s="525"/>
      <c r="DH19" s="525"/>
      <c r="DI19" s="525"/>
      <c r="DJ19" s="525"/>
      <c r="DK19" s="525"/>
      <c r="DL19" s="525"/>
      <c r="DM19" s="525"/>
      <c r="DN19" s="525"/>
      <c r="DO19" s="525"/>
      <c r="DP19" s="525"/>
      <c r="DQ19" s="525"/>
      <c r="DR19" s="525"/>
      <c r="DS19" s="525"/>
      <c r="DT19" s="525"/>
      <c r="DU19" s="525"/>
      <c r="DV19" s="525"/>
      <c r="DW19" s="525"/>
      <c r="DX19" s="525"/>
      <c r="DY19" s="525"/>
      <c r="DZ19" s="525"/>
      <c r="EA19" s="525"/>
      <c r="EB19" s="525"/>
      <c r="EC19" s="525"/>
      <c r="ED19" s="525"/>
      <c r="EE19" s="525"/>
      <c r="EF19" s="525"/>
      <c r="EG19" s="525"/>
      <c r="EH19" s="525"/>
      <c r="EI19" s="525"/>
      <c r="EJ19" s="525"/>
      <c r="EK19" s="525"/>
      <c r="EL19" s="525"/>
      <c r="EM19" s="525"/>
      <c r="EN19" s="525"/>
      <c r="EO19" s="525"/>
      <c r="EP19" s="525"/>
      <c r="EQ19" s="525"/>
      <c r="ER19" s="525"/>
      <c r="ES19" s="525"/>
      <c r="ET19" s="525"/>
      <c r="EU19" s="525"/>
      <c r="EV19" s="525"/>
      <c r="EW19" s="525"/>
      <c r="EX19" s="525"/>
      <c r="EY19" s="525"/>
      <c r="EZ19" s="525"/>
      <c r="FA19" s="525"/>
      <c r="FB19" s="525"/>
      <c r="FC19" s="525"/>
      <c r="FD19" s="525"/>
      <c r="FE19" s="525"/>
      <c r="FF19" s="525"/>
      <c r="FG19" s="525"/>
      <c r="FH19" s="525"/>
      <c r="FI19" s="525"/>
      <c r="FJ19" s="525"/>
      <c r="FK19" s="525"/>
      <c r="FL19" s="525"/>
      <c r="FM19" s="525"/>
      <c r="FN19" s="525"/>
      <c r="FO19" s="525"/>
      <c r="FP19" s="525"/>
      <c r="FQ19" s="525"/>
      <c r="FR19" s="525"/>
      <c r="FS19" s="525"/>
      <c r="FT19" s="525"/>
      <c r="FU19" s="525"/>
      <c r="FV19" s="525"/>
      <c r="FW19" s="525"/>
      <c r="FX19" s="525"/>
      <c r="FY19" s="525"/>
      <c r="FZ19" s="525"/>
      <c r="GA19" s="525"/>
      <c r="GB19" s="525"/>
      <c r="GC19" s="525"/>
      <c r="GD19" s="525"/>
      <c r="GE19" s="525"/>
      <c r="GF19" s="525"/>
      <c r="GG19" s="525"/>
      <c r="GH19" s="525"/>
      <c r="GI19" s="525"/>
      <c r="GJ19" s="525"/>
      <c r="GK19" s="525"/>
      <c r="GL19" s="525"/>
      <c r="GM19" s="525"/>
      <c r="GN19" s="525"/>
      <c r="GO19" s="525"/>
      <c r="GP19" s="525"/>
      <c r="GQ19" s="525"/>
      <c r="GR19" s="525"/>
      <c r="GS19" s="525"/>
      <c r="GT19" s="525"/>
      <c r="GU19" s="525"/>
      <c r="GV19" s="525"/>
      <c r="GW19" s="525"/>
      <c r="GX19" s="525"/>
      <c r="GY19" s="525"/>
      <c r="GZ19" s="525"/>
      <c r="HA19" s="525"/>
      <c r="HB19" s="525"/>
      <c r="HC19" s="525"/>
      <c r="HD19" s="525"/>
      <c r="HE19" s="525"/>
      <c r="HF19" s="525"/>
      <c r="HG19" s="525"/>
      <c r="HH19" s="525"/>
      <c r="HI19" s="525"/>
      <c r="HJ19" s="525"/>
      <c r="HK19" s="525"/>
      <c r="HL19" s="525"/>
      <c r="HM19" s="525"/>
      <c r="HN19" s="525"/>
      <c r="HO19" s="525"/>
      <c r="HP19" s="525"/>
      <c r="HQ19" s="525"/>
      <c r="HR19" s="525"/>
      <c r="HS19" s="525"/>
      <c r="HT19" s="525"/>
      <c r="HU19" s="525"/>
      <c r="HV19" s="525"/>
      <c r="HW19" s="525"/>
      <c r="HX19" s="525"/>
      <c r="HY19" s="525"/>
      <c r="HZ19" s="525"/>
      <c r="IA19" s="525"/>
      <c r="IB19" s="525"/>
      <c r="IC19" s="525"/>
      <c r="ID19" s="525"/>
      <c r="IE19" s="525"/>
      <c r="IF19" s="525"/>
      <c r="IG19" s="525"/>
      <c r="IH19" s="525"/>
      <c r="II19" s="525"/>
      <c r="IJ19" s="525"/>
    </row>
    <row r="20" spans="2:244" ht="12.75" customHeight="1" x14ac:dyDescent="0.2">
      <c r="B20" s="124">
        <v>1</v>
      </c>
      <c r="C20" s="427" t="s">
        <v>209</v>
      </c>
      <c r="D20" s="427"/>
      <c r="E20" s="427"/>
      <c r="F20" s="427"/>
      <c r="G20" s="427"/>
      <c r="H20" s="427"/>
      <c r="I20" s="526" t="s">
        <v>298</v>
      </c>
      <c r="J20" s="385"/>
    </row>
    <row r="21" spans="2:244" ht="15.75" customHeight="1" x14ac:dyDescent="0.2">
      <c r="B21" s="124">
        <v>2</v>
      </c>
      <c r="C21" s="427" t="s">
        <v>210</v>
      </c>
      <c r="D21" s="427"/>
      <c r="E21" s="427"/>
      <c r="F21" s="427"/>
      <c r="G21" s="427"/>
      <c r="H21" s="427"/>
      <c r="I21" s="576">
        <v>1322.72</v>
      </c>
      <c r="J21" s="577"/>
    </row>
    <row r="22" spans="2:244" ht="15.75" customHeight="1" x14ac:dyDescent="0.2">
      <c r="B22" s="124">
        <v>3</v>
      </c>
      <c r="C22" s="427" t="s">
        <v>211</v>
      </c>
      <c r="D22" s="427"/>
      <c r="E22" s="427"/>
      <c r="F22" s="427"/>
      <c r="G22" s="427"/>
      <c r="H22" s="427"/>
      <c r="I22" s="516" t="str">
        <f>I20</f>
        <v>Servente de Limpeza</v>
      </c>
      <c r="J22" s="517"/>
    </row>
    <row r="23" spans="2:244" ht="12.75" customHeight="1" x14ac:dyDescent="0.2">
      <c r="B23" s="124">
        <v>4</v>
      </c>
      <c r="C23" s="427" t="s">
        <v>212</v>
      </c>
      <c r="D23" s="427"/>
      <c r="E23" s="427"/>
      <c r="F23" s="427"/>
      <c r="G23" s="427"/>
      <c r="H23" s="427"/>
      <c r="I23" s="518">
        <v>44197</v>
      </c>
      <c r="J23" s="519"/>
    </row>
    <row r="24" spans="2:244" ht="9" customHeight="1" x14ac:dyDescent="0.2">
      <c r="B24" s="520"/>
      <c r="C24" s="471"/>
      <c r="D24" s="471"/>
      <c r="E24" s="471"/>
      <c r="F24" s="471"/>
      <c r="G24" s="471"/>
      <c r="H24" s="471"/>
      <c r="I24" s="471"/>
      <c r="J24" s="573"/>
    </row>
    <row r="25" spans="2:244" ht="14.25" customHeight="1" x14ac:dyDescent="0.2">
      <c r="B25" s="500" t="s">
        <v>213</v>
      </c>
      <c r="C25" s="523"/>
      <c r="D25" s="523"/>
      <c r="E25" s="523"/>
      <c r="F25" s="523"/>
      <c r="G25" s="523"/>
      <c r="H25" s="523"/>
      <c r="I25" s="523"/>
      <c r="J25" s="524"/>
    </row>
    <row r="26" spans="2:244" ht="9" customHeight="1" x14ac:dyDescent="0.2">
      <c r="B26" s="507"/>
      <c r="C26" s="580"/>
      <c r="D26" s="580"/>
      <c r="E26" s="580"/>
      <c r="F26" s="580"/>
      <c r="G26" s="580"/>
      <c r="H26" s="580"/>
      <c r="I26" s="580"/>
      <c r="J26" s="581"/>
    </row>
    <row r="27" spans="2:244" ht="12.75" customHeight="1" x14ac:dyDescent="0.2">
      <c r="B27" s="510" t="s">
        <v>214</v>
      </c>
      <c r="C27" s="582"/>
      <c r="D27" s="582"/>
      <c r="E27" s="582"/>
      <c r="F27" s="582"/>
      <c r="G27" s="582"/>
      <c r="H27" s="582"/>
      <c r="I27" s="582"/>
      <c r="J27" s="583"/>
    </row>
    <row r="28" spans="2:244" s="131" customFormat="1" ht="15" customHeight="1" x14ac:dyDescent="0.2">
      <c r="B28" s="132">
        <v>1</v>
      </c>
      <c r="C28" s="512" t="s">
        <v>12</v>
      </c>
      <c r="D28" s="512"/>
      <c r="E28" s="512"/>
      <c r="F28" s="512"/>
      <c r="G28" s="512"/>
      <c r="H28" s="513"/>
      <c r="I28" s="133" t="s">
        <v>215</v>
      </c>
      <c r="J28" s="134" t="s">
        <v>216</v>
      </c>
      <c r="L28" s="135"/>
      <c r="M28" s="135"/>
      <c r="N28" s="135"/>
      <c r="O28" s="135"/>
      <c r="P28" s="135"/>
      <c r="Q28" s="135"/>
    </row>
    <row r="29" spans="2:244" ht="12.75" customHeight="1" x14ac:dyDescent="0.2">
      <c r="B29" s="124" t="s">
        <v>4</v>
      </c>
      <c r="C29" s="461" t="s">
        <v>217</v>
      </c>
      <c r="D29" s="462"/>
      <c r="E29" s="462"/>
      <c r="F29" s="462"/>
      <c r="G29" s="462"/>
      <c r="H29" s="462"/>
      <c r="I29" s="486"/>
      <c r="J29" s="273">
        <v>1322.72</v>
      </c>
    </row>
    <row r="30" spans="2:244" ht="12.75" x14ac:dyDescent="0.2">
      <c r="B30" s="124" t="s">
        <v>6</v>
      </c>
      <c r="C30" s="461" t="s">
        <v>218</v>
      </c>
      <c r="D30" s="467"/>
      <c r="E30" s="467"/>
      <c r="F30" s="467"/>
      <c r="G30" s="467"/>
      <c r="H30" s="467"/>
      <c r="I30" s="274">
        <v>0.2</v>
      </c>
      <c r="J30" s="275">
        <f>I30*I21</f>
        <v>264.54400000000004</v>
      </c>
    </row>
    <row r="31" spans="2:244" ht="12.75" x14ac:dyDescent="0.2">
      <c r="B31" s="124" t="s">
        <v>219</v>
      </c>
      <c r="C31" s="137" t="s">
        <v>220</v>
      </c>
      <c r="D31" s="246"/>
      <c r="E31" s="246"/>
      <c r="F31" s="246"/>
      <c r="G31" s="246"/>
      <c r="H31" s="246"/>
      <c r="I31" s="139"/>
      <c r="J31" s="140">
        <v>0</v>
      </c>
    </row>
    <row r="32" spans="2:244" ht="15" customHeight="1" x14ac:dyDescent="0.2">
      <c r="B32" s="514" t="s">
        <v>221</v>
      </c>
      <c r="C32" s="464"/>
      <c r="D32" s="464"/>
      <c r="E32" s="464"/>
      <c r="F32" s="464"/>
      <c r="G32" s="464"/>
      <c r="H32" s="464"/>
      <c r="I32" s="465"/>
      <c r="J32" s="141">
        <f>SUM(J29:J31)</f>
        <v>1587.2640000000001</v>
      </c>
      <c r="K32" s="142"/>
    </row>
    <row r="33" spans="2:10" ht="12.75" x14ac:dyDescent="0.2">
      <c r="B33" s="500" t="s">
        <v>222</v>
      </c>
      <c r="C33" s="578"/>
      <c r="D33" s="578"/>
      <c r="E33" s="578"/>
      <c r="F33" s="578"/>
      <c r="G33" s="578"/>
      <c r="H33" s="578"/>
      <c r="I33" s="578"/>
      <c r="J33" s="579"/>
    </row>
    <row r="34" spans="2:10" ht="15" customHeight="1" x14ac:dyDescent="0.2">
      <c r="B34" s="143">
        <v>2</v>
      </c>
      <c r="C34" s="503" t="s">
        <v>20</v>
      </c>
      <c r="D34" s="503"/>
      <c r="E34" s="503"/>
      <c r="F34" s="503"/>
      <c r="G34" s="503"/>
      <c r="H34" s="503"/>
      <c r="I34" s="504"/>
      <c r="J34" s="144" t="s">
        <v>13</v>
      </c>
    </row>
    <row r="35" spans="2:10" ht="12.75" customHeight="1" x14ac:dyDescent="0.2">
      <c r="B35" s="249" t="s">
        <v>4</v>
      </c>
      <c r="C35" s="505" t="s">
        <v>396</v>
      </c>
      <c r="D35" s="384"/>
      <c r="E35" s="384"/>
      <c r="F35" s="384"/>
      <c r="G35" s="506"/>
      <c r="H35" s="100">
        <v>22</v>
      </c>
      <c r="I35" s="146"/>
      <c r="J35" s="147">
        <f>(I36*I37*H35)-(J29*6%)</f>
        <v>96.636800000000008</v>
      </c>
    </row>
    <row r="36" spans="2:10" ht="12.75" customHeight="1" x14ac:dyDescent="0.2">
      <c r="B36" s="249"/>
      <c r="C36" s="395" t="s">
        <v>397</v>
      </c>
      <c r="D36" s="378"/>
      <c r="E36" s="378"/>
      <c r="F36" s="378"/>
      <c r="G36" s="378"/>
      <c r="H36" s="378"/>
      <c r="I36" s="251">
        <v>4</v>
      </c>
      <c r="J36" s="147" t="s">
        <v>21</v>
      </c>
    </row>
    <row r="37" spans="2:10" ht="12.75" customHeight="1" x14ac:dyDescent="0.2">
      <c r="B37" s="249"/>
      <c r="C37" s="427" t="s">
        <v>398</v>
      </c>
      <c r="D37" s="427"/>
      <c r="E37" s="427"/>
      <c r="F37" s="427"/>
      <c r="G37" s="427"/>
      <c r="H37" s="427"/>
      <c r="I37" s="252">
        <v>2</v>
      </c>
      <c r="J37" s="147" t="s">
        <v>21</v>
      </c>
    </row>
    <row r="38" spans="2:10" ht="12.75" customHeight="1" x14ac:dyDescent="0.2">
      <c r="B38" s="249" t="s">
        <v>6</v>
      </c>
      <c r="C38" s="395" t="s">
        <v>223</v>
      </c>
      <c r="D38" s="378"/>
      <c r="E38" s="378"/>
      <c r="F38" s="378"/>
      <c r="G38" s="378"/>
      <c r="H38" s="378"/>
      <c r="I38" s="496"/>
      <c r="J38" s="147"/>
    </row>
    <row r="39" spans="2:10" ht="12.75" customHeight="1" x14ac:dyDescent="0.2">
      <c r="B39" s="249"/>
      <c r="C39" s="461" t="s">
        <v>399</v>
      </c>
      <c r="D39" s="462"/>
      <c r="E39" s="462"/>
      <c r="F39" s="462"/>
      <c r="G39" s="276"/>
      <c r="H39" s="277">
        <v>22</v>
      </c>
      <c r="I39" s="278">
        <v>20.079999999999998</v>
      </c>
      <c r="J39" s="273">
        <f>I39*H39</f>
        <v>441.76</v>
      </c>
    </row>
    <row r="40" spans="2:10" ht="12.75" x14ac:dyDescent="0.2">
      <c r="B40" s="249"/>
      <c r="C40" s="461" t="s">
        <v>224</v>
      </c>
      <c r="D40" s="462"/>
      <c r="E40" s="462"/>
      <c r="F40" s="462"/>
      <c r="G40" s="462"/>
      <c r="H40" s="462"/>
      <c r="I40" s="281">
        <v>0.01</v>
      </c>
      <c r="J40" s="273">
        <f>-J39*I40</f>
        <v>-4.4176000000000002</v>
      </c>
    </row>
    <row r="41" spans="2:10" ht="12.75" customHeight="1" x14ac:dyDescent="0.2">
      <c r="B41" s="249" t="s">
        <v>8</v>
      </c>
      <c r="C41" s="461" t="s">
        <v>225</v>
      </c>
      <c r="D41" s="462"/>
      <c r="E41" s="462"/>
      <c r="F41" s="462"/>
      <c r="G41" s="462"/>
      <c r="H41" s="462"/>
      <c r="I41" s="599"/>
      <c r="J41" s="273">
        <v>11.58</v>
      </c>
    </row>
    <row r="42" spans="2:10" ht="12.75" x14ac:dyDescent="0.2">
      <c r="B42" s="249" t="s">
        <v>9</v>
      </c>
      <c r="C42" s="466"/>
      <c r="D42" s="467"/>
      <c r="E42" s="467"/>
      <c r="F42" s="467"/>
      <c r="G42" s="467"/>
      <c r="H42" s="467"/>
      <c r="I42" s="599"/>
      <c r="J42" s="280">
        <v>0</v>
      </c>
    </row>
    <row r="43" spans="2:10" ht="12.75" x14ac:dyDescent="0.2">
      <c r="B43" s="249" t="s">
        <v>16</v>
      </c>
      <c r="C43" s="466" t="s">
        <v>226</v>
      </c>
      <c r="D43" s="599"/>
      <c r="E43" s="599"/>
      <c r="F43" s="599"/>
      <c r="G43" s="599"/>
      <c r="H43" s="599"/>
      <c r="I43" s="599"/>
      <c r="J43" s="273">
        <v>0</v>
      </c>
    </row>
    <row r="44" spans="2:10" ht="12.75" x14ac:dyDescent="0.2">
      <c r="B44" s="249" t="s">
        <v>17</v>
      </c>
      <c r="C44" s="461"/>
      <c r="D44" s="600"/>
      <c r="E44" s="600"/>
      <c r="F44" s="600"/>
      <c r="G44" s="600"/>
      <c r="H44" s="600"/>
      <c r="I44" s="601"/>
      <c r="J44" s="273">
        <v>0</v>
      </c>
    </row>
    <row r="45" spans="2:10" ht="12.75" x14ac:dyDescent="0.2">
      <c r="B45" s="249" t="s">
        <v>18</v>
      </c>
      <c r="C45" s="466" t="s">
        <v>395</v>
      </c>
      <c r="D45" s="467"/>
      <c r="E45" s="467"/>
      <c r="F45" s="467"/>
      <c r="G45" s="467"/>
      <c r="H45" s="467"/>
      <c r="I45" s="279">
        <v>7.0000000000000007E-2</v>
      </c>
      <c r="J45" s="280">
        <f>J32*I45</f>
        <v>111.10848000000001</v>
      </c>
    </row>
    <row r="46" spans="2:10" ht="12.75" x14ac:dyDescent="0.2">
      <c r="B46" s="243"/>
      <c r="C46" s="491" t="s">
        <v>227</v>
      </c>
      <c r="D46" s="450"/>
      <c r="E46" s="450"/>
      <c r="F46" s="450"/>
      <c r="G46" s="450"/>
      <c r="H46" s="450"/>
      <c r="I46" s="584"/>
      <c r="J46" s="150">
        <f>SUM(J35:J45)</f>
        <v>656.66768000000002</v>
      </c>
    </row>
    <row r="47" spans="2:10" ht="6" customHeight="1" x14ac:dyDescent="0.2">
      <c r="B47" s="449"/>
      <c r="C47" s="464"/>
      <c r="D47" s="464"/>
      <c r="E47" s="464"/>
      <c r="F47" s="464"/>
      <c r="G47" s="464"/>
      <c r="H47" s="464"/>
      <c r="I47" s="464"/>
      <c r="J47" s="585"/>
    </row>
    <row r="48" spans="2:10" ht="12.75" customHeight="1" x14ac:dyDescent="0.2">
      <c r="B48" s="377" t="s">
        <v>228</v>
      </c>
      <c r="C48" s="378"/>
      <c r="D48" s="378"/>
      <c r="E48" s="378"/>
      <c r="F48" s="378"/>
      <c r="G48" s="378"/>
      <c r="H48" s="378"/>
      <c r="I48" s="378"/>
      <c r="J48" s="379"/>
    </row>
    <row r="49" spans="2:16" ht="4.5" customHeight="1" x14ac:dyDescent="0.2">
      <c r="B49" s="472"/>
      <c r="C49" s="586"/>
      <c r="D49" s="586"/>
      <c r="E49" s="586"/>
      <c r="F49" s="586"/>
      <c r="G49" s="586"/>
      <c r="H49" s="586"/>
      <c r="I49" s="586"/>
      <c r="J49" s="587"/>
    </row>
    <row r="50" spans="2:16" ht="12.75" customHeight="1" x14ac:dyDescent="0.2">
      <c r="B50" s="482" t="s">
        <v>229</v>
      </c>
      <c r="C50" s="494"/>
      <c r="D50" s="494"/>
      <c r="E50" s="494"/>
      <c r="F50" s="494"/>
      <c r="G50" s="494"/>
      <c r="H50" s="494"/>
      <c r="I50" s="494"/>
      <c r="J50" s="495"/>
    </row>
    <row r="51" spans="2:16" ht="15.75" customHeight="1" x14ac:dyDescent="0.2">
      <c r="B51" s="143" t="s">
        <v>230</v>
      </c>
      <c r="C51" s="437" t="s">
        <v>231</v>
      </c>
      <c r="D51" s="438"/>
      <c r="E51" s="438"/>
      <c r="F51" s="438"/>
      <c r="G51" s="438"/>
      <c r="H51" s="438"/>
      <c r="I51" s="485"/>
      <c r="J51" s="151" t="s">
        <v>13</v>
      </c>
    </row>
    <row r="52" spans="2:16" s="188" customFormat="1" ht="15.75" customHeight="1" x14ac:dyDescent="0.2">
      <c r="B52" s="318" t="s">
        <v>4</v>
      </c>
      <c r="C52" s="461" t="s">
        <v>232</v>
      </c>
      <c r="D52" s="462"/>
      <c r="E52" s="462"/>
      <c r="F52" s="462"/>
      <c r="G52" s="462"/>
      <c r="H52" s="462"/>
      <c r="I52" s="486"/>
      <c r="J52" s="316">
        <f>Uniformes!F11</f>
        <v>32.276999999999994</v>
      </c>
      <c r="K52" s="317" t="s">
        <v>426</v>
      </c>
      <c r="L52" s="322">
        <v>44287</v>
      </c>
      <c r="M52" s="322">
        <v>44621</v>
      </c>
      <c r="N52" s="323">
        <v>0.1129932</v>
      </c>
    </row>
    <row r="53" spans="2:16" s="188" customFormat="1" ht="15.75" customHeight="1" x14ac:dyDescent="0.2">
      <c r="B53" s="318" t="s">
        <v>6</v>
      </c>
      <c r="C53" s="461" t="s">
        <v>25</v>
      </c>
      <c r="D53" s="462"/>
      <c r="E53" s="462"/>
      <c r="F53" s="462"/>
      <c r="G53" s="462"/>
      <c r="H53" s="462"/>
      <c r="I53" s="463"/>
      <c r="J53" s="324">
        <f>'Material de Limpeza'!S54</f>
        <v>295.68380939999997</v>
      </c>
      <c r="K53" s="317" t="s">
        <v>426</v>
      </c>
      <c r="L53" s="322">
        <v>44287</v>
      </c>
      <c r="M53" s="322">
        <v>44621</v>
      </c>
      <c r="N53" s="323">
        <v>0.1129932</v>
      </c>
      <c r="P53" s="188" t="s">
        <v>428</v>
      </c>
    </row>
    <row r="54" spans="2:16" ht="15.75" customHeight="1" x14ac:dyDescent="0.2">
      <c r="B54" s="249" t="s">
        <v>8</v>
      </c>
      <c r="C54" s="395" t="s">
        <v>299</v>
      </c>
      <c r="D54" s="378"/>
      <c r="E54" s="378"/>
      <c r="F54" s="378"/>
      <c r="G54" s="378"/>
      <c r="H54" s="378"/>
      <c r="I54" s="396"/>
      <c r="J54" s="153">
        <f>Equipamentos!I96</f>
        <v>9.1166666666666654</v>
      </c>
    </row>
    <row r="55" spans="2:16" ht="15.75" customHeight="1" x14ac:dyDescent="0.2">
      <c r="B55" s="449" t="s">
        <v>233</v>
      </c>
      <c r="C55" s="475"/>
      <c r="D55" s="475"/>
      <c r="E55" s="475"/>
      <c r="F55" s="475"/>
      <c r="G55" s="475"/>
      <c r="H55" s="475"/>
      <c r="I55" s="584"/>
      <c r="J55" s="154">
        <f>ROUND(SUM(J52:J54),2)</f>
        <v>337.08</v>
      </c>
    </row>
    <row r="56" spans="2:16" ht="8.25" customHeight="1" x14ac:dyDescent="0.2">
      <c r="B56" s="489"/>
      <c r="C56" s="475"/>
      <c r="D56" s="475"/>
      <c r="E56" s="475"/>
      <c r="F56" s="475"/>
      <c r="G56" s="475"/>
      <c r="H56" s="475"/>
      <c r="I56" s="475"/>
      <c r="J56" s="476"/>
    </row>
    <row r="57" spans="2:16" ht="15.75" customHeight="1" x14ac:dyDescent="0.2">
      <c r="B57" s="479" t="s">
        <v>234</v>
      </c>
      <c r="C57" s="480"/>
      <c r="D57" s="480"/>
      <c r="E57" s="480"/>
      <c r="F57" s="480"/>
      <c r="G57" s="480"/>
      <c r="H57" s="480"/>
      <c r="I57" s="480"/>
      <c r="J57" s="481"/>
    </row>
    <row r="58" spans="2:16" ht="8.25" customHeight="1" x14ac:dyDescent="0.2">
      <c r="B58" s="247"/>
      <c r="C58" s="263"/>
      <c r="D58" s="263"/>
      <c r="E58" s="263"/>
      <c r="F58" s="263"/>
      <c r="G58" s="263"/>
      <c r="H58" s="263"/>
      <c r="I58" s="263"/>
      <c r="J58" s="264"/>
    </row>
    <row r="59" spans="2:16" ht="12.75" customHeight="1" x14ac:dyDescent="0.2">
      <c r="B59" s="482" t="s">
        <v>235</v>
      </c>
      <c r="C59" s="494"/>
      <c r="D59" s="494"/>
      <c r="E59" s="494"/>
      <c r="F59" s="494"/>
      <c r="G59" s="494"/>
      <c r="H59" s="494"/>
      <c r="I59" s="494"/>
      <c r="J59" s="495"/>
    </row>
    <row r="60" spans="2:16" ht="15.75" customHeight="1" x14ac:dyDescent="0.2">
      <c r="B60" s="158" t="s">
        <v>23</v>
      </c>
      <c r="C60" s="437" t="s">
        <v>236</v>
      </c>
      <c r="D60" s="438"/>
      <c r="E60" s="438"/>
      <c r="F60" s="438"/>
      <c r="G60" s="438"/>
      <c r="H60" s="439"/>
      <c r="I60" s="244" t="s">
        <v>215</v>
      </c>
      <c r="J60" s="144" t="s">
        <v>13</v>
      </c>
    </row>
    <row r="61" spans="2:16" ht="15.75" customHeight="1" x14ac:dyDescent="0.2">
      <c r="B61" s="245" t="s">
        <v>4</v>
      </c>
      <c r="C61" s="395" t="s">
        <v>237</v>
      </c>
      <c r="D61" s="378"/>
      <c r="E61" s="378"/>
      <c r="F61" s="378"/>
      <c r="G61" s="378"/>
      <c r="H61" s="396"/>
      <c r="I61" s="161">
        <f>Florianópolis!I61</f>
        <v>0.2</v>
      </c>
      <c r="J61" s="152">
        <f t="shared" ref="J61:J68" si="0">I61*$J$32</f>
        <v>317.45280000000002</v>
      </c>
    </row>
    <row r="62" spans="2:16" ht="15.75" customHeight="1" x14ac:dyDescent="0.2">
      <c r="B62" s="245" t="s">
        <v>6</v>
      </c>
      <c r="C62" s="395" t="s">
        <v>238</v>
      </c>
      <c r="D62" s="378"/>
      <c r="E62" s="378"/>
      <c r="F62" s="378"/>
      <c r="G62" s="378"/>
      <c r="H62" s="396"/>
      <c r="I62" s="161">
        <f>Florianópolis!I62</f>
        <v>1.4999999999999999E-2</v>
      </c>
      <c r="J62" s="152">
        <f t="shared" si="0"/>
        <v>23.808960000000003</v>
      </c>
    </row>
    <row r="63" spans="2:16" ht="15.75" customHeight="1" x14ac:dyDescent="0.2">
      <c r="B63" s="245" t="s">
        <v>8</v>
      </c>
      <c r="C63" s="395" t="s">
        <v>239</v>
      </c>
      <c r="D63" s="378"/>
      <c r="E63" s="378"/>
      <c r="F63" s="378"/>
      <c r="G63" s="378"/>
      <c r="H63" s="396"/>
      <c r="I63" s="161">
        <f>Florianópolis!I63</f>
        <v>0.01</v>
      </c>
      <c r="J63" s="152">
        <f t="shared" si="0"/>
        <v>15.872640000000002</v>
      </c>
    </row>
    <row r="64" spans="2:16" ht="15.75" customHeight="1" x14ac:dyDescent="0.2">
      <c r="B64" s="245" t="s">
        <v>9</v>
      </c>
      <c r="C64" s="395" t="s">
        <v>240</v>
      </c>
      <c r="D64" s="378"/>
      <c r="E64" s="378"/>
      <c r="F64" s="378"/>
      <c r="G64" s="378"/>
      <c r="H64" s="396"/>
      <c r="I64" s="161">
        <f>Florianópolis!I64</f>
        <v>2E-3</v>
      </c>
      <c r="J64" s="152">
        <f t="shared" si="0"/>
        <v>3.1745280000000005</v>
      </c>
    </row>
    <row r="65" spans="2:10" ht="15.75" customHeight="1" x14ac:dyDescent="0.2">
      <c r="B65" s="245" t="s">
        <v>16</v>
      </c>
      <c r="C65" s="395" t="s">
        <v>241</v>
      </c>
      <c r="D65" s="378"/>
      <c r="E65" s="378"/>
      <c r="F65" s="378"/>
      <c r="G65" s="378"/>
      <c r="H65" s="396"/>
      <c r="I65" s="161">
        <f>Florianópolis!I65</f>
        <v>2.5000000000000001E-2</v>
      </c>
      <c r="J65" s="152">
        <f t="shared" si="0"/>
        <v>39.681600000000003</v>
      </c>
    </row>
    <row r="66" spans="2:10" ht="15.75" customHeight="1" x14ac:dyDescent="0.2">
      <c r="B66" s="245" t="s">
        <v>17</v>
      </c>
      <c r="C66" s="395" t="s">
        <v>242</v>
      </c>
      <c r="D66" s="378"/>
      <c r="E66" s="378"/>
      <c r="F66" s="378"/>
      <c r="G66" s="378"/>
      <c r="H66" s="396"/>
      <c r="I66" s="161">
        <f>Florianópolis!I66</f>
        <v>0.08</v>
      </c>
      <c r="J66" s="152">
        <f>I66*$J$32</f>
        <v>126.98112000000002</v>
      </c>
    </row>
    <row r="67" spans="2:10" ht="12.75" x14ac:dyDescent="0.2">
      <c r="B67" s="245" t="s">
        <v>18</v>
      </c>
      <c r="C67" s="427" t="s">
        <v>416</v>
      </c>
      <c r="D67" s="589"/>
      <c r="E67" s="162" t="s">
        <v>14</v>
      </c>
      <c r="F67" s="163">
        <v>0.01</v>
      </c>
      <c r="G67" s="162" t="s">
        <v>15</v>
      </c>
      <c r="H67" s="164">
        <v>2</v>
      </c>
      <c r="I67" s="165">
        <f>Florianópolis!I67</f>
        <v>0.02</v>
      </c>
      <c r="J67" s="152">
        <f t="shared" si="0"/>
        <v>31.745280000000005</v>
      </c>
    </row>
    <row r="68" spans="2:10" ht="12.75" x14ac:dyDescent="0.2">
      <c r="B68" s="245" t="s">
        <v>19</v>
      </c>
      <c r="C68" s="395" t="s">
        <v>244</v>
      </c>
      <c r="D68" s="378"/>
      <c r="E68" s="378"/>
      <c r="F68" s="378"/>
      <c r="G68" s="378"/>
      <c r="H68" s="396"/>
      <c r="I68" s="161">
        <f>Florianópolis!I68</f>
        <v>6.0000000000000001E-3</v>
      </c>
      <c r="J68" s="152">
        <f t="shared" si="0"/>
        <v>9.5235840000000014</v>
      </c>
    </row>
    <row r="69" spans="2:10" ht="12.75" x14ac:dyDescent="0.2">
      <c r="B69" s="397" t="s">
        <v>42</v>
      </c>
      <c r="C69" s="398"/>
      <c r="D69" s="398"/>
      <c r="E69" s="398"/>
      <c r="F69" s="398"/>
      <c r="G69" s="398"/>
      <c r="H69" s="399"/>
      <c r="I69" s="166">
        <f>SUM(I61:I68)</f>
        <v>0.3580000000000001</v>
      </c>
      <c r="J69" s="167">
        <f>SUM(J61:J68)</f>
        <v>568.24051200000008</v>
      </c>
    </row>
    <row r="70" spans="2:10" ht="12.75" x14ac:dyDescent="0.2">
      <c r="B70" s="248"/>
      <c r="C70" s="265"/>
      <c r="D70" s="265"/>
      <c r="E70" s="265"/>
      <c r="F70" s="265"/>
      <c r="G70" s="265"/>
      <c r="H70" s="265"/>
      <c r="I70" s="170"/>
      <c r="J70" s="171"/>
    </row>
    <row r="71" spans="2:10" ht="12.75" x14ac:dyDescent="0.2">
      <c r="B71" s="377" t="s">
        <v>245</v>
      </c>
      <c r="C71" s="378"/>
      <c r="D71" s="378"/>
      <c r="E71" s="378"/>
      <c r="F71" s="378"/>
      <c r="G71" s="378"/>
      <c r="H71" s="378"/>
      <c r="I71" s="378"/>
      <c r="J71" s="379"/>
    </row>
    <row r="72" spans="2:10" ht="12.75" x14ac:dyDescent="0.2">
      <c r="B72" s="449"/>
      <c r="C72" s="475"/>
      <c r="D72" s="475"/>
      <c r="E72" s="475"/>
      <c r="F72" s="475"/>
      <c r="G72" s="475"/>
      <c r="H72" s="475"/>
      <c r="I72" s="475"/>
      <c r="J72" s="476"/>
    </row>
    <row r="73" spans="2:10" ht="14.25" x14ac:dyDescent="0.2">
      <c r="B73" s="451" t="s">
        <v>246</v>
      </c>
      <c r="C73" s="452"/>
      <c r="D73" s="452"/>
      <c r="E73" s="452"/>
      <c r="F73" s="452"/>
      <c r="G73" s="452"/>
      <c r="H73" s="452"/>
      <c r="I73" s="452"/>
      <c r="J73" s="453"/>
    </row>
    <row r="74" spans="2:10" ht="15" x14ac:dyDescent="0.2">
      <c r="B74" s="143" t="s">
        <v>24</v>
      </c>
      <c r="C74" s="437" t="s">
        <v>247</v>
      </c>
      <c r="D74" s="438"/>
      <c r="E74" s="438"/>
      <c r="F74" s="438"/>
      <c r="G74" s="438"/>
      <c r="H74" s="438"/>
      <c r="I74" s="477"/>
      <c r="J74" s="151" t="s">
        <v>13</v>
      </c>
    </row>
    <row r="75" spans="2:10" ht="12.75" x14ac:dyDescent="0.2">
      <c r="B75" s="249" t="s">
        <v>4</v>
      </c>
      <c r="C75" s="395" t="s">
        <v>417</v>
      </c>
      <c r="D75" s="378"/>
      <c r="E75" s="378"/>
      <c r="F75" s="378"/>
      <c r="G75" s="378"/>
      <c r="H75" s="378"/>
      <c r="I75" s="172">
        <v>8.3299999999999999E-2</v>
      </c>
      <c r="J75" s="152">
        <f>I75*$J$32</f>
        <v>132.21909120000001</v>
      </c>
    </row>
    <row r="76" spans="2:10" ht="12.75" x14ac:dyDescent="0.2">
      <c r="B76" s="249" t="s">
        <v>6</v>
      </c>
      <c r="C76" s="395" t="s">
        <v>248</v>
      </c>
      <c r="D76" s="378"/>
      <c r="E76" s="378"/>
      <c r="F76" s="378"/>
      <c r="G76" s="378"/>
      <c r="H76" s="378"/>
      <c r="I76" s="172">
        <v>2.7799999999999998E-2</v>
      </c>
      <c r="J76" s="152">
        <f>I76*$J$32</f>
        <v>44.125939199999998</v>
      </c>
    </row>
    <row r="77" spans="2:10" s="188" customFormat="1" ht="12.75" x14ac:dyDescent="0.2">
      <c r="B77" s="314" t="s">
        <v>8</v>
      </c>
      <c r="C77" s="312" t="s">
        <v>393</v>
      </c>
      <c r="D77" s="312"/>
      <c r="E77" s="312"/>
      <c r="F77" s="312"/>
      <c r="G77" s="312"/>
      <c r="H77" s="312"/>
      <c r="I77" s="315">
        <v>0</v>
      </c>
      <c r="J77" s="316">
        <f>I77*$J$32</f>
        <v>0</v>
      </c>
    </row>
    <row r="78" spans="2:10" ht="12.75" x14ac:dyDescent="0.2">
      <c r="B78" s="397" t="s">
        <v>249</v>
      </c>
      <c r="C78" s="468"/>
      <c r="D78" s="468"/>
      <c r="E78" s="468"/>
      <c r="F78" s="468"/>
      <c r="G78" s="468"/>
      <c r="H78" s="468"/>
      <c r="I78" s="469"/>
      <c r="J78" s="152">
        <f>SUM(J75:J77)</f>
        <v>176.34503040000001</v>
      </c>
    </row>
    <row r="79" spans="2:10" ht="12.75" x14ac:dyDescent="0.2">
      <c r="B79" s="249" t="s">
        <v>9</v>
      </c>
      <c r="C79" s="395" t="s">
        <v>250</v>
      </c>
      <c r="D79" s="378"/>
      <c r="E79" s="378"/>
      <c r="F79" s="378"/>
      <c r="G79" s="378"/>
      <c r="H79" s="378"/>
      <c r="I79" s="173">
        <f>I69*(I75+I76)</f>
        <v>3.9773800000000012E-2</v>
      </c>
      <c r="J79" s="136">
        <f>I79*J32</f>
        <v>63.131520883200025</v>
      </c>
    </row>
    <row r="80" spans="2:10" ht="12.75" x14ac:dyDescent="0.2">
      <c r="B80" s="432" t="s">
        <v>42</v>
      </c>
      <c r="C80" s="470"/>
      <c r="D80" s="470"/>
      <c r="E80" s="470"/>
      <c r="F80" s="470"/>
      <c r="G80" s="470"/>
      <c r="H80" s="470"/>
      <c r="I80" s="471"/>
      <c r="J80" s="167">
        <f>SUM(J78:J79)</f>
        <v>239.47655128320002</v>
      </c>
    </row>
    <row r="81" spans="2:10" ht="12.75" x14ac:dyDescent="0.2">
      <c r="B81" s="472"/>
      <c r="C81" s="473"/>
      <c r="D81" s="473"/>
      <c r="E81" s="473"/>
      <c r="F81" s="473"/>
      <c r="G81" s="473"/>
      <c r="H81" s="473"/>
      <c r="I81" s="473"/>
      <c r="J81" s="474"/>
    </row>
    <row r="82" spans="2:10" ht="14.25" x14ac:dyDescent="0.2">
      <c r="B82" s="451" t="s">
        <v>251</v>
      </c>
      <c r="C82" s="452"/>
      <c r="D82" s="452"/>
      <c r="E82" s="452"/>
      <c r="F82" s="452"/>
      <c r="G82" s="452"/>
      <c r="H82" s="452"/>
      <c r="I82" s="452"/>
      <c r="J82" s="453"/>
    </row>
    <row r="83" spans="2:10" ht="15" x14ac:dyDescent="0.2">
      <c r="B83" s="143" t="s">
        <v>252</v>
      </c>
      <c r="C83" s="456" t="s">
        <v>253</v>
      </c>
      <c r="D83" s="457"/>
      <c r="E83" s="457"/>
      <c r="F83" s="457"/>
      <c r="G83" s="457"/>
      <c r="H83" s="457"/>
      <c r="I83" s="458"/>
      <c r="J83" s="151" t="s">
        <v>13</v>
      </c>
    </row>
    <row r="84" spans="2:10" ht="12.75" x14ac:dyDescent="0.2">
      <c r="B84" s="249" t="s">
        <v>4</v>
      </c>
      <c r="C84" s="505" t="s">
        <v>418</v>
      </c>
      <c r="D84" s="384"/>
      <c r="E84" s="384"/>
      <c r="F84" s="384"/>
      <c r="G84" s="384"/>
      <c r="H84" s="384"/>
      <c r="I84" s="174">
        <v>2.9999999999999997E-4</v>
      </c>
      <c r="J84" s="152">
        <f>I84*J32</f>
        <v>0.47617919999999997</v>
      </c>
    </row>
    <row r="85" spans="2:10" ht="12.75" x14ac:dyDescent="0.2">
      <c r="B85" s="249" t="s">
        <v>6</v>
      </c>
      <c r="C85" s="395" t="s">
        <v>254</v>
      </c>
      <c r="D85" s="378"/>
      <c r="E85" s="378"/>
      <c r="F85" s="378"/>
      <c r="G85" s="378"/>
      <c r="H85" s="378"/>
      <c r="I85" s="396"/>
      <c r="J85" s="152">
        <f>ROUND(I69*J84,2)</f>
        <v>0.17</v>
      </c>
    </row>
    <row r="86" spans="2:10" ht="12.75" x14ac:dyDescent="0.2">
      <c r="B86" s="397" t="s">
        <v>42</v>
      </c>
      <c r="C86" s="464"/>
      <c r="D86" s="464"/>
      <c r="E86" s="464"/>
      <c r="F86" s="464"/>
      <c r="G86" s="464"/>
      <c r="H86" s="464"/>
      <c r="I86" s="465"/>
      <c r="J86" s="167">
        <f>SUM(J84:J85)</f>
        <v>0.64617919999999995</v>
      </c>
    </row>
    <row r="87" spans="2:10" ht="15" x14ac:dyDescent="0.2">
      <c r="B87" s="434" t="s">
        <v>255</v>
      </c>
      <c r="C87" s="435"/>
      <c r="D87" s="435"/>
      <c r="E87" s="435"/>
      <c r="F87" s="435"/>
      <c r="G87" s="435"/>
      <c r="H87" s="435"/>
      <c r="I87" s="435"/>
      <c r="J87" s="436"/>
    </row>
    <row r="88" spans="2:10" ht="15" x14ac:dyDescent="0.2">
      <c r="B88" s="143" t="s">
        <v>256</v>
      </c>
      <c r="C88" s="456" t="s">
        <v>22</v>
      </c>
      <c r="D88" s="457"/>
      <c r="E88" s="457"/>
      <c r="F88" s="457"/>
      <c r="G88" s="457"/>
      <c r="H88" s="457"/>
      <c r="I88" s="458"/>
      <c r="J88" s="151" t="s">
        <v>13</v>
      </c>
    </row>
    <row r="89" spans="2:10" s="188" customFormat="1" ht="12.75" x14ac:dyDescent="0.2">
      <c r="B89" s="318" t="s">
        <v>4</v>
      </c>
      <c r="C89" s="282" t="s">
        <v>257</v>
      </c>
      <c r="D89" s="313"/>
      <c r="E89" s="313"/>
      <c r="F89" s="313"/>
      <c r="G89" s="313"/>
      <c r="H89" s="313"/>
      <c r="I89" s="295">
        <f>J89/J32</f>
        <v>0</v>
      </c>
      <c r="J89" s="316">
        <v>0</v>
      </c>
    </row>
    <row r="90" spans="2:10" s="188" customFormat="1" ht="12.75" x14ac:dyDescent="0.2">
      <c r="B90" s="318" t="s">
        <v>6</v>
      </c>
      <c r="C90" s="294" t="s">
        <v>258</v>
      </c>
      <c r="D90" s="313"/>
      <c r="E90" s="313"/>
      <c r="F90" s="313"/>
      <c r="G90" s="313"/>
      <c r="H90" s="313"/>
      <c r="I90" s="295">
        <f>J90/J32</f>
        <v>0</v>
      </c>
      <c r="J90" s="316">
        <f>J89*8%</f>
        <v>0</v>
      </c>
    </row>
    <row r="91" spans="2:10" s="188" customFormat="1" ht="12.75" x14ac:dyDescent="0.2">
      <c r="B91" s="318" t="s">
        <v>8</v>
      </c>
      <c r="C91" s="466" t="s">
        <v>259</v>
      </c>
      <c r="D91" s="467"/>
      <c r="E91" s="467"/>
      <c r="F91" s="467"/>
      <c r="G91" s="467"/>
      <c r="H91" s="467"/>
      <c r="I91" s="295">
        <v>0.04</v>
      </c>
      <c r="J91" s="316">
        <f>3.8%*J32</f>
        <v>60.316032</v>
      </c>
    </row>
    <row r="92" spans="2:10" s="188" customFormat="1" ht="12.75" x14ac:dyDescent="0.2">
      <c r="B92" s="318" t="s">
        <v>9</v>
      </c>
      <c r="C92" s="282" t="s">
        <v>260</v>
      </c>
      <c r="D92" s="313"/>
      <c r="E92" s="313"/>
      <c r="F92" s="313"/>
      <c r="G92" s="313"/>
      <c r="H92" s="313"/>
      <c r="I92" s="295">
        <v>6.9999999999999999E-4</v>
      </c>
      <c r="J92" s="316">
        <v>0</v>
      </c>
    </row>
    <row r="93" spans="2:10" ht="12.75" x14ac:dyDescent="0.2">
      <c r="B93" s="249" t="s">
        <v>16</v>
      </c>
      <c r="C93" s="146" t="s">
        <v>261</v>
      </c>
      <c r="D93" s="246"/>
      <c r="E93" s="246"/>
      <c r="F93" s="246"/>
      <c r="G93" s="246"/>
      <c r="H93" s="246"/>
      <c r="I93" s="266">
        <f>J93/J32</f>
        <v>0</v>
      </c>
      <c r="J93" s="152">
        <f>ROUND($H$69*J92,2)</f>
        <v>0</v>
      </c>
    </row>
    <row r="94" spans="2:10" ht="12.75" x14ac:dyDescent="0.2">
      <c r="B94" s="249" t="s">
        <v>17</v>
      </c>
      <c r="C94" s="146" t="s">
        <v>262</v>
      </c>
      <c r="D94" s="246"/>
      <c r="E94" s="246"/>
      <c r="F94" s="246"/>
      <c r="G94" s="246"/>
      <c r="H94" s="246"/>
      <c r="I94" s="266">
        <f>J94/J32</f>
        <v>0</v>
      </c>
      <c r="J94" s="152">
        <f>8%*(50%*J92)</f>
        <v>0</v>
      </c>
    </row>
    <row r="95" spans="2:10" ht="12.75" x14ac:dyDescent="0.2">
      <c r="B95" s="449" t="s">
        <v>42</v>
      </c>
      <c r="C95" s="450"/>
      <c r="D95" s="450"/>
      <c r="E95" s="450"/>
      <c r="F95" s="450"/>
      <c r="G95" s="450"/>
      <c r="H95" s="450"/>
      <c r="I95" s="267">
        <f>SUM(I89:I94)</f>
        <v>4.07E-2</v>
      </c>
      <c r="J95" s="167">
        <f>SUM(J89:J94)</f>
        <v>60.316032</v>
      </c>
    </row>
    <row r="96" spans="2:10" ht="14.25" x14ac:dyDescent="0.2">
      <c r="B96" s="451" t="s">
        <v>263</v>
      </c>
      <c r="C96" s="452"/>
      <c r="D96" s="452"/>
      <c r="E96" s="452"/>
      <c r="F96" s="452"/>
      <c r="G96" s="452"/>
      <c r="H96" s="452"/>
      <c r="I96" s="452"/>
      <c r="J96" s="453"/>
    </row>
    <row r="97" spans="2:10" ht="15" x14ac:dyDescent="0.2">
      <c r="B97" s="451" t="s">
        <v>264</v>
      </c>
      <c r="C97" s="454"/>
      <c r="D97" s="454"/>
      <c r="E97" s="454"/>
      <c r="F97" s="454"/>
      <c r="G97" s="454"/>
      <c r="H97" s="454"/>
      <c r="I97" s="454"/>
      <c r="J97" s="455"/>
    </row>
    <row r="98" spans="2:10" ht="15" x14ac:dyDescent="0.2">
      <c r="B98" s="143" t="s">
        <v>265</v>
      </c>
      <c r="C98" s="456" t="s">
        <v>266</v>
      </c>
      <c r="D98" s="457"/>
      <c r="E98" s="457"/>
      <c r="F98" s="457"/>
      <c r="G98" s="457"/>
      <c r="H98" s="457"/>
      <c r="I98" s="458"/>
      <c r="J98" s="151" t="s">
        <v>13</v>
      </c>
    </row>
    <row r="99" spans="2:10" ht="12.75" x14ac:dyDescent="0.2">
      <c r="B99" s="249" t="s">
        <v>4</v>
      </c>
      <c r="C99" s="590" t="s">
        <v>394</v>
      </c>
      <c r="D99" s="591"/>
      <c r="E99" s="591"/>
      <c r="F99" s="591"/>
      <c r="G99" s="591"/>
      <c r="H99" s="592"/>
      <c r="I99" s="175">
        <f>8.33%</f>
        <v>8.3299999999999999E-2</v>
      </c>
      <c r="J99" s="152">
        <f>I99*J32</f>
        <v>132.21909120000001</v>
      </c>
    </row>
    <row r="100" spans="2:10" ht="12.75" x14ac:dyDescent="0.2">
      <c r="B100" s="249" t="s">
        <v>6</v>
      </c>
      <c r="C100" s="590" t="s">
        <v>267</v>
      </c>
      <c r="D100" s="591"/>
      <c r="E100" s="591"/>
      <c r="F100" s="591"/>
      <c r="G100" s="591"/>
      <c r="H100" s="592"/>
      <c r="I100" s="175">
        <v>1.0500000000000001E-2</v>
      </c>
      <c r="J100" s="152">
        <f>I100*J32</f>
        <v>16.666272000000003</v>
      </c>
    </row>
    <row r="101" spans="2:10" ht="12.75" x14ac:dyDescent="0.2">
      <c r="B101" s="249" t="s">
        <v>8</v>
      </c>
      <c r="C101" s="590" t="s">
        <v>268</v>
      </c>
      <c r="D101" s="591"/>
      <c r="E101" s="591"/>
      <c r="F101" s="591"/>
      <c r="G101" s="591"/>
      <c r="H101" s="592"/>
      <c r="I101" s="176"/>
      <c r="J101" s="152">
        <v>0</v>
      </c>
    </row>
    <row r="102" spans="2:10" ht="12.75" x14ac:dyDescent="0.2">
      <c r="B102" s="249" t="s">
        <v>9</v>
      </c>
      <c r="C102" s="590" t="s">
        <v>269</v>
      </c>
      <c r="D102" s="591"/>
      <c r="E102" s="591"/>
      <c r="F102" s="591"/>
      <c r="G102" s="591"/>
      <c r="H102" s="592"/>
      <c r="I102" s="175">
        <v>1E-3</v>
      </c>
      <c r="J102" s="152">
        <f>I102*J32</f>
        <v>1.5872640000000002</v>
      </c>
    </row>
    <row r="103" spans="2:10" ht="12.75" x14ac:dyDescent="0.2">
      <c r="B103" s="249"/>
      <c r="C103" s="590"/>
      <c r="D103" s="591"/>
      <c r="E103" s="591"/>
      <c r="F103" s="591"/>
      <c r="G103" s="591"/>
      <c r="H103" s="592"/>
      <c r="I103" s="177"/>
      <c r="J103" s="152"/>
    </row>
    <row r="104" spans="2:10" ht="12.75" x14ac:dyDescent="0.2">
      <c r="B104" s="249" t="s">
        <v>16</v>
      </c>
      <c r="C104" s="593" t="s">
        <v>154</v>
      </c>
      <c r="D104" s="594"/>
      <c r="E104" s="594"/>
      <c r="F104" s="594"/>
      <c r="G104" s="594"/>
      <c r="H104" s="595"/>
      <c r="I104" s="177"/>
      <c r="J104" s="152"/>
    </row>
    <row r="105" spans="2:10" ht="12.75" x14ac:dyDescent="0.2">
      <c r="B105" s="249" t="s">
        <v>17</v>
      </c>
      <c r="C105" s="446" t="s">
        <v>270</v>
      </c>
      <c r="D105" s="447"/>
      <c r="E105" s="447"/>
      <c r="F105" s="447"/>
      <c r="G105" s="447"/>
      <c r="H105" s="448"/>
      <c r="I105" s="175"/>
      <c r="J105" s="152">
        <v>0</v>
      </c>
    </row>
    <row r="106" spans="2:10" ht="12.75" x14ac:dyDescent="0.2">
      <c r="B106" s="432" t="s">
        <v>249</v>
      </c>
      <c r="C106" s="433"/>
      <c r="D106" s="433"/>
      <c r="E106" s="433"/>
      <c r="F106" s="433"/>
      <c r="G106" s="433"/>
      <c r="H106" s="433"/>
      <c r="I106" s="433"/>
      <c r="J106" s="167">
        <f>SUM(J99:J105)</f>
        <v>150.47262720000001</v>
      </c>
    </row>
    <row r="107" spans="2:10" ht="12.75" x14ac:dyDescent="0.2">
      <c r="B107" s="249"/>
      <c r="C107" s="416"/>
      <c r="D107" s="416"/>
      <c r="E107" s="416"/>
      <c r="F107" s="416"/>
      <c r="G107" s="416"/>
      <c r="H107" s="416"/>
      <c r="I107" s="416"/>
      <c r="J107" s="152"/>
    </row>
    <row r="108" spans="2:10" ht="12.75" x14ac:dyDescent="0.2">
      <c r="B108" s="432" t="s">
        <v>42</v>
      </c>
      <c r="C108" s="433"/>
      <c r="D108" s="433"/>
      <c r="E108" s="433"/>
      <c r="F108" s="433"/>
      <c r="G108" s="433"/>
      <c r="H108" s="433"/>
      <c r="I108" s="433"/>
      <c r="J108" s="167">
        <f>SUM(J106:J107)</f>
        <v>150.47262720000001</v>
      </c>
    </row>
    <row r="109" spans="2:10" ht="15" x14ac:dyDescent="0.2">
      <c r="B109" s="434" t="s">
        <v>271</v>
      </c>
      <c r="C109" s="435"/>
      <c r="D109" s="435"/>
      <c r="E109" s="435"/>
      <c r="F109" s="435"/>
      <c r="G109" s="435"/>
      <c r="H109" s="435"/>
      <c r="I109" s="435"/>
      <c r="J109" s="436"/>
    </row>
    <row r="110" spans="2:10" ht="15" x14ac:dyDescent="0.2">
      <c r="B110" s="143">
        <v>4</v>
      </c>
      <c r="C110" s="437" t="s">
        <v>272</v>
      </c>
      <c r="D110" s="438"/>
      <c r="E110" s="438"/>
      <c r="F110" s="438"/>
      <c r="G110" s="438"/>
      <c r="H110" s="438"/>
      <c r="I110" s="439"/>
      <c r="J110" s="151" t="s">
        <v>13</v>
      </c>
    </row>
    <row r="111" spans="2:10" ht="12.75" x14ac:dyDescent="0.2">
      <c r="B111" s="249" t="s">
        <v>23</v>
      </c>
      <c r="C111" s="427" t="s">
        <v>273</v>
      </c>
      <c r="D111" s="427"/>
      <c r="E111" s="427"/>
      <c r="F111" s="427"/>
      <c r="G111" s="427"/>
      <c r="H111" s="427"/>
      <c r="I111" s="427"/>
      <c r="J111" s="152">
        <f>J69</f>
        <v>568.24051200000008</v>
      </c>
    </row>
    <row r="112" spans="2:10" ht="12.75" x14ac:dyDescent="0.2">
      <c r="B112" s="249" t="s">
        <v>24</v>
      </c>
      <c r="C112" s="427" t="s">
        <v>274</v>
      </c>
      <c r="D112" s="427"/>
      <c r="E112" s="427"/>
      <c r="F112" s="427"/>
      <c r="G112" s="427"/>
      <c r="H112" s="427"/>
      <c r="I112" s="427"/>
      <c r="J112" s="152">
        <f>J80</f>
        <v>239.47655128320002</v>
      </c>
    </row>
    <row r="113" spans="2:10" ht="12.75" x14ac:dyDescent="0.2">
      <c r="B113" s="249" t="s">
        <v>252</v>
      </c>
      <c r="C113" s="427" t="s">
        <v>275</v>
      </c>
      <c r="D113" s="427"/>
      <c r="E113" s="427"/>
      <c r="F113" s="427"/>
      <c r="G113" s="427"/>
      <c r="H113" s="427"/>
      <c r="I113" s="427"/>
      <c r="J113" s="152">
        <f>J86</f>
        <v>0.64617919999999995</v>
      </c>
    </row>
    <row r="114" spans="2:10" ht="12.75" x14ac:dyDescent="0.2">
      <c r="B114" s="249" t="s">
        <v>256</v>
      </c>
      <c r="C114" s="427" t="s">
        <v>276</v>
      </c>
      <c r="D114" s="427"/>
      <c r="E114" s="427"/>
      <c r="F114" s="427"/>
      <c r="G114" s="427"/>
      <c r="H114" s="427"/>
      <c r="I114" s="427"/>
      <c r="J114" s="152">
        <f>J95</f>
        <v>60.316032</v>
      </c>
    </row>
    <row r="115" spans="2:10" ht="12.75" x14ac:dyDescent="0.2">
      <c r="B115" s="249" t="s">
        <v>265</v>
      </c>
      <c r="C115" s="427" t="s">
        <v>277</v>
      </c>
      <c r="D115" s="427"/>
      <c r="E115" s="427"/>
      <c r="F115" s="427"/>
      <c r="G115" s="427"/>
      <c r="H115" s="427"/>
      <c r="I115" s="427"/>
      <c r="J115" s="152">
        <f>J108</f>
        <v>150.47262720000001</v>
      </c>
    </row>
    <row r="116" spans="2:10" ht="12.75" x14ac:dyDescent="0.2">
      <c r="B116" s="249" t="s">
        <v>278</v>
      </c>
      <c r="C116" s="427" t="s">
        <v>154</v>
      </c>
      <c r="D116" s="427"/>
      <c r="E116" s="427"/>
      <c r="F116" s="427"/>
      <c r="G116" s="427"/>
      <c r="H116" s="427"/>
      <c r="I116" s="427"/>
      <c r="J116" s="152">
        <v>0</v>
      </c>
    </row>
    <row r="117" spans="2:10" ht="12.75" x14ac:dyDescent="0.2">
      <c r="B117" s="397" t="s">
        <v>42</v>
      </c>
      <c r="C117" s="398"/>
      <c r="D117" s="398"/>
      <c r="E117" s="398"/>
      <c r="F117" s="398"/>
      <c r="G117" s="398"/>
      <c r="H117" s="398"/>
      <c r="I117" s="399"/>
      <c r="J117" s="167">
        <f>SUM(J111:J116)</f>
        <v>1019.1519016832001</v>
      </c>
    </row>
    <row r="118" spans="2:10" ht="12.75" x14ac:dyDescent="0.2">
      <c r="B118" s="429" t="s">
        <v>279</v>
      </c>
      <c r="C118" s="596"/>
      <c r="D118" s="596"/>
      <c r="E118" s="596"/>
      <c r="F118" s="596"/>
      <c r="G118" s="596"/>
      <c r="H118" s="596"/>
      <c r="I118" s="596"/>
      <c r="J118" s="597"/>
    </row>
    <row r="119" spans="2:10" ht="15" x14ac:dyDescent="0.2">
      <c r="B119" s="143">
        <v>5</v>
      </c>
      <c r="C119" s="423" t="s">
        <v>26</v>
      </c>
      <c r="D119" s="423"/>
      <c r="E119" s="423"/>
      <c r="F119" s="423"/>
      <c r="G119" s="423"/>
      <c r="H119" s="423"/>
      <c r="I119" s="250" t="s">
        <v>215</v>
      </c>
      <c r="J119" s="179" t="s">
        <v>13</v>
      </c>
    </row>
    <row r="120" spans="2:10" ht="12.75" x14ac:dyDescent="0.2">
      <c r="B120" s="424" t="s">
        <v>280</v>
      </c>
      <c r="C120" s="425"/>
      <c r="D120" s="425"/>
      <c r="E120" s="425"/>
      <c r="F120" s="425"/>
      <c r="G120" s="425"/>
      <c r="H120" s="426"/>
      <c r="I120" s="253" t="s">
        <v>21</v>
      </c>
      <c r="J120" s="152">
        <f>SUM(J32+J46+J117+J55)</f>
        <v>3600.1635816832004</v>
      </c>
    </row>
    <row r="121" spans="2:10" ht="12.75" x14ac:dyDescent="0.2">
      <c r="B121" s="249" t="s">
        <v>4</v>
      </c>
      <c r="C121" s="416" t="s">
        <v>27</v>
      </c>
      <c r="D121" s="416"/>
      <c r="E121" s="416"/>
      <c r="F121" s="416"/>
      <c r="G121" s="416"/>
      <c r="H121" s="416"/>
      <c r="I121" s="161">
        <f>Florianópolis!I121</f>
        <v>0.03</v>
      </c>
      <c r="J121" s="152">
        <f>I121*J120</f>
        <v>108.00490745049601</v>
      </c>
    </row>
    <row r="122" spans="2:10" ht="12.75" x14ac:dyDescent="0.2">
      <c r="B122" s="424" t="s">
        <v>281</v>
      </c>
      <c r="C122" s="425"/>
      <c r="D122" s="425"/>
      <c r="E122" s="425"/>
      <c r="F122" s="425"/>
      <c r="G122" s="425"/>
      <c r="H122" s="426"/>
      <c r="I122" s="180"/>
      <c r="J122" s="152">
        <f>J121+J120</f>
        <v>3708.1684891336963</v>
      </c>
    </row>
    <row r="123" spans="2:10" ht="12.75" x14ac:dyDescent="0.2">
      <c r="B123" s="249" t="s">
        <v>6</v>
      </c>
      <c r="C123" s="416" t="s">
        <v>28</v>
      </c>
      <c r="D123" s="416"/>
      <c r="E123" s="416"/>
      <c r="F123" s="416"/>
      <c r="G123" s="416"/>
      <c r="H123" s="416"/>
      <c r="I123" s="161">
        <f>Florianópolis!I123</f>
        <v>0.16749</v>
      </c>
      <c r="J123" s="152">
        <f>I123*J122</f>
        <v>621.08114024500276</v>
      </c>
    </row>
    <row r="124" spans="2:10" ht="12.75" x14ac:dyDescent="0.2">
      <c r="B124" s="424" t="s">
        <v>282</v>
      </c>
      <c r="C124" s="425"/>
      <c r="D124" s="425"/>
      <c r="E124" s="425"/>
      <c r="F124" s="425"/>
      <c r="G124" s="425"/>
      <c r="H124" s="426"/>
      <c r="I124" s="180" t="s">
        <v>21</v>
      </c>
      <c r="J124" s="152">
        <f>J123+J122</f>
        <v>4329.249629378699</v>
      </c>
    </row>
    <row r="125" spans="2:10" ht="12.75" x14ac:dyDescent="0.2">
      <c r="B125" s="249" t="s">
        <v>8</v>
      </c>
      <c r="C125" s="416" t="s">
        <v>29</v>
      </c>
      <c r="D125" s="416"/>
      <c r="E125" s="416"/>
      <c r="F125" s="416"/>
      <c r="G125" s="416"/>
      <c r="H125" s="416"/>
      <c r="I125" s="180" t="s">
        <v>21</v>
      </c>
      <c r="J125" s="181" t="s">
        <v>21</v>
      </c>
    </row>
    <row r="126" spans="2:10" ht="12.75" x14ac:dyDescent="0.2">
      <c r="B126" s="249"/>
      <c r="C126" s="416" t="s">
        <v>30</v>
      </c>
      <c r="D126" s="416"/>
      <c r="E126" s="416"/>
      <c r="F126" s="416"/>
      <c r="G126" s="416"/>
      <c r="H126" s="416"/>
      <c r="I126" s="180" t="s">
        <v>21</v>
      </c>
      <c r="J126" s="181" t="s">
        <v>21</v>
      </c>
    </row>
    <row r="127" spans="2:10" ht="12.75" x14ac:dyDescent="0.2">
      <c r="B127" s="249"/>
      <c r="C127" s="417" t="s">
        <v>400</v>
      </c>
      <c r="D127" s="418"/>
      <c r="E127" s="418"/>
      <c r="F127" s="418"/>
      <c r="G127" s="418"/>
      <c r="H127" s="419"/>
      <c r="I127" s="182">
        <f>Florianópolis!I127</f>
        <v>0.03</v>
      </c>
      <c r="J127" s="183">
        <f>I127*J135</f>
        <v>137.65499616466451</v>
      </c>
    </row>
    <row r="128" spans="2:10" ht="12.75" x14ac:dyDescent="0.2">
      <c r="B128" s="249"/>
      <c r="C128" s="417" t="s">
        <v>401</v>
      </c>
      <c r="D128" s="418"/>
      <c r="E128" s="418"/>
      <c r="F128" s="418"/>
      <c r="G128" s="418"/>
      <c r="H128" s="419"/>
      <c r="I128" s="182">
        <f>Florianópolis!I128</f>
        <v>6.4999999999999997E-3</v>
      </c>
      <c r="J128" s="183">
        <f>I128*J135</f>
        <v>29.825249169010643</v>
      </c>
    </row>
    <row r="129" spans="2:10" ht="12.75" x14ac:dyDescent="0.2">
      <c r="B129" s="249"/>
      <c r="C129" s="420" t="s">
        <v>283</v>
      </c>
      <c r="D129" s="421"/>
      <c r="E129" s="421"/>
      <c r="F129" s="421"/>
      <c r="G129" s="421"/>
      <c r="H129" s="422"/>
      <c r="I129" s="184" t="s">
        <v>21</v>
      </c>
      <c r="J129" s="181" t="s">
        <v>21</v>
      </c>
    </row>
    <row r="130" spans="2:10" ht="12.75" x14ac:dyDescent="0.2">
      <c r="B130" s="249"/>
      <c r="C130" s="395" t="s">
        <v>31</v>
      </c>
      <c r="D130" s="418"/>
      <c r="E130" s="418"/>
      <c r="F130" s="418"/>
      <c r="G130" s="418"/>
      <c r="H130" s="418"/>
      <c r="I130" s="184" t="s">
        <v>21</v>
      </c>
      <c r="J130" s="181" t="s">
        <v>21</v>
      </c>
    </row>
    <row r="131" spans="2:10" ht="12.75" x14ac:dyDescent="0.2">
      <c r="B131" s="249"/>
      <c r="C131" s="395" t="s">
        <v>32</v>
      </c>
      <c r="D131" s="378"/>
      <c r="E131" s="378"/>
      <c r="F131" s="378"/>
      <c r="G131" s="378"/>
      <c r="H131" s="378"/>
      <c r="I131" s="184" t="s">
        <v>21</v>
      </c>
      <c r="J131" s="181" t="s">
        <v>21</v>
      </c>
    </row>
    <row r="132" spans="2:10" ht="12.75" x14ac:dyDescent="0.2">
      <c r="B132" s="249"/>
      <c r="C132" s="395" t="s">
        <v>284</v>
      </c>
      <c r="D132" s="378"/>
      <c r="E132" s="378"/>
      <c r="F132" s="378"/>
      <c r="G132" s="378"/>
      <c r="H132" s="396"/>
      <c r="I132" s="182">
        <v>0.02</v>
      </c>
      <c r="J132" s="183">
        <f>I132*J135</f>
        <v>91.769997443109673</v>
      </c>
    </row>
    <row r="133" spans="2:10" ht="12.75" x14ac:dyDescent="0.2">
      <c r="B133" s="397" t="s">
        <v>42</v>
      </c>
      <c r="C133" s="398"/>
      <c r="D133" s="398"/>
      <c r="E133" s="398"/>
      <c r="F133" s="398"/>
      <c r="G133" s="398"/>
      <c r="H133" s="398"/>
      <c r="I133" s="399"/>
      <c r="J133" s="167">
        <f>SUM(J121+J123+J127+J128+J132)</f>
        <v>988.33629047228351</v>
      </c>
    </row>
    <row r="134" spans="2:10" ht="12.75" x14ac:dyDescent="0.2">
      <c r="B134" s="397"/>
      <c r="C134" s="398"/>
      <c r="D134" s="398"/>
      <c r="E134" s="398"/>
      <c r="F134" s="398"/>
      <c r="G134" s="398"/>
      <c r="H134" s="398"/>
      <c r="I134" s="398"/>
      <c r="J134" s="598"/>
    </row>
    <row r="135" spans="2:10" ht="12.75" x14ac:dyDescent="0.2">
      <c r="B135" s="402" t="s">
        <v>33</v>
      </c>
      <c r="C135" s="403"/>
      <c r="D135" s="403"/>
      <c r="E135" s="259"/>
      <c r="F135" s="259"/>
      <c r="G135" s="259"/>
      <c r="H135" s="260">
        <f>100%-I135</f>
        <v>0.94350000000000001</v>
      </c>
      <c r="I135" s="261">
        <f>SUM(I127:I132)</f>
        <v>5.6499999999999995E-2</v>
      </c>
      <c r="J135" s="262">
        <f>J124/H135</f>
        <v>4588.4998721554839</v>
      </c>
    </row>
    <row r="136" spans="2:10" x14ac:dyDescent="0.2">
      <c r="B136" s="404" t="s">
        <v>34</v>
      </c>
      <c r="C136" s="405"/>
      <c r="D136" s="410" t="s">
        <v>285</v>
      </c>
      <c r="E136" s="410"/>
      <c r="F136" s="410"/>
      <c r="G136" s="410"/>
      <c r="H136" s="410"/>
      <c r="I136" s="410"/>
      <c r="J136" s="411"/>
    </row>
    <row r="137" spans="2:10" x14ac:dyDescent="0.2">
      <c r="B137" s="406"/>
      <c r="C137" s="407"/>
      <c r="D137" s="412" t="s">
        <v>286</v>
      </c>
      <c r="E137" s="412"/>
      <c r="F137" s="412"/>
      <c r="G137" s="412"/>
      <c r="H137" s="412"/>
      <c r="I137" s="412"/>
      <c r="J137" s="413"/>
    </row>
    <row r="138" spans="2:10" x14ac:dyDescent="0.2">
      <c r="B138" s="408"/>
      <c r="C138" s="409"/>
      <c r="D138" s="414" t="s">
        <v>287</v>
      </c>
      <c r="E138" s="414"/>
      <c r="F138" s="414"/>
      <c r="G138" s="414"/>
      <c r="H138" s="414"/>
      <c r="I138" s="414"/>
      <c r="J138" s="415"/>
    </row>
    <row r="139" spans="2:10" ht="12.75" x14ac:dyDescent="0.2">
      <c r="B139" s="374"/>
      <c r="C139" s="375"/>
      <c r="D139" s="375"/>
      <c r="E139" s="375"/>
      <c r="F139" s="375"/>
      <c r="G139" s="375"/>
      <c r="H139" s="375"/>
      <c r="I139" s="375"/>
      <c r="J139" s="376"/>
    </row>
    <row r="140" spans="2:10" ht="12.75" x14ac:dyDescent="0.2">
      <c r="B140" s="377" t="s">
        <v>288</v>
      </c>
      <c r="C140" s="378"/>
      <c r="D140" s="378"/>
      <c r="E140" s="378"/>
      <c r="F140" s="378"/>
      <c r="G140" s="378"/>
      <c r="H140" s="378"/>
      <c r="I140" s="378"/>
      <c r="J140" s="379"/>
    </row>
    <row r="141" spans="2:10" ht="12.75" x14ac:dyDescent="0.2">
      <c r="B141" s="380"/>
      <c r="C141" s="381"/>
      <c r="D141" s="381"/>
      <c r="E141" s="381"/>
      <c r="F141" s="381"/>
      <c r="G141" s="381"/>
      <c r="H141" s="381"/>
      <c r="I141" s="381"/>
      <c r="J141" s="382"/>
    </row>
    <row r="142" spans="2:10" ht="12.75" x14ac:dyDescent="0.2">
      <c r="B142" s="383" t="s">
        <v>289</v>
      </c>
      <c r="C142" s="384"/>
      <c r="D142" s="384"/>
      <c r="E142" s="384"/>
      <c r="F142" s="384"/>
      <c r="G142" s="384"/>
      <c r="H142" s="384"/>
      <c r="I142" s="384"/>
      <c r="J142" s="385"/>
    </row>
    <row r="143" spans="2:10" ht="14.25" x14ac:dyDescent="0.2">
      <c r="B143" s="386" t="s">
        <v>290</v>
      </c>
      <c r="C143" s="387"/>
      <c r="D143" s="387"/>
      <c r="E143" s="387"/>
      <c r="F143" s="387"/>
      <c r="G143" s="387"/>
      <c r="H143" s="387"/>
      <c r="I143" s="387"/>
      <c r="J143" s="191" t="s">
        <v>13</v>
      </c>
    </row>
    <row r="144" spans="2:10" ht="12.75" x14ac:dyDescent="0.2">
      <c r="B144" s="186" t="s">
        <v>4</v>
      </c>
      <c r="C144" s="378" t="s">
        <v>35</v>
      </c>
      <c r="D144" s="378"/>
      <c r="E144" s="378"/>
      <c r="F144" s="378"/>
      <c r="G144" s="378"/>
      <c r="H144" s="378"/>
      <c r="I144" s="378"/>
      <c r="J144" s="153">
        <f>J32</f>
        <v>1587.2640000000001</v>
      </c>
    </row>
    <row r="145" spans="2:15" ht="12.75" x14ac:dyDescent="0.2">
      <c r="B145" s="186" t="s">
        <v>6</v>
      </c>
      <c r="C145" s="378" t="s">
        <v>291</v>
      </c>
      <c r="D145" s="378"/>
      <c r="E145" s="378"/>
      <c r="F145" s="378"/>
      <c r="G145" s="378"/>
      <c r="H145" s="378"/>
      <c r="I145" s="378"/>
      <c r="J145" s="153">
        <f>J46</f>
        <v>656.66768000000002</v>
      </c>
    </row>
    <row r="146" spans="2:15" ht="12.75" x14ac:dyDescent="0.2">
      <c r="B146" s="186" t="s">
        <v>8</v>
      </c>
      <c r="C146" s="378" t="s">
        <v>292</v>
      </c>
      <c r="D146" s="378"/>
      <c r="E146" s="378"/>
      <c r="F146" s="378"/>
      <c r="G146" s="378"/>
      <c r="H146" s="378"/>
      <c r="I146" s="378"/>
      <c r="J146" s="153">
        <f>J55</f>
        <v>337.08</v>
      </c>
    </row>
    <row r="147" spans="2:15" ht="12.75" x14ac:dyDescent="0.2">
      <c r="B147" s="186" t="s">
        <v>9</v>
      </c>
      <c r="C147" s="378" t="s">
        <v>272</v>
      </c>
      <c r="D147" s="378"/>
      <c r="E147" s="378"/>
      <c r="F147" s="378"/>
      <c r="G147" s="378"/>
      <c r="H147" s="378"/>
      <c r="I147" s="378"/>
      <c r="J147" s="153">
        <f>J117</f>
        <v>1019.1519016832001</v>
      </c>
    </row>
    <row r="148" spans="2:15" ht="12.75" x14ac:dyDescent="0.2">
      <c r="B148" s="391" t="s">
        <v>293</v>
      </c>
      <c r="C148" s="392"/>
      <c r="D148" s="392"/>
      <c r="E148" s="392"/>
      <c r="F148" s="392"/>
      <c r="G148" s="392"/>
      <c r="H148" s="392"/>
      <c r="I148" s="392"/>
      <c r="J148" s="154">
        <f>SUM(J144:J147)</f>
        <v>3600.1635816832004</v>
      </c>
    </row>
    <row r="149" spans="2:15" ht="12.75" x14ac:dyDescent="0.2">
      <c r="B149" s="187" t="s">
        <v>16</v>
      </c>
      <c r="C149" s="378" t="s">
        <v>294</v>
      </c>
      <c r="D149" s="378"/>
      <c r="E149" s="378"/>
      <c r="F149" s="378"/>
      <c r="G149" s="378"/>
      <c r="H149" s="378"/>
      <c r="I149" s="378"/>
      <c r="J149" s="153">
        <f>J133</f>
        <v>988.33629047228351</v>
      </c>
    </row>
    <row r="150" spans="2:15" ht="12.75" x14ac:dyDescent="0.2">
      <c r="B150" s="391" t="s">
        <v>295</v>
      </c>
      <c r="C150" s="392"/>
      <c r="D150" s="392"/>
      <c r="E150" s="392"/>
      <c r="F150" s="392"/>
      <c r="G150" s="392"/>
      <c r="H150" s="392"/>
      <c r="I150" s="392"/>
      <c r="J150" s="154">
        <f>SUM(J148:J149)</f>
        <v>4588.4998721554839</v>
      </c>
    </row>
    <row r="151" spans="2:15" ht="12.75" x14ac:dyDescent="0.2">
      <c r="B151" s="388"/>
      <c r="C151" s="389"/>
      <c r="D151" s="389"/>
      <c r="E151" s="389"/>
      <c r="F151" s="389"/>
      <c r="G151" s="389"/>
      <c r="H151" s="389"/>
      <c r="I151" s="389"/>
      <c r="J151" s="390"/>
    </row>
    <row r="152" spans="2:15" ht="12.75" x14ac:dyDescent="0.2">
      <c r="B152" s="393"/>
      <c r="C152" s="393"/>
      <c r="D152" s="189"/>
      <c r="E152" s="190"/>
      <c r="F152" s="190"/>
      <c r="G152" s="188"/>
      <c r="H152" s="188"/>
      <c r="I152" s="188"/>
      <c r="J152" s="188"/>
    </row>
    <row r="153" spans="2:15" customFormat="1" ht="17.100000000000001" customHeight="1" x14ac:dyDescent="0.2">
      <c r="B153" s="394" t="s">
        <v>36</v>
      </c>
      <c r="C153" s="394"/>
      <c r="D153" s="394"/>
      <c r="E153" s="394"/>
      <c r="F153" s="394"/>
      <c r="G153" s="394"/>
      <c r="H153" s="394"/>
      <c r="I153" s="394"/>
      <c r="J153" s="394"/>
      <c r="K153" s="394"/>
    </row>
    <row r="154" spans="2:15" customFormat="1" ht="14.65" customHeight="1" x14ac:dyDescent="0.2">
      <c r="B154" s="372" t="s">
        <v>37</v>
      </c>
      <c r="C154" s="372"/>
      <c r="D154" s="372"/>
      <c r="E154" s="372"/>
      <c r="F154" s="372"/>
      <c r="G154" s="372"/>
      <c r="H154" s="372"/>
      <c r="I154" s="372"/>
      <c r="J154" s="372"/>
      <c r="K154" s="372"/>
    </row>
    <row r="155" spans="2:15" customFormat="1" ht="39" customHeight="1" x14ac:dyDescent="0.2">
      <c r="B155" s="364" t="s">
        <v>38</v>
      </c>
      <c r="C155" s="364"/>
      <c r="D155" s="364"/>
      <c r="E155" s="364" t="s">
        <v>39</v>
      </c>
      <c r="F155" s="364"/>
      <c r="G155" s="364"/>
      <c r="H155" s="373" t="s">
        <v>40</v>
      </c>
      <c r="I155" s="373"/>
      <c r="J155" s="373" t="s">
        <v>41</v>
      </c>
      <c r="K155" s="373"/>
    </row>
    <row r="156" spans="2:15" customFormat="1" ht="14.65" customHeight="1" x14ac:dyDescent="0.2">
      <c r="B156" s="368" t="s">
        <v>175</v>
      </c>
      <c r="C156" s="368"/>
      <c r="D156" s="368"/>
      <c r="E156" s="1">
        <v>1</v>
      </c>
      <c r="F156" s="363">
        <v>1200</v>
      </c>
      <c r="G156" s="363"/>
      <c r="H156" s="369">
        <f>J150</f>
        <v>4588.4998721554839</v>
      </c>
      <c r="I156" s="369"/>
      <c r="J156" s="370">
        <f>(E156/F156)*H156</f>
        <v>3.8237498934629035</v>
      </c>
      <c r="K156" s="370"/>
      <c r="N156" s="97"/>
      <c r="O156" s="97"/>
    </row>
    <row r="157" spans="2:15" customFormat="1" ht="14.65" customHeight="1" x14ac:dyDescent="0.2">
      <c r="B157" s="360" t="s">
        <v>42</v>
      </c>
      <c r="C157" s="360"/>
      <c r="D157" s="360"/>
      <c r="E157" s="360"/>
      <c r="F157" s="360"/>
      <c r="G157" s="360"/>
      <c r="H157" s="360"/>
      <c r="I157" s="360"/>
      <c r="J157" s="370">
        <f>SUM(J156)</f>
        <v>3.8237498934629035</v>
      </c>
      <c r="K157" s="370"/>
    </row>
    <row r="158" spans="2:15" customFormat="1" ht="14.65" customHeight="1" x14ac:dyDescent="0.2">
      <c r="B158" s="371"/>
      <c r="C158" s="371"/>
      <c r="D158" s="371"/>
      <c r="E158" s="371"/>
      <c r="F158" s="371"/>
      <c r="G158" s="371"/>
      <c r="H158" s="371"/>
      <c r="I158" s="371"/>
      <c r="J158" s="371"/>
      <c r="K158" s="371"/>
    </row>
    <row r="159" spans="2:15" customFormat="1" ht="26.25" customHeight="1" x14ac:dyDescent="0.2">
      <c r="B159" s="368" t="s">
        <v>160</v>
      </c>
      <c r="C159" s="368"/>
      <c r="D159" s="368"/>
      <c r="E159" s="2">
        <v>1</v>
      </c>
      <c r="F159" s="363">
        <v>2700</v>
      </c>
      <c r="G159" s="363"/>
      <c r="H159" s="369">
        <f>J150</f>
        <v>4588.4998721554839</v>
      </c>
      <c r="I159" s="369"/>
      <c r="J159" s="361">
        <f>(E159/F159)*H159</f>
        <v>1.6994443970946236</v>
      </c>
      <c r="K159" s="361"/>
      <c r="N159" s="97"/>
      <c r="O159" s="97"/>
    </row>
    <row r="160" spans="2:15" customFormat="1" ht="14.65" customHeight="1" x14ac:dyDescent="0.2">
      <c r="B160" s="360" t="s">
        <v>42</v>
      </c>
      <c r="C160" s="360"/>
      <c r="D160" s="360"/>
      <c r="E160" s="360"/>
      <c r="F160" s="360"/>
      <c r="G160" s="360"/>
      <c r="H160" s="360"/>
      <c r="I160" s="360"/>
      <c r="J160" s="361">
        <f>SUM(J159)</f>
        <v>1.6994443970946236</v>
      </c>
      <c r="K160" s="361"/>
    </row>
    <row r="161" spans="2:11" customFormat="1" ht="14.65" customHeight="1" x14ac:dyDescent="0.2">
      <c r="B161" s="362"/>
      <c r="C161" s="362"/>
      <c r="D161" s="362"/>
      <c r="E161" s="362"/>
      <c r="F161" s="362"/>
      <c r="G161" s="362"/>
      <c r="H161" s="362"/>
      <c r="I161" s="362"/>
      <c r="J161" s="362"/>
      <c r="K161" s="362"/>
    </row>
    <row r="162" spans="2:11" customFormat="1" ht="54.75" customHeight="1" x14ac:dyDescent="0.2">
      <c r="B162" s="192" t="s">
        <v>43</v>
      </c>
      <c r="C162" s="364" t="s">
        <v>44</v>
      </c>
      <c r="D162" s="364"/>
      <c r="E162" s="364"/>
      <c r="F162" s="194" t="s">
        <v>45</v>
      </c>
      <c r="G162" s="365" t="s">
        <v>46</v>
      </c>
      <c r="H162" s="365"/>
      <c r="I162" s="194" t="s">
        <v>47</v>
      </c>
      <c r="J162" s="194" t="s">
        <v>48</v>
      </c>
      <c r="K162" s="194" t="s">
        <v>49</v>
      </c>
    </row>
    <row r="163" spans="2:11" customFormat="1" ht="14.65" customHeight="1" x14ac:dyDescent="0.2">
      <c r="B163" s="366"/>
      <c r="C163" s="366"/>
      <c r="D163" s="366"/>
      <c r="E163" s="366"/>
      <c r="F163" s="366"/>
      <c r="G163" s="366"/>
      <c r="H163" s="366"/>
      <c r="I163" s="366"/>
      <c r="J163" s="366"/>
      <c r="K163" s="366"/>
    </row>
    <row r="164" spans="2:11" customFormat="1" ht="25.5" x14ac:dyDescent="0.2">
      <c r="B164" s="3" t="s">
        <v>161</v>
      </c>
      <c r="C164" s="4">
        <v>1</v>
      </c>
      <c r="D164" s="4">
        <v>30</v>
      </c>
      <c r="E164" s="195">
        <f>D165</f>
        <v>130</v>
      </c>
      <c r="F164" s="5">
        <v>8</v>
      </c>
      <c r="G164" s="6" t="s">
        <v>50</v>
      </c>
      <c r="H164" s="6" t="s">
        <v>162</v>
      </c>
      <c r="I164" s="7">
        <v>1.16E-4</v>
      </c>
      <c r="J164" s="193">
        <v>0</v>
      </c>
      <c r="K164" s="193">
        <f>ROUND(I164*J164,2)</f>
        <v>0</v>
      </c>
    </row>
    <row r="165" spans="2:11" customFormat="1" ht="25.5" x14ac:dyDescent="0.2">
      <c r="B165" s="3" t="str">
        <f>B164</f>
        <v>Fachada</v>
      </c>
      <c r="C165" s="4">
        <v>1</v>
      </c>
      <c r="D165" s="367">
        <v>130</v>
      </c>
      <c r="E165" s="367"/>
      <c r="F165" s="5">
        <v>8</v>
      </c>
      <c r="G165" s="6" t="s">
        <v>50</v>
      </c>
      <c r="H165" s="6" t="s">
        <v>162</v>
      </c>
      <c r="I165" s="7">
        <v>4.6400000000000003E-5</v>
      </c>
      <c r="J165" s="193">
        <f>J150</f>
        <v>4588.4998721554839</v>
      </c>
      <c r="K165" s="193">
        <f>I165*J165</f>
        <v>0.21290639406801445</v>
      </c>
    </row>
    <row r="166" spans="2:11" customFormat="1" ht="32.25" customHeight="1" x14ac:dyDescent="0.2">
      <c r="B166" s="360" t="s">
        <v>42</v>
      </c>
      <c r="C166" s="360"/>
      <c r="D166" s="360"/>
      <c r="E166" s="360"/>
      <c r="F166" s="360"/>
      <c r="G166" s="360"/>
      <c r="H166" s="360"/>
      <c r="I166" s="360"/>
      <c r="J166" s="360"/>
      <c r="K166" s="193">
        <f>SUM(K164:K165)</f>
        <v>0.21290639406801445</v>
      </c>
    </row>
    <row r="167" spans="2:11" customFormat="1" ht="12.75" x14ac:dyDescent="0.2">
      <c r="B167" s="3" t="s">
        <v>163</v>
      </c>
      <c r="C167" s="4">
        <v>1</v>
      </c>
      <c r="D167" s="367">
        <v>380</v>
      </c>
      <c r="E167" s="367"/>
      <c r="F167" s="5">
        <v>16</v>
      </c>
      <c r="G167" s="6" t="s">
        <v>50</v>
      </c>
      <c r="H167" s="6" t="s">
        <v>51</v>
      </c>
      <c r="I167" s="7">
        <f>ROUND((C167/D167)*F167*(G167/H167),7)</f>
        <v>2.231E-4</v>
      </c>
      <c r="J167" s="193">
        <f>J150</f>
        <v>4588.4998721554839</v>
      </c>
      <c r="K167" s="193">
        <f>I167*J167</f>
        <v>1.0236943214778884</v>
      </c>
    </row>
    <row r="168" spans="2:11" customFormat="1" ht="32.25" customHeight="1" x14ac:dyDescent="0.2">
      <c r="B168" s="360" t="s">
        <v>42</v>
      </c>
      <c r="C168" s="360"/>
      <c r="D168" s="360"/>
      <c r="E168" s="360"/>
      <c r="F168" s="360"/>
      <c r="G168" s="360"/>
      <c r="H168" s="360"/>
      <c r="I168" s="360"/>
      <c r="J168" s="360"/>
      <c r="K168" s="193">
        <f>SUM(K167)</f>
        <v>1.0236943214778884</v>
      </c>
    </row>
    <row r="169" spans="2:11" customFormat="1" ht="14.65" customHeight="1" x14ac:dyDescent="0.2">
      <c r="B169" s="359"/>
      <c r="C169" s="359"/>
      <c r="D169" s="359"/>
      <c r="E169" s="359"/>
      <c r="F169" s="359"/>
      <c r="G169" s="359"/>
      <c r="H169" s="359"/>
      <c r="I169" s="359"/>
      <c r="J169" s="359"/>
      <c r="K169" s="359"/>
    </row>
  </sheetData>
  <mergeCells count="215">
    <mergeCell ref="D167:E167"/>
    <mergeCell ref="B168:J168"/>
    <mergeCell ref="B169:K169"/>
    <mergeCell ref="B161:K161"/>
    <mergeCell ref="C162:E162"/>
    <mergeCell ref="G162:H162"/>
    <mergeCell ref="B163:K163"/>
    <mergeCell ref="D165:E165"/>
    <mergeCell ref="B166:J166"/>
    <mergeCell ref="B158:K158"/>
    <mergeCell ref="B159:D159"/>
    <mergeCell ref="F159:G159"/>
    <mergeCell ref="H159:I159"/>
    <mergeCell ref="J159:K159"/>
    <mergeCell ref="B160:I160"/>
    <mergeCell ref="J160:K160"/>
    <mergeCell ref="B156:D156"/>
    <mergeCell ref="F156:G156"/>
    <mergeCell ref="H156:I156"/>
    <mergeCell ref="J156:K156"/>
    <mergeCell ref="B157:I157"/>
    <mergeCell ref="J157:K157"/>
    <mergeCell ref="B151:J151"/>
    <mergeCell ref="B152:C152"/>
    <mergeCell ref="B153:K153"/>
    <mergeCell ref="B154:K154"/>
    <mergeCell ref="B155:D155"/>
    <mergeCell ref="E155:G155"/>
    <mergeCell ref="H155:I155"/>
    <mergeCell ref="J155:K155"/>
    <mergeCell ref="C145:I145"/>
    <mergeCell ref="C146:I146"/>
    <mergeCell ref="C147:I147"/>
    <mergeCell ref="B148:I148"/>
    <mergeCell ref="C149:I149"/>
    <mergeCell ref="B150:I150"/>
    <mergeCell ref="B139:J139"/>
    <mergeCell ref="B140:J140"/>
    <mergeCell ref="B141:J141"/>
    <mergeCell ref="B142:J142"/>
    <mergeCell ref="B143:I143"/>
    <mergeCell ref="C144:I144"/>
    <mergeCell ref="C131:H131"/>
    <mergeCell ref="C132:H132"/>
    <mergeCell ref="B133:I133"/>
    <mergeCell ref="B134:J134"/>
    <mergeCell ref="B135:D135"/>
    <mergeCell ref="B136:C138"/>
    <mergeCell ref="D136:J136"/>
    <mergeCell ref="D137:J137"/>
    <mergeCell ref="D138:J138"/>
    <mergeCell ref="C125:H125"/>
    <mergeCell ref="C126:H126"/>
    <mergeCell ref="C127:H127"/>
    <mergeCell ref="C128:H128"/>
    <mergeCell ref="C129:H129"/>
    <mergeCell ref="C130:H130"/>
    <mergeCell ref="C119:H119"/>
    <mergeCell ref="B120:H120"/>
    <mergeCell ref="C121:H121"/>
    <mergeCell ref="B122:H122"/>
    <mergeCell ref="C123:H123"/>
    <mergeCell ref="B124:H124"/>
    <mergeCell ref="C113:I113"/>
    <mergeCell ref="C114:I114"/>
    <mergeCell ref="C115:I115"/>
    <mergeCell ref="C116:I116"/>
    <mergeCell ref="B117:I117"/>
    <mergeCell ref="B118:J118"/>
    <mergeCell ref="C107:I107"/>
    <mergeCell ref="B108:I108"/>
    <mergeCell ref="B109:J109"/>
    <mergeCell ref="C110:I110"/>
    <mergeCell ref="C111:I111"/>
    <mergeCell ref="C112:I112"/>
    <mergeCell ref="C101:H101"/>
    <mergeCell ref="C102:H102"/>
    <mergeCell ref="C103:H103"/>
    <mergeCell ref="C104:H104"/>
    <mergeCell ref="C105:H105"/>
    <mergeCell ref="B106:I106"/>
    <mergeCell ref="B95:H95"/>
    <mergeCell ref="B96:J96"/>
    <mergeCell ref="B97:J97"/>
    <mergeCell ref="C98:I98"/>
    <mergeCell ref="C99:H99"/>
    <mergeCell ref="C100:H100"/>
    <mergeCell ref="C84:H84"/>
    <mergeCell ref="C85:I85"/>
    <mergeCell ref="B86:I86"/>
    <mergeCell ref="B87:J87"/>
    <mergeCell ref="C88:I88"/>
    <mergeCell ref="C91:H91"/>
    <mergeCell ref="B78:I78"/>
    <mergeCell ref="C79:H79"/>
    <mergeCell ref="B80:I80"/>
    <mergeCell ref="B81:J81"/>
    <mergeCell ref="B82:J82"/>
    <mergeCell ref="C83:I83"/>
    <mergeCell ref="B71:J71"/>
    <mergeCell ref="B72:J72"/>
    <mergeCell ref="B73:J73"/>
    <mergeCell ref="C74:I74"/>
    <mergeCell ref="C75:H75"/>
    <mergeCell ref="C76:H76"/>
    <mergeCell ref="C64:H64"/>
    <mergeCell ref="C65:H65"/>
    <mergeCell ref="C66:H66"/>
    <mergeCell ref="C67:D67"/>
    <mergeCell ref="C68:H68"/>
    <mergeCell ref="B69:H69"/>
    <mergeCell ref="B57:J57"/>
    <mergeCell ref="B59:J59"/>
    <mergeCell ref="C60:H60"/>
    <mergeCell ref="C61:H61"/>
    <mergeCell ref="C62:H62"/>
    <mergeCell ref="C63:H63"/>
    <mergeCell ref="C51:I51"/>
    <mergeCell ref="C52:I52"/>
    <mergeCell ref="C53:I53"/>
    <mergeCell ref="C54:I54"/>
    <mergeCell ref="B55:I55"/>
    <mergeCell ref="B56:J56"/>
    <mergeCell ref="C46:I46"/>
    <mergeCell ref="B47:J47"/>
    <mergeCell ref="B48:J48"/>
    <mergeCell ref="B49:J49"/>
    <mergeCell ref="B50:J50"/>
    <mergeCell ref="C39:F39"/>
    <mergeCell ref="C40:H40"/>
    <mergeCell ref="C41:I41"/>
    <mergeCell ref="C42:I42"/>
    <mergeCell ref="C43:I43"/>
    <mergeCell ref="C44:I44"/>
    <mergeCell ref="C45:H45"/>
    <mergeCell ref="B33:J33"/>
    <mergeCell ref="C34:I34"/>
    <mergeCell ref="C35:G35"/>
    <mergeCell ref="C36:H36"/>
    <mergeCell ref="C37:H37"/>
    <mergeCell ref="C38:I38"/>
    <mergeCell ref="B26:J26"/>
    <mergeCell ref="B27:J27"/>
    <mergeCell ref="C28:H28"/>
    <mergeCell ref="C29:I29"/>
    <mergeCell ref="C30:H30"/>
    <mergeCell ref="B32:I32"/>
    <mergeCell ref="C22:H22"/>
    <mergeCell ref="I22:J22"/>
    <mergeCell ref="C23:H23"/>
    <mergeCell ref="I23:J23"/>
    <mergeCell ref="B24:J24"/>
    <mergeCell ref="B25:J25"/>
    <mergeCell ref="HR19:HY19"/>
    <mergeCell ref="HZ19:IG19"/>
    <mergeCell ref="IH19:IJ19"/>
    <mergeCell ref="C20:H20"/>
    <mergeCell ref="I20:J20"/>
    <mergeCell ref="C21:H21"/>
    <mergeCell ref="I21:J21"/>
    <mergeCell ref="FV19:GC19"/>
    <mergeCell ref="GD19:GK19"/>
    <mergeCell ref="GL19:GS19"/>
    <mergeCell ref="GT19:HA19"/>
    <mergeCell ref="HB19:HI19"/>
    <mergeCell ref="HJ19:HQ19"/>
    <mergeCell ref="DZ19:EG19"/>
    <mergeCell ref="EH19:EO19"/>
    <mergeCell ref="EP19:EW19"/>
    <mergeCell ref="EX19:FE19"/>
    <mergeCell ref="FF19:FM19"/>
    <mergeCell ref="FN19:FU19"/>
    <mergeCell ref="CD19:CK19"/>
    <mergeCell ref="CL19:CS19"/>
    <mergeCell ref="CT19:DA19"/>
    <mergeCell ref="DB19:DI19"/>
    <mergeCell ref="DJ19:DQ19"/>
    <mergeCell ref="DR19:DY19"/>
    <mergeCell ref="AH19:AO19"/>
    <mergeCell ref="AP19:AW19"/>
    <mergeCell ref="AX19:BE19"/>
    <mergeCell ref="BF19:BM19"/>
    <mergeCell ref="BN19:BU19"/>
    <mergeCell ref="BV19:CC19"/>
    <mergeCell ref="B16:J16"/>
    <mergeCell ref="B17:J17"/>
    <mergeCell ref="B18:J18"/>
    <mergeCell ref="B19:J19"/>
    <mergeCell ref="R19:Y19"/>
    <mergeCell ref="Z19:AG19"/>
    <mergeCell ref="C13:F13"/>
    <mergeCell ref="G13:H13"/>
    <mergeCell ref="I13:J13"/>
    <mergeCell ref="B14:H14"/>
    <mergeCell ref="I14:J14"/>
    <mergeCell ref="B15:J15"/>
    <mergeCell ref="C12:F12"/>
    <mergeCell ref="G12:H12"/>
    <mergeCell ref="I12:J12"/>
    <mergeCell ref="B6:J6"/>
    <mergeCell ref="C7:H7"/>
    <mergeCell ref="I7:J7"/>
    <mergeCell ref="C8:H8"/>
    <mergeCell ref="I8:J8"/>
    <mergeCell ref="C9:H9"/>
    <mergeCell ref="I9:J9"/>
    <mergeCell ref="B2:J2"/>
    <mergeCell ref="B3:F3"/>
    <mergeCell ref="G3:J3"/>
    <mergeCell ref="B4:F4"/>
    <mergeCell ref="G4:J4"/>
    <mergeCell ref="B5:J5"/>
    <mergeCell ref="C10:H10"/>
    <mergeCell ref="I10:J10"/>
    <mergeCell ref="B11:J1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17</vt:i4>
      </vt:variant>
    </vt:vector>
  </HeadingPairs>
  <TitlesOfParts>
    <vt:vector size="17" baseType="lpstr">
      <vt:lpstr>RESUMO</vt:lpstr>
      <vt:lpstr>Preço Por Área</vt:lpstr>
      <vt:lpstr>Florianópolis</vt:lpstr>
      <vt:lpstr>São José</vt:lpstr>
      <vt:lpstr>Escrit Tubarão</vt:lpstr>
      <vt:lpstr>Unidade Tubarão</vt:lpstr>
      <vt:lpstr>Rio do Sul</vt:lpstr>
      <vt:lpstr>Joinville</vt:lpstr>
      <vt:lpstr>Lages</vt:lpstr>
      <vt:lpstr>Mafra</vt:lpstr>
      <vt:lpstr>Joaçaba</vt:lpstr>
      <vt:lpstr>Chapecó</vt:lpstr>
      <vt:lpstr>São Miguel do Oeste</vt:lpstr>
      <vt:lpstr>Uniformes</vt:lpstr>
      <vt:lpstr>Material de Limpeza</vt:lpstr>
      <vt:lpstr>Equipamentos</vt:lpstr>
      <vt:lpstr>INSUMOS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Novo</cp:lastModifiedBy>
  <dcterms:created xsi:type="dcterms:W3CDTF">2020-10-17T01:51:37Z</dcterms:created>
  <dcterms:modified xsi:type="dcterms:W3CDTF">2022-08-23T01:40:57Z</dcterms:modified>
</cp:coreProperties>
</file>