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nitgov-my.sharepoint.com/personal/mariana_alvarenga_dnit_gov_br/Documents/Diversos/REF/Resolução 13-2021/"/>
    </mc:Choice>
  </mc:AlternateContent>
  <xr:revisionPtr revIDLastSave="366" documentId="13_ncr:4000b_{CFC73D9C-5916-4AD1-B8A5-50815E26857E}" xr6:coauthVersionLast="47" xr6:coauthVersionMax="47" xr10:uidLastSave="{5456EFAF-41EF-418F-84EC-1D40A31C6C8A}"/>
  <bookViews>
    <workbookView xWindow="-120" yWindow="-120" windowWidth="20730" windowHeight="11040" xr2:uid="{00000000-000D-0000-FFFF-FFFF00000000}"/>
  </bookViews>
  <sheets>
    <sheet name="Preço Unit" sheetId="3" r:id="rId1"/>
    <sheet name="Comparativo_Alteracoes" sheetId="7" r:id="rId2"/>
    <sheet name="ÍndicesDNIT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3" l="1"/>
  <c r="F59" i="3"/>
  <c r="C43" i="3" l="1"/>
  <c r="D43" i="3"/>
  <c r="E43" i="3"/>
  <c r="F43" i="3"/>
  <c r="G43" i="3"/>
  <c r="H43" i="3"/>
  <c r="I43" i="3"/>
  <c r="C44" i="3"/>
  <c r="D44" i="3"/>
  <c r="E44" i="3"/>
  <c r="F44" i="3"/>
  <c r="G44" i="3"/>
  <c r="H44" i="3"/>
  <c r="I44" i="3"/>
  <c r="D42" i="3"/>
  <c r="E42" i="3"/>
  <c r="F42" i="3"/>
  <c r="G42" i="3"/>
  <c r="H42" i="3"/>
  <c r="I42" i="3"/>
  <c r="C42" i="3"/>
  <c r="D31" i="3"/>
  <c r="D47" i="3" s="1"/>
  <c r="E31" i="3"/>
  <c r="E47" i="3" s="1"/>
  <c r="F31" i="3"/>
  <c r="F47" i="3" s="1"/>
  <c r="G31" i="3"/>
  <c r="G47" i="3" s="1"/>
  <c r="H31" i="3"/>
  <c r="H47" i="3" s="1"/>
  <c r="I31" i="3"/>
  <c r="I47" i="3" s="1"/>
  <c r="D32" i="3"/>
  <c r="D48" i="3" s="1"/>
  <c r="E32" i="3"/>
  <c r="E48" i="3" s="1"/>
  <c r="F32" i="3"/>
  <c r="F48" i="3" s="1"/>
  <c r="G32" i="3"/>
  <c r="G48" i="3" s="1"/>
  <c r="H32" i="3"/>
  <c r="H48" i="3" s="1"/>
  <c r="I32" i="3"/>
  <c r="I48" i="3" s="1"/>
  <c r="C32" i="3"/>
  <c r="C48" i="3" s="1"/>
  <c r="C31" i="3"/>
  <c r="C47" i="3" s="1"/>
  <c r="C25" i="3"/>
  <c r="I25" i="3"/>
  <c r="H25" i="3"/>
  <c r="G25" i="3"/>
  <c r="F25" i="3"/>
  <c r="E25" i="3"/>
  <c r="D25" i="3"/>
  <c r="D53" i="3" l="1"/>
  <c r="E53" i="3"/>
  <c r="F52" i="3"/>
  <c r="G53" i="3"/>
  <c r="C53" i="3"/>
  <c r="E52" i="3"/>
  <c r="D52" i="3"/>
  <c r="H52" i="3"/>
  <c r="C52" i="3"/>
  <c r="I52" i="3"/>
  <c r="F53" i="3"/>
  <c r="I53" i="3"/>
  <c r="G52" i="3"/>
  <c r="H53" i="3"/>
  <c r="C14" i="3"/>
  <c r="G33" i="3" s="1"/>
  <c r="G49" i="3" s="1"/>
  <c r="G54" i="3" s="1"/>
  <c r="I33" i="3" l="1"/>
  <c r="I49" i="3" s="1"/>
  <c r="I54" i="3" s="1"/>
  <c r="D33" i="3"/>
  <c r="D49" i="3" s="1"/>
  <c r="D54" i="3" s="1"/>
  <c r="E33" i="3"/>
  <c r="E49" i="3" s="1"/>
  <c r="E54" i="3" s="1"/>
  <c r="H33" i="3"/>
  <c r="H49" i="3" s="1"/>
  <c r="H54" i="3" s="1"/>
  <c r="F33" i="3"/>
  <c r="F49" i="3" s="1"/>
  <c r="F54" i="3" s="1"/>
  <c r="C33" i="3"/>
  <c r="C49" i="3" s="1"/>
  <c r="C54" i="3" s="1"/>
  <c r="F60" i="3" l="1"/>
</calcChain>
</file>

<file path=xl/sharedStrings.xml><?xml version="1.0" encoding="utf-8"?>
<sst xmlns="http://schemas.openxmlformats.org/spreadsheetml/2006/main" count="96" uniqueCount="63">
  <si>
    <t>%</t>
  </si>
  <si>
    <t>R$/kg</t>
  </si>
  <si>
    <t>R$</t>
  </si>
  <si>
    <t>Data Base</t>
  </si>
  <si>
    <t>Último reajuste</t>
  </si>
  <si>
    <t>ICMS Pará</t>
  </si>
  <si>
    <t>Unidade Gestora</t>
  </si>
  <si>
    <t>CGCONT</t>
  </si>
  <si>
    <t>Contrato</t>
  </si>
  <si>
    <t>Superintendência</t>
  </si>
  <si>
    <t>SR/PA</t>
  </si>
  <si>
    <t>Empresa (abreviado)</t>
  </si>
  <si>
    <t>BDI NORMAL</t>
  </si>
  <si>
    <t>BDI DIFERENCIADO</t>
  </si>
  <si>
    <t>Serviços Medidos Janela de Observação</t>
  </si>
  <si>
    <t xml:space="preserve">Impacto Financeiro Janela de Observação </t>
  </si>
  <si>
    <t>% Impacto Financerio Janela de Observação (IF)</t>
  </si>
  <si>
    <t>ABC</t>
  </si>
  <si>
    <t>IGP-DI - Data Base</t>
  </si>
  <si>
    <t>Preço Produtor - CAP 50/70 (MT)</t>
  </si>
  <si>
    <t>Preço Produtor - CM-30 (MT)</t>
  </si>
  <si>
    <t>Preço Produtor - RR-2C (MT)</t>
  </si>
  <si>
    <t>PREÇO PRODUTOR NO MÊS DA MEDIÇÃO</t>
  </si>
  <si>
    <t>TABELA IGP - ÍNDICE DO IGP-DI DO MÊS DA MEDIÇÃO</t>
  </si>
  <si>
    <t>IGP-DI</t>
  </si>
  <si>
    <t>VARIAÇÃO DO PREÇO PRODUTOR</t>
  </si>
  <si>
    <t>CAP 50/70</t>
  </si>
  <si>
    <t>CM-30</t>
  </si>
  <si>
    <t>RR-2C</t>
  </si>
  <si>
    <t>VALOR MEDIDO A PI NO MÊS</t>
  </si>
  <si>
    <t>VALOR MEDIDO REFERENTE AO REAJUSTAMENTO NO MÊS</t>
  </si>
  <si>
    <t>CAP 50/70 - Data Base</t>
  </si>
  <si>
    <t>CM-30 - Data Base</t>
  </si>
  <si>
    <t>RR-2C - Data Base</t>
  </si>
  <si>
    <t>ÍNDICES</t>
  </si>
  <si>
    <t>DATA BASE</t>
  </si>
  <si>
    <t>Preço Produtor - CAP 50/70 - Data Base - Reg. Norte</t>
  </si>
  <si>
    <t>Preço Produtor - CM-30 - Data Base - Reg. Norte</t>
  </si>
  <si>
    <t>Preço Produtor - RR-2C - Data Base -  Reg. Norte</t>
  </si>
  <si>
    <t>IMPACTO FINANCEIRO</t>
  </si>
  <si>
    <t>REAJUSTAMENTO PELO PREÇO PRODUTOR</t>
  </si>
  <si>
    <t>Período de observação</t>
  </si>
  <si>
    <t>Valor a ser reequilibrado</t>
  </si>
  <si>
    <t>CONTRATAÇÃO POR PREÇO UNITÁRIO</t>
  </si>
  <si>
    <t>123/2020</t>
  </si>
  <si>
    <t>PPMM = Preço Produtor do mês da medição</t>
  </si>
  <si>
    <t>PPDB = Preço Produtor do mês da data-base do contrato</t>
  </si>
  <si>
    <t>IGPMM = Índice IGP-DI do mês da medição</t>
  </si>
  <si>
    <t>IGPDB = Índice IGP-DI do mês da data-base do contrato</t>
  </si>
  <si>
    <t>Variação para emulsões</t>
  </si>
  <si>
    <t>Valor medido a PI e Reajustamento</t>
  </si>
  <si>
    <t>Período mínimo de 2 meses</t>
  </si>
  <si>
    <t>ÚLT. REAJ</t>
  </si>
  <si>
    <t>Resolução nº 13/2021</t>
  </si>
  <si>
    <t>→</t>
  </si>
  <si>
    <t>1) Equação do reequilíbrio</t>
  </si>
  <si>
    <t>2) Variação do preço produtor</t>
  </si>
  <si>
    <r>
      <t xml:space="preserve">Adotar como preço produtor do mês de referência como sendo o preço produtor da semana que contiver o dia quinze do </t>
    </r>
    <r>
      <rPr>
        <b/>
        <sz val="11"/>
        <color theme="1"/>
        <rFont val="Calibri"/>
        <family val="2"/>
        <scheme val="minor"/>
      </rPr>
      <t>mês anterior</t>
    </r>
    <r>
      <rPr>
        <sz val="11"/>
        <color theme="1"/>
        <rFont val="Calibri"/>
        <family val="2"/>
        <scheme val="minor"/>
      </rPr>
      <t xml:space="preserve"> a medição</t>
    </r>
  </si>
  <si>
    <r>
      <t xml:space="preserve">Adotar como preço produtor do mês de referência o preço produtor da semana que contiver o dia quinze do </t>
    </r>
    <r>
      <rPr>
        <b/>
        <sz val="11"/>
        <color theme="1"/>
        <rFont val="Calibri"/>
        <family val="2"/>
        <scheme val="minor"/>
      </rPr>
      <t>próprio mês de referência</t>
    </r>
  </si>
  <si>
    <t>3) Período mínimo de análise</t>
  </si>
  <si>
    <t>4 meses</t>
  </si>
  <si>
    <t>2 meses</t>
  </si>
  <si>
    <t>Alterações (5/2025, 8/2025 e 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</si>
</sst>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0"/>
    <numFmt numFmtId="166" formatCode="0.0"/>
    <numFmt numFmtId="168" formatCode="0.00000"/>
    <numFmt numFmtId="171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8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168" fontId="4" fillId="2" borderId="1" xfId="0" applyNumberFormat="1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44" fontId="2" fillId="0" borderId="1" xfId="1" applyFont="1" applyFill="1" applyBorder="1"/>
    <xf numFmtId="0" fontId="3" fillId="4" borderId="1" xfId="0" applyFont="1" applyFill="1" applyBorder="1"/>
    <xf numFmtId="164" fontId="4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left" indent="1"/>
    </xf>
    <xf numFmtId="10" fontId="3" fillId="6" borderId="5" xfId="82" applyNumberFormat="1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44" fontId="3" fillId="0" borderId="1" xfId="1" applyFont="1" applyFill="1" applyBorder="1"/>
    <xf numFmtId="171" fontId="0" fillId="0" borderId="1" xfId="0" applyNumberFormat="1" applyBorder="1" applyAlignment="1">
      <alignment horizontal="center"/>
    </xf>
    <xf numFmtId="10" fontId="2" fillId="2" borderId="1" xfId="82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left" indent="5"/>
    </xf>
    <xf numFmtId="0" fontId="7" fillId="0" borderId="0" xfId="0" applyFont="1" applyAlignment="1">
      <alignment horizontal="left" indent="1"/>
    </xf>
    <xf numFmtId="17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85">
    <cellStyle name="Moeda" xfId="1" builtinId="4"/>
    <cellStyle name="Normal" xfId="0" builtinId="0"/>
    <cellStyle name="Normal 10 2" xfId="2" xr:uid="{00000000-0005-0000-0000-000002000000}"/>
    <cellStyle name="Normal 10 3" xfId="3" xr:uid="{00000000-0005-0000-0000-000003000000}"/>
    <cellStyle name="Normal 10 4" xfId="4" xr:uid="{00000000-0005-0000-0000-000004000000}"/>
    <cellStyle name="Normal 11 2" xfId="5" xr:uid="{00000000-0005-0000-0000-000005000000}"/>
    <cellStyle name="Normal 11 3" xfId="6" xr:uid="{00000000-0005-0000-0000-000006000000}"/>
    <cellStyle name="Normal 11 4" xfId="7" xr:uid="{00000000-0005-0000-0000-000007000000}"/>
    <cellStyle name="Normal 12 2" xfId="8" xr:uid="{00000000-0005-0000-0000-000008000000}"/>
    <cellStyle name="Normal 12 3" xfId="9" xr:uid="{00000000-0005-0000-0000-000009000000}"/>
    <cellStyle name="Normal 12 4" xfId="10" xr:uid="{00000000-0005-0000-0000-00000A000000}"/>
    <cellStyle name="Normal 13 2" xfId="11" xr:uid="{00000000-0005-0000-0000-00000B000000}"/>
    <cellStyle name="Normal 13 3" xfId="12" xr:uid="{00000000-0005-0000-0000-00000C000000}"/>
    <cellStyle name="Normal 13 4" xfId="13" xr:uid="{00000000-0005-0000-0000-00000D000000}"/>
    <cellStyle name="Normal 14 2" xfId="14" xr:uid="{00000000-0005-0000-0000-00000E000000}"/>
    <cellStyle name="Normal 14 3" xfId="15" xr:uid="{00000000-0005-0000-0000-00000F000000}"/>
    <cellStyle name="Normal 14 4" xfId="16" xr:uid="{00000000-0005-0000-0000-000010000000}"/>
    <cellStyle name="Normal 15 2" xfId="17" xr:uid="{00000000-0005-0000-0000-000011000000}"/>
    <cellStyle name="Normal 15 3" xfId="18" xr:uid="{00000000-0005-0000-0000-000012000000}"/>
    <cellStyle name="Normal 15 4" xfId="19" xr:uid="{00000000-0005-0000-0000-000013000000}"/>
    <cellStyle name="Normal 16 2" xfId="20" xr:uid="{00000000-0005-0000-0000-000014000000}"/>
    <cellStyle name="Normal 16 3" xfId="21" xr:uid="{00000000-0005-0000-0000-000015000000}"/>
    <cellStyle name="Normal 16 4" xfId="22" xr:uid="{00000000-0005-0000-0000-000016000000}"/>
    <cellStyle name="Normal 17 2" xfId="23" xr:uid="{00000000-0005-0000-0000-000017000000}"/>
    <cellStyle name="Normal 17 3" xfId="24" xr:uid="{00000000-0005-0000-0000-000018000000}"/>
    <cellStyle name="Normal 17 4" xfId="25" xr:uid="{00000000-0005-0000-0000-000019000000}"/>
    <cellStyle name="Normal 18 2" xfId="26" xr:uid="{00000000-0005-0000-0000-00001A000000}"/>
    <cellStyle name="Normal 18 3" xfId="27" xr:uid="{00000000-0005-0000-0000-00001B000000}"/>
    <cellStyle name="Normal 18 4" xfId="28" xr:uid="{00000000-0005-0000-0000-00001C000000}"/>
    <cellStyle name="Normal 19 2" xfId="29" xr:uid="{00000000-0005-0000-0000-00001D000000}"/>
    <cellStyle name="Normal 19 3" xfId="30" xr:uid="{00000000-0005-0000-0000-00001E000000}"/>
    <cellStyle name="Normal 19 4" xfId="31" xr:uid="{00000000-0005-0000-0000-00001F000000}"/>
    <cellStyle name="Normal 2" xfId="32" xr:uid="{00000000-0005-0000-0000-000020000000}"/>
    <cellStyle name="Normal 2 10" xfId="33" xr:uid="{00000000-0005-0000-0000-000021000000}"/>
    <cellStyle name="Normal 2 11" xfId="34" xr:uid="{00000000-0005-0000-0000-000022000000}"/>
    <cellStyle name="Normal 2 12" xfId="35" xr:uid="{00000000-0005-0000-0000-000023000000}"/>
    <cellStyle name="Normal 2 13" xfId="36" xr:uid="{00000000-0005-0000-0000-000024000000}"/>
    <cellStyle name="Normal 2 14" xfId="37" xr:uid="{00000000-0005-0000-0000-000025000000}"/>
    <cellStyle name="Normal 2 15" xfId="38" xr:uid="{00000000-0005-0000-0000-000026000000}"/>
    <cellStyle name="Normal 2 16" xfId="39" xr:uid="{00000000-0005-0000-0000-000027000000}"/>
    <cellStyle name="Normal 2 17" xfId="40" xr:uid="{00000000-0005-0000-0000-000028000000}"/>
    <cellStyle name="Normal 2 18" xfId="41" xr:uid="{00000000-0005-0000-0000-000029000000}"/>
    <cellStyle name="Normal 2 19" xfId="42" xr:uid="{00000000-0005-0000-0000-00002A000000}"/>
    <cellStyle name="Normal 2 2" xfId="43" xr:uid="{00000000-0005-0000-0000-00002B000000}"/>
    <cellStyle name="Normal 2 20" xfId="44" xr:uid="{00000000-0005-0000-0000-00002C000000}"/>
    <cellStyle name="Normal 2 21" xfId="45" xr:uid="{00000000-0005-0000-0000-00002D000000}"/>
    <cellStyle name="Normal 2 3" xfId="46" xr:uid="{00000000-0005-0000-0000-00002E000000}"/>
    <cellStyle name="Normal 2 4" xfId="47" xr:uid="{00000000-0005-0000-0000-00002F000000}"/>
    <cellStyle name="Normal 2 5" xfId="48" xr:uid="{00000000-0005-0000-0000-000030000000}"/>
    <cellStyle name="Normal 2 6" xfId="49" xr:uid="{00000000-0005-0000-0000-000031000000}"/>
    <cellStyle name="Normal 2 7" xfId="50" xr:uid="{00000000-0005-0000-0000-000032000000}"/>
    <cellStyle name="Normal 2 8" xfId="51" xr:uid="{00000000-0005-0000-0000-000033000000}"/>
    <cellStyle name="Normal 2 9" xfId="52" xr:uid="{00000000-0005-0000-0000-000034000000}"/>
    <cellStyle name="Normal 3" xfId="53" xr:uid="{00000000-0005-0000-0000-000035000000}"/>
    <cellStyle name="Normal 4 10" xfId="54" xr:uid="{00000000-0005-0000-0000-000036000000}"/>
    <cellStyle name="Normal 4 11" xfId="55" xr:uid="{00000000-0005-0000-0000-000037000000}"/>
    <cellStyle name="Normal 4 2" xfId="56" xr:uid="{00000000-0005-0000-0000-000038000000}"/>
    <cellStyle name="Normal 4 3" xfId="57" xr:uid="{00000000-0005-0000-0000-000039000000}"/>
    <cellStyle name="Normal 4 4" xfId="58" xr:uid="{00000000-0005-0000-0000-00003A000000}"/>
    <cellStyle name="Normal 4 5" xfId="59" xr:uid="{00000000-0005-0000-0000-00003B000000}"/>
    <cellStyle name="Normal 4 6" xfId="60" xr:uid="{00000000-0005-0000-0000-00003C000000}"/>
    <cellStyle name="Normal 4 7" xfId="61" xr:uid="{00000000-0005-0000-0000-00003D000000}"/>
    <cellStyle name="Normal 4 8" xfId="62" xr:uid="{00000000-0005-0000-0000-00003E000000}"/>
    <cellStyle name="Normal 4 9" xfId="63" xr:uid="{00000000-0005-0000-0000-00003F000000}"/>
    <cellStyle name="Normal 5 2" xfId="64" xr:uid="{00000000-0005-0000-0000-000040000000}"/>
    <cellStyle name="Normal 5 3" xfId="65" xr:uid="{00000000-0005-0000-0000-000041000000}"/>
    <cellStyle name="Normal 5 4" xfId="66" xr:uid="{00000000-0005-0000-0000-000042000000}"/>
    <cellStyle name="Normal 5 5" xfId="67" xr:uid="{00000000-0005-0000-0000-000043000000}"/>
    <cellStyle name="Normal 5 6" xfId="68" xr:uid="{00000000-0005-0000-0000-000044000000}"/>
    <cellStyle name="Normal 5 7" xfId="69" xr:uid="{00000000-0005-0000-0000-000045000000}"/>
    <cellStyle name="Normal 6 2" xfId="70" xr:uid="{00000000-0005-0000-0000-000046000000}"/>
    <cellStyle name="Normal 6 3" xfId="71" xr:uid="{00000000-0005-0000-0000-000047000000}"/>
    <cellStyle name="Normal 6 4" xfId="72" xr:uid="{00000000-0005-0000-0000-000048000000}"/>
    <cellStyle name="Normal 6 5" xfId="73" xr:uid="{00000000-0005-0000-0000-000049000000}"/>
    <cellStyle name="Normal 6 6" xfId="74" xr:uid="{00000000-0005-0000-0000-00004A000000}"/>
    <cellStyle name="Normal 6 7" xfId="75" xr:uid="{00000000-0005-0000-0000-00004B000000}"/>
    <cellStyle name="Normal 7 2" xfId="76" xr:uid="{00000000-0005-0000-0000-00004C000000}"/>
    <cellStyle name="Normal 7 3" xfId="77" xr:uid="{00000000-0005-0000-0000-00004D000000}"/>
    <cellStyle name="Normal 7 4" xfId="78" xr:uid="{00000000-0005-0000-0000-00004E000000}"/>
    <cellStyle name="Normal 7 5" xfId="79" xr:uid="{00000000-0005-0000-0000-00004F000000}"/>
    <cellStyle name="Normal 7 6" xfId="80" xr:uid="{00000000-0005-0000-0000-000050000000}"/>
    <cellStyle name="Normal 7 7" xfId="81" xr:uid="{00000000-0005-0000-0000-000051000000}"/>
    <cellStyle name="Porcentagem" xfId="82" builtinId="5"/>
    <cellStyle name="Porcentagem 2" xfId="83" xr:uid="{00000000-0005-0000-0000-000053000000}"/>
    <cellStyle name="Separador de milhares 2" xfId="84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169333</xdr:colOff>
      <xdr:row>10</xdr:row>
      <xdr:rowOff>179916</xdr:rowOff>
    </xdr:from>
    <xdr:to>
      <xdr:col>3</xdr:col>
      <xdr:colOff>486833</xdr:colOff>
      <xdr:row>13</xdr:row>
      <xdr:rowOff>179916</xdr:rowOff>
    </xdr:to>
    <xdr:sp macro="" textlink="">
      <xdr:nvSpPr>
        <xdr:cNvPr id="2" name="Chave Direita 1">
          <a:extLst>
            <a:ext uri="{FF2B5EF4-FFF2-40B4-BE49-F238E27FC236}">
              <a16:creationId xmlns:a16="http://schemas.microsoft.com/office/drawing/2014/main" id="{4E0494E4-1BF2-811C-DF1D-3AA70BE53B3E}"/>
            </a:ext>
          </a:extLst>
        </xdr:cNvPr>
        <xdr:cNvSpPr/>
      </xdr:nvSpPr>
      <xdr:spPr>
        <a:xfrm>
          <a:off x="5111750" y="2233083"/>
          <a:ext cx="317500" cy="571500"/>
        </a:xfrm>
        <a:prstGeom prst="rightBrace">
          <a:avLst>
            <a:gd name="adj1" fmla="val 21666"/>
            <a:gd name="adj2" fmla="val 50000"/>
          </a:avLst>
        </a:prstGeom>
        <a:ln w="190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560917</xdr:colOff>
      <xdr:row>11</xdr:row>
      <xdr:rowOff>21167</xdr:rowOff>
    </xdr:from>
    <xdr:to>
      <xdr:col>4</xdr:col>
      <xdr:colOff>804334</xdr:colOff>
      <xdr:row>13</xdr:row>
      <xdr:rowOff>148167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90C057D1-53A7-F2B7-222E-EAAAF0BA5FEF}"/>
            </a:ext>
          </a:extLst>
        </xdr:cNvPr>
        <xdr:cNvSpPr/>
      </xdr:nvSpPr>
      <xdr:spPr>
        <a:xfrm>
          <a:off x="5503334" y="2264834"/>
          <a:ext cx="1524000" cy="508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Preço</a:t>
          </a:r>
          <a:r>
            <a:rPr lang="pt-BR" sz="1100" b="1" baseline="0">
              <a:solidFill>
                <a:sysClr val="windowText" lastClr="000000"/>
              </a:solidFill>
            </a:rPr>
            <a:t> Produtor na data-base do contrato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243417</xdr:colOff>
      <xdr:row>21</xdr:row>
      <xdr:rowOff>127000</xdr:rowOff>
    </xdr:from>
    <xdr:to>
      <xdr:col>10</xdr:col>
      <xdr:colOff>1153584</xdr:colOff>
      <xdr:row>24</xdr:row>
      <xdr:rowOff>63500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6B17659B-0803-6F30-8001-8DE0E7AD6733}"/>
            </a:ext>
          </a:extLst>
        </xdr:cNvPr>
        <xdr:cNvSpPr/>
      </xdr:nvSpPr>
      <xdr:spPr>
        <a:xfrm>
          <a:off x="12869334" y="3513667"/>
          <a:ext cx="1524000" cy="5080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Preço</a:t>
          </a:r>
          <a:r>
            <a:rPr lang="pt-BR" sz="1100" b="1" baseline="0">
              <a:solidFill>
                <a:sysClr val="windowText" lastClr="000000"/>
              </a:solidFill>
            </a:rPr>
            <a:t> Produtor no mês da medição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9</xdr:col>
      <xdr:colOff>412750</xdr:colOff>
      <xdr:row>29</xdr:row>
      <xdr:rowOff>92949</xdr:rowOff>
    </xdr:from>
    <xdr:to>
      <xdr:col>11</xdr:col>
      <xdr:colOff>731706</xdr:colOff>
      <xdr:row>31</xdr:row>
      <xdr:rowOff>177869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5C50E41-9396-5DF3-07D9-AA77B750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8667" y="5003616"/>
          <a:ext cx="2679039" cy="465920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>
    <xdr:from>
      <xdr:col>9</xdr:col>
      <xdr:colOff>105833</xdr:colOff>
      <xdr:row>30</xdr:row>
      <xdr:rowOff>21166</xdr:rowOff>
    </xdr:from>
    <xdr:to>
      <xdr:col>9</xdr:col>
      <xdr:colOff>306916</xdr:colOff>
      <xdr:row>32</xdr:row>
      <xdr:rowOff>21166</xdr:rowOff>
    </xdr:to>
    <xdr:sp macro="" textlink="">
      <xdr:nvSpPr>
        <xdr:cNvPr id="7" name="Chave Direita 6">
          <a:extLst>
            <a:ext uri="{FF2B5EF4-FFF2-40B4-BE49-F238E27FC236}">
              <a16:creationId xmlns:a16="http://schemas.microsoft.com/office/drawing/2014/main" id="{DFF48C18-81B8-ADC9-5D28-F61F3F3C1BDB}"/>
            </a:ext>
          </a:extLst>
        </xdr:cNvPr>
        <xdr:cNvSpPr/>
      </xdr:nvSpPr>
      <xdr:spPr>
        <a:xfrm>
          <a:off x="12731750" y="5122333"/>
          <a:ext cx="201083" cy="381000"/>
        </a:xfrm>
        <a:prstGeom prst="rightBrace">
          <a:avLst>
            <a:gd name="adj1" fmla="val 21666"/>
            <a:gd name="adj2" fmla="val 50000"/>
          </a:avLst>
        </a:prstGeom>
        <a:ln w="190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95250</xdr:colOff>
      <xdr:row>32</xdr:row>
      <xdr:rowOff>105833</xdr:rowOff>
    </xdr:from>
    <xdr:to>
      <xdr:col>9</xdr:col>
      <xdr:colOff>433918</xdr:colOff>
      <xdr:row>34</xdr:row>
      <xdr:rowOff>98581</xdr:rowOff>
    </xdr:to>
    <xdr:cxnSp macro="">
      <xdr:nvCxnSpPr>
        <xdr:cNvPr id="9" name="Conector: Angulado 8">
          <a:extLst>
            <a:ext uri="{FF2B5EF4-FFF2-40B4-BE49-F238E27FC236}">
              <a16:creationId xmlns:a16="http://schemas.microsoft.com/office/drawing/2014/main" id="{DFDC38E6-D677-F711-4400-F5B86F1A1974}"/>
            </a:ext>
          </a:extLst>
        </xdr:cNvPr>
        <xdr:cNvCxnSpPr>
          <a:endCxn id="13" idx="1"/>
        </xdr:cNvCxnSpPr>
      </xdr:nvCxnSpPr>
      <xdr:spPr>
        <a:xfrm>
          <a:off x="12721167" y="5842000"/>
          <a:ext cx="338668" cy="331414"/>
        </a:xfrm>
        <a:prstGeom prst="bentConnector3">
          <a:avLst>
            <a:gd name="adj1" fmla="val 50000"/>
          </a:avLst>
        </a:prstGeom>
        <a:ln w="19050">
          <a:solidFill>
            <a:srgbClr val="C0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433918</xdr:colOff>
      <xdr:row>33</xdr:row>
      <xdr:rowOff>29874</xdr:rowOff>
    </xdr:from>
    <xdr:to>
      <xdr:col>14</xdr:col>
      <xdr:colOff>296334</xdr:colOff>
      <xdr:row>35</xdr:row>
      <xdr:rowOff>167286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8F424580-6FB8-6014-B80A-45E05F9D5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59835" y="5956541"/>
          <a:ext cx="4646082" cy="433745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>
    <xdr:from>
      <xdr:col>9</xdr:col>
      <xdr:colOff>63501</xdr:colOff>
      <xdr:row>35</xdr:row>
      <xdr:rowOff>179915</xdr:rowOff>
    </xdr:from>
    <xdr:to>
      <xdr:col>9</xdr:col>
      <xdr:colOff>306917</xdr:colOff>
      <xdr:row>44</xdr:row>
      <xdr:rowOff>10582</xdr:rowOff>
    </xdr:to>
    <xdr:sp macro="" textlink="">
      <xdr:nvSpPr>
        <xdr:cNvPr id="16" name="Chave Direita 15">
          <a:extLst>
            <a:ext uri="{FF2B5EF4-FFF2-40B4-BE49-F238E27FC236}">
              <a16:creationId xmlns:a16="http://schemas.microsoft.com/office/drawing/2014/main" id="{E110066A-9ECF-FBA1-DC53-154663B87A96}"/>
            </a:ext>
          </a:extLst>
        </xdr:cNvPr>
        <xdr:cNvSpPr/>
      </xdr:nvSpPr>
      <xdr:spPr>
        <a:xfrm>
          <a:off x="12689418" y="6043082"/>
          <a:ext cx="243416" cy="1545167"/>
        </a:xfrm>
        <a:prstGeom prst="rightBrace">
          <a:avLst>
            <a:gd name="adj1" fmla="val 21666"/>
            <a:gd name="adj2" fmla="val 50000"/>
          </a:avLst>
        </a:prstGeom>
        <a:ln w="1905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306917</xdr:colOff>
      <xdr:row>38</xdr:row>
      <xdr:rowOff>127001</xdr:rowOff>
    </xdr:from>
    <xdr:to>
      <xdr:col>10</xdr:col>
      <xdr:colOff>317500</xdr:colOff>
      <xdr:row>39</xdr:row>
      <xdr:rowOff>254000</xdr:rowOff>
    </xdr:to>
    <xdr:cxnSp macro="">
      <xdr:nvCxnSpPr>
        <xdr:cNvPr id="17" name="Conector: Angulado 16">
          <a:extLst>
            <a:ext uri="{FF2B5EF4-FFF2-40B4-BE49-F238E27FC236}">
              <a16:creationId xmlns:a16="http://schemas.microsoft.com/office/drawing/2014/main" id="{386B2BCA-66A2-A0E8-88D5-344827948AFE}"/>
            </a:ext>
          </a:extLst>
        </xdr:cNvPr>
        <xdr:cNvCxnSpPr>
          <a:stCxn id="16" idx="1"/>
        </xdr:cNvCxnSpPr>
      </xdr:nvCxnSpPr>
      <xdr:spPr>
        <a:xfrm rot="10800000" flipH="1">
          <a:off x="12932834" y="6921501"/>
          <a:ext cx="624416" cy="317499"/>
        </a:xfrm>
        <a:prstGeom prst="bentConnector5">
          <a:avLst>
            <a:gd name="adj1" fmla="val 9153"/>
            <a:gd name="adj2" fmla="val 98667"/>
            <a:gd name="adj3" fmla="val 88983"/>
          </a:avLst>
        </a:prstGeom>
        <a:ln w="19050">
          <a:solidFill>
            <a:srgbClr val="C00000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338667</xdr:colOff>
      <xdr:row>51</xdr:row>
      <xdr:rowOff>52916</xdr:rowOff>
    </xdr:from>
    <xdr:to>
      <xdr:col>11</xdr:col>
      <xdr:colOff>712641</xdr:colOff>
      <xdr:row>53</xdr:row>
      <xdr:rowOff>129180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48D95A45-F444-AED7-E340-EF37D04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64584" y="9704916"/>
          <a:ext cx="2734057" cy="457264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  <xdr:twoCellAnchor editAs="oneCell">
    <xdr:from>
      <xdr:col>9</xdr:col>
      <xdr:colOff>348762</xdr:colOff>
      <xdr:row>46</xdr:row>
      <xdr:rowOff>34169</xdr:rowOff>
    </xdr:from>
    <xdr:to>
      <xdr:col>10</xdr:col>
      <xdr:colOff>795705</xdr:colOff>
      <xdr:row>48</xdr:row>
      <xdr:rowOff>110433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53E5158-B0C2-CFA2-BAB4-3FD76C23CF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60" r="58934"/>
        <a:stretch/>
      </xdr:blipFill>
      <xdr:spPr>
        <a:xfrm>
          <a:off x="12940812" y="9368669"/>
          <a:ext cx="1056543" cy="457264"/>
        </a:xfrm>
        <a:prstGeom prst="rect">
          <a:avLst/>
        </a:prstGeom>
        <a:ln>
          <a:solidFill>
            <a:srgbClr val="C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2</xdr:row>
      <xdr:rowOff>152400</xdr:rowOff>
    </xdr:from>
    <xdr:to>
      <xdr:col>6</xdr:col>
      <xdr:colOff>132617</xdr:colOff>
      <xdr:row>6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0DDDB0-E998-4A9C-84B1-17360B4D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47700"/>
          <a:ext cx="3066317" cy="66675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3</xdr:row>
      <xdr:rowOff>2301</xdr:rowOff>
    </xdr:from>
    <xdr:to>
      <xdr:col>14</xdr:col>
      <xdr:colOff>47625</xdr:colOff>
      <xdr:row>5</xdr:row>
      <xdr:rowOff>168914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BCD6E9B-87D2-54F1-003A-5CD8EC06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6176" y="688101"/>
          <a:ext cx="4286249" cy="547613"/>
        </a:xfrm>
        <a:prstGeom prst="rect">
          <a:avLst/>
        </a:prstGeom>
      </xdr:spPr>
    </xdr:pic>
    <xdr:clientData/>
  </xdr:twoCellAnchor>
  <xdr:twoCellAnchor>
    <xdr:from>
      <xdr:col>6</xdr:col>
      <xdr:colOff>323850</xdr:colOff>
      <xdr:row>1</xdr:row>
      <xdr:rowOff>66675</xdr:rowOff>
    </xdr:from>
    <xdr:to>
      <xdr:col>6</xdr:col>
      <xdr:colOff>323850</xdr:colOff>
      <xdr:row>26</xdr:row>
      <xdr:rowOff>47625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40081AAB-0A7A-212E-63DD-B5FB154D1A53}"/>
            </a:ext>
          </a:extLst>
        </xdr:cNvPr>
        <xdr:cNvCxnSpPr/>
      </xdr:nvCxnSpPr>
      <xdr:spPr>
        <a:xfrm>
          <a:off x="3371850" y="371475"/>
          <a:ext cx="0" cy="4743450"/>
        </a:xfrm>
        <a:prstGeom prst="line">
          <a:avLst/>
        </a:prstGeom>
        <a:ln w="12700">
          <a:solidFill>
            <a:sysClr val="windowText" lastClr="000000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440655</xdr:colOff>
      <xdr:row>21</xdr:row>
      <xdr:rowOff>71437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F91D01-C06E-B1FD-6C35-D613A2C2A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08405" cy="40719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</xdr:rowOff>
    </xdr:from>
    <xdr:to>
      <xdr:col>15</xdr:col>
      <xdr:colOff>27249</xdr:colOff>
      <xdr:row>41</xdr:row>
      <xdr:rowOff>131963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A9D1C9D-CB0D-29B4-A773-034B7CC20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91001"/>
          <a:ext cx="9104014" cy="3751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tabSelected="1" topLeftCell="A12" zoomScale="85" zoomScaleNormal="85" workbookViewId="0">
      <selection activeCell="K39" sqref="K39"/>
    </sheetView>
  </sheetViews>
  <sheetFormatPr defaultRowHeight="15" x14ac:dyDescent="0.25"/>
  <cols>
    <col min="1" max="1" width="48.85546875" customWidth="1"/>
    <col min="2" max="2" width="6" bestFit="1" customWidth="1"/>
    <col min="3" max="9" width="19.140625" customWidth="1"/>
    <col min="11" max="11" width="26.140625" customWidth="1"/>
    <col min="12" max="12" width="12.140625" customWidth="1"/>
    <col min="13" max="13" width="14.85546875" customWidth="1"/>
    <col min="15" max="15" width="6.5703125" customWidth="1"/>
  </cols>
  <sheetData>
    <row r="1" spans="1:10" ht="27" customHeight="1" x14ac:dyDescent="0.25">
      <c r="A1" s="34" t="s">
        <v>43</v>
      </c>
      <c r="B1" s="34"/>
      <c r="C1" s="34"/>
      <c r="D1" s="34"/>
      <c r="E1" s="34"/>
      <c r="F1" s="34"/>
      <c r="G1" s="34"/>
      <c r="H1" s="34"/>
      <c r="I1" s="34"/>
      <c r="J1" s="34"/>
    </row>
    <row r="3" spans="1:10" x14ac:dyDescent="0.25">
      <c r="A3" s="9" t="s">
        <v>6</v>
      </c>
      <c r="B3" s="1"/>
      <c r="C3" s="3" t="s">
        <v>7</v>
      </c>
    </row>
    <row r="4" spans="1:10" x14ac:dyDescent="0.25">
      <c r="A4" s="9" t="s">
        <v>8</v>
      </c>
      <c r="B4" s="1"/>
      <c r="C4" s="3" t="s">
        <v>44</v>
      </c>
    </row>
    <row r="5" spans="1:10" x14ac:dyDescent="0.25">
      <c r="A5" s="9" t="s">
        <v>11</v>
      </c>
      <c r="B5" s="1"/>
      <c r="C5" s="3" t="s">
        <v>17</v>
      </c>
    </row>
    <row r="6" spans="1:10" x14ac:dyDescent="0.25">
      <c r="A6" s="9" t="s">
        <v>9</v>
      </c>
      <c r="B6" s="1"/>
      <c r="C6" s="3" t="s">
        <v>10</v>
      </c>
    </row>
    <row r="7" spans="1:10" x14ac:dyDescent="0.25">
      <c r="A7" s="9" t="s">
        <v>3</v>
      </c>
      <c r="B7" s="1"/>
      <c r="C7" s="3">
        <v>43647</v>
      </c>
    </row>
    <row r="8" spans="1:10" x14ac:dyDescent="0.25">
      <c r="A8" s="9" t="s">
        <v>4</v>
      </c>
      <c r="B8" s="1"/>
      <c r="C8" s="3">
        <v>44378</v>
      </c>
    </row>
    <row r="9" spans="1:10" x14ac:dyDescent="0.25">
      <c r="A9" s="9" t="s">
        <v>5</v>
      </c>
      <c r="B9" s="1" t="s">
        <v>0</v>
      </c>
      <c r="C9" s="4">
        <v>17</v>
      </c>
    </row>
    <row r="10" spans="1:10" x14ac:dyDescent="0.25">
      <c r="A10" s="9" t="s">
        <v>12</v>
      </c>
      <c r="B10" s="1" t="s">
        <v>0</v>
      </c>
      <c r="C10" s="6">
        <v>27.84</v>
      </c>
    </row>
    <row r="11" spans="1:10" x14ac:dyDescent="0.25">
      <c r="A11" s="9" t="s">
        <v>13</v>
      </c>
      <c r="B11" s="1" t="s">
        <v>0</v>
      </c>
      <c r="C11" s="6">
        <v>15</v>
      </c>
    </row>
    <row r="12" spans="1:10" x14ac:dyDescent="0.25">
      <c r="A12" s="9" t="s">
        <v>36</v>
      </c>
      <c r="B12" s="1" t="s">
        <v>1</v>
      </c>
      <c r="C12" s="2">
        <v>2.8485991330466902</v>
      </c>
    </row>
    <row r="13" spans="1:10" x14ac:dyDescent="0.25">
      <c r="A13" s="9" t="s">
        <v>37</v>
      </c>
      <c r="B13" s="1" t="s">
        <v>1</v>
      </c>
      <c r="C13" s="2">
        <v>4.3944989892750703</v>
      </c>
    </row>
    <row r="14" spans="1:10" x14ac:dyDescent="0.25">
      <c r="A14" s="9" t="s">
        <v>38</v>
      </c>
      <c r="B14" s="1" t="s">
        <v>1</v>
      </c>
      <c r="C14" s="2">
        <f>C12</f>
        <v>2.8485991330466902</v>
      </c>
    </row>
    <row r="16" spans="1:10" x14ac:dyDescent="0.25">
      <c r="A16" s="27" t="s">
        <v>34</v>
      </c>
      <c r="B16" s="28"/>
      <c r="C16" s="27" t="s">
        <v>35</v>
      </c>
      <c r="D16" s="27" t="s">
        <v>52</v>
      </c>
    </row>
    <row r="17" spans="1:13" x14ac:dyDescent="0.25">
      <c r="A17" s="9" t="s">
        <v>18</v>
      </c>
      <c r="B17" s="1"/>
      <c r="C17" s="1">
        <v>728.08399999999995</v>
      </c>
      <c r="D17" s="1"/>
    </row>
    <row r="18" spans="1:13" x14ac:dyDescent="0.25">
      <c r="A18" s="9" t="s">
        <v>31</v>
      </c>
      <c r="B18" s="1"/>
      <c r="C18" s="1">
        <v>775.82600000000002</v>
      </c>
      <c r="D18" s="1">
        <v>997.29499999999996</v>
      </c>
    </row>
    <row r="19" spans="1:13" x14ac:dyDescent="0.25">
      <c r="A19" s="9" t="s">
        <v>32</v>
      </c>
      <c r="B19" s="1"/>
      <c r="C19" s="1">
        <v>932.49800000000005</v>
      </c>
      <c r="D19" s="1">
        <v>1026.2170000000001</v>
      </c>
    </row>
    <row r="20" spans="1:13" x14ac:dyDescent="0.25">
      <c r="A20" s="9" t="s">
        <v>33</v>
      </c>
      <c r="B20" s="1"/>
      <c r="C20" s="1">
        <v>681.11099999999999</v>
      </c>
      <c r="D20" s="1">
        <v>868.41399999999999</v>
      </c>
    </row>
    <row r="22" spans="1:13" x14ac:dyDescent="0.25">
      <c r="A22" s="29" t="s">
        <v>22</v>
      </c>
      <c r="B22" s="30"/>
      <c r="C22" s="26">
        <v>44409</v>
      </c>
      <c r="D22" s="26">
        <v>44440</v>
      </c>
      <c r="E22" s="26">
        <v>44470</v>
      </c>
      <c r="F22" s="26">
        <v>44501</v>
      </c>
      <c r="G22" s="26">
        <v>44531</v>
      </c>
      <c r="H22" s="26">
        <v>44562</v>
      </c>
      <c r="I22" s="26">
        <v>44593</v>
      </c>
    </row>
    <row r="23" spans="1:13" x14ac:dyDescent="0.25">
      <c r="A23" s="9" t="s">
        <v>19</v>
      </c>
      <c r="B23" s="1" t="s">
        <v>1</v>
      </c>
      <c r="C23" s="19">
        <v>3.4628720904303001</v>
      </c>
      <c r="D23" s="19">
        <v>3.5278877620433802</v>
      </c>
      <c r="E23" s="19">
        <v>3.5217613124562899</v>
      </c>
      <c r="F23" s="19">
        <v>3.8287371576631601</v>
      </c>
      <c r="G23" s="19">
        <v>3.8916127711600801</v>
      </c>
      <c r="H23" s="19">
        <v>3.9788758393026198</v>
      </c>
      <c r="I23" s="19">
        <v>4.3087029640625101</v>
      </c>
    </row>
    <row r="24" spans="1:13" x14ac:dyDescent="0.25">
      <c r="A24" s="9" t="s">
        <v>20</v>
      </c>
      <c r="B24" s="1" t="s">
        <v>1</v>
      </c>
      <c r="C24" s="19">
        <v>5.0852845318795898</v>
      </c>
      <c r="D24" s="19">
        <v>5.1103002666714401</v>
      </c>
      <c r="E24" s="19">
        <v>5.0806972614480204</v>
      </c>
      <c r="F24" s="19">
        <v>5.4365187533430399</v>
      </c>
      <c r="G24" s="19">
        <v>5.1842913863822799</v>
      </c>
      <c r="H24" s="19">
        <v>4.9281919741255402</v>
      </c>
      <c r="I24" s="19">
        <v>5.5456841887543202</v>
      </c>
    </row>
    <row r="25" spans="1:13" x14ac:dyDescent="0.25">
      <c r="A25" s="9" t="s">
        <v>21</v>
      </c>
      <c r="B25" s="1" t="s">
        <v>1</v>
      </c>
      <c r="C25" s="19">
        <f>C23</f>
        <v>3.4628720904303001</v>
      </c>
      <c r="D25" s="19">
        <f t="shared" ref="D25:I25" si="0">D23</f>
        <v>3.5278877620433802</v>
      </c>
      <c r="E25" s="19">
        <f t="shared" si="0"/>
        <v>3.5217613124562899</v>
      </c>
      <c r="F25" s="19">
        <f t="shared" si="0"/>
        <v>3.8287371576631601</v>
      </c>
      <c r="G25" s="19">
        <f t="shared" si="0"/>
        <v>3.8916127711600801</v>
      </c>
      <c r="H25" s="19">
        <f t="shared" si="0"/>
        <v>3.9788758393026198</v>
      </c>
      <c r="I25" s="19">
        <f t="shared" si="0"/>
        <v>4.3087029640625101</v>
      </c>
    </row>
    <row r="26" spans="1:13" ht="24.75" customHeight="1" x14ac:dyDescent="0.25"/>
    <row r="27" spans="1:13" x14ac:dyDescent="0.25">
      <c r="A27" s="29" t="s">
        <v>23</v>
      </c>
      <c r="B27" s="30"/>
      <c r="C27" s="26">
        <v>44409</v>
      </c>
      <c r="D27" s="26">
        <v>44440</v>
      </c>
      <c r="E27" s="26">
        <v>44470</v>
      </c>
      <c r="F27" s="26">
        <v>44501</v>
      </c>
      <c r="G27" s="26">
        <v>44531</v>
      </c>
      <c r="H27" s="26">
        <v>44562</v>
      </c>
      <c r="I27" s="26">
        <v>44593</v>
      </c>
    </row>
    <row r="28" spans="1:13" x14ac:dyDescent="0.25">
      <c r="A28" s="9" t="s">
        <v>24</v>
      </c>
      <c r="B28" s="1"/>
      <c r="C28" s="5">
        <v>1070.1469999999999</v>
      </c>
      <c r="D28" s="5">
        <v>1064.31</v>
      </c>
      <c r="E28" s="5">
        <v>1081.3009999999999</v>
      </c>
      <c r="F28" s="5">
        <v>1075.0219999999999</v>
      </c>
      <c r="G28" s="5">
        <v>1088.489</v>
      </c>
      <c r="H28" s="5">
        <v>1110.3979999999999</v>
      </c>
      <c r="I28" s="5">
        <v>1127.077</v>
      </c>
    </row>
    <row r="29" spans="1:13" ht="24.75" customHeight="1" x14ac:dyDescent="0.25"/>
    <row r="30" spans="1:13" x14ac:dyDescent="0.25">
      <c r="A30" s="29" t="s">
        <v>25</v>
      </c>
      <c r="B30" s="30"/>
      <c r="C30" s="26">
        <v>44409</v>
      </c>
      <c r="D30" s="26">
        <v>44440</v>
      </c>
      <c r="E30" s="26">
        <v>44470</v>
      </c>
      <c r="F30" s="26">
        <v>44501</v>
      </c>
      <c r="G30" s="26">
        <v>44531</v>
      </c>
      <c r="H30" s="26">
        <v>44562</v>
      </c>
      <c r="I30" s="26">
        <v>44593</v>
      </c>
    </row>
    <row r="31" spans="1:13" x14ac:dyDescent="0.25">
      <c r="A31" s="9" t="s">
        <v>26</v>
      </c>
      <c r="B31" s="1"/>
      <c r="C31" s="20">
        <f t="shared" ref="C31:I32" si="1">(C23/$C12)-1</f>
        <v>0.2156403652087826</v>
      </c>
      <c r="D31" s="20">
        <f t="shared" si="1"/>
        <v>0.23846410016637321</v>
      </c>
      <c r="E31" s="20">
        <f t="shared" si="1"/>
        <v>0.23631341159948538</v>
      </c>
      <c r="F31" s="20">
        <f t="shared" si="1"/>
        <v>0.34407720385991025</v>
      </c>
      <c r="G31" s="20">
        <f t="shared" si="1"/>
        <v>0.36614967196098425</v>
      </c>
      <c r="H31" s="20">
        <f t="shared" si="1"/>
        <v>0.39678334980290941</v>
      </c>
      <c r="I31" s="20">
        <f t="shared" si="1"/>
        <v>0.51256907792925599</v>
      </c>
      <c r="M31" s="21" t="s">
        <v>45</v>
      </c>
    </row>
    <row r="32" spans="1:13" x14ac:dyDescent="0.25">
      <c r="A32" s="9" t="s">
        <v>27</v>
      </c>
      <c r="B32" s="1"/>
      <c r="C32" s="20">
        <f t="shared" si="1"/>
        <v>0.15719324188955475</v>
      </c>
      <c r="D32" s="20">
        <f t="shared" si="1"/>
        <v>0.16288575310707953</v>
      </c>
      <c r="E32" s="20">
        <f t="shared" si="1"/>
        <v>0.15614937535487905</v>
      </c>
      <c r="F32" s="20">
        <f t="shared" si="1"/>
        <v>0.23711912702928273</v>
      </c>
      <c r="G32" s="20">
        <f t="shared" si="1"/>
        <v>0.17972296706284974</v>
      </c>
      <c r="H32" s="20">
        <f t="shared" si="1"/>
        <v>0.12144569520961701</v>
      </c>
      <c r="I32" s="20">
        <f t="shared" si="1"/>
        <v>0.26196051069502069</v>
      </c>
      <c r="M32" s="21" t="s">
        <v>46</v>
      </c>
    </row>
    <row r="33" spans="1:16" x14ac:dyDescent="0.25">
      <c r="A33" s="9" t="s">
        <v>28</v>
      </c>
      <c r="B33" s="1"/>
      <c r="C33" s="20">
        <f t="shared" ref="C33:I33" si="2">(0.75*(C25/$C$14-1)+0.25*(C28/$C$17-1))</f>
        <v>0.27918341118195628</v>
      </c>
      <c r="D33" s="20">
        <f t="shared" si="2"/>
        <v>0.29429697937209204</v>
      </c>
      <c r="E33" s="20">
        <f t="shared" si="2"/>
        <v>0.2985181112045448</v>
      </c>
      <c r="F33" s="20">
        <f t="shared" si="2"/>
        <v>0.3771849541692362</v>
      </c>
      <c r="G33" s="20">
        <f t="shared" si="2"/>
        <v>0.3983634282857898</v>
      </c>
      <c r="H33" s="20">
        <f t="shared" si="2"/>
        <v>0.42886151370367448</v>
      </c>
      <c r="I33" s="20">
        <f t="shared" si="2"/>
        <v>0.52142782756012129</v>
      </c>
    </row>
    <row r="34" spans="1:16" ht="12" customHeight="1" x14ac:dyDescent="0.25">
      <c r="P34" s="23" t="s">
        <v>49</v>
      </c>
    </row>
    <row r="35" spans="1:16" ht="12" customHeight="1" x14ac:dyDescent="0.25">
      <c r="P35" s="22" t="s">
        <v>47</v>
      </c>
    </row>
    <row r="36" spans="1:16" x14ac:dyDescent="0.25">
      <c r="A36" s="29" t="s">
        <v>29</v>
      </c>
      <c r="B36" s="30"/>
      <c r="C36" s="26">
        <v>44409</v>
      </c>
      <c r="D36" s="26">
        <v>44440</v>
      </c>
      <c r="E36" s="26">
        <v>44470</v>
      </c>
      <c r="F36" s="26">
        <v>44501</v>
      </c>
      <c r="G36" s="26">
        <v>44531</v>
      </c>
      <c r="H36" s="26">
        <v>44562</v>
      </c>
      <c r="I36" s="26">
        <v>44593</v>
      </c>
      <c r="P36" s="21" t="s">
        <v>48</v>
      </c>
    </row>
    <row r="37" spans="1:16" x14ac:dyDescent="0.25">
      <c r="A37" s="9" t="s">
        <v>26</v>
      </c>
      <c r="B37" s="5" t="s">
        <v>2</v>
      </c>
      <c r="C37" s="10">
        <v>0</v>
      </c>
      <c r="D37" s="10">
        <v>7783.99</v>
      </c>
      <c r="E37" s="10">
        <v>7027.89</v>
      </c>
      <c r="F37" s="10">
        <v>9857.2400000000016</v>
      </c>
      <c r="G37" s="10">
        <v>0</v>
      </c>
      <c r="H37" s="10">
        <v>0</v>
      </c>
      <c r="I37" s="10">
        <v>1204.4100000000001</v>
      </c>
    </row>
    <row r="38" spans="1:16" x14ac:dyDescent="0.25">
      <c r="A38" s="9" t="s">
        <v>27</v>
      </c>
      <c r="B38" s="5" t="s">
        <v>2</v>
      </c>
      <c r="C38" s="11">
        <v>0</v>
      </c>
      <c r="D38" s="11">
        <v>27563.11</v>
      </c>
      <c r="E38" s="11">
        <v>27561.27</v>
      </c>
      <c r="F38" s="11">
        <v>43216.28</v>
      </c>
      <c r="G38" s="11">
        <v>0</v>
      </c>
      <c r="H38" s="11">
        <v>0</v>
      </c>
      <c r="I38" s="11">
        <v>10141.76</v>
      </c>
    </row>
    <row r="39" spans="1:16" x14ac:dyDescent="0.25">
      <c r="A39" s="9" t="s">
        <v>28</v>
      </c>
      <c r="B39" s="5" t="s">
        <v>2</v>
      </c>
      <c r="C39" s="11">
        <v>0</v>
      </c>
      <c r="D39" s="11">
        <v>16368.660000000002</v>
      </c>
      <c r="E39" s="11">
        <v>14779.640000000001</v>
      </c>
      <c r="F39" s="11">
        <v>20729.16</v>
      </c>
      <c r="G39" s="11">
        <v>0</v>
      </c>
      <c r="H39" s="11">
        <v>0</v>
      </c>
      <c r="I39" s="11">
        <v>2532.5899999999997</v>
      </c>
      <c r="K39" s="24" t="s">
        <v>50</v>
      </c>
    </row>
    <row r="40" spans="1:16" ht="24.75" customHeight="1" x14ac:dyDescent="0.25"/>
    <row r="41" spans="1:16" x14ac:dyDescent="0.25">
      <c r="A41" s="29" t="s">
        <v>30</v>
      </c>
      <c r="B41" s="30"/>
      <c r="C41" s="26">
        <v>44409</v>
      </c>
      <c r="D41" s="26">
        <v>44440</v>
      </c>
      <c r="E41" s="26">
        <v>44470</v>
      </c>
      <c r="F41" s="26">
        <v>44501</v>
      </c>
      <c r="G41" s="26">
        <v>44531</v>
      </c>
      <c r="H41" s="26">
        <v>44562</v>
      </c>
      <c r="I41" s="26">
        <v>44593</v>
      </c>
    </row>
    <row r="42" spans="1:16" x14ac:dyDescent="0.25">
      <c r="A42" s="9" t="s">
        <v>26</v>
      </c>
      <c r="B42" s="5" t="s">
        <v>2</v>
      </c>
      <c r="C42" s="10">
        <f t="shared" ref="C42:I44" si="3">C37*($D18/$C18-1)</f>
        <v>0</v>
      </c>
      <c r="D42" s="10">
        <f t="shared" si="3"/>
        <v>2222.0349425128829</v>
      </c>
      <c r="E42" s="10">
        <f t="shared" si="3"/>
        <v>2006.1969699520255</v>
      </c>
      <c r="F42" s="10">
        <f t="shared" si="3"/>
        <v>2813.8694572752142</v>
      </c>
      <c r="G42" s="10">
        <f t="shared" si="3"/>
        <v>0</v>
      </c>
      <c r="H42" s="10">
        <f t="shared" si="3"/>
        <v>0</v>
      </c>
      <c r="I42" s="10">
        <f t="shared" si="3"/>
        <v>343.81353330514833</v>
      </c>
    </row>
    <row r="43" spans="1:16" x14ac:dyDescent="0.25">
      <c r="A43" s="9" t="s">
        <v>27</v>
      </c>
      <c r="B43" s="5" t="s">
        <v>2</v>
      </c>
      <c r="C43" s="11">
        <f t="shared" si="3"/>
        <v>0</v>
      </c>
      <c r="D43" s="11">
        <f t="shared" si="3"/>
        <v>2770.1797817153492</v>
      </c>
      <c r="E43" s="11">
        <f t="shared" si="3"/>
        <v>2769.9948558924521</v>
      </c>
      <c r="F43" s="11">
        <f t="shared" si="3"/>
        <v>4343.37290301963</v>
      </c>
      <c r="G43" s="11">
        <f t="shared" si="3"/>
        <v>0</v>
      </c>
      <c r="H43" s="11">
        <f t="shared" si="3"/>
        <v>0</v>
      </c>
      <c r="I43" s="11">
        <f t="shared" si="3"/>
        <v>1019.2789747967287</v>
      </c>
    </row>
    <row r="44" spans="1:16" x14ac:dyDescent="0.25">
      <c r="A44" s="9" t="s">
        <v>28</v>
      </c>
      <c r="B44" s="5" t="s">
        <v>2</v>
      </c>
      <c r="C44" s="11">
        <f t="shared" si="3"/>
        <v>0</v>
      </c>
      <c r="D44" s="11">
        <f t="shared" si="3"/>
        <v>4501.3208184569039</v>
      </c>
      <c r="E44" s="11">
        <f t="shared" si="3"/>
        <v>4064.3462092375548</v>
      </c>
      <c r="F44" s="11">
        <f t="shared" si="3"/>
        <v>5700.4421533054083</v>
      </c>
      <c r="G44" s="11">
        <f t="shared" si="3"/>
        <v>0</v>
      </c>
      <c r="H44" s="11">
        <f t="shared" si="3"/>
        <v>0</v>
      </c>
      <c r="I44" s="11">
        <f t="shared" si="3"/>
        <v>696.45286123700828</v>
      </c>
    </row>
    <row r="45" spans="1:16" ht="24.75" customHeight="1" x14ac:dyDescent="0.25"/>
    <row r="46" spans="1:16" x14ac:dyDescent="0.25">
      <c r="A46" s="29" t="s">
        <v>40</v>
      </c>
      <c r="B46" s="30"/>
      <c r="C46" s="26">
        <v>44409</v>
      </c>
      <c r="D46" s="26">
        <v>44440</v>
      </c>
      <c r="E46" s="26">
        <v>44470</v>
      </c>
      <c r="F46" s="26">
        <v>44501</v>
      </c>
      <c r="G46" s="26">
        <v>44531</v>
      </c>
      <c r="H46" s="26">
        <v>44562</v>
      </c>
      <c r="I46" s="26">
        <v>44593</v>
      </c>
    </row>
    <row r="47" spans="1:16" x14ac:dyDescent="0.25">
      <c r="A47" s="9" t="s">
        <v>26</v>
      </c>
      <c r="B47" s="5" t="s">
        <v>2</v>
      </c>
      <c r="C47" s="10">
        <f>C37*C31</f>
        <v>0</v>
      </c>
      <c r="D47" s="10">
        <f t="shared" ref="D47:I47" si="4">D37*D31</f>
        <v>1856.2021710540473</v>
      </c>
      <c r="E47" s="10">
        <f t="shared" si="4"/>
        <v>1660.7846622459074</v>
      </c>
      <c r="F47" s="10">
        <f t="shared" si="4"/>
        <v>3391.6515769760622</v>
      </c>
      <c r="G47" s="10">
        <f t="shared" si="4"/>
        <v>0</v>
      </c>
      <c r="H47" s="10">
        <f t="shared" si="4"/>
        <v>0</v>
      </c>
      <c r="I47" s="10">
        <f t="shared" si="4"/>
        <v>617.3433231487752</v>
      </c>
    </row>
    <row r="48" spans="1:16" x14ac:dyDescent="0.25">
      <c r="A48" s="9" t="s">
        <v>27</v>
      </c>
      <c r="B48" s="5" t="s">
        <v>2</v>
      </c>
      <c r="C48" s="10">
        <f>C38*C32</f>
        <v>0</v>
      </c>
      <c r="D48" s="10">
        <f t="shared" ref="D48:I49" si="5">D38*D32</f>
        <v>4489.6379303232752</v>
      </c>
      <c r="E48" s="10">
        <f t="shared" si="5"/>
        <v>4303.6750944871674</v>
      </c>
      <c r="F48" s="10">
        <f t="shared" si="5"/>
        <v>10247.40658705305</v>
      </c>
      <c r="G48" s="10">
        <f t="shared" si="5"/>
        <v>0</v>
      </c>
      <c r="H48" s="10">
        <f t="shared" si="5"/>
        <v>0</v>
      </c>
      <c r="I48" s="10">
        <f t="shared" si="5"/>
        <v>2656.7406289463329</v>
      </c>
    </row>
    <row r="49" spans="1:9" x14ac:dyDescent="0.25">
      <c r="A49" s="9" t="s">
        <v>28</v>
      </c>
      <c r="B49" s="5" t="s">
        <v>2</v>
      </c>
      <c r="C49" s="10">
        <f>C39*C33</f>
        <v>0</v>
      </c>
      <c r="D49" s="10">
        <f t="shared" si="5"/>
        <v>4817.2471943687888</v>
      </c>
      <c r="E49" s="10">
        <f t="shared" si="5"/>
        <v>4411.9902170831392</v>
      </c>
      <c r="F49" s="10">
        <f t="shared" si="5"/>
        <v>7818.7272645667645</v>
      </c>
      <c r="G49" s="10">
        <f t="shared" si="5"/>
        <v>0</v>
      </c>
      <c r="H49" s="10">
        <f t="shared" si="5"/>
        <v>0</v>
      </c>
      <c r="I49" s="10">
        <f t="shared" si="5"/>
        <v>1320.5629018004875</v>
      </c>
    </row>
    <row r="50" spans="1:9" ht="24.75" customHeight="1" x14ac:dyDescent="0.25"/>
    <row r="51" spans="1:9" x14ac:dyDescent="0.25">
      <c r="A51" s="29" t="s">
        <v>39</v>
      </c>
      <c r="B51" s="30"/>
      <c r="C51" s="26">
        <v>44409</v>
      </c>
      <c r="D51" s="26">
        <v>44440</v>
      </c>
      <c r="E51" s="26">
        <v>44470</v>
      </c>
      <c r="F51" s="26">
        <v>44501</v>
      </c>
      <c r="G51" s="26">
        <v>44531</v>
      </c>
      <c r="H51" s="26">
        <v>44562</v>
      </c>
      <c r="I51" s="26">
        <v>44593</v>
      </c>
    </row>
    <row r="52" spans="1:9" x14ac:dyDescent="0.25">
      <c r="A52" s="9" t="s">
        <v>26</v>
      </c>
      <c r="B52" s="5" t="s">
        <v>2</v>
      </c>
      <c r="C52" s="10">
        <f>(C47-C42)*(1-5.11/100)</f>
        <v>0</v>
      </c>
      <c r="D52" s="10">
        <f t="shared" ref="D52:I52" si="6">(D47-D42)*(1-5.11/100)</f>
        <v>-347.13871683728911</v>
      </c>
      <c r="E52" s="10">
        <f t="shared" si="6"/>
        <v>-327.76173878233544</v>
      </c>
      <c r="F52" s="10">
        <f t="shared" si="6"/>
        <v>548.25745338413458</v>
      </c>
      <c r="G52" s="10">
        <f t="shared" si="6"/>
        <v>0</v>
      </c>
      <c r="H52" s="10">
        <f t="shared" si="6"/>
        <v>0</v>
      </c>
      <c r="I52" s="10">
        <f t="shared" si="6"/>
        <v>259.55241758261752</v>
      </c>
    </row>
    <row r="53" spans="1:9" x14ac:dyDescent="0.25">
      <c r="A53" s="9" t="s">
        <v>27</v>
      </c>
      <c r="B53" s="5" t="s">
        <v>2</v>
      </c>
      <c r="C53" s="10">
        <f t="shared" ref="C53:I54" si="7">(C48-C43)*(1-5.11/100)</f>
        <v>0</v>
      </c>
      <c r="D53" s="10">
        <f t="shared" si="7"/>
        <v>1631.5938372140608</v>
      </c>
      <c r="E53" s="10">
        <f t="shared" si="7"/>
        <v>1455.3091784025253</v>
      </c>
      <c r="F53" s="10">
        <f t="shared" si="7"/>
        <v>5602.3375627793121</v>
      </c>
      <c r="G53" s="10">
        <f t="shared" si="7"/>
        <v>0</v>
      </c>
      <c r="H53" s="10">
        <f t="shared" si="7"/>
        <v>0</v>
      </c>
      <c r="I53" s="10">
        <f t="shared" si="7"/>
        <v>1553.7873636225595</v>
      </c>
    </row>
    <row r="54" spans="1:9" x14ac:dyDescent="0.25">
      <c r="A54" s="9" t="s">
        <v>28</v>
      </c>
      <c r="B54" s="5" t="s">
        <v>2</v>
      </c>
      <c r="C54" s="10">
        <f t="shared" si="7"/>
        <v>0</v>
      </c>
      <c r="D54" s="10">
        <f t="shared" si="7"/>
        <v>299.78253810278756</v>
      </c>
      <c r="E54" s="10">
        <f t="shared" si="7"/>
        <v>329.87939904467498</v>
      </c>
      <c r="F54" s="10">
        <f t="shared" si="7"/>
        <v>2010.0407420759009</v>
      </c>
      <c r="G54" s="10">
        <f t="shared" si="7"/>
        <v>0</v>
      </c>
      <c r="H54" s="10">
        <f t="shared" si="7"/>
        <v>0</v>
      </c>
      <c r="I54" s="10">
        <f t="shared" si="7"/>
        <v>592.21801749068538</v>
      </c>
    </row>
    <row r="56" spans="1:9" x14ac:dyDescent="0.25">
      <c r="C56" s="31" t="s">
        <v>41</v>
      </c>
      <c r="D56" s="32"/>
      <c r="E56" s="32"/>
      <c r="F56" s="33"/>
      <c r="G56" s="25" t="s">
        <v>51</v>
      </c>
    </row>
    <row r="58" spans="1:9" x14ac:dyDescent="0.25">
      <c r="C58" s="14"/>
      <c r="D58" s="15"/>
      <c r="E58" s="16" t="s">
        <v>15</v>
      </c>
      <c r="F58" s="18">
        <f>SUM(C52:I54)</f>
        <v>13607.858054079634</v>
      </c>
      <c r="G58" s="12" t="s">
        <v>42</v>
      </c>
      <c r="H58" s="7"/>
    </row>
    <row r="59" spans="1:9" x14ac:dyDescent="0.25">
      <c r="C59" s="14"/>
      <c r="D59" s="15"/>
      <c r="E59" s="16" t="s">
        <v>14</v>
      </c>
      <c r="F59" s="8">
        <f>SUM(C37:I39)</f>
        <v>188766.00000000003</v>
      </c>
    </row>
    <row r="60" spans="1:9" x14ac:dyDescent="0.25">
      <c r="C60" s="14"/>
      <c r="D60" s="15"/>
      <c r="E60" s="17" t="s">
        <v>16</v>
      </c>
      <c r="F60" s="13">
        <f>F58/F59</f>
        <v>7.208850139368124E-2</v>
      </c>
    </row>
  </sheetData>
  <mergeCells count="9">
    <mergeCell ref="A41:B41"/>
    <mergeCell ref="A51:B51"/>
    <mergeCell ref="A46:B46"/>
    <mergeCell ref="C56:F56"/>
    <mergeCell ref="A1:J1"/>
    <mergeCell ref="A22:B22"/>
    <mergeCell ref="A27:B27"/>
    <mergeCell ref="A30:B30"/>
    <mergeCell ref="A36:B3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604C-EFE1-4752-8AA6-51318DBFB508}">
  <dimension ref="B1:L14"/>
  <sheetViews>
    <sheetView showGridLines="0" workbookViewId="0">
      <selection activeCell="H2" sqref="H2"/>
    </sheetView>
  </sheetViews>
  <sheetFormatPr defaultRowHeight="15" x14ac:dyDescent="0.25"/>
  <cols>
    <col min="1" max="1" width="3.85546875" customWidth="1"/>
    <col min="5" max="6" width="9.140625" customWidth="1"/>
  </cols>
  <sheetData>
    <row r="1" spans="2:12" ht="24" x14ac:dyDescent="0.4">
      <c r="B1" s="36" t="s">
        <v>53</v>
      </c>
      <c r="C1" s="36"/>
      <c r="D1" s="36"/>
      <c r="E1" s="36"/>
      <c r="F1" s="36"/>
      <c r="G1" s="35" t="s">
        <v>54</v>
      </c>
      <c r="H1" s="36" t="s">
        <v>62</v>
      </c>
      <c r="I1" s="36"/>
      <c r="J1" s="36"/>
      <c r="K1" s="36"/>
      <c r="L1" s="36"/>
    </row>
    <row r="2" spans="2:12" x14ac:dyDescent="0.25">
      <c r="B2" s="21" t="s">
        <v>55</v>
      </c>
      <c r="H2" s="21" t="s">
        <v>55</v>
      </c>
    </row>
    <row r="8" spans="2:12" x14ac:dyDescent="0.25">
      <c r="B8" s="21" t="s">
        <v>56</v>
      </c>
      <c r="H8" s="21" t="s">
        <v>56</v>
      </c>
    </row>
    <row r="9" spans="2:12" x14ac:dyDescent="0.25">
      <c r="B9" s="37" t="s">
        <v>57</v>
      </c>
      <c r="C9" s="37"/>
      <c r="D9" s="37"/>
      <c r="E9" s="37"/>
      <c r="F9" s="37"/>
      <c r="H9" s="37" t="s">
        <v>58</v>
      </c>
      <c r="I9" s="37"/>
      <c r="J9" s="37"/>
      <c r="K9" s="37"/>
      <c r="L9" s="37"/>
    </row>
    <row r="10" spans="2:12" x14ac:dyDescent="0.25">
      <c r="B10" s="37"/>
      <c r="C10" s="37"/>
      <c r="D10" s="37"/>
      <c r="E10" s="37"/>
      <c r="F10" s="37"/>
      <c r="H10" s="37"/>
      <c r="I10" s="37"/>
      <c r="J10" s="37"/>
      <c r="K10" s="37"/>
      <c r="L10" s="37"/>
    </row>
    <row r="11" spans="2:12" x14ac:dyDescent="0.25">
      <c r="B11" s="37"/>
      <c r="C11" s="37"/>
      <c r="D11" s="37"/>
      <c r="E11" s="37"/>
      <c r="F11" s="37"/>
      <c r="H11" s="37"/>
      <c r="I11" s="37"/>
      <c r="J11" s="37"/>
      <c r="K11" s="37"/>
      <c r="L11" s="37"/>
    </row>
    <row r="13" spans="2:12" x14ac:dyDescent="0.25">
      <c r="B13" s="21" t="s">
        <v>59</v>
      </c>
      <c r="H13" s="21" t="s">
        <v>59</v>
      </c>
    </row>
    <row r="14" spans="2:12" x14ac:dyDescent="0.25">
      <c r="B14" t="s">
        <v>60</v>
      </c>
      <c r="H14" t="s">
        <v>61</v>
      </c>
    </row>
  </sheetData>
  <mergeCells count="4">
    <mergeCell ref="B1:F1"/>
    <mergeCell ref="H1:L1"/>
    <mergeCell ref="B9:F11"/>
    <mergeCell ref="H9:L1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10" zoomScaleNormal="110" workbookViewId="0">
      <selection activeCell="R31" sqref="R3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Preço Unit</vt:lpstr>
      <vt:lpstr>Comparativo_Alteracoes</vt:lpstr>
      <vt:lpstr>ÍndicesDNIT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Mariana de Alvarenga Silva</cp:lastModifiedBy>
  <cp:lastPrinted>2026-09-17T16:44:27Z</cp:lastPrinted>
  <dcterms:created xsi:type="dcterms:W3CDTF">2016-03-03T12:30:30Z</dcterms:created>
  <dcterms:modified xsi:type="dcterms:W3CDTF">2026-09-21T14:01:12Z</dcterms:modified>
</cp:coreProperties>
</file>