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gol\Downloads\"/>
    </mc:Choice>
  </mc:AlternateContent>
  <xr:revisionPtr revIDLastSave="0" documentId="13_ncr:1_{991C8E36-BDF6-4521-84B2-E50325425386}" xr6:coauthVersionLast="47" xr6:coauthVersionMax="47" xr10:uidLastSave="{00000000-0000-0000-0000-000000000000}"/>
  <bookViews>
    <workbookView xWindow="-120" yWindow="-120" windowWidth="20730" windowHeight="11040" tabRatio="969" xr2:uid="{00000000-000D-0000-FFFF-FFFF00000000}"/>
  </bookViews>
  <sheets>
    <sheet name="RESUMO" sheetId="39" r:id="rId1"/>
    <sheet name="MOTORISTA I DIURNO" sheetId="53" r:id="rId2"/>
    <sheet name="MOTORISTA II (3H NOTURNAS)" sheetId="57" r:id="rId3"/>
    <sheet name="UNIFORME" sheetId="54" r:id="rId4"/>
  </sheet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39" l="1"/>
  <c r="E5" i="54"/>
  <c r="E6" i="54"/>
  <c r="E7" i="54"/>
  <c r="E8" i="54"/>
  <c r="F8" i="54" s="1"/>
  <c r="E9" i="54"/>
  <c r="E10" i="54"/>
  <c r="E4" i="54"/>
  <c r="F4" i="54"/>
  <c r="D33" i="57"/>
  <c r="C123" i="57"/>
  <c r="C122" i="57" s="1"/>
  <c r="C107" i="57"/>
  <c r="C97" i="57"/>
  <c r="C80" i="57"/>
  <c r="C81" i="57" s="1"/>
  <c r="C64" i="57"/>
  <c r="C63" i="57"/>
  <c r="C61" i="57"/>
  <c r="C62" i="57" s="1"/>
  <c r="C57" i="57"/>
  <c r="C84" i="57" s="1"/>
  <c r="C41" i="57"/>
  <c r="C43" i="57" s="1"/>
  <c r="D30" i="57"/>
  <c r="D24" i="57"/>
  <c r="F9" i="54"/>
  <c r="C64" i="53"/>
  <c r="C63" i="53"/>
  <c r="C122" i="53"/>
  <c r="C123" i="53"/>
  <c r="C84" i="53"/>
  <c r="C80" i="53"/>
  <c r="C61" i="53"/>
  <c r="C62" i="53" s="1"/>
  <c r="F10" i="54"/>
  <c r="F7" i="54"/>
  <c r="F6" i="54"/>
  <c r="F5" i="54"/>
  <c r="C107" i="53"/>
  <c r="C97" i="53"/>
  <c r="C57" i="53"/>
  <c r="C43" i="53"/>
  <c r="C41" i="53"/>
  <c r="D30" i="53"/>
  <c r="D24" i="53"/>
  <c r="D37" i="57" l="1"/>
  <c r="D84" i="57" s="1"/>
  <c r="C69" i="57"/>
  <c r="C75" i="57" s="1"/>
  <c r="C86" i="57"/>
  <c r="F11" i="54"/>
  <c r="F12" i="54" s="1"/>
  <c r="C81" i="53"/>
  <c r="C69" i="53"/>
  <c r="C75" i="53" s="1"/>
  <c r="D37" i="53"/>
  <c r="D41" i="53"/>
  <c r="D112" i="53" l="1"/>
  <c r="D116" i="53" s="1"/>
  <c r="D135" i="53" s="1"/>
  <c r="D112" i="57"/>
  <c r="D116" i="57" s="1"/>
  <c r="D135" i="57" s="1"/>
  <c r="D41" i="57"/>
  <c r="D82" i="57"/>
  <c r="D83" i="57"/>
  <c r="D92" i="57"/>
  <c r="D94" i="57"/>
  <c r="D93" i="57"/>
  <c r="D81" i="57"/>
  <c r="D42" i="57"/>
  <c r="D97" i="57"/>
  <c r="C106" i="57" s="1"/>
  <c r="C108" i="57" s="1"/>
  <c r="D134" i="57" s="1"/>
  <c r="D85" i="57"/>
  <c r="D80" i="57"/>
  <c r="D131" i="57"/>
  <c r="D96" i="57"/>
  <c r="D95" i="57"/>
  <c r="D131" i="53"/>
  <c r="D93" i="53"/>
  <c r="D95" i="53"/>
  <c r="D82" i="53"/>
  <c r="D94" i="53"/>
  <c r="D97" i="53"/>
  <c r="D85" i="53"/>
  <c r="D96" i="53"/>
  <c r="D92" i="53"/>
  <c r="D83" i="53"/>
  <c r="D84" i="53"/>
  <c r="D80" i="53"/>
  <c r="D81" i="53"/>
  <c r="C86" i="53"/>
  <c r="D42" i="53"/>
  <c r="D43" i="53" s="1"/>
  <c r="D86" i="57" l="1"/>
  <c r="D133" i="57" s="1"/>
  <c r="D43" i="57"/>
  <c r="D51" i="53"/>
  <c r="D55" i="53"/>
  <c r="C73" i="53"/>
  <c r="D56" i="53"/>
  <c r="D53" i="53"/>
  <c r="D50" i="53"/>
  <c r="D54" i="53"/>
  <c r="D52" i="53"/>
  <c r="D45" i="53"/>
  <c r="D49" i="53"/>
  <c r="D51" i="57" l="1"/>
  <c r="D45" i="57"/>
  <c r="D56" i="57"/>
  <c r="D54" i="57"/>
  <c r="D53" i="57"/>
  <c r="D50" i="57"/>
  <c r="D49" i="57"/>
  <c r="C73" i="57"/>
  <c r="D52" i="57"/>
  <c r="D55" i="57"/>
  <c r="D57" i="53"/>
  <c r="C74" i="53" s="1"/>
  <c r="C76" i="53" s="1"/>
  <c r="D132" i="53" s="1"/>
  <c r="D57" i="57" l="1"/>
  <c r="C74" i="57" s="1"/>
  <c r="C76" i="57" s="1"/>
  <c r="D132" i="57" s="1"/>
  <c r="D136" i="57" s="1"/>
  <c r="D120" i="57" s="1"/>
  <c r="D121" i="57" s="1"/>
  <c r="D125" i="57" s="1"/>
  <c r="D86" i="53"/>
  <c r="D126" i="57" l="1"/>
  <c r="D124" i="57"/>
  <c r="D133" i="53"/>
  <c r="D127" i="57" l="1"/>
  <c r="D137" i="57" s="1"/>
  <c r="G142" i="57" s="1"/>
  <c r="D138" i="57"/>
  <c r="E3" i="39" s="1"/>
  <c r="F3" i="39" s="1"/>
  <c r="G3" i="39" s="1"/>
  <c r="C106" i="53"/>
  <c r="C108" i="53" s="1"/>
  <c r="D134" i="53" s="1"/>
  <c r="D136" i="53" s="1"/>
  <c r="G143" i="57" l="1"/>
  <c r="G144" i="57"/>
  <c r="G145" i="57" s="1"/>
  <c r="D120" i="53"/>
  <c r="D121" i="53" l="1"/>
  <c r="D125" i="53" l="1"/>
  <c r="D124" i="53"/>
  <c r="D126" i="53"/>
  <c r="D127" i="53" l="1"/>
  <c r="D137" i="53" s="1"/>
  <c r="G142" i="53" s="1"/>
  <c r="G144" i="53" l="1"/>
  <c r="G145" i="53" s="1"/>
  <c r="G143" i="53"/>
  <c r="D138" i="53"/>
  <c r="E2" i="39" s="1"/>
  <c r="F2" i="39" s="1"/>
  <c r="G2" i="39" l="1"/>
  <c r="G5" i="39" s="1"/>
  <c r="F4" i="39"/>
</calcChain>
</file>

<file path=xl/sharedStrings.xml><?xml version="1.0" encoding="utf-8"?>
<sst xmlns="http://schemas.openxmlformats.org/spreadsheetml/2006/main" count="481" uniqueCount="176">
  <si>
    <t>MODELO DE PLANILHA DE COMPOSIÇÃO DE CUSTOS E FORMAÇÃO DE PREÇOS</t>
  </si>
  <si>
    <t>Nº do Processo</t>
  </si>
  <si>
    <t>Nº da Licitação</t>
  </si>
  <si>
    <t>Empresa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</si>
  <si>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</si>
  <si>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</si>
  <si>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</si>
  <si>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</si>
  <si>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</si>
  <si>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Brasília</t>
  </si>
  <si>
    <t>C</t>
  </si>
  <si>
    <t>CCT (REFERÊNCIA)</t>
  </si>
  <si>
    <t>D</t>
  </si>
  <si>
    <t>Ano, Acordo, Convenção ou Sentença Normativa em Dissídio Coletivo</t>
  </si>
  <si>
    <t>E</t>
  </si>
  <si>
    <t>Nº de meses de execução contratual</t>
  </si>
  <si>
    <t>Identificação do Serviço</t>
  </si>
  <si>
    <t>TIPO DE SERVIÇO</t>
  </si>
  <si>
    <t>UNIDADE DE MEDIDA</t>
  </si>
  <si>
    <t>QUANTIDADE MENSAL A CONTRATAR</t>
  </si>
  <si>
    <t>Posto</t>
  </si>
  <si>
    <t>Dados complementares para composição dos custos referente à mão-de-obra</t>
  </si>
  <si>
    <t>Tipo de serviço (mesmo serviço com características distintas)</t>
  </si>
  <si>
    <t>Categoria profissional (vinculada à execução contratual)</t>
  </si>
  <si>
    <t>Data base da categoria (dia/mês/ano)</t>
  </si>
  <si>
    <t>MÓDULO 1 - COMPOSIÇÃO DA REMUNERAÇÃO</t>
  </si>
  <si>
    <t>I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</si>
  <si>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</si>
  <si>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</si>
  <si>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</si>
  <si>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</si>
  <si>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</si>
  <si>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 + Prorrogação Jornada Noturna</t>
  </si>
  <si>
    <t>Hora noturna adicional</t>
  </si>
  <si>
    <t>F</t>
  </si>
  <si>
    <t>Feriado Trabalhado (Súmula 444 TST)</t>
  </si>
  <si>
    <t>G</t>
  </si>
  <si>
    <t>Outros (especificar)</t>
  </si>
  <si>
    <t>Total da Remuneração</t>
  </si>
  <si>
    <t>MÓDULO 2 - BENEFÍCIOS MENSAIS E DIÁRIOS</t>
  </si>
  <si>
    <t>2.1</t>
  </si>
  <si>
    <t>13º (décimo terceiro) Salário, Férias e Adicional de Férias</t>
  </si>
  <si>
    <t>%</t>
  </si>
  <si>
    <t>13º Salário</t>
  </si>
  <si>
    <t>Total</t>
  </si>
  <si>
    <t>Total - Módulo 1 + 2.1</t>
  </si>
  <si>
    <t>Submódulo 2.2 - Encargos Previdenciários (GPS), Fundo de Garantia por Tempo de Serviço (FGTS) e outras contribuições.</t>
  </si>
  <si>
    <t>2.2</t>
  </si>
  <si>
    <t>Encargos previdenciários e FGTS</t>
  </si>
  <si>
    <t>INSS</t>
  </si>
  <si>
    <t>Salário Educação</t>
  </si>
  <si>
    <t xml:space="preserve">Seguro Acidente do Trabalho </t>
  </si>
  <si>
    <t>SESI OU SESC</t>
  </si>
  <si>
    <t>SENAI OU SENAC</t>
  </si>
  <si>
    <t>SEBRAE</t>
  </si>
  <si>
    <t>INCRA</t>
  </si>
  <si>
    <t>H</t>
  </si>
  <si>
    <t>FGTS</t>
  </si>
  <si>
    <t>Submódulo 2.3 - Benefícios Mensais e Diários.</t>
  </si>
  <si>
    <t>2.3</t>
  </si>
  <si>
    <t>Benefícios Mensais e Diários</t>
  </si>
  <si>
    <t>Transporte</t>
  </si>
  <si>
    <t>A.1</t>
  </si>
  <si>
    <t>Desconto Transporte</t>
  </si>
  <si>
    <t xml:space="preserve">Auxílio-Refeição/Alimentação </t>
  </si>
  <si>
    <t>B.1</t>
  </si>
  <si>
    <t>Desconto Auxílio-Refeição/ Alimentção</t>
  </si>
  <si>
    <t>C.1</t>
  </si>
  <si>
    <t xml:space="preserve">Assistência médica e familiar </t>
  </si>
  <si>
    <t>Total de benefícios mensais e diários</t>
  </si>
  <si>
    <t>Quadro-Resumo do Módulo 2 - Encargos e Benefícios Anuais, Mensais e Diários</t>
  </si>
  <si>
    <t>Encargos e Benefícios Anuais, Mensais e Diários</t>
  </si>
  <si>
    <t>GPS, FGTS e outras contribuições</t>
  </si>
  <si>
    <t>TOTAL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</si>
  <si>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</si>
  <si>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</si>
  <si>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</si>
  <si>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</si>
  <si>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</si>
  <si>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do submódulo 2.2 sobre o Aviso Prévio Trabalhado</t>
  </si>
  <si>
    <t>MÓDULO 4 - CUSTO DE REPOSIÇÃO DE PROFISSIONAL AUSENTE</t>
  </si>
  <si>
    <t>Submódulo 4.1 - Ausências Legais</t>
  </si>
  <si>
    <t>4.1</t>
  </si>
  <si>
    <t>Ausências Legais</t>
  </si>
  <si>
    <t>Férias</t>
  </si>
  <si>
    <t>Ausência Legais</t>
  </si>
  <si>
    <t>Licença Paternidade</t>
  </si>
  <si>
    <t xml:space="preserve">Ausências Maternidade </t>
  </si>
  <si>
    <t>Ausência por Acidente de trabalho</t>
  </si>
  <si>
    <t>Submódulo 4.2 - Intrajornada</t>
  </si>
  <si>
    <t>4.2</t>
  </si>
  <si>
    <t>Intrajornada</t>
  </si>
  <si>
    <t>Intervalo para repouso e alimentação</t>
  </si>
  <si>
    <t>Quadro-Resumo do Módulo 4 - Custo de Reposição de Profissional Ausente</t>
  </si>
  <si>
    <t>Custo de Reposição do Profissional Ausente</t>
  </si>
  <si>
    <t>MÓDULO 5 - INSUMOS DIVERSOS</t>
  </si>
  <si>
    <t>Insumos diversos</t>
  </si>
  <si>
    <t>Uniformes/EPIs</t>
  </si>
  <si>
    <t>Materiais</t>
  </si>
  <si>
    <t>Equipamentos</t>
  </si>
  <si>
    <t>Total de Insumos Diversos</t>
  </si>
  <si>
    <t>MÓDULO 6 - CUSTOS INDIRETOS, TRIBUTOS E LUCRO</t>
  </si>
  <si>
    <t>Custos Indiretos, Tributos e Lucro</t>
  </si>
  <si>
    <t>Custos Indiretos</t>
  </si>
  <si>
    <t>Tributos</t>
  </si>
  <si>
    <t>Tributos Federais (especificar)</t>
  </si>
  <si>
    <t>C.1.1</t>
  </si>
  <si>
    <t>PIS</t>
  </si>
  <si>
    <t>C.1.2</t>
  </si>
  <si>
    <t>COFINS</t>
  </si>
  <si>
    <t>C.1.3</t>
  </si>
  <si>
    <t>ISS</t>
  </si>
  <si>
    <t>Quadro-Resumo do Custo por Empregados</t>
  </si>
  <si>
    <t>Mão-de-Obra vinculada à execução contratual (valor por empregado)</t>
  </si>
  <si>
    <t>(R$)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</si>
  <si>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</si>
  <si>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</si>
  <si>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</si>
  <si>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</si>
  <si>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</si>
  <si>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 C + D + E):</t>
  </si>
  <si>
    <t>Módulo 6 - Custos Indiretos, Tributos e Lucro</t>
  </si>
  <si>
    <t>Valor Total Mensal do Empregado</t>
  </si>
  <si>
    <t>Descrição</t>
  </si>
  <si>
    <t>QUADRO DEMONSTRATIVO - VALOR GLOBAL DA PROPOSTA</t>
  </si>
  <si>
    <t>Valor proposto por unidade de medida</t>
  </si>
  <si>
    <t>Valor diário do serviço</t>
  </si>
  <si>
    <t>Valor mensal do serviço</t>
  </si>
  <si>
    <t>Postos</t>
  </si>
  <si>
    <t>Valor global da proposta</t>
  </si>
  <si>
    <t>Meses</t>
  </si>
  <si>
    <t>Nota (1): Informar o valor da unidade de medida por tipo de serviço.</t>
  </si>
  <si>
    <t>Assistência Odontógica</t>
  </si>
  <si>
    <t>Multa FGTS  do Aviso Prévio Trabalhado</t>
  </si>
  <si>
    <t xml:space="preserve">Multa FGTS sobre o Aviso Prévio Indenizado </t>
  </si>
  <si>
    <t>Nota: em atendimento ao Acórdão nº 1.186/2017 - Plenário, a Administração,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12.506/2011.</t>
  </si>
  <si>
    <t>Seguro de vida</t>
  </si>
  <si>
    <r>
      <rPr>
        <b/>
        <sz val="11"/>
        <color theme="1"/>
        <rFont val="Calibri"/>
        <family val="2"/>
        <scheme val="minor"/>
      </rPr>
      <t>MINISTÉRIO DA CULTURA</t>
    </r>
    <r>
      <rPr>
        <sz val="11"/>
        <color theme="1"/>
        <rFont val="Calibri"/>
        <family val="2"/>
        <scheme val="minor"/>
      </rPr>
      <t xml:space="preserve">
Subsecretaria de Planejamento, Orçamento e Administração
Coordenação-Geral de Recursos Logísticos </t>
    </r>
  </si>
  <si>
    <t>Quantidade (nº postos)</t>
  </si>
  <si>
    <t>DESCRIÇÃO</t>
  </si>
  <si>
    <t>QUANTIDADE DE POSTOS </t>
  </si>
  <si>
    <t>Valor Total Anual dos Postos</t>
  </si>
  <si>
    <t>CCT 2023</t>
  </si>
  <si>
    <t>01/01/2023</t>
  </si>
  <si>
    <t>Salário normativo da categoria</t>
  </si>
  <si>
    <t>ITEM</t>
  </si>
  <si>
    <t>QUANTIDADE ANUAL POR EMPREGADO</t>
  </si>
  <si>
    <t>COMPOSIÇÃO DA MÉDIA</t>
  </si>
  <si>
    <t>VALOR REFERENCIAL UNITÁRIO</t>
  </si>
  <si>
    <t>VALOR REFERENCIAL TOTAL</t>
  </si>
  <si>
    <t>Valor total anual por profissional</t>
  </si>
  <si>
    <t>Valor total mensal por profissional</t>
  </si>
  <si>
    <t>VALOR DO SALÁRIO</t>
  </si>
  <si>
    <t>VALOR DO POSTO</t>
  </si>
  <si>
    <t>FEMININO ou MASCULINO</t>
  </si>
  <si>
    <t>Valor Total mensal dos Postos</t>
  </si>
  <si>
    <t>Férias e Adicional de Férias</t>
  </si>
  <si>
    <t>VALOR ANUAL TOTAL</t>
  </si>
  <si>
    <t>VALOR MENSAL</t>
  </si>
  <si>
    <t>DF000220/2023</t>
  </si>
  <si>
    <t>01400.020710/2023-19</t>
  </si>
  <si>
    <t>Calça ou saia social em tecido, na cor preta (Microfibra ou similar)</t>
  </si>
  <si>
    <t>Camisa branca social com abotoamento frontal</t>
  </si>
  <si>
    <t>Blazer na cor preta</t>
  </si>
  <si>
    <t>Cinto em couro na cor preta (couro legítimo)</t>
  </si>
  <si>
    <t>Par de sapato social em couro na cor preta
(couro legítimo)</t>
  </si>
  <si>
    <t>Gravata</t>
  </si>
  <si>
    <t>Par de meias na cor preta</t>
  </si>
  <si>
    <t>Motorista I</t>
  </si>
  <si>
    <t>Motorista II</t>
  </si>
  <si>
    <t>MOTORISTA EXECUTIVO II</t>
  </si>
  <si>
    <t>MOTORISTA EXECUTIVO I</t>
  </si>
  <si>
    <t>   UNIFORMES</t>
  </si>
  <si>
    <t>Assistência Odontógica (CCT 2023)</t>
  </si>
  <si>
    <t>Assistência médica e familiar (CCT 2023)</t>
  </si>
  <si>
    <t>Lucro (Estudo TCU - TC 025.990/2008-2)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</si>
</sst>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0.000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.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.5"/>
      <color theme="1"/>
      <name val="Arial"/>
      <family val="2"/>
    </font>
    <font>
      <b/>
      <sz val="11.5"/>
      <name val="Calibri"/>
      <family val="2"/>
      <scheme val="minor"/>
    </font>
    <font>
      <sz val="11"/>
      <color rgb="FF000000"/>
      <name val="Calibri"/>
      <charset val="1"/>
    </font>
    <font>
      <b/>
      <i/>
      <sz val="11"/>
      <color rgb="FFFFFFFF"/>
      <name val="Calibri"/>
      <family val="2"/>
      <charset val="1"/>
    </font>
    <font>
      <b/>
      <i/>
      <sz val="8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00"/>
        <bgColor rgb="FFE69138"/>
      </patternFill>
    </fill>
    <fill>
      <patternFill patternType="solid">
        <fgColor rgb="FFE69138"/>
        <bgColor rgb="FFED7D31"/>
      </patternFill>
    </fill>
    <fill>
      <patternFill patternType="solid">
        <fgColor rgb="FFD9D9D9"/>
        <bgColor rgb="FFEFEFEF"/>
      </patternFill>
    </fill>
    <fill>
      <patternFill patternType="solid">
        <fgColor rgb="FFEEEEEE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5" fillId="0" borderId="0"/>
  </cellStyleXfs>
  <cellXfs count="178">
    <xf numFmtId="0" fontId="0" fillId="0" borderId="0" xfId="0"/>
    <xf numFmtId="0" fontId="0" fillId="0" borderId="0" xfId="0" applyAlignment="1">
      <alignment horizontal="center"/>
    </xf>
    <xf numFmtId="10" fontId="9" fillId="3" borderId="15" xfId="2" applyNumberFormat="1" applyFont="1" applyFill="1" applyBorder="1" applyAlignment="1">
      <alignment horizontal="center"/>
    </xf>
    <xf numFmtId="10" fontId="9" fillId="3" borderId="15" xfId="2" applyNumberFormat="1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vertical="center" wrapText="1"/>
    </xf>
    <xf numFmtId="10" fontId="12" fillId="3" borderId="1" xfId="0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vertical="center" wrapText="1"/>
    </xf>
    <xf numFmtId="10" fontId="10" fillId="3" borderId="1" xfId="2" applyNumberFormat="1" applyFont="1" applyFill="1" applyBorder="1" applyAlignment="1">
      <alignment horizontal="center" vertical="center" wrapText="1"/>
    </xf>
    <xf numFmtId="44" fontId="4" fillId="3" borderId="28" xfId="1" applyFont="1" applyFill="1" applyBorder="1" applyAlignment="1">
      <alignment horizontal="center" vertical="center" wrapText="1"/>
    </xf>
    <xf numFmtId="44" fontId="4" fillId="3" borderId="38" xfId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19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44" fontId="4" fillId="3" borderId="12" xfId="0" applyNumberFormat="1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vertical="center" wrapText="1"/>
    </xf>
    <xf numFmtId="44" fontId="4" fillId="3" borderId="12" xfId="1" applyFont="1" applyFill="1" applyBorder="1" applyAlignment="1">
      <alignment vertical="center" wrapText="1"/>
    </xf>
    <xf numFmtId="0" fontId="11" fillId="3" borderId="0" xfId="0" applyFont="1" applyFill="1"/>
    <xf numFmtId="0" fontId="4" fillId="3" borderId="26" xfId="0" applyFont="1" applyFill="1" applyBorder="1" applyAlignment="1">
      <alignment horizontal="center" vertical="center" wrapText="1"/>
    </xf>
    <xf numFmtId="44" fontId="4" fillId="3" borderId="36" xfId="1" applyFont="1" applyFill="1" applyBorder="1" applyAlignment="1">
      <alignment vertical="center" wrapText="1"/>
    </xf>
    <xf numFmtId="44" fontId="4" fillId="3" borderId="28" xfId="1" applyFont="1" applyFill="1" applyBorder="1" applyAlignment="1">
      <alignment vertical="center" wrapText="1"/>
    </xf>
    <xf numFmtId="0" fontId="0" fillId="3" borderId="0" xfId="0" applyFill="1" applyAlignment="1">
      <alignment horizontal="center" vertical="center"/>
    </xf>
    <xf numFmtId="0" fontId="3" fillId="3" borderId="2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vertical="center" wrapText="1"/>
    </xf>
    <xf numFmtId="10" fontId="3" fillId="3" borderId="21" xfId="2" applyNumberFormat="1" applyFon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/>
    </xf>
    <xf numFmtId="0" fontId="4" fillId="3" borderId="1" xfId="0" applyFont="1" applyFill="1" applyBorder="1" applyAlignment="1">
      <alignment horizontal="justify" vertical="center" wrapText="1"/>
    </xf>
    <xf numFmtId="0" fontId="4" fillId="3" borderId="27" xfId="0" applyFont="1" applyFill="1" applyBorder="1" applyAlignment="1">
      <alignment vertical="center" wrapText="1"/>
    </xf>
    <xf numFmtId="44" fontId="3" fillId="3" borderId="28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 wrapText="1"/>
    </xf>
    <xf numFmtId="44" fontId="4" fillId="3" borderId="1" xfId="1" applyFont="1" applyFill="1" applyBorder="1" applyAlignment="1">
      <alignment vertical="center" wrapText="1"/>
    </xf>
    <xf numFmtId="44" fontId="3" fillId="3" borderId="8" xfId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left" vertical="center" wrapText="1"/>
    </xf>
    <xf numFmtId="10" fontId="0" fillId="3" borderId="0" xfId="0" applyNumberFormat="1" applyFill="1"/>
    <xf numFmtId="0" fontId="3" fillId="3" borderId="8" xfId="0" applyFont="1" applyFill="1" applyBorder="1" applyAlignment="1">
      <alignment horizontal="center" vertical="center" wrapText="1"/>
    </xf>
    <xf numFmtId="44" fontId="4" fillId="3" borderId="15" xfId="1" applyFont="1" applyFill="1" applyBorder="1" applyAlignment="1">
      <alignment vertical="center" wrapText="1"/>
    </xf>
    <xf numFmtId="165" fontId="3" fillId="3" borderId="21" xfId="2" applyNumberFormat="1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vertical="center" wrapText="1"/>
    </xf>
    <xf numFmtId="44" fontId="3" fillId="3" borderId="21" xfId="1" applyFont="1" applyFill="1" applyBorder="1" applyAlignment="1">
      <alignment horizontal="center" vertical="center" wrapText="1"/>
    </xf>
    <xf numFmtId="44" fontId="4" fillId="3" borderId="39" xfId="0" applyNumberFormat="1" applyFont="1" applyFill="1" applyBorder="1" applyAlignment="1">
      <alignment horizontal="center" vertical="center" wrapText="1"/>
    </xf>
    <xf numFmtId="10" fontId="3" fillId="3" borderId="15" xfId="2" applyNumberFormat="1" applyFont="1" applyFill="1" applyBorder="1" applyAlignment="1">
      <alignment horizontal="center" vertical="center" wrapText="1"/>
    </xf>
    <xf numFmtId="44" fontId="4" fillId="3" borderId="38" xfId="0" applyNumberFormat="1" applyFont="1" applyFill="1" applyBorder="1" applyAlignment="1">
      <alignment horizontal="center" vertical="center" wrapText="1"/>
    </xf>
    <xf numFmtId="10" fontId="4" fillId="3" borderId="1" xfId="2" applyNumberFormat="1" applyFont="1" applyFill="1" applyBorder="1" applyAlignment="1">
      <alignment horizontal="center" vertical="center" wrapText="1"/>
    </xf>
    <xf numFmtId="44" fontId="4" fillId="3" borderId="28" xfId="0" applyNumberFormat="1" applyFont="1" applyFill="1" applyBorder="1" applyAlignment="1">
      <alignment horizontal="center" vertical="center" wrapText="1"/>
    </xf>
    <xf numFmtId="44" fontId="4" fillId="3" borderId="38" xfId="0" applyNumberFormat="1" applyFont="1" applyFill="1" applyBorder="1" applyAlignment="1">
      <alignment vertical="center" wrapText="1"/>
    </xf>
    <xf numFmtId="44" fontId="4" fillId="3" borderId="12" xfId="0" applyNumberFormat="1" applyFont="1" applyFill="1" applyBorder="1" applyAlignment="1">
      <alignment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44" fontId="4" fillId="3" borderId="36" xfId="0" applyNumberFormat="1" applyFont="1" applyFill="1" applyBorder="1" applyAlignment="1">
      <alignment vertical="center" wrapText="1"/>
    </xf>
    <xf numFmtId="44" fontId="3" fillId="3" borderId="1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4" fontId="4" fillId="3" borderId="1" xfId="1" applyFont="1" applyFill="1" applyBorder="1" applyAlignment="1">
      <alignment horizontal="center" vertical="center" wrapText="1"/>
    </xf>
    <xf numFmtId="10" fontId="14" fillId="3" borderId="1" xfId="2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4" fontId="19" fillId="6" borderId="1" xfId="0" applyNumberFormat="1" applyFont="1" applyFill="1" applyBorder="1" applyAlignment="1">
      <alignment horizontal="right" vertical="center"/>
    </xf>
    <xf numFmtId="3" fontId="20" fillId="6" borderId="1" xfId="0" applyNumberFormat="1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vertical="center"/>
    </xf>
    <xf numFmtId="0" fontId="23" fillId="0" borderId="0" xfId="0" applyFont="1" applyAlignment="1">
      <alignment horizontal="center" wrapText="1"/>
    </xf>
    <xf numFmtId="10" fontId="3" fillId="3" borderId="37" xfId="2" applyNumberFormat="1" applyFont="1" applyFill="1" applyBorder="1" applyAlignment="1">
      <alignment horizontal="center" vertical="center" wrapText="1"/>
    </xf>
    <xf numFmtId="44" fontId="4" fillId="3" borderId="41" xfId="1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 wrapText="1"/>
    </xf>
    <xf numFmtId="44" fontId="4" fillId="3" borderId="0" xfId="1" applyFont="1" applyFill="1" applyBorder="1" applyAlignment="1">
      <alignment horizontal="center" vertical="center" wrapText="1"/>
    </xf>
    <xf numFmtId="44" fontId="4" fillId="2" borderId="12" xfId="1" applyFont="1" applyFill="1" applyBorder="1" applyAlignment="1">
      <alignment vertical="center" wrapText="1"/>
    </xf>
    <xf numFmtId="44" fontId="4" fillId="2" borderId="38" xfId="1" applyFont="1" applyFill="1" applyBorder="1" applyAlignment="1">
      <alignment vertical="center" wrapText="1"/>
    </xf>
    <xf numFmtId="44" fontId="0" fillId="0" borderId="0" xfId="1" applyFont="1"/>
    <xf numFmtId="0" fontId="0" fillId="0" borderId="44" xfId="0" applyBorder="1" applyAlignment="1">
      <alignment horizontal="center" vertical="center" wrapText="1"/>
    </xf>
    <xf numFmtId="44" fontId="0" fillId="3" borderId="0" xfId="0" applyNumberFormat="1" applyFill="1"/>
    <xf numFmtId="8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8" borderId="1" xfId="0" applyFill="1" applyBorder="1" applyAlignment="1">
      <alignment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8" fontId="0" fillId="3" borderId="1" xfId="0" applyNumberFormat="1" applyFill="1" applyBorder="1" applyAlignment="1">
      <alignment horizontal="center" vertical="center" wrapText="1"/>
    </xf>
    <xf numFmtId="8" fontId="0" fillId="3" borderId="1" xfId="0" applyNumberFormat="1" applyFill="1" applyBorder="1" applyAlignment="1">
      <alignment horizontal="right" vertical="center" wrapText="1"/>
    </xf>
    <xf numFmtId="8" fontId="0" fillId="2" borderId="1" xfId="0" applyNumberFormat="1" applyFill="1" applyBorder="1"/>
    <xf numFmtId="8" fontId="11" fillId="3" borderId="1" xfId="0" applyNumberFormat="1" applyFont="1" applyFill="1" applyBorder="1" applyAlignment="1">
      <alignment horizontal="center"/>
    </xf>
    <xf numFmtId="0" fontId="0" fillId="3" borderId="45" xfId="0" applyFill="1" applyBorder="1" applyAlignment="1">
      <alignment horizontal="center" vertical="center" wrapText="1"/>
    </xf>
    <xf numFmtId="0" fontId="11" fillId="7" borderId="43" xfId="0" applyFont="1" applyFill="1" applyBorder="1" applyAlignment="1">
      <alignment horizontal="center" vertical="center" wrapText="1"/>
    </xf>
    <xf numFmtId="44" fontId="0" fillId="0" borderId="44" xfId="0" applyNumberFormat="1" applyBorder="1" applyAlignment="1">
      <alignment horizontal="center" vertical="center" wrapText="1"/>
    </xf>
    <xf numFmtId="44" fontId="11" fillId="0" borderId="44" xfId="0" applyNumberFormat="1" applyFon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/>
    </xf>
    <xf numFmtId="44" fontId="11" fillId="0" borderId="43" xfId="1" applyFont="1" applyBorder="1" applyAlignment="1">
      <alignment horizontal="center" vertical="center" wrapText="1"/>
    </xf>
    <xf numFmtId="8" fontId="4" fillId="2" borderId="12" xfId="1" applyNumberFormat="1" applyFont="1" applyFill="1" applyBorder="1" applyAlignment="1">
      <alignment vertical="center" wrapText="1"/>
    </xf>
    <xf numFmtId="44" fontId="0" fillId="0" borderId="1" xfId="1" applyFont="1" applyBorder="1" applyAlignment="1">
      <alignment horizontal="center"/>
    </xf>
    <xf numFmtId="44" fontId="11" fillId="2" borderId="1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10" fontId="12" fillId="3" borderId="15" xfId="0" applyNumberFormat="1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 wrapText="1"/>
    </xf>
    <xf numFmtId="44" fontId="0" fillId="3" borderId="1" xfId="1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35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vertical="center"/>
    </xf>
    <xf numFmtId="0" fontId="18" fillId="6" borderId="12" xfId="0" applyFont="1" applyFill="1" applyBorder="1" applyAlignment="1">
      <alignment vertical="center"/>
    </xf>
    <xf numFmtId="0" fontId="18" fillId="6" borderId="13" xfId="0" applyFont="1" applyFill="1" applyBorder="1" applyAlignment="1">
      <alignment vertical="center"/>
    </xf>
    <xf numFmtId="0" fontId="18" fillId="6" borderId="14" xfId="0" applyFont="1" applyFill="1" applyBorder="1" applyAlignment="1">
      <alignment vertical="center"/>
    </xf>
    <xf numFmtId="0" fontId="21" fillId="6" borderId="1" xfId="0" applyFont="1" applyFill="1" applyBorder="1" applyAlignment="1">
      <alignment vertical="center"/>
    </xf>
    <xf numFmtId="0" fontId="3" fillId="3" borderId="28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3" fillId="3" borderId="40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5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6" fillId="3" borderId="4" xfId="0" applyFont="1" applyFill="1" applyBorder="1" applyAlignment="1">
      <alignment horizontal="center" vertical="center"/>
    </xf>
    <xf numFmtId="44" fontId="4" fillId="3" borderId="16" xfId="1" applyFont="1" applyFill="1" applyBorder="1" applyAlignment="1">
      <alignment horizontal="center" vertical="center" wrapText="1"/>
    </xf>
    <xf numFmtId="44" fontId="4" fillId="3" borderId="17" xfId="1" applyFont="1" applyFill="1" applyBorder="1" applyAlignment="1">
      <alignment horizontal="center" vertical="center" wrapText="1"/>
    </xf>
    <xf numFmtId="44" fontId="4" fillId="3" borderId="12" xfId="1" applyFont="1" applyFill="1" applyBorder="1" applyAlignment="1">
      <alignment horizontal="center" vertical="center" wrapText="1"/>
    </xf>
    <xf numFmtId="44" fontId="4" fillId="3" borderId="13" xfId="1" applyFont="1" applyFill="1" applyBorder="1" applyAlignment="1">
      <alignment horizontal="center" vertical="center" wrapText="1"/>
    </xf>
    <xf numFmtId="44" fontId="3" fillId="3" borderId="3" xfId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3" borderId="0" xfId="0" applyFill="1" applyAlignment="1">
      <alignment horizontal="center" wrapText="1"/>
    </xf>
    <xf numFmtId="0" fontId="0" fillId="3" borderId="0" xfId="0" applyFill="1" applyAlignment="1">
      <alignment horizontal="center"/>
    </xf>
    <xf numFmtId="0" fontId="0" fillId="3" borderId="4" xfId="0" applyFill="1" applyBorder="1" applyAlignment="1">
      <alignment horizontal="center"/>
    </xf>
    <xf numFmtId="0" fontId="7" fillId="3" borderId="2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/>
    </xf>
    <xf numFmtId="17" fontId="4" fillId="3" borderId="13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/>
    </xf>
    <xf numFmtId="0" fontId="27" fillId="3" borderId="1" xfId="0" applyFont="1" applyFill="1" applyBorder="1" applyAlignment="1">
      <alignment horizontal="right"/>
    </xf>
    <xf numFmtId="44" fontId="0" fillId="2" borderId="0" xfId="0" applyNumberFormat="1" applyFill="1" applyAlignment="1">
      <alignment horizontal="center"/>
    </xf>
  </cellXfs>
  <cellStyles count="7">
    <cellStyle name="Moeda" xfId="1" builtinId="4"/>
    <cellStyle name="Moeda 2" xfId="5" xr:uid="{D37FE071-9D50-4888-8DD5-DDAA5E70F789}"/>
    <cellStyle name="Normal" xfId="0" builtinId="0"/>
    <cellStyle name="Normal 18 2" xfId="4" xr:uid="{00000000-0005-0000-0000-000002000000}"/>
    <cellStyle name="Normal 2" xfId="3" xr:uid="{00000000-0005-0000-0000-000003000000}"/>
    <cellStyle name="Normal 3" xfId="6" xr:uid="{9D55C41A-D6AF-4E48-AF8C-1848B5144CE8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zoomScaleNormal="100" workbookViewId="0">
      <selection activeCell="E12" sqref="E12"/>
    </sheetView>
  </sheetViews>
  <sheetFormatPr defaultRowHeight="15" x14ac:dyDescent="0.25"/>
  <cols>
    <col min="1" max="1" width="5.42578125" style="1" bestFit="1" customWidth="1"/>
    <col min="2" max="2" width="43.85546875" style="1" customWidth="1"/>
    <col min="3" max="3" width="13.5703125" style="1" customWidth="1"/>
    <col min="4" max="4" width="20.42578125" style="1" customWidth="1"/>
    <col min="5" max="5" width="27.42578125" style="1" customWidth="1"/>
    <col min="6" max="6" width="31.28515625" style="1" customWidth="1"/>
    <col min="7" max="7" width="32.85546875" style="1" customWidth="1"/>
  </cols>
  <sheetData>
    <row r="1" spans="1:7" ht="74.25" customHeight="1" x14ac:dyDescent="0.25">
      <c r="A1" s="99" t="s">
        <v>145</v>
      </c>
      <c r="B1" s="99" t="s">
        <v>139</v>
      </c>
      <c r="C1" s="99" t="s">
        <v>140</v>
      </c>
      <c r="D1" s="99" t="s">
        <v>152</v>
      </c>
      <c r="E1" s="99" t="s">
        <v>153</v>
      </c>
      <c r="F1" s="99" t="s">
        <v>158</v>
      </c>
      <c r="G1" s="99" t="s">
        <v>157</v>
      </c>
    </row>
    <row r="2" spans="1:7" ht="25.5" customHeight="1" x14ac:dyDescent="0.25">
      <c r="A2" s="87">
        <v>1</v>
      </c>
      <c r="B2" s="87" t="s">
        <v>168</v>
      </c>
      <c r="C2" s="87">
        <v>3</v>
      </c>
      <c r="D2" s="87"/>
      <c r="E2" s="100">
        <f>'MOTORISTA I DIURNO'!D138</f>
        <v>8510.89</v>
      </c>
      <c r="F2" s="100">
        <f t="shared" ref="F2" si="0">E2*C2</f>
        <v>25532.67</v>
      </c>
      <c r="G2" s="101">
        <f t="shared" ref="G2" si="1">F2*12</f>
        <v>306392.03999999998</v>
      </c>
    </row>
    <row r="3" spans="1:7" x14ac:dyDescent="0.25">
      <c r="A3" s="90">
        <v>2</v>
      </c>
      <c r="B3" s="90" t="s">
        <v>169</v>
      </c>
      <c r="C3" s="90">
        <v>3</v>
      </c>
      <c r="D3" s="89"/>
      <c r="E3" s="102">
        <f>'MOTORISTA II (3H NOTURNAS)'!D138</f>
        <v>8884.1200000000008</v>
      </c>
      <c r="F3" s="105">
        <f>E3*C3</f>
        <v>26652.36</v>
      </c>
      <c r="G3" s="103">
        <f>F3*12</f>
        <v>319828.32</v>
      </c>
    </row>
    <row r="4" spans="1:7" x14ac:dyDescent="0.25">
      <c r="E4" s="177">
        <f>SUM(E2:E3)</f>
        <v>17395.009999999998</v>
      </c>
      <c r="F4" s="106">
        <f>SUM(F2:F3)</f>
        <v>52185.03</v>
      </c>
      <c r="G4" s="97"/>
    </row>
    <row r="5" spans="1:7" x14ac:dyDescent="0.25">
      <c r="E5" s="90" t="s">
        <v>155</v>
      </c>
      <c r="F5" s="90" t="s">
        <v>141</v>
      </c>
      <c r="G5" s="106">
        <f>SUM(G2:G4)</f>
        <v>626220.36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4574B-215B-46D7-99BB-712FD1F65992}">
  <dimension ref="A1:H146"/>
  <sheetViews>
    <sheetView topLeftCell="A129" zoomScale="130" zoomScaleNormal="130" workbookViewId="0">
      <selection activeCell="A146" sqref="A146:G146"/>
    </sheetView>
  </sheetViews>
  <sheetFormatPr defaultRowHeight="15" x14ac:dyDescent="0.25"/>
  <cols>
    <col min="1" max="1" width="17" style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3.28515625" bestFit="1" customWidth="1"/>
  </cols>
  <sheetData>
    <row r="1" spans="1:4" s="17" customFormat="1" ht="27" customHeight="1" x14ac:dyDescent="0.25">
      <c r="A1" s="160" t="s">
        <v>137</v>
      </c>
      <c r="B1" s="161"/>
      <c r="C1" s="161"/>
      <c r="D1" s="161"/>
    </row>
    <row r="2" spans="1:4" s="17" customFormat="1" ht="24" customHeight="1" thickBot="1" x14ac:dyDescent="0.3">
      <c r="A2" s="162"/>
      <c r="B2" s="162"/>
      <c r="C2" s="162"/>
      <c r="D2" s="162"/>
    </row>
    <row r="3" spans="1:4" s="17" customFormat="1" ht="15" customHeight="1" x14ac:dyDescent="0.25">
      <c r="A3" s="163" t="s">
        <v>0</v>
      </c>
      <c r="B3" s="164"/>
      <c r="C3" s="164"/>
      <c r="D3" s="164"/>
    </row>
    <row r="4" spans="1:4" s="17" customFormat="1" ht="15.75" customHeight="1" thickBot="1" x14ac:dyDescent="0.3">
      <c r="A4" s="165"/>
      <c r="B4" s="166"/>
      <c r="C4" s="166"/>
      <c r="D4" s="166"/>
    </row>
    <row r="5" spans="1:4" s="17" customFormat="1" ht="15.75" thickBot="1" x14ac:dyDescent="0.3">
      <c r="A5" s="18"/>
      <c r="D5" s="19"/>
    </row>
    <row r="6" spans="1:4" s="17" customFormat="1" x14ac:dyDescent="0.25">
      <c r="A6" s="20" t="s">
        <v>1</v>
      </c>
      <c r="B6" s="167" t="s">
        <v>160</v>
      </c>
      <c r="C6" s="167"/>
      <c r="D6" s="167"/>
    </row>
    <row r="7" spans="1:4" s="17" customFormat="1" x14ac:dyDescent="0.25">
      <c r="A7" s="21" t="s">
        <v>2</v>
      </c>
      <c r="B7" s="168"/>
      <c r="C7" s="169"/>
      <c r="D7" s="169"/>
    </row>
    <row r="8" spans="1:4" s="17" customFormat="1" ht="15.75" thickBot="1" x14ac:dyDescent="0.3">
      <c r="A8" s="22" t="s">
        <v>3</v>
      </c>
      <c r="B8" s="170"/>
      <c r="C8" s="170"/>
      <c r="D8" s="170"/>
    </row>
    <row r="9" spans="1:4" s="17" customFormat="1" ht="15.75" thickBot="1" x14ac:dyDescent="0.3">
      <c r="A9" s="23"/>
      <c r="B9" s="23"/>
      <c r="C9" s="23"/>
      <c r="D9" s="19"/>
    </row>
    <row r="10" spans="1:4" s="17" customFormat="1" ht="15.75" thickBot="1" x14ac:dyDescent="0.3">
      <c r="A10" s="171" t="s">
        <v>4</v>
      </c>
      <c r="B10" s="172"/>
      <c r="C10" s="172"/>
      <c r="D10" s="173"/>
    </row>
    <row r="11" spans="1:4" s="17" customFormat="1" x14ac:dyDescent="0.25">
      <c r="A11" s="8" t="s">
        <v>5</v>
      </c>
      <c r="B11" s="129" t="s">
        <v>6</v>
      </c>
      <c r="C11" s="130"/>
      <c r="D11" s="9"/>
    </row>
    <row r="12" spans="1:4" s="17" customFormat="1" x14ac:dyDescent="0.25">
      <c r="A12" s="4" t="s">
        <v>7</v>
      </c>
      <c r="B12" s="112" t="s">
        <v>8</v>
      </c>
      <c r="C12" s="113"/>
      <c r="D12" s="24" t="s">
        <v>9</v>
      </c>
    </row>
    <row r="13" spans="1:4" s="17" customFormat="1" x14ac:dyDescent="0.25">
      <c r="A13" s="4" t="s">
        <v>10</v>
      </c>
      <c r="B13" s="112" t="s">
        <v>11</v>
      </c>
      <c r="C13" s="113"/>
      <c r="D13" s="70" t="s">
        <v>159</v>
      </c>
    </row>
    <row r="14" spans="1:4" s="17" customFormat="1" ht="15" customHeight="1" x14ac:dyDescent="0.25">
      <c r="A14" s="4" t="s">
        <v>12</v>
      </c>
      <c r="B14" s="112" t="s">
        <v>13</v>
      </c>
      <c r="C14" s="113"/>
      <c r="D14" s="24" t="s">
        <v>142</v>
      </c>
    </row>
    <row r="15" spans="1:4" s="17" customFormat="1" ht="15.75" thickBot="1" x14ac:dyDescent="0.3">
      <c r="A15" s="25" t="s">
        <v>14</v>
      </c>
      <c r="B15" s="131" t="s">
        <v>15</v>
      </c>
      <c r="C15" s="132"/>
      <c r="D15" s="26">
        <v>12</v>
      </c>
    </row>
    <row r="16" spans="1:4" s="17" customFormat="1" ht="15.75" thickBot="1" x14ac:dyDescent="0.3">
      <c r="A16" s="23"/>
      <c r="B16" s="23"/>
      <c r="C16" s="23"/>
      <c r="D16" s="19"/>
    </row>
    <row r="17" spans="1:6" s="17" customFormat="1" ht="15.75" thickBot="1" x14ac:dyDescent="0.3">
      <c r="A17" s="158" t="s">
        <v>16</v>
      </c>
      <c r="B17" s="159"/>
      <c r="C17" s="159"/>
      <c r="D17" s="159"/>
    </row>
    <row r="18" spans="1:6" s="17" customFormat="1" x14ac:dyDescent="0.25">
      <c r="A18" s="154" t="s">
        <v>17</v>
      </c>
      <c r="B18" s="155"/>
      <c r="C18" s="27" t="s">
        <v>18</v>
      </c>
      <c r="D18" s="28" t="s">
        <v>19</v>
      </c>
    </row>
    <row r="19" spans="1:6" s="17" customFormat="1" ht="15.75" customHeight="1" thickBot="1" x14ac:dyDescent="0.3">
      <c r="A19" s="156" t="s">
        <v>171</v>
      </c>
      <c r="B19" s="157"/>
      <c r="C19" s="29" t="s">
        <v>20</v>
      </c>
      <c r="D19" s="26">
        <v>3</v>
      </c>
    </row>
    <row r="20" spans="1:6" s="17" customFormat="1" ht="15.75" thickBot="1" x14ac:dyDescent="0.3">
      <c r="A20" s="19"/>
      <c r="D20" s="19"/>
    </row>
    <row r="21" spans="1:6" s="17" customFormat="1" ht="15.75" customHeight="1" thickBot="1" x14ac:dyDescent="0.3">
      <c r="A21" s="136" t="s">
        <v>21</v>
      </c>
      <c r="B21" s="137"/>
      <c r="C21" s="137"/>
      <c r="D21" s="127"/>
    </row>
    <row r="22" spans="1:6" s="17" customFormat="1" x14ac:dyDescent="0.25">
      <c r="A22" s="8">
        <v>1</v>
      </c>
      <c r="B22" s="129" t="s">
        <v>22</v>
      </c>
      <c r="C22" s="130"/>
      <c r="D22" s="30" t="s">
        <v>171</v>
      </c>
    </row>
    <row r="23" spans="1:6" s="17" customFormat="1" x14ac:dyDescent="0.25">
      <c r="A23" s="4">
        <v>2</v>
      </c>
      <c r="B23" s="112" t="s">
        <v>144</v>
      </c>
      <c r="C23" s="113"/>
      <c r="D23" s="31">
        <v>3143.76</v>
      </c>
    </row>
    <row r="24" spans="1:6" s="17" customFormat="1" x14ac:dyDescent="0.25">
      <c r="A24" s="4">
        <v>3</v>
      </c>
      <c r="B24" s="151" t="s">
        <v>23</v>
      </c>
      <c r="C24" s="152"/>
      <c r="D24" s="24" t="str">
        <f>A19</f>
        <v>MOTORISTA EXECUTIVO I</v>
      </c>
    </row>
    <row r="25" spans="1:6" s="17" customFormat="1" x14ac:dyDescent="0.25">
      <c r="A25" s="4">
        <v>4</v>
      </c>
      <c r="B25" s="112" t="s">
        <v>24</v>
      </c>
      <c r="C25" s="113"/>
      <c r="D25" s="32" t="s">
        <v>143</v>
      </c>
    </row>
    <row r="26" spans="1:6" s="17" customFormat="1" ht="15.75" thickBot="1" x14ac:dyDescent="0.3">
      <c r="A26" s="25">
        <v>5</v>
      </c>
      <c r="B26" s="131" t="s">
        <v>138</v>
      </c>
      <c r="C26" s="132"/>
      <c r="D26" s="24">
        <v>3</v>
      </c>
    </row>
    <row r="27" spans="1:6" s="17" customFormat="1" x14ac:dyDescent="0.25">
      <c r="A27" s="23"/>
      <c r="D27" s="19"/>
    </row>
    <row r="28" spans="1:6" s="17" customFormat="1" ht="16.5" thickBot="1" x14ac:dyDescent="0.3">
      <c r="A28" s="135" t="s">
        <v>25</v>
      </c>
      <c r="B28" s="135"/>
      <c r="C28" s="135"/>
      <c r="D28" s="135"/>
    </row>
    <row r="29" spans="1:6" s="17" customFormat="1" ht="15.75" thickBot="1" x14ac:dyDescent="0.3">
      <c r="A29" s="15" t="s">
        <v>26</v>
      </c>
      <c r="B29" s="127" t="s">
        <v>27</v>
      </c>
      <c r="C29" s="128"/>
      <c r="D29" s="33" t="s">
        <v>28</v>
      </c>
    </row>
    <row r="30" spans="1:6" s="17" customFormat="1" x14ac:dyDescent="0.25">
      <c r="A30" s="8" t="s">
        <v>5</v>
      </c>
      <c r="B30" s="129" t="s">
        <v>29</v>
      </c>
      <c r="C30" s="130"/>
      <c r="D30" s="85">
        <f>D23</f>
        <v>3143.76</v>
      </c>
    </row>
    <row r="31" spans="1:6" s="17" customFormat="1" x14ac:dyDescent="0.25">
      <c r="A31" s="4" t="s">
        <v>7</v>
      </c>
      <c r="B31" s="112" t="s">
        <v>30</v>
      </c>
      <c r="C31" s="113"/>
      <c r="D31" s="34"/>
    </row>
    <row r="32" spans="1:6" s="17" customFormat="1" x14ac:dyDescent="0.25">
      <c r="A32" s="4" t="s">
        <v>10</v>
      </c>
      <c r="B32" s="112" t="s">
        <v>31</v>
      </c>
      <c r="C32" s="113"/>
      <c r="D32" s="34"/>
      <c r="F32" s="35"/>
    </row>
    <row r="33" spans="1:4" s="17" customFormat="1" x14ac:dyDescent="0.25">
      <c r="A33" s="4" t="s">
        <v>12</v>
      </c>
      <c r="B33" s="112" t="s">
        <v>32</v>
      </c>
      <c r="C33" s="113"/>
      <c r="D33" s="34"/>
    </row>
    <row r="34" spans="1:4" s="17" customFormat="1" x14ac:dyDescent="0.25">
      <c r="A34" s="4" t="s">
        <v>14</v>
      </c>
      <c r="B34" s="112" t="s">
        <v>33</v>
      </c>
      <c r="C34" s="113"/>
      <c r="D34" s="34"/>
    </row>
    <row r="35" spans="1:4" s="17" customFormat="1" ht="15.75" customHeight="1" x14ac:dyDescent="0.25">
      <c r="A35" s="4" t="s">
        <v>34</v>
      </c>
      <c r="B35" s="151" t="s">
        <v>35</v>
      </c>
      <c r="C35" s="152"/>
      <c r="D35" s="34"/>
    </row>
    <row r="36" spans="1:4" s="17" customFormat="1" ht="15.75" thickBot="1" x14ac:dyDescent="0.3">
      <c r="A36" s="36" t="s">
        <v>36</v>
      </c>
      <c r="B36" s="131" t="s">
        <v>37</v>
      </c>
      <c r="C36" s="132"/>
      <c r="D36" s="37"/>
    </row>
    <row r="37" spans="1:4" s="17" customFormat="1" ht="15.75" customHeight="1" thickBot="1" x14ac:dyDescent="0.3">
      <c r="A37" s="133" t="s">
        <v>38</v>
      </c>
      <c r="B37" s="134"/>
      <c r="C37" s="128"/>
      <c r="D37" s="38">
        <f>SUM(D30:D36)</f>
        <v>3143.76</v>
      </c>
    </row>
    <row r="38" spans="1:4" s="17" customFormat="1" x14ac:dyDescent="0.25">
      <c r="A38" s="39"/>
      <c r="D38" s="19"/>
    </row>
    <row r="39" spans="1:4" s="17" customFormat="1" ht="16.5" thickBot="1" x14ac:dyDescent="0.3">
      <c r="A39" s="135" t="s">
        <v>39</v>
      </c>
      <c r="B39" s="135"/>
      <c r="C39" s="135"/>
      <c r="D39" s="135"/>
    </row>
    <row r="40" spans="1:4" s="17" customFormat="1" ht="15.75" thickBot="1" x14ac:dyDescent="0.3">
      <c r="A40" s="15" t="s">
        <v>40</v>
      </c>
      <c r="B40" s="16" t="s">
        <v>41</v>
      </c>
      <c r="C40" s="16" t="s">
        <v>42</v>
      </c>
      <c r="D40" s="40" t="s">
        <v>28</v>
      </c>
    </row>
    <row r="41" spans="1:4" s="17" customFormat="1" x14ac:dyDescent="0.25">
      <c r="A41" s="8" t="s">
        <v>5</v>
      </c>
      <c r="B41" s="41" t="s">
        <v>43</v>
      </c>
      <c r="C41" s="2">
        <f>1/12</f>
        <v>8.3299999999999999E-2</v>
      </c>
      <c r="D41" s="14">
        <f>C41*D37</f>
        <v>261.88</v>
      </c>
    </row>
    <row r="42" spans="1:4" s="17" customFormat="1" ht="15.75" thickBot="1" x14ac:dyDescent="0.3">
      <c r="A42" s="8" t="s">
        <v>7</v>
      </c>
      <c r="B42" s="41" t="s">
        <v>156</v>
      </c>
      <c r="C42" s="2">
        <v>0.121</v>
      </c>
      <c r="D42" s="14">
        <f>D37*C42</f>
        <v>380.39</v>
      </c>
    </row>
    <row r="43" spans="1:4" s="17" customFormat="1" ht="15.75" thickBot="1" x14ac:dyDescent="0.3">
      <c r="A43" s="136" t="s">
        <v>44</v>
      </c>
      <c r="B43" s="137"/>
      <c r="C43" s="42">
        <f>SUM(C41:C42)</f>
        <v>0.20430000000000001</v>
      </c>
      <c r="D43" s="13">
        <f>SUM(D41:D42)</f>
        <v>642.27</v>
      </c>
    </row>
    <row r="44" spans="1:4" s="17" customFormat="1" x14ac:dyDescent="0.25">
      <c r="A44" s="39"/>
      <c r="D44" s="19"/>
    </row>
    <row r="45" spans="1:4" s="17" customFormat="1" x14ac:dyDescent="0.25">
      <c r="A45" s="153" t="s">
        <v>45</v>
      </c>
      <c r="B45" s="153"/>
      <c r="C45" s="153"/>
      <c r="D45" s="43">
        <f>D37+D43</f>
        <v>3786.03</v>
      </c>
    </row>
    <row r="46" spans="1:4" s="17" customFormat="1" x14ac:dyDescent="0.25">
      <c r="A46" s="39"/>
      <c r="D46" s="19"/>
    </row>
    <row r="47" spans="1:4" s="17" customFormat="1" ht="16.5" thickBot="1" x14ac:dyDescent="0.3">
      <c r="A47" s="135" t="s">
        <v>46</v>
      </c>
      <c r="B47" s="135"/>
      <c r="C47" s="135"/>
      <c r="D47" s="135"/>
    </row>
    <row r="48" spans="1:4" s="17" customFormat="1" ht="15.75" thickBot="1" x14ac:dyDescent="0.3">
      <c r="A48" s="15" t="s">
        <v>47</v>
      </c>
      <c r="B48" s="16" t="s">
        <v>48</v>
      </c>
      <c r="C48" s="16" t="s">
        <v>42</v>
      </c>
      <c r="D48" s="40" t="s">
        <v>28</v>
      </c>
    </row>
    <row r="49" spans="1:4" s="17" customFormat="1" x14ac:dyDescent="0.25">
      <c r="A49" s="8" t="s">
        <v>5</v>
      </c>
      <c r="B49" s="41" t="s">
        <v>49</v>
      </c>
      <c r="C49" s="2">
        <v>0.2</v>
      </c>
      <c r="D49" s="14">
        <f>C49*(D37+D43)</f>
        <v>757.21</v>
      </c>
    </row>
    <row r="50" spans="1:4" s="17" customFormat="1" x14ac:dyDescent="0.25">
      <c r="A50" s="8" t="s">
        <v>7</v>
      </c>
      <c r="B50" s="44" t="s">
        <v>50</v>
      </c>
      <c r="C50" s="2">
        <v>2.5000000000000001E-2</v>
      </c>
      <c r="D50" s="14">
        <f>C50*(D$37+D43)</f>
        <v>94.65</v>
      </c>
    </row>
    <row r="51" spans="1:4" s="17" customFormat="1" x14ac:dyDescent="0.25">
      <c r="A51" s="8" t="s">
        <v>10</v>
      </c>
      <c r="B51" s="5" t="s">
        <v>51</v>
      </c>
      <c r="C51" s="2">
        <v>0.03</v>
      </c>
      <c r="D51" s="14">
        <f>C51*(D$37+D43)</f>
        <v>113.58</v>
      </c>
    </row>
    <row r="52" spans="1:4" s="17" customFormat="1" x14ac:dyDescent="0.25">
      <c r="A52" s="4" t="s">
        <v>12</v>
      </c>
      <c r="B52" s="5" t="s">
        <v>52</v>
      </c>
      <c r="C52" s="2">
        <v>1.4999999999999999E-2</v>
      </c>
      <c r="D52" s="14">
        <f>C52*(D$37+D43)</f>
        <v>56.79</v>
      </c>
    </row>
    <row r="53" spans="1:4" s="17" customFormat="1" x14ac:dyDescent="0.25">
      <c r="A53" s="4" t="s">
        <v>14</v>
      </c>
      <c r="B53" s="5" t="s">
        <v>53</v>
      </c>
      <c r="C53" s="2">
        <v>0.01</v>
      </c>
      <c r="D53" s="14">
        <f>C53*(D43+D$37)</f>
        <v>37.86</v>
      </c>
    </row>
    <row r="54" spans="1:4" s="17" customFormat="1" x14ac:dyDescent="0.25">
      <c r="A54" s="4" t="s">
        <v>34</v>
      </c>
      <c r="B54" s="45" t="s">
        <v>54</v>
      </c>
      <c r="C54" s="2">
        <v>6.0000000000000001E-3</v>
      </c>
      <c r="D54" s="14">
        <f>C54*(D$37+D43)</f>
        <v>22.72</v>
      </c>
    </row>
    <row r="55" spans="1:4" s="17" customFormat="1" x14ac:dyDescent="0.25">
      <c r="A55" s="4" t="s">
        <v>36</v>
      </c>
      <c r="B55" s="5" t="s">
        <v>55</v>
      </c>
      <c r="C55" s="2">
        <v>2E-3</v>
      </c>
      <c r="D55" s="14">
        <f>C55*(D$37+D43)</f>
        <v>7.57</v>
      </c>
    </row>
    <row r="56" spans="1:4" s="17" customFormat="1" ht="15.75" thickBot="1" x14ac:dyDescent="0.3">
      <c r="A56" s="4" t="s">
        <v>56</v>
      </c>
      <c r="B56" s="5" t="s">
        <v>57</v>
      </c>
      <c r="C56" s="2">
        <v>0.08</v>
      </c>
      <c r="D56" s="14">
        <f>C56*(D$37+D43)</f>
        <v>302.88</v>
      </c>
    </row>
    <row r="57" spans="1:4" s="17" customFormat="1" ht="15.75" thickBot="1" x14ac:dyDescent="0.3">
      <c r="A57" s="136" t="s">
        <v>44</v>
      </c>
      <c r="B57" s="137"/>
      <c r="C57" s="42">
        <f>SUM(C49:C56)</f>
        <v>0.36799999999999999</v>
      </c>
      <c r="D57" s="46">
        <f>SUM(D49:D56)</f>
        <v>1393.26</v>
      </c>
    </row>
    <row r="58" spans="1:4" s="17" customFormat="1" x14ac:dyDescent="0.25">
      <c r="A58" s="39"/>
      <c r="D58" s="19"/>
    </row>
    <row r="59" spans="1:4" s="17" customFormat="1" ht="16.5" thickBot="1" x14ac:dyDescent="0.3">
      <c r="A59" s="135" t="s">
        <v>58</v>
      </c>
      <c r="B59" s="135"/>
      <c r="C59" s="135"/>
      <c r="D59" s="135"/>
    </row>
    <row r="60" spans="1:4" s="17" customFormat="1" ht="15.75" thickBot="1" x14ac:dyDescent="0.3">
      <c r="A60" s="15" t="s">
        <v>59</v>
      </c>
      <c r="B60" s="16" t="s">
        <v>60</v>
      </c>
      <c r="C60" s="127" t="s">
        <v>28</v>
      </c>
      <c r="D60" s="134"/>
    </row>
    <row r="61" spans="1:4" s="17" customFormat="1" x14ac:dyDescent="0.25">
      <c r="A61" s="8" t="s">
        <v>5</v>
      </c>
      <c r="B61" s="41" t="s">
        <v>61</v>
      </c>
      <c r="C61" s="145">
        <f>11*22</f>
        <v>242</v>
      </c>
      <c r="D61" s="146"/>
    </row>
    <row r="62" spans="1:4" s="17" customFormat="1" x14ac:dyDescent="0.25">
      <c r="A62" s="4" t="s">
        <v>62</v>
      </c>
      <c r="B62" s="5" t="s">
        <v>63</v>
      </c>
      <c r="C62" s="147">
        <f>IF((6%*D30)&gt;C61,-C61,-(6%*D30))</f>
        <v>-188.63</v>
      </c>
      <c r="D62" s="148"/>
    </row>
    <row r="63" spans="1:4" s="17" customFormat="1" x14ac:dyDescent="0.25">
      <c r="A63" s="4" t="s">
        <v>7</v>
      </c>
      <c r="B63" s="5" t="s">
        <v>64</v>
      </c>
      <c r="C63" s="147">
        <f>44.43*22</f>
        <v>977.46</v>
      </c>
      <c r="D63" s="148"/>
    </row>
    <row r="64" spans="1:4" s="17" customFormat="1" x14ac:dyDescent="0.25">
      <c r="A64" s="4" t="s">
        <v>65</v>
      </c>
      <c r="B64" s="5" t="s">
        <v>66</v>
      </c>
      <c r="C64" s="147">
        <f>-0.3*22</f>
        <v>-6.6</v>
      </c>
      <c r="D64" s="148"/>
    </row>
    <row r="65" spans="1:6" s="17" customFormat="1" x14ac:dyDescent="0.25">
      <c r="A65" s="4" t="s">
        <v>10</v>
      </c>
      <c r="B65" s="6" t="s">
        <v>173</v>
      </c>
      <c r="C65" s="147">
        <v>37.47</v>
      </c>
      <c r="D65" s="148"/>
    </row>
    <row r="66" spans="1:6" s="17" customFormat="1" x14ac:dyDescent="0.25">
      <c r="A66" s="4" t="s">
        <v>12</v>
      </c>
      <c r="B66" s="6" t="s">
        <v>174</v>
      </c>
      <c r="C66" s="147">
        <v>241</v>
      </c>
      <c r="D66" s="148"/>
    </row>
    <row r="67" spans="1:6" s="17" customFormat="1" x14ac:dyDescent="0.25">
      <c r="A67" s="4" t="s">
        <v>14</v>
      </c>
      <c r="B67" s="6" t="s">
        <v>136</v>
      </c>
      <c r="C67" s="147">
        <v>2.75</v>
      </c>
      <c r="D67" s="148"/>
      <c r="F67" s="88"/>
    </row>
    <row r="68" spans="1:6" s="17" customFormat="1" ht="15.75" thickBot="1" x14ac:dyDescent="0.3">
      <c r="A68" s="81"/>
      <c r="B68" s="82"/>
      <c r="C68" s="83"/>
      <c r="D68" s="83"/>
    </row>
    <row r="69" spans="1:6" s="17" customFormat="1" ht="15" customHeight="1" thickBot="1" x14ac:dyDescent="0.3">
      <c r="A69" s="133" t="s">
        <v>69</v>
      </c>
      <c r="B69" s="134"/>
      <c r="C69" s="149">
        <f>SUM(C61:D67)</f>
        <v>1305.45</v>
      </c>
      <c r="D69" s="149"/>
    </row>
    <row r="70" spans="1:6" s="17" customFormat="1" x14ac:dyDescent="0.25">
      <c r="A70" s="150"/>
      <c r="B70" s="150"/>
      <c r="C70" s="150"/>
      <c r="D70" s="150"/>
    </row>
    <row r="71" spans="1:6" s="17" customFormat="1" ht="16.5" thickBot="1" x14ac:dyDescent="0.3">
      <c r="A71" s="144" t="s">
        <v>70</v>
      </c>
      <c r="B71" s="144"/>
      <c r="C71" s="144"/>
      <c r="D71" s="47"/>
    </row>
    <row r="72" spans="1:6" s="17" customFormat="1" ht="15.75" thickBot="1" x14ac:dyDescent="0.3">
      <c r="A72" s="15">
        <v>2</v>
      </c>
      <c r="B72" s="16" t="s">
        <v>71</v>
      </c>
      <c r="C72" s="16" t="s">
        <v>28</v>
      </c>
      <c r="D72" s="48"/>
    </row>
    <row r="73" spans="1:6" s="17" customFormat="1" x14ac:dyDescent="0.25">
      <c r="A73" s="7" t="s">
        <v>40</v>
      </c>
      <c r="B73" s="5" t="s">
        <v>41</v>
      </c>
      <c r="C73" s="49">
        <f>D43</f>
        <v>642.27</v>
      </c>
      <c r="D73" s="48"/>
    </row>
    <row r="74" spans="1:6" s="17" customFormat="1" x14ac:dyDescent="0.25">
      <c r="A74" s="7" t="s">
        <v>47</v>
      </c>
      <c r="B74" s="5" t="s">
        <v>72</v>
      </c>
      <c r="C74" s="49">
        <f>D57</f>
        <v>1393.26</v>
      </c>
      <c r="D74" s="48"/>
    </row>
    <row r="75" spans="1:6" s="17" customFormat="1" ht="15.75" thickBot="1" x14ac:dyDescent="0.3">
      <c r="A75" s="7" t="s">
        <v>59</v>
      </c>
      <c r="B75" s="5" t="s">
        <v>60</v>
      </c>
      <c r="C75" s="49">
        <f>C69</f>
        <v>1305.45</v>
      </c>
      <c r="D75" s="48"/>
    </row>
    <row r="76" spans="1:6" s="17" customFormat="1" ht="15" customHeight="1" thickBot="1" x14ac:dyDescent="0.3">
      <c r="A76" s="133" t="s">
        <v>73</v>
      </c>
      <c r="B76" s="134"/>
      <c r="C76" s="50">
        <f>SUM(C73:C75)</f>
        <v>3340.98</v>
      </c>
      <c r="D76" s="48"/>
    </row>
    <row r="77" spans="1:6" s="17" customFormat="1" ht="15" customHeight="1" x14ac:dyDescent="0.25">
      <c r="A77" s="48"/>
      <c r="B77" s="48"/>
      <c r="C77" s="48"/>
      <c r="D77" s="48"/>
    </row>
    <row r="78" spans="1:6" s="17" customFormat="1" ht="15" customHeight="1" thickBot="1" x14ac:dyDescent="0.3">
      <c r="A78" s="135" t="s">
        <v>74</v>
      </c>
      <c r="B78" s="135"/>
      <c r="C78" s="135"/>
      <c r="D78" s="135"/>
    </row>
    <row r="79" spans="1:6" s="17" customFormat="1" ht="15" customHeight="1" thickBot="1" x14ac:dyDescent="0.3">
      <c r="A79" s="15">
        <v>3</v>
      </c>
      <c r="B79" s="16" t="s">
        <v>75</v>
      </c>
      <c r="C79" s="16" t="s">
        <v>42</v>
      </c>
      <c r="D79" s="40" t="s">
        <v>28</v>
      </c>
    </row>
    <row r="80" spans="1:6" s="17" customFormat="1" x14ac:dyDescent="0.25">
      <c r="A80" s="8" t="s">
        <v>5</v>
      </c>
      <c r="B80" s="41" t="s">
        <v>76</v>
      </c>
      <c r="C80" s="3">
        <f>1.81%</f>
        <v>1.8100000000000002E-2</v>
      </c>
      <c r="D80" s="14">
        <f>C80*($D$37)</f>
        <v>56.9</v>
      </c>
    </row>
    <row r="81" spans="1:6" s="17" customFormat="1" ht="15" customHeight="1" x14ac:dyDescent="0.25">
      <c r="A81" s="4" t="s">
        <v>7</v>
      </c>
      <c r="B81" s="5" t="s">
        <v>77</v>
      </c>
      <c r="C81" s="3">
        <f>C80*C56</f>
        <v>1.4E-3</v>
      </c>
      <c r="D81" s="14">
        <f t="shared" ref="D81:D85" si="0">C81*($D$37)</f>
        <v>4.4000000000000004</v>
      </c>
    </row>
    <row r="82" spans="1:6" s="17" customFormat="1" ht="15" customHeight="1" x14ac:dyDescent="0.25">
      <c r="A82" s="4" t="s">
        <v>10</v>
      </c>
      <c r="B82" s="5" t="s">
        <v>134</v>
      </c>
      <c r="C82" s="3">
        <v>4.0500000000000001E-2</v>
      </c>
      <c r="D82" s="14">
        <f t="shared" si="0"/>
        <v>127.32</v>
      </c>
    </row>
    <row r="83" spans="1:6" s="17" customFormat="1" ht="15" customHeight="1" x14ac:dyDescent="0.25">
      <c r="A83" s="4" t="s">
        <v>12</v>
      </c>
      <c r="B83" s="5" t="s">
        <v>78</v>
      </c>
      <c r="C83" s="3">
        <v>1.9E-3</v>
      </c>
      <c r="D83" s="14">
        <f t="shared" si="0"/>
        <v>5.97</v>
      </c>
    </row>
    <row r="84" spans="1:6" s="17" customFormat="1" ht="15" customHeight="1" x14ac:dyDescent="0.25">
      <c r="A84" s="4" t="s">
        <v>14</v>
      </c>
      <c r="B84" s="5" t="s">
        <v>79</v>
      </c>
      <c r="C84" s="3">
        <f>C57*C83</f>
        <v>6.9999999999999999E-4</v>
      </c>
      <c r="D84" s="14">
        <f t="shared" si="0"/>
        <v>2.2000000000000002</v>
      </c>
    </row>
    <row r="85" spans="1:6" s="17" customFormat="1" ht="15" customHeight="1" thickBot="1" x14ac:dyDescent="0.3">
      <c r="A85" s="36" t="s">
        <v>34</v>
      </c>
      <c r="B85" s="51" t="s">
        <v>133</v>
      </c>
      <c r="C85" s="3">
        <v>4.4999999999999997E-3</v>
      </c>
      <c r="D85" s="14">
        <f t="shared" si="0"/>
        <v>14.15</v>
      </c>
      <c r="F85" s="52"/>
    </row>
    <row r="86" spans="1:6" s="17" customFormat="1" ht="15" customHeight="1" x14ac:dyDescent="0.25">
      <c r="A86" s="139" t="s">
        <v>44</v>
      </c>
      <c r="B86" s="140"/>
      <c r="C86" s="79">
        <f>SUM(C80:C85)</f>
        <v>6.7100000000000007E-2</v>
      </c>
      <c r="D86" s="80">
        <f>SUM(D80:D85)</f>
        <v>210.94</v>
      </c>
    </row>
    <row r="87" spans="1:6" s="17" customFormat="1" ht="47.25" customHeight="1" x14ac:dyDescent="0.25">
      <c r="A87" s="141" t="s">
        <v>135</v>
      </c>
      <c r="B87" s="141"/>
      <c r="C87" s="141"/>
      <c r="D87" s="141"/>
    </row>
    <row r="88" spans="1:6" s="17" customFormat="1" ht="18.75" customHeight="1" x14ac:dyDescent="0.25">
      <c r="A88" s="78"/>
      <c r="B88" s="78"/>
      <c r="C88" s="78"/>
      <c r="D88" s="78"/>
    </row>
    <row r="89" spans="1:6" s="17" customFormat="1" ht="15" customHeight="1" x14ac:dyDescent="0.25">
      <c r="A89" s="135" t="s">
        <v>80</v>
      </c>
      <c r="B89" s="135"/>
      <c r="C89" s="135"/>
      <c r="D89" s="135"/>
    </row>
    <row r="90" spans="1:6" s="17" customFormat="1" ht="15" customHeight="1" x14ac:dyDescent="0.25">
      <c r="A90" s="135" t="s">
        <v>81</v>
      </c>
      <c r="B90" s="135"/>
      <c r="C90" s="135"/>
      <c r="D90" s="135"/>
    </row>
    <row r="91" spans="1:6" s="17" customFormat="1" ht="15" customHeight="1" x14ac:dyDescent="0.25">
      <c r="A91" s="69" t="s">
        <v>82</v>
      </c>
      <c r="B91" s="69" t="s">
        <v>83</v>
      </c>
      <c r="C91" s="69" t="s">
        <v>42</v>
      </c>
      <c r="D91" s="69" t="s">
        <v>28</v>
      </c>
    </row>
    <row r="92" spans="1:6" s="17" customFormat="1" x14ac:dyDescent="0.25">
      <c r="A92" s="7" t="s">
        <v>5</v>
      </c>
      <c r="B92" s="5" t="s">
        <v>84</v>
      </c>
      <c r="C92" s="12">
        <v>9.4999999999999998E-3</v>
      </c>
      <c r="D92" s="71">
        <f>C92*($D$37)</f>
        <v>29.87</v>
      </c>
    </row>
    <row r="93" spans="1:6" s="17" customFormat="1" x14ac:dyDescent="0.25">
      <c r="A93" s="7" t="s">
        <v>7</v>
      </c>
      <c r="B93" s="5" t="s">
        <v>85</v>
      </c>
      <c r="C93" s="12">
        <v>4.1700000000000001E-2</v>
      </c>
      <c r="D93" s="71">
        <f t="shared" ref="D93:D97" si="1">C93*($D$37)</f>
        <v>131.09</v>
      </c>
    </row>
    <row r="94" spans="1:6" s="17" customFormat="1" x14ac:dyDescent="0.25">
      <c r="A94" s="7" t="s">
        <v>10</v>
      </c>
      <c r="B94" s="5" t="s">
        <v>86</v>
      </c>
      <c r="C94" s="12">
        <v>1E-3</v>
      </c>
      <c r="D94" s="71">
        <f t="shared" si="1"/>
        <v>3.14</v>
      </c>
    </row>
    <row r="95" spans="1:6" s="17" customFormat="1" x14ac:dyDescent="0.25">
      <c r="A95" s="7" t="s">
        <v>12</v>
      </c>
      <c r="B95" s="5" t="s">
        <v>87</v>
      </c>
      <c r="C95" s="12">
        <v>2.0000000000000001E-4</v>
      </c>
      <c r="D95" s="71">
        <f t="shared" si="1"/>
        <v>0.63</v>
      </c>
    </row>
    <row r="96" spans="1:6" s="17" customFormat="1" x14ac:dyDescent="0.25">
      <c r="A96" s="7" t="s">
        <v>14</v>
      </c>
      <c r="B96" s="5" t="s">
        <v>88</v>
      </c>
      <c r="C96" s="12">
        <v>6.3E-3</v>
      </c>
      <c r="D96" s="71">
        <f t="shared" si="1"/>
        <v>19.809999999999999</v>
      </c>
    </row>
    <row r="97" spans="1:4" s="17" customFormat="1" x14ac:dyDescent="0.25">
      <c r="A97" s="119" t="s">
        <v>44</v>
      </c>
      <c r="B97" s="119"/>
      <c r="C97" s="72">
        <f>SUM(C92:C96)</f>
        <v>5.8700000000000002E-2</v>
      </c>
      <c r="D97" s="71">
        <f t="shared" si="1"/>
        <v>184.54</v>
      </c>
    </row>
    <row r="98" spans="1:4" s="17" customFormat="1" x14ac:dyDescent="0.25"/>
    <row r="99" spans="1:4" s="17" customFormat="1" ht="16.5" thickBot="1" x14ac:dyDescent="0.3">
      <c r="A99" s="142" t="s">
        <v>89</v>
      </c>
      <c r="B99" s="142"/>
      <c r="C99" s="142"/>
      <c r="D99" s="142"/>
    </row>
    <row r="100" spans="1:4" s="17" customFormat="1" ht="15.75" thickBot="1" x14ac:dyDescent="0.3">
      <c r="A100" s="15" t="s">
        <v>90</v>
      </c>
      <c r="B100" s="16" t="s">
        <v>91</v>
      </c>
      <c r="C100" s="53" t="s">
        <v>28</v>
      </c>
    </row>
    <row r="101" spans="1:4" s="17" customFormat="1" ht="15.75" thickBot="1" x14ac:dyDescent="0.3">
      <c r="A101" s="8" t="s">
        <v>5</v>
      </c>
      <c r="B101" s="41" t="s">
        <v>92</v>
      </c>
      <c r="C101" s="54"/>
    </row>
    <row r="102" spans="1:4" s="17" customFormat="1" ht="15.75" thickBot="1" x14ac:dyDescent="0.3">
      <c r="A102" s="136" t="s">
        <v>44</v>
      </c>
      <c r="B102" s="137"/>
      <c r="C102" s="55"/>
    </row>
    <row r="103" spans="1:4" s="17" customFormat="1" x14ac:dyDescent="0.25"/>
    <row r="104" spans="1:4" s="17" customFormat="1" ht="15.75" thickBot="1" x14ac:dyDescent="0.3">
      <c r="A104" s="143" t="s">
        <v>93</v>
      </c>
      <c r="B104" s="143"/>
      <c r="C104" s="143"/>
    </row>
    <row r="105" spans="1:4" s="17" customFormat="1" ht="15.75" thickBot="1" x14ac:dyDescent="0.3">
      <c r="A105" s="15">
        <v>4</v>
      </c>
      <c r="B105" s="16" t="s">
        <v>94</v>
      </c>
      <c r="C105" s="53" t="s">
        <v>28</v>
      </c>
    </row>
    <row r="106" spans="1:4" s="17" customFormat="1" x14ac:dyDescent="0.25">
      <c r="A106" s="4" t="s">
        <v>82</v>
      </c>
      <c r="B106" s="41" t="s">
        <v>83</v>
      </c>
      <c r="C106" s="54">
        <f>D97</f>
        <v>184.54</v>
      </c>
    </row>
    <row r="107" spans="1:4" s="17" customFormat="1" ht="15.75" thickBot="1" x14ac:dyDescent="0.3">
      <c r="A107" s="4" t="s">
        <v>90</v>
      </c>
      <c r="B107" s="56" t="s">
        <v>91</v>
      </c>
      <c r="C107" s="54">
        <f>C101</f>
        <v>0</v>
      </c>
    </row>
    <row r="108" spans="1:4" s="17" customFormat="1" ht="15.75" thickBot="1" x14ac:dyDescent="0.3">
      <c r="A108" s="136" t="s">
        <v>44</v>
      </c>
      <c r="B108" s="137"/>
      <c r="C108" s="57">
        <f>SUM(C106:C107)</f>
        <v>184.54</v>
      </c>
    </row>
    <row r="109" spans="1:4" s="17" customFormat="1" x14ac:dyDescent="0.25">
      <c r="A109" s="39"/>
      <c r="D109" s="19"/>
    </row>
    <row r="110" spans="1:4" s="17" customFormat="1" ht="16.5" thickBot="1" x14ac:dyDescent="0.3">
      <c r="A110" s="135" t="s">
        <v>95</v>
      </c>
      <c r="B110" s="135"/>
      <c r="C110" s="135"/>
      <c r="D110" s="135"/>
    </row>
    <row r="111" spans="1:4" s="17" customFormat="1" ht="15.75" thickBot="1" x14ac:dyDescent="0.3">
      <c r="A111" s="15">
        <v>5</v>
      </c>
      <c r="B111" s="127" t="s">
        <v>96</v>
      </c>
      <c r="C111" s="128"/>
      <c r="D111" s="33" t="s">
        <v>28</v>
      </c>
    </row>
    <row r="112" spans="1:4" s="17" customFormat="1" x14ac:dyDescent="0.25">
      <c r="A112" s="8" t="s">
        <v>5</v>
      </c>
      <c r="B112" s="129" t="s">
        <v>97</v>
      </c>
      <c r="C112" s="130"/>
      <c r="D112" s="104">
        <f>UNIFORME!F12</f>
        <v>171.67</v>
      </c>
    </row>
    <row r="113" spans="1:4" s="17" customFormat="1" x14ac:dyDescent="0.25">
      <c r="A113" s="4" t="s">
        <v>7</v>
      </c>
      <c r="B113" s="112" t="s">
        <v>98</v>
      </c>
      <c r="C113" s="113"/>
      <c r="D113" s="84">
        <v>0</v>
      </c>
    </row>
    <row r="114" spans="1:4" s="17" customFormat="1" x14ac:dyDescent="0.25">
      <c r="A114" s="4" t="s">
        <v>10</v>
      </c>
      <c r="B114" s="112" t="s">
        <v>99</v>
      </c>
      <c r="C114" s="113"/>
      <c r="D114" s="84">
        <v>0</v>
      </c>
    </row>
    <row r="115" spans="1:4" s="17" customFormat="1" ht="15.75" thickBot="1" x14ac:dyDescent="0.3">
      <c r="A115" s="36" t="s">
        <v>12</v>
      </c>
      <c r="B115" s="131" t="s">
        <v>37</v>
      </c>
      <c r="C115" s="132"/>
      <c r="D115" s="37"/>
    </row>
    <row r="116" spans="1:4" s="17" customFormat="1" ht="15.75" customHeight="1" thickBot="1" x14ac:dyDescent="0.3">
      <c r="A116" s="133" t="s">
        <v>100</v>
      </c>
      <c r="B116" s="134"/>
      <c r="C116" s="128"/>
      <c r="D116" s="38">
        <f>SUM(D112:D115)</f>
        <v>171.67</v>
      </c>
    </row>
    <row r="117" spans="1:4" s="17" customFormat="1" x14ac:dyDescent="0.25"/>
    <row r="118" spans="1:4" s="17" customFormat="1" ht="16.5" thickBot="1" x14ac:dyDescent="0.3">
      <c r="A118" s="135" t="s">
        <v>101</v>
      </c>
      <c r="B118" s="135"/>
      <c r="C118" s="135"/>
      <c r="D118" s="135"/>
    </row>
    <row r="119" spans="1:4" s="17" customFormat="1" ht="15.75" thickBot="1" x14ac:dyDescent="0.3">
      <c r="A119" s="15">
        <v>5</v>
      </c>
      <c r="B119" s="40" t="s">
        <v>102</v>
      </c>
      <c r="C119" s="109" t="s">
        <v>42</v>
      </c>
      <c r="D119" s="107" t="s">
        <v>28</v>
      </c>
    </row>
    <row r="120" spans="1:4" s="17" customFormat="1" x14ac:dyDescent="0.25">
      <c r="A120" s="8" t="s">
        <v>5</v>
      </c>
      <c r="B120" s="9" t="s">
        <v>103</v>
      </c>
      <c r="C120" s="108">
        <v>0.05</v>
      </c>
      <c r="D120" s="58">
        <f>C120*$D$136</f>
        <v>352.59</v>
      </c>
    </row>
    <row r="121" spans="1:4" s="17" customFormat="1" x14ac:dyDescent="0.25">
      <c r="A121" s="4" t="s">
        <v>7</v>
      </c>
      <c r="B121" s="11" t="s">
        <v>175</v>
      </c>
      <c r="C121" s="10">
        <v>0.05</v>
      </c>
      <c r="D121" s="58">
        <f>C121*(D120+$D$136)</f>
        <v>370.22</v>
      </c>
    </row>
    <row r="122" spans="1:4" s="17" customFormat="1" x14ac:dyDescent="0.25">
      <c r="A122" s="4" t="s">
        <v>10</v>
      </c>
      <c r="B122" s="5" t="s">
        <v>104</v>
      </c>
      <c r="C122" s="59">
        <f>C123</f>
        <v>8.6499999999999994E-2</v>
      </c>
      <c r="D122" s="60"/>
    </row>
    <row r="123" spans="1:4" s="17" customFormat="1" x14ac:dyDescent="0.25">
      <c r="A123" s="4" t="s">
        <v>67</v>
      </c>
      <c r="B123" s="5" t="s">
        <v>105</v>
      </c>
      <c r="C123" s="61">
        <f>SUM(C124:C126)</f>
        <v>8.6499999999999994E-2</v>
      </c>
      <c r="D123" s="60"/>
    </row>
    <row r="124" spans="1:4" s="17" customFormat="1" x14ac:dyDescent="0.25">
      <c r="A124" s="4" t="s">
        <v>106</v>
      </c>
      <c r="B124" s="5" t="s">
        <v>107</v>
      </c>
      <c r="C124" s="61">
        <v>6.4999999999999997E-3</v>
      </c>
      <c r="D124" s="60">
        <f>(D136+D120+D121)/(1-C122)*C124</f>
        <v>55.32</v>
      </c>
    </row>
    <row r="125" spans="1:4" s="17" customFormat="1" x14ac:dyDescent="0.25">
      <c r="A125" s="4" t="s">
        <v>108</v>
      </c>
      <c r="B125" s="5" t="s">
        <v>109</v>
      </c>
      <c r="C125" s="61">
        <v>0.03</v>
      </c>
      <c r="D125" s="60">
        <f>(D136+D120+D121)/(1-C122)*C125</f>
        <v>255.33</v>
      </c>
    </row>
    <row r="126" spans="1:4" s="17" customFormat="1" ht="15.75" thickBot="1" x14ac:dyDescent="0.3">
      <c r="A126" s="4" t="s">
        <v>110</v>
      </c>
      <c r="B126" s="44" t="s">
        <v>111</v>
      </c>
      <c r="C126" s="61">
        <v>0.05</v>
      </c>
      <c r="D126" s="60">
        <f>(D136+D120+D121)/(1-C122)*C126</f>
        <v>425.54</v>
      </c>
    </row>
    <row r="127" spans="1:4" s="17" customFormat="1" ht="15.75" thickBot="1" x14ac:dyDescent="0.3">
      <c r="A127" s="136" t="s">
        <v>44</v>
      </c>
      <c r="B127" s="137"/>
      <c r="C127" s="137"/>
      <c r="D127" s="62">
        <f>SUM(D120:D126)</f>
        <v>1459</v>
      </c>
    </row>
    <row r="128" spans="1:4" s="17" customFormat="1" ht="15.75" customHeight="1" x14ac:dyDescent="0.25">
      <c r="A128" s="39"/>
      <c r="D128" s="19"/>
    </row>
    <row r="129" spans="1:8" s="17" customFormat="1" ht="16.5" thickBot="1" x14ac:dyDescent="0.3">
      <c r="A129" s="138" t="s">
        <v>112</v>
      </c>
      <c r="B129" s="138"/>
      <c r="C129" s="138"/>
      <c r="D129" s="138"/>
    </row>
    <row r="130" spans="1:8" s="17" customFormat="1" ht="15.75" customHeight="1" thickBot="1" x14ac:dyDescent="0.3">
      <c r="A130" s="133" t="s">
        <v>113</v>
      </c>
      <c r="B130" s="134"/>
      <c r="C130" s="128"/>
      <c r="D130" s="40" t="s">
        <v>114</v>
      </c>
    </row>
    <row r="131" spans="1:8" s="17" customFormat="1" x14ac:dyDescent="0.25">
      <c r="A131" s="8" t="s">
        <v>5</v>
      </c>
      <c r="B131" s="129" t="s">
        <v>115</v>
      </c>
      <c r="C131" s="130"/>
      <c r="D131" s="63">
        <f>D37</f>
        <v>3143.76</v>
      </c>
    </row>
    <row r="132" spans="1:8" s="17" customFormat="1" x14ac:dyDescent="0.25">
      <c r="A132" s="4" t="s">
        <v>7</v>
      </c>
      <c r="B132" s="112" t="s">
        <v>116</v>
      </c>
      <c r="C132" s="113"/>
      <c r="D132" s="64">
        <f>C76</f>
        <v>3340.98</v>
      </c>
    </row>
    <row r="133" spans="1:8" s="17" customFormat="1" x14ac:dyDescent="0.25">
      <c r="A133" s="4" t="s">
        <v>10</v>
      </c>
      <c r="B133" s="112" t="s">
        <v>117</v>
      </c>
      <c r="C133" s="113"/>
      <c r="D133" s="64">
        <f>D86</f>
        <v>210.94</v>
      </c>
    </row>
    <row r="134" spans="1:8" s="17" customFormat="1" ht="15" customHeight="1" x14ac:dyDescent="0.25">
      <c r="A134" s="4" t="s">
        <v>12</v>
      </c>
      <c r="B134" s="65" t="s">
        <v>118</v>
      </c>
      <c r="C134" s="66"/>
      <c r="D134" s="64">
        <f>C108</f>
        <v>184.54</v>
      </c>
    </row>
    <row r="135" spans="1:8" s="17" customFormat="1" x14ac:dyDescent="0.25">
      <c r="A135" s="4" t="s">
        <v>14</v>
      </c>
      <c r="B135" s="112" t="s">
        <v>119</v>
      </c>
      <c r="C135" s="113"/>
      <c r="D135" s="64">
        <f>D116</f>
        <v>171.67</v>
      </c>
    </row>
    <row r="136" spans="1:8" s="17" customFormat="1" ht="15" customHeight="1" x14ac:dyDescent="0.25">
      <c r="A136" s="114" t="s">
        <v>120</v>
      </c>
      <c r="B136" s="115"/>
      <c r="C136" s="116"/>
      <c r="D136" s="64">
        <f>SUM(D131:D135)</f>
        <v>7051.89</v>
      </c>
    </row>
    <row r="137" spans="1:8" s="17" customFormat="1" ht="15.75" customHeight="1" x14ac:dyDescent="0.25">
      <c r="A137" s="36" t="s">
        <v>34</v>
      </c>
      <c r="B137" s="117" t="s">
        <v>121</v>
      </c>
      <c r="C137" s="118"/>
      <c r="D137" s="67">
        <f>D127</f>
        <v>1459</v>
      </c>
    </row>
    <row r="138" spans="1:8" s="17" customFormat="1" ht="15" customHeight="1" x14ac:dyDescent="0.25">
      <c r="A138" s="119" t="s">
        <v>122</v>
      </c>
      <c r="B138" s="119"/>
      <c r="C138" s="119"/>
      <c r="D138" s="68">
        <f>SUM(D136:D137)</f>
        <v>8510.89</v>
      </c>
    </row>
    <row r="140" spans="1:8" x14ac:dyDescent="0.25">
      <c r="A140" s="120" t="s">
        <v>124</v>
      </c>
      <c r="B140" s="120"/>
      <c r="C140" s="120"/>
      <c r="D140" s="120"/>
      <c r="E140" s="120"/>
      <c r="F140" s="120"/>
      <c r="G140" s="120"/>
    </row>
    <row r="141" spans="1:8" x14ac:dyDescent="0.25">
      <c r="A141" s="74"/>
      <c r="B141" s="121" t="s">
        <v>123</v>
      </c>
      <c r="C141" s="121"/>
      <c r="D141" s="121"/>
      <c r="E141" s="121"/>
      <c r="F141" s="121"/>
      <c r="G141" s="74" t="s">
        <v>28</v>
      </c>
    </row>
    <row r="142" spans="1:8" x14ac:dyDescent="0.25">
      <c r="A142" s="73" t="s">
        <v>5</v>
      </c>
      <c r="B142" s="122" t="s">
        <v>125</v>
      </c>
      <c r="C142" s="122"/>
      <c r="D142" s="122"/>
      <c r="E142" s="122"/>
      <c r="F142" s="122"/>
      <c r="G142" s="75">
        <f>SUM(D136:D137)</f>
        <v>8510.89</v>
      </c>
      <c r="H142" s="86"/>
    </row>
    <row r="143" spans="1:8" x14ac:dyDescent="0.25">
      <c r="A143" s="73" t="s">
        <v>7</v>
      </c>
      <c r="B143" s="123" t="s">
        <v>126</v>
      </c>
      <c r="C143" s="124"/>
      <c r="D143" s="124"/>
      <c r="E143" s="124"/>
      <c r="F143" s="125"/>
      <c r="G143" s="75">
        <f>G142/22</f>
        <v>386.86</v>
      </c>
    </row>
    <row r="144" spans="1:8" x14ac:dyDescent="0.25">
      <c r="A144" s="73" t="s">
        <v>10</v>
      </c>
      <c r="B144" s="122" t="s">
        <v>127</v>
      </c>
      <c r="C144" s="122"/>
      <c r="D144" s="122"/>
      <c r="E144" s="76">
        <v>3</v>
      </c>
      <c r="F144" s="77" t="s">
        <v>128</v>
      </c>
      <c r="G144" s="75">
        <f>(G142*E144)</f>
        <v>25532.67</v>
      </c>
    </row>
    <row r="145" spans="1:7" x14ac:dyDescent="0.25">
      <c r="A145" s="73" t="s">
        <v>12</v>
      </c>
      <c r="B145" s="126" t="s">
        <v>129</v>
      </c>
      <c r="C145" s="126"/>
      <c r="D145" s="126"/>
      <c r="E145" s="76">
        <v>12</v>
      </c>
      <c r="F145" s="77" t="s">
        <v>130</v>
      </c>
      <c r="G145" s="75">
        <f>G144*12</f>
        <v>306392.03999999998</v>
      </c>
    </row>
    <row r="146" spans="1:7" x14ac:dyDescent="0.25">
      <c r="A146" s="111" t="s">
        <v>131</v>
      </c>
      <c r="B146" s="111"/>
      <c r="C146" s="111"/>
      <c r="D146" s="111"/>
      <c r="E146" s="111"/>
      <c r="F146" s="111"/>
      <c r="G146" s="111"/>
    </row>
  </sheetData>
  <mergeCells count="84"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CD164-6FB9-4D99-9731-815EE3541BE5}">
  <dimension ref="A1:H146"/>
  <sheetViews>
    <sheetView topLeftCell="A114" workbookViewId="0">
      <selection activeCell="D33" sqref="D33"/>
    </sheetView>
  </sheetViews>
  <sheetFormatPr defaultRowHeight="15" x14ac:dyDescent="0.25"/>
  <cols>
    <col min="1" max="1" width="17" style="1" customWidth="1"/>
    <col min="2" max="2" width="59" bestFit="1" customWidth="1"/>
    <col min="3" max="3" width="20" bestFit="1" customWidth="1"/>
    <col min="4" max="4" width="34.7109375" style="1" bestFit="1" customWidth="1"/>
    <col min="6" max="6" width="15.85546875" customWidth="1"/>
    <col min="7" max="7" width="16.140625" customWidth="1"/>
    <col min="8" max="8" width="13.28515625" bestFit="1" customWidth="1"/>
  </cols>
  <sheetData>
    <row r="1" spans="1:4" s="17" customFormat="1" ht="27" customHeight="1" x14ac:dyDescent="0.25">
      <c r="A1" s="160" t="s">
        <v>137</v>
      </c>
      <c r="B1" s="161"/>
      <c r="C1" s="161"/>
      <c r="D1" s="161"/>
    </row>
    <row r="2" spans="1:4" s="17" customFormat="1" ht="24" customHeight="1" thickBot="1" x14ac:dyDescent="0.3">
      <c r="A2" s="162"/>
      <c r="B2" s="162"/>
      <c r="C2" s="162"/>
      <c r="D2" s="162"/>
    </row>
    <row r="3" spans="1:4" s="17" customFormat="1" ht="15" customHeight="1" x14ac:dyDescent="0.25">
      <c r="A3" s="163" t="s">
        <v>0</v>
      </c>
      <c r="B3" s="164"/>
      <c r="C3" s="164"/>
      <c r="D3" s="164"/>
    </row>
    <row r="4" spans="1:4" s="17" customFormat="1" ht="15.75" customHeight="1" thickBot="1" x14ac:dyDescent="0.3">
      <c r="A4" s="165"/>
      <c r="B4" s="166"/>
      <c r="C4" s="166"/>
      <c r="D4" s="166"/>
    </row>
    <row r="5" spans="1:4" s="17" customFormat="1" ht="15.75" thickBot="1" x14ac:dyDescent="0.3">
      <c r="A5" s="18"/>
      <c r="D5" s="19"/>
    </row>
    <row r="6" spans="1:4" s="17" customFormat="1" x14ac:dyDescent="0.25">
      <c r="A6" s="20" t="s">
        <v>1</v>
      </c>
      <c r="B6" s="167" t="s">
        <v>160</v>
      </c>
      <c r="C6" s="167"/>
      <c r="D6" s="167"/>
    </row>
    <row r="7" spans="1:4" s="17" customFormat="1" x14ac:dyDescent="0.25">
      <c r="A7" s="21" t="s">
        <v>2</v>
      </c>
      <c r="B7" s="168"/>
      <c r="C7" s="169"/>
      <c r="D7" s="169"/>
    </row>
    <row r="8" spans="1:4" s="17" customFormat="1" ht="15.75" thickBot="1" x14ac:dyDescent="0.3">
      <c r="A8" s="22" t="s">
        <v>3</v>
      </c>
      <c r="B8" s="170"/>
      <c r="C8" s="170"/>
      <c r="D8" s="170"/>
    </row>
    <row r="9" spans="1:4" s="17" customFormat="1" ht="15.75" thickBot="1" x14ac:dyDescent="0.3">
      <c r="A9" s="23"/>
      <c r="B9" s="23"/>
      <c r="C9" s="23"/>
      <c r="D9" s="19"/>
    </row>
    <row r="10" spans="1:4" s="17" customFormat="1" ht="15.75" thickBot="1" x14ac:dyDescent="0.3">
      <c r="A10" s="171" t="s">
        <v>4</v>
      </c>
      <c r="B10" s="172"/>
      <c r="C10" s="172"/>
      <c r="D10" s="173"/>
    </row>
    <row r="11" spans="1:4" s="17" customFormat="1" x14ac:dyDescent="0.25">
      <c r="A11" s="8" t="s">
        <v>5</v>
      </c>
      <c r="B11" s="129" t="s">
        <v>6</v>
      </c>
      <c r="C11" s="130"/>
      <c r="D11" s="9"/>
    </row>
    <row r="12" spans="1:4" s="17" customFormat="1" x14ac:dyDescent="0.25">
      <c r="A12" s="4" t="s">
        <v>7</v>
      </c>
      <c r="B12" s="112" t="s">
        <v>8</v>
      </c>
      <c r="C12" s="113"/>
      <c r="D12" s="24" t="s">
        <v>9</v>
      </c>
    </row>
    <row r="13" spans="1:4" s="17" customFormat="1" x14ac:dyDescent="0.25">
      <c r="A13" s="4" t="s">
        <v>10</v>
      </c>
      <c r="B13" s="112" t="s">
        <v>11</v>
      </c>
      <c r="C13" s="113"/>
      <c r="D13" s="70" t="s">
        <v>159</v>
      </c>
    </row>
    <row r="14" spans="1:4" s="17" customFormat="1" ht="15" customHeight="1" x14ac:dyDescent="0.25">
      <c r="A14" s="4" t="s">
        <v>12</v>
      </c>
      <c r="B14" s="112" t="s">
        <v>13</v>
      </c>
      <c r="C14" s="113"/>
      <c r="D14" s="24" t="s">
        <v>142</v>
      </c>
    </row>
    <row r="15" spans="1:4" s="17" customFormat="1" ht="15.75" thickBot="1" x14ac:dyDescent="0.3">
      <c r="A15" s="25" t="s">
        <v>14</v>
      </c>
      <c r="B15" s="131" t="s">
        <v>15</v>
      </c>
      <c r="C15" s="132"/>
      <c r="D15" s="26">
        <v>12</v>
      </c>
    </row>
    <row r="16" spans="1:4" s="17" customFormat="1" ht="15.75" thickBot="1" x14ac:dyDescent="0.3">
      <c r="A16" s="23"/>
      <c r="B16" s="23"/>
      <c r="C16" s="23"/>
      <c r="D16" s="19"/>
    </row>
    <row r="17" spans="1:6" s="17" customFormat="1" ht="15.75" thickBot="1" x14ac:dyDescent="0.3">
      <c r="A17" s="158" t="s">
        <v>16</v>
      </c>
      <c r="B17" s="159"/>
      <c r="C17" s="159"/>
      <c r="D17" s="159"/>
    </row>
    <row r="18" spans="1:6" s="17" customFormat="1" x14ac:dyDescent="0.25">
      <c r="A18" s="154" t="s">
        <v>17</v>
      </c>
      <c r="B18" s="155"/>
      <c r="C18" s="27" t="s">
        <v>18</v>
      </c>
      <c r="D18" s="28" t="s">
        <v>19</v>
      </c>
    </row>
    <row r="19" spans="1:6" s="17" customFormat="1" ht="15.75" customHeight="1" thickBot="1" x14ac:dyDescent="0.3">
      <c r="A19" s="156" t="s">
        <v>170</v>
      </c>
      <c r="B19" s="157"/>
      <c r="C19" s="29" t="s">
        <v>20</v>
      </c>
      <c r="D19" s="26">
        <v>3</v>
      </c>
    </row>
    <row r="20" spans="1:6" s="17" customFormat="1" ht="15.75" thickBot="1" x14ac:dyDescent="0.3">
      <c r="A20" s="19"/>
      <c r="D20" s="19"/>
    </row>
    <row r="21" spans="1:6" s="17" customFormat="1" ht="15.75" customHeight="1" thickBot="1" x14ac:dyDescent="0.3">
      <c r="A21" s="136" t="s">
        <v>21</v>
      </c>
      <c r="B21" s="137"/>
      <c r="C21" s="137"/>
      <c r="D21" s="127"/>
    </row>
    <row r="22" spans="1:6" s="17" customFormat="1" x14ac:dyDescent="0.25">
      <c r="A22" s="8">
        <v>1</v>
      </c>
      <c r="B22" s="129" t="s">
        <v>22</v>
      </c>
      <c r="C22" s="130"/>
      <c r="D22" s="30" t="s">
        <v>170</v>
      </c>
    </row>
    <row r="23" spans="1:6" s="17" customFormat="1" x14ac:dyDescent="0.25">
      <c r="A23" s="4">
        <v>2</v>
      </c>
      <c r="B23" s="112" t="s">
        <v>144</v>
      </c>
      <c r="C23" s="113"/>
      <c r="D23" s="31">
        <v>3143.76</v>
      </c>
    </row>
    <row r="24" spans="1:6" s="17" customFormat="1" x14ac:dyDescent="0.25">
      <c r="A24" s="4">
        <v>3</v>
      </c>
      <c r="B24" s="151" t="s">
        <v>23</v>
      </c>
      <c r="C24" s="152"/>
      <c r="D24" s="24" t="str">
        <f>A19</f>
        <v>MOTORISTA EXECUTIVO II</v>
      </c>
    </row>
    <row r="25" spans="1:6" s="17" customFormat="1" x14ac:dyDescent="0.25">
      <c r="A25" s="4">
        <v>4</v>
      </c>
      <c r="B25" s="112" t="s">
        <v>24</v>
      </c>
      <c r="C25" s="113"/>
      <c r="D25" s="32" t="s">
        <v>143</v>
      </c>
    </row>
    <row r="26" spans="1:6" s="17" customFormat="1" ht="15.75" thickBot="1" x14ac:dyDescent="0.3">
      <c r="A26" s="25">
        <v>5</v>
      </c>
      <c r="B26" s="131" t="s">
        <v>138</v>
      </c>
      <c r="C26" s="132"/>
      <c r="D26" s="24">
        <v>3</v>
      </c>
    </row>
    <row r="27" spans="1:6" s="17" customFormat="1" x14ac:dyDescent="0.25">
      <c r="A27" s="23"/>
      <c r="D27" s="19"/>
    </row>
    <row r="28" spans="1:6" s="17" customFormat="1" ht="16.5" thickBot="1" x14ac:dyDescent="0.3">
      <c r="A28" s="135" t="s">
        <v>25</v>
      </c>
      <c r="B28" s="135"/>
      <c r="C28" s="135"/>
      <c r="D28" s="135"/>
    </row>
    <row r="29" spans="1:6" s="17" customFormat="1" ht="15.75" thickBot="1" x14ac:dyDescent="0.3">
      <c r="A29" s="15" t="s">
        <v>26</v>
      </c>
      <c r="B29" s="127" t="s">
        <v>27</v>
      </c>
      <c r="C29" s="128"/>
      <c r="D29" s="33" t="s">
        <v>28</v>
      </c>
    </row>
    <row r="30" spans="1:6" s="17" customFormat="1" x14ac:dyDescent="0.25">
      <c r="A30" s="8" t="s">
        <v>5</v>
      </c>
      <c r="B30" s="129" t="s">
        <v>29</v>
      </c>
      <c r="C30" s="130"/>
      <c r="D30" s="85">
        <f>D23</f>
        <v>3143.76</v>
      </c>
    </row>
    <row r="31" spans="1:6" s="17" customFormat="1" x14ac:dyDescent="0.25">
      <c r="A31" s="4" t="s">
        <v>7</v>
      </c>
      <c r="B31" s="112" t="s">
        <v>30</v>
      </c>
      <c r="C31" s="113"/>
      <c r="D31" s="34"/>
    </row>
    <row r="32" spans="1:6" s="17" customFormat="1" x14ac:dyDescent="0.25">
      <c r="A32" s="4" t="s">
        <v>10</v>
      </c>
      <c r="B32" s="112" t="s">
        <v>31</v>
      </c>
      <c r="C32" s="113"/>
      <c r="D32" s="34"/>
      <c r="F32" s="35"/>
    </row>
    <row r="33" spans="1:4" s="17" customFormat="1" x14ac:dyDescent="0.25">
      <c r="A33" s="4" t="s">
        <v>12</v>
      </c>
      <c r="B33" s="112" t="s">
        <v>32</v>
      </c>
      <c r="C33" s="113"/>
      <c r="D33" s="34">
        <f>(D30/220)*20%*(52.5/60)*3*22</f>
        <v>165.05</v>
      </c>
    </row>
    <row r="34" spans="1:4" s="17" customFormat="1" x14ac:dyDescent="0.25">
      <c r="A34" s="4" t="s">
        <v>14</v>
      </c>
      <c r="B34" s="112" t="s">
        <v>33</v>
      </c>
      <c r="C34" s="113"/>
      <c r="D34" s="34"/>
    </row>
    <row r="35" spans="1:4" s="17" customFormat="1" ht="15.75" customHeight="1" x14ac:dyDescent="0.25">
      <c r="A35" s="4" t="s">
        <v>34</v>
      </c>
      <c r="B35" s="151" t="s">
        <v>35</v>
      </c>
      <c r="C35" s="152"/>
      <c r="D35" s="34"/>
    </row>
    <row r="36" spans="1:4" s="17" customFormat="1" ht="15.75" thickBot="1" x14ac:dyDescent="0.3">
      <c r="A36" s="36" t="s">
        <v>36</v>
      </c>
      <c r="B36" s="131" t="s">
        <v>37</v>
      </c>
      <c r="C36" s="132"/>
      <c r="D36" s="37"/>
    </row>
    <row r="37" spans="1:4" s="17" customFormat="1" ht="15.75" customHeight="1" thickBot="1" x14ac:dyDescent="0.3">
      <c r="A37" s="133" t="s">
        <v>38</v>
      </c>
      <c r="B37" s="134"/>
      <c r="C37" s="128"/>
      <c r="D37" s="38">
        <f>SUM(D30:D36)</f>
        <v>3308.81</v>
      </c>
    </row>
    <row r="38" spans="1:4" s="17" customFormat="1" x14ac:dyDescent="0.25">
      <c r="A38" s="39"/>
      <c r="D38" s="19"/>
    </row>
    <row r="39" spans="1:4" s="17" customFormat="1" ht="16.5" thickBot="1" x14ac:dyDescent="0.3">
      <c r="A39" s="135" t="s">
        <v>39</v>
      </c>
      <c r="B39" s="135"/>
      <c r="C39" s="135"/>
      <c r="D39" s="135"/>
    </row>
    <row r="40" spans="1:4" s="17" customFormat="1" ht="15.75" thickBot="1" x14ac:dyDescent="0.3">
      <c r="A40" s="15" t="s">
        <v>40</v>
      </c>
      <c r="B40" s="16" t="s">
        <v>41</v>
      </c>
      <c r="C40" s="16" t="s">
        <v>42</v>
      </c>
      <c r="D40" s="40" t="s">
        <v>28</v>
      </c>
    </row>
    <row r="41" spans="1:4" s="17" customFormat="1" x14ac:dyDescent="0.25">
      <c r="A41" s="8" t="s">
        <v>5</v>
      </c>
      <c r="B41" s="41" t="s">
        <v>43</v>
      </c>
      <c r="C41" s="2">
        <f>1/12</f>
        <v>8.3299999999999999E-2</v>
      </c>
      <c r="D41" s="14">
        <f>C41*D37</f>
        <v>275.62</v>
      </c>
    </row>
    <row r="42" spans="1:4" s="17" customFormat="1" ht="15.75" thickBot="1" x14ac:dyDescent="0.3">
      <c r="A42" s="8" t="s">
        <v>7</v>
      </c>
      <c r="B42" s="41" t="s">
        <v>156</v>
      </c>
      <c r="C42" s="2">
        <v>0.121</v>
      </c>
      <c r="D42" s="14">
        <f>D37*C42</f>
        <v>400.37</v>
      </c>
    </row>
    <row r="43" spans="1:4" s="17" customFormat="1" ht="15.75" thickBot="1" x14ac:dyDescent="0.3">
      <c r="A43" s="136" t="s">
        <v>44</v>
      </c>
      <c r="B43" s="137"/>
      <c r="C43" s="42">
        <f>SUM(C41:C42)</f>
        <v>0.20430000000000001</v>
      </c>
      <c r="D43" s="13">
        <f>SUM(D41:D42)</f>
        <v>675.99</v>
      </c>
    </row>
    <row r="44" spans="1:4" s="17" customFormat="1" x14ac:dyDescent="0.25">
      <c r="A44" s="39"/>
      <c r="D44" s="19"/>
    </row>
    <row r="45" spans="1:4" s="17" customFormat="1" x14ac:dyDescent="0.25">
      <c r="A45" s="153" t="s">
        <v>45</v>
      </c>
      <c r="B45" s="153"/>
      <c r="C45" s="153"/>
      <c r="D45" s="43">
        <f>D37+D43</f>
        <v>3984.8</v>
      </c>
    </row>
    <row r="46" spans="1:4" s="17" customFormat="1" x14ac:dyDescent="0.25">
      <c r="A46" s="39"/>
      <c r="D46" s="19"/>
    </row>
    <row r="47" spans="1:4" s="17" customFormat="1" ht="16.5" thickBot="1" x14ac:dyDescent="0.3">
      <c r="A47" s="135" t="s">
        <v>46</v>
      </c>
      <c r="B47" s="135"/>
      <c r="C47" s="135"/>
      <c r="D47" s="135"/>
    </row>
    <row r="48" spans="1:4" s="17" customFormat="1" ht="15.75" thickBot="1" x14ac:dyDescent="0.3">
      <c r="A48" s="15" t="s">
        <v>47</v>
      </c>
      <c r="B48" s="16" t="s">
        <v>48</v>
      </c>
      <c r="C48" s="16" t="s">
        <v>42</v>
      </c>
      <c r="D48" s="40" t="s">
        <v>28</v>
      </c>
    </row>
    <row r="49" spans="1:4" s="17" customFormat="1" x14ac:dyDescent="0.25">
      <c r="A49" s="8" t="s">
        <v>5</v>
      </c>
      <c r="B49" s="41" t="s">
        <v>49</v>
      </c>
      <c r="C49" s="2">
        <v>0.2</v>
      </c>
      <c r="D49" s="14">
        <f>C49*(D37+D43)</f>
        <v>796.96</v>
      </c>
    </row>
    <row r="50" spans="1:4" s="17" customFormat="1" x14ac:dyDescent="0.25">
      <c r="A50" s="8" t="s">
        <v>7</v>
      </c>
      <c r="B50" s="44" t="s">
        <v>50</v>
      </c>
      <c r="C50" s="2">
        <v>2.5000000000000001E-2</v>
      </c>
      <c r="D50" s="14">
        <f>C50*(D$37+D43)</f>
        <v>99.62</v>
      </c>
    </row>
    <row r="51" spans="1:4" s="17" customFormat="1" x14ac:dyDescent="0.25">
      <c r="A51" s="8" t="s">
        <v>10</v>
      </c>
      <c r="B51" s="5" t="s">
        <v>51</v>
      </c>
      <c r="C51" s="2">
        <v>0.03</v>
      </c>
      <c r="D51" s="14">
        <f>C51*(D$37+D43)</f>
        <v>119.54</v>
      </c>
    </row>
    <row r="52" spans="1:4" s="17" customFormat="1" x14ac:dyDescent="0.25">
      <c r="A52" s="4" t="s">
        <v>12</v>
      </c>
      <c r="B52" s="5" t="s">
        <v>52</v>
      </c>
      <c r="C52" s="2">
        <v>1.4999999999999999E-2</v>
      </c>
      <c r="D52" s="14">
        <f>C52*(D$37+D43)</f>
        <v>59.77</v>
      </c>
    </row>
    <row r="53" spans="1:4" s="17" customFormat="1" x14ac:dyDescent="0.25">
      <c r="A53" s="4" t="s">
        <v>14</v>
      </c>
      <c r="B53" s="5" t="s">
        <v>53</v>
      </c>
      <c r="C53" s="2">
        <v>0.01</v>
      </c>
      <c r="D53" s="14">
        <f>C53*(D43+D$37)</f>
        <v>39.85</v>
      </c>
    </row>
    <row r="54" spans="1:4" s="17" customFormat="1" x14ac:dyDescent="0.25">
      <c r="A54" s="4" t="s">
        <v>34</v>
      </c>
      <c r="B54" s="45" t="s">
        <v>54</v>
      </c>
      <c r="C54" s="2">
        <v>6.0000000000000001E-3</v>
      </c>
      <c r="D54" s="14">
        <f>C54*(D$37+D43)</f>
        <v>23.91</v>
      </c>
    </row>
    <row r="55" spans="1:4" s="17" customFormat="1" x14ac:dyDescent="0.25">
      <c r="A55" s="4" t="s">
        <v>36</v>
      </c>
      <c r="B55" s="5" t="s">
        <v>55</v>
      </c>
      <c r="C55" s="2">
        <v>2E-3</v>
      </c>
      <c r="D55" s="14">
        <f>C55*(D$37+D43)</f>
        <v>7.97</v>
      </c>
    </row>
    <row r="56" spans="1:4" s="17" customFormat="1" ht="15.75" thickBot="1" x14ac:dyDescent="0.3">
      <c r="A56" s="4" t="s">
        <v>56</v>
      </c>
      <c r="B56" s="5" t="s">
        <v>57</v>
      </c>
      <c r="C56" s="2">
        <v>0.08</v>
      </c>
      <c r="D56" s="14">
        <f>C56*(D$37+D43)</f>
        <v>318.77999999999997</v>
      </c>
    </row>
    <row r="57" spans="1:4" s="17" customFormat="1" ht="15.75" thickBot="1" x14ac:dyDescent="0.3">
      <c r="A57" s="136" t="s">
        <v>44</v>
      </c>
      <c r="B57" s="137"/>
      <c r="C57" s="42">
        <f>SUM(C49:C56)</f>
        <v>0.36799999999999999</v>
      </c>
      <c r="D57" s="46">
        <f>SUM(D49:D56)</f>
        <v>1466.4</v>
      </c>
    </row>
    <row r="58" spans="1:4" s="17" customFormat="1" x14ac:dyDescent="0.25">
      <c r="A58" s="39"/>
      <c r="D58" s="19"/>
    </row>
    <row r="59" spans="1:4" s="17" customFormat="1" ht="16.5" thickBot="1" x14ac:dyDescent="0.3">
      <c r="A59" s="135" t="s">
        <v>58</v>
      </c>
      <c r="B59" s="135"/>
      <c r="C59" s="135"/>
      <c r="D59" s="135"/>
    </row>
    <row r="60" spans="1:4" s="17" customFormat="1" ht="15.75" thickBot="1" x14ac:dyDescent="0.3">
      <c r="A60" s="15" t="s">
        <v>59</v>
      </c>
      <c r="B60" s="16" t="s">
        <v>60</v>
      </c>
      <c r="C60" s="127" t="s">
        <v>28</v>
      </c>
      <c r="D60" s="134"/>
    </row>
    <row r="61" spans="1:4" s="17" customFormat="1" x14ac:dyDescent="0.25">
      <c r="A61" s="8" t="s">
        <v>5</v>
      </c>
      <c r="B61" s="41" t="s">
        <v>61</v>
      </c>
      <c r="C61" s="145">
        <f>11*22</f>
        <v>242</v>
      </c>
      <c r="D61" s="146"/>
    </row>
    <row r="62" spans="1:4" s="17" customFormat="1" x14ac:dyDescent="0.25">
      <c r="A62" s="4" t="s">
        <v>62</v>
      </c>
      <c r="B62" s="5" t="s">
        <v>63</v>
      </c>
      <c r="C62" s="147">
        <f>IF((6%*D30)&gt;C61,-C61,-(6%*D30))</f>
        <v>-188.63</v>
      </c>
      <c r="D62" s="148"/>
    </row>
    <row r="63" spans="1:4" s="17" customFormat="1" x14ac:dyDescent="0.25">
      <c r="A63" s="4" t="s">
        <v>7</v>
      </c>
      <c r="B63" s="5" t="s">
        <v>64</v>
      </c>
      <c r="C63" s="147">
        <f>44.43*22</f>
        <v>977.46</v>
      </c>
      <c r="D63" s="148"/>
    </row>
    <row r="64" spans="1:4" s="17" customFormat="1" x14ac:dyDescent="0.25">
      <c r="A64" s="4" t="s">
        <v>65</v>
      </c>
      <c r="B64" s="5" t="s">
        <v>66</v>
      </c>
      <c r="C64" s="147">
        <f>-0.3*22</f>
        <v>-6.6</v>
      </c>
      <c r="D64" s="148"/>
    </row>
    <row r="65" spans="1:6" s="17" customFormat="1" x14ac:dyDescent="0.25">
      <c r="A65" s="4" t="s">
        <v>10</v>
      </c>
      <c r="B65" s="6" t="s">
        <v>132</v>
      </c>
      <c r="C65" s="147">
        <v>37.47</v>
      </c>
      <c r="D65" s="148"/>
    </row>
    <row r="66" spans="1:6" s="17" customFormat="1" x14ac:dyDescent="0.25">
      <c r="A66" s="4" t="s">
        <v>12</v>
      </c>
      <c r="B66" s="6" t="s">
        <v>68</v>
      </c>
      <c r="C66" s="147">
        <v>241</v>
      </c>
      <c r="D66" s="148"/>
    </row>
    <row r="67" spans="1:6" s="17" customFormat="1" x14ac:dyDescent="0.25">
      <c r="A67" s="4" t="s">
        <v>14</v>
      </c>
      <c r="B67" s="6" t="s">
        <v>136</v>
      </c>
      <c r="C67" s="147">
        <v>2.75</v>
      </c>
      <c r="D67" s="148"/>
      <c r="F67" s="88"/>
    </row>
    <row r="68" spans="1:6" s="17" customFormat="1" ht="15.75" thickBot="1" x14ac:dyDescent="0.3">
      <c r="A68" s="81"/>
      <c r="B68" s="82"/>
      <c r="C68" s="83"/>
      <c r="D68" s="83"/>
    </row>
    <row r="69" spans="1:6" s="17" customFormat="1" ht="15" customHeight="1" thickBot="1" x14ac:dyDescent="0.3">
      <c r="A69" s="133" t="s">
        <v>69</v>
      </c>
      <c r="B69" s="134"/>
      <c r="C69" s="149">
        <f>SUM(C61:D67)</f>
        <v>1305.45</v>
      </c>
      <c r="D69" s="149"/>
    </row>
    <row r="70" spans="1:6" s="17" customFormat="1" x14ac:dyDescent="0.25">
      <c r="A70" s="150"/>
      <c r="B70" s="150"/>
      <c r="C70" s="150"/>
      <c r="D70" s="150"/>
    </row>
    <row r="71" spans="1:6" s="17" customFormat="1" ht="16.5" thickBot="1" x14ac:dyDescent="0.3">
      <c r="A71" s="144" t="s">
        <v>70</v>
      </c>
      <c r="B71" s="144"/>
      <c r="C71" s="144"/>
      <c r="D71" s="47"/>
    </row>
    <row r="72" spans="1:6" s="17" customFormat="1" ht="15.75" thickBot="1" x14ac:dyDescent="0.3">
      <c r="A72" s="15">
        <v>2</v>
      </c>
      <c r="B72" s="16" t="s">
        <v>71</v>
      </c>
      <c r="C72" s="16" t="s">
        <v>28</v>
      </c>
      <c r="D72" s="48"/>
    </row>
    <row r="73" spans="1:6" s="17" customFormat="1" x14ac:dyDescent="0.25">
      <c r="A73" s="7" t="s">
        <v>40</v>
      </c>
      <c r="B73" s="5" t="s">
        <v>41</v>
      </c>
      <c r="C73" s="49">
        <f>D43</f>
        <v>675.99</v>
      </c>
      <c r="D73" s="48"/>
    </row>
    <row r="74" spans="1:6" s="17" customFormat="1" x14ac:dyDescent="0.25">
      <c r="A74" s="7" t="s">
        <v>47</v>
      </c>
      <c r="B74" s="5" t="s">
        <v>72</v>
      </c>
      <c r="C74" s="49">
        <f>D57</f>
        <v>1466.4</v>
      </c>
      <c r="D74" s="48"/>
    </row>
    <row r="75" spans="1:6" s="17" customFormat="1" ht="15.75" thickBot="1" x14ac:dyDescent="0.3">
      <c r="A75" s="7" t="s">
        <v>59</v>
      </c>
      <c r="B75" s="5" t="s">
        <v>60</v>
      </c>
      <c r="C75" s="49">
        <f>C69</f>
        <v>1305.45</v>
      </c>
      <c r="D75" s="48"/>
    </row>
    <row r="76" spans="1:6" s="17" customFormat="1" ht="15" customHeight="1" thickBot="1" x14ac:dyDescent="0.3">
      <c r="A76" s="133" t="s">
        <v>73</v>
      </c>
      <c r="B76" s="134"/>
      <c r="C76" s="50">
        <f>SUM(C73:C75)</f>
        <v>3447.84</v>
      </c>
      <c r="D76" s="48"/>
    </row>
    <row r="77" spans="1:6" s="17" customFormat="1" ht="15" customHeight="1" x14ac:dyDescent="0.25">
      <c r="A77" s="48"/>
      <c r="B77" s="48"/>
      <c r="C77" s="48"/>
      <c r="D77" s="48"/>
    </row>
    <row r="78" spans="1:6" s="17" customFormat="1" ht="15" customHeight="1" thickBot="1" x14ac:dyDescent="0.3">
      <c r="A78" s="135" t="s">
        <v>74</v>
      </c>
      <c r="B78" s="135"/>
      <c r="C78" s="135"/>
      <c r="D78" s="135"/>
    </row>
    <row r="79" spans="1:6" s="17" customFormat="1" ht="15" customHeight="1" thickBot="1" x14ac:dyDescent="0.3">
      <c r="A79" s="15">
        <v>3</v>
      </c>
      <c r="B79" s="16" t="s">
        <v>75</v>
      </c>
      <c r="C79" s="16" t="s">
        <v>42</v>
      </c>
      <c r="D79" s="40" t="s">
        <v>28</v>
      </c>
    </row>
    <row r="80" spans="1:6" s="17" customFormat="1" x14ac:dyDescent="0.25">
      <c r="A80" s="8" t="s">
        <v>5</v>
      </c>
      <c r="B80" s="41" t="s">
        <v>76</v>
      </c>
      <c r="C80" s="3">
        <f>1.81%</f>
        <v>1.8100000000000002E-2</v>
      </c>
      <c r="D80" s="14">
        <f>C80*($D$37)</f>
        <v>59.89</v>
      </c>
    </row>
    <row r="81" spans="1:6" s="17" customFormat="1" ht="15" customHeight="1" x14ac:dyDescent="0.25">
      <c r="A81" s="4" t="s">
        <v>7</v>
      </c>
      <c r="B81" s="5" t="s">
        <v>77</v>
      </c>
      <c r="C81" s="3">
        <f>C80*C56</f>
        <v>1.4E-3</v>
      </c>
      <c r="D81" s="14">
        <f t="shared" ref="D81:D85" si="0">C81*($D$37)</f>
        <v>4.63</v>
      </c>
    </row>
    <row r="82" spans="1:6" s="17" customFormat="1" ht="15" customHeight="1" x14ac:dyDescent="0.25">
      <c r="A82" s="4" t="s">
        <v>10</v>
      </c>
      <c r="B82" s="5" t="s">
        <v>134</v>
      </c>
      <c r="C82" s="3">
        <v>4.0500000000000001E-2</v>
      </c>
      <c r="D82" s="14">
        <f t="shared" si="0"/>
        <v>134.01</v>
      </c>
    </row>
    <row r="83" spans="1:6" s="17" customFormat="1" ht="15" customHeight="1" x14ac:dyDescent="0.25">
      <c r="A83" s="4" t="s">
        <v>12</v>
      </c>
      <c r="B83" s="5" t="s">
        <v>78</v>
      </c>
      <c r="C83" s="3">
        <v>1.9E-3</v>
      </c>
      <c r="D83" s="14">
        <f t="shared" si="0"/>
        <v>6.29</v>
      </c>
    </row>
    <row r="84" spans="1:6" s="17" customFormat="1" ht="15" customHeight="1" x14ac:dyDescent="0.25">
      <c r="A84" s="4" t="s">
        <v>14</v>
      </c>
      <c r="B84" s="5" t="s">
        <v>79</v>
      </c>
      <c r="C84" s="3">
        <f>C57*C83</f>
        <v>6.9999999999999999E-4</v>
      </c>
      <c r="D84" s="14">
        <f t="shared" si="0"/>
        <v>2.3199999999999998</v>
      </c>
    </row>
    <row r="85" spans="1:6" s="17" customFormat="1" ht="15" customHeight="1" thickBot="1" x14ac:dyDescent="0.3">
      <c r="A85" s="36" t="s">
        <v>34</v>
      </c>
      <c r="B85" s="51" t="s">
        <v>133</v>
      </c>
      <c r="C85" s="3">
        <v>9.4999999999999998E-3</v>
      </c>
      <c r="D85" s="14">
        <f t="shared" si="0"/>
        <v>31.43</v>
      </c>
      <c r="F85" s="52"/>
    </row>
    <row r="86" spans="1:6" s="17" customFormat="1" ht="15" customHeight="1" x14ac:dyDescent="0.25">
      <c r="A86" s="139" t="s">
        <v>44</v>
      </c>
      <c r="B86" s="140"/>
      <c r="C86" s="79">
        <f>SUM(C80:C85)</f>
        <v>7.2099999999999997E-2</v>
      </c>
      <c r="D86" s="80">
        <f>SUM(D80:D85)</f>
        <v>238.57</v>
      </c>
    </row>
    <row r="87" spans="1:6" s="17" customFormat="1" ht="47.25" customHeight="1" x14ac:dyDescent="0.25">
      <c r="A87" s="141" t="s">
        <v>135</v>
      </c>
      <c r="B87" s="141"/>
      <c r="C87" s="141"/>
      <c r="D87" s="141"/>
    </row>
    <row r="88" spans="1:6" s="17" customFormat="1" ht="18.75" customHeight="1" x14ac:dyDescent="0.25">
      <c r="A88" s="78"/>
      <c r="B88" s="78"/>
      <c r="C88" s="78"/>
      <c r="D88" s="78"/>
    </row>
    <row r="89" spans="1:6" s="17" customFormat="1" ht="15" customHeight="1" x14ac:dyDescent="0.25">
      <c r="A89" s="135" t="s">
        <v>80</v>
      </c>
      <c r="B89" s="135"/>
      <c r="C89" s="135"/>
      <c r="D89" s="135"/>
    </row>
    <row r="90" spans="1:6" s="17" customFormat="1" ht="15" customHeight="1" x14ac:dyDescent="0.25">
      <c r="A90" s="135" t="s">
        <v>81</v>
      </c>
      <c r="B90" s="135"/>
      <c r="C90" s="135"/>
      <c r="D90" s="135"/>
    </row>
    <row r="91" spans="1:6" s="17" customFormat="1" ht="15" customHeight="1" x14ac:dyDescent="0.25">
      <c r="A91" s="69" t="s">
        <v>82</v>
      </c>
      <c r="B91" s="69" t="s">
        <v>83</v>
      </c>
      <c r="C91" s="69" t="s">
        <v>42</v>
      </c>
      <c r="D91" s="69" t="s">
        <v>28</v>
      </c>
    </row>
    <row r="92" spans="1:6" s="17" customFormat="1" x14ac:dyDescent="0.25">
      <c r="A92" s="7" t="s">
        <v>5</v>
      </c>
      <c r="B92" s="5" t="s">
        <v>84</v>
      </c>
      <c r="C92" s="12">
        <v>9.4999999999999998E-3</v>
      </c>
      <c r="D92" s="71">
        <f>C92*($D$37)</f>
        <v>31.43</v>
      </c>
    </row>
    <row r="93" spans="1:6" s="17" customFormat="1" x14ac:dyDescent="0.25">
      <c r="A93" s="7" t="s">
        <v>7</v>
      </c>
      <c r="B93" s="5" t="s">
        <v>85</v>
      </c>
      <c r="C93" s="12">
        <v>4.1700000000000001E-2</v>
      </c>
      <c r="D93" s="71">
        <f t="shared" ref="D93:D97" si="1">C93*($D$37)</f>
        <v>137.97999999999999</v>
      </c>
    </row>
    <row r="94" spans="1:6" s="17" customFormat="1" x14ac:dyDescent="0.25">
      <c r="A94" s="7" t="s">
        <v>10</v>
      </c>
      <c r="B94" s="5" t="s">
        <v>86</v>
      </c>
      <c r="C94" s="12">
        <v>1E-3</v>
      </c>
      <c r="D94" s="71">
        <f t="shared" si="1"/>
        <v>3.31</v>
      </c>
    </row>
    <row r="95" spans="1:6" s="17" customFormat="1" x14ac:dyDescent="0.25">
      <c r="A95" s="7" t="s">
        <v>12</v>
      </c>
      <c r="B95" s="5" t="s">
        <v>87</v>
      </c>
      <c r="C95" s="12">
        <v>2.0000000000000001E-4</v>
      </c>
      <c r="D95" s="71">
        <f t="shared" si="1"/>
        <v>0.66</v>
      </c>
    </row>
    <row r="96" spans="1:6" s="17" customFormat="1" x14ac:dyDescent="0.25">
      <c r="A96" s="7" t="s">
        <v>14</v>
      </c>
      <c r="B96" s="5" t="s">
        <v>88</v>
      </c>
      <c r="C96" s="12">
        <v>6.3E-3</v>
      </c>
      <c r="D96" s="71">
        <f t="shared" si="1"/>
        <v>20.85</v>
      </c>
    </row>
    <row r="97" spans="1:4" s="17" customFormat="1" x14ac:dyDescent="0.25">
      <c r="A97" s="119" t="s">
        <v>44</v>
      </c>
      <c r="B97" s="119"/>
      <c r="C97" s="72">
        <f>SUM(C92:C96)</f>
        <v>5.8700000000000002E-2</v>
      </c>
      <c r="D97" s="71">
        <f t="shared" si="1"/>
        <v>194.23</v>
      </c>
    </row>
    <row r="98" spans="1:4" s="17" customFormat="1" x14ac:dyDescent="0.25"/>
    <row r="99" spans="1:4" s="17" customFormat="1" ht="16.5" thickBot="1" x14ac:dyDescent="0.3">
      <c r="A99" s="142" t="s">
        <v>89</v>
      </c>
      <c r="B99" s="142"/>
      <c r="C99" s="142"/>
      <c r="D99" s="142"/>
    </row>
    <row r="100" spans="1:4" s="17" customFormat="1" ht="15.75" thickBot="1" x14ac:dyDescent="0.3">
      <c r="A100" s="15" t="s">
        <v>90</v>
      </c>
      <c r="B100" s="16" t="s">
        <v>91</v>
      </c>
      <c r="C100" s="53" t="s">
        <v>28</v>
      </c>
    </row>
    <row r="101" spans="1:4" s="17" customFormat="1" ht="15.75" thickBot="1" x14ac:dyDescent="0.3">
      <c r="A101" s="8" t="s">
        <v>5</v>
      </c>
      <c r="B101" s="41" t="s">
        <v>92</v>
      </c>
      <c r="C101" s="54"/>
    </row>
    <row r="102" spans="1:4" s="17" customFormat="1" ht="15.75" thickBot="1" x14ac:dyDescent="0.3">
      <c r="A102" s="136" t="s">
        <v>44</v>
      </c>
      <c r="B102" s="137"/>
      <c r="C102" s="55"/>
    </row>
    <row r="103" spans="1:4" s="17" customFormat="1" x14ac:dyDescent="0.25"/>
    <row r="104" spans="1:4" s="17" customFormat="1" ht="15.75" thickBot="1" x14ac:dyDescent="0.3">
      <c r="A104" s="143" t="s">
        <v>93</v>
      </c>
      <c r="B104" s="143"/>
      <c r="C104" s="143"/>
    </row>
    <row r="105" spans="1:4" s="17" customFormat="1" ht="15.75" thickBot="1" x14ac:dyDescent="0.3">
      <c r="A105" s="15">
        <v>4</v>
      </c>
      <c r="B105" s="16" t="s">
        <v>94</v>
      </c>
      <c r="C105" s="53" t="s">
        <v>28</v>
      </c>
    </row>
    <row r="106" spans="1:4" s="17" customFormat="1" x14ac:dyDescent="0.25">
      <c r="A106" s="4" t="s">
        <v>82</v>
      </c>
      <c r="B106" s="41" t="s">
        <v>83</v>
      </c>
      <c r="C106" s="54">
        <f>D97</f>
        <v>194.23</v>
      </c>
    </row>
    <row r="107" spans="1:4" s="17" customFormat="1" ht="15.75" thickBot="1" x14ac:dyDescent="0.3">
      <c r="A107" s="4" t="s">
        <v>90</v>
      </c>
      <c r="B107" s="56" t="s">
        <v>91</v>
      </c>
      <c r="C107" s="54">
        <f>C101</f>
        <v>0</v>
      </c>
    </row>
    <row r="108" spans="1:4" s="17" customFormat="1" ht="15.75" thickBot="1" x14ac:dyDescent="0.3">
      <c r="A108" s="136" t="s">
        <v>44</v>
      </c>
      <c r="B108" s="137"/>
      <c r="C108" s="57">
        <f>SUM(C106:C107)</f>
        <v>194.23</v>
      </c>
    </row>
    <row r="109" spans="1:4" s="17" customFormat="1" x14ac:dyDescent="0.25">
      <c r="A109" s="39"/>
      <c r="D109" s="19"/>
    </row>
    <row r="110" spans="1:4" s="17" customFormat="1" ht="16.5" thickBot="1" x14ac:dyDescent="0.3">
      <c r="A110" s="135" t="s">
        <v>95</v>
      </c>
      <c r="B110" s="135"/>
      <c r="C110" s="135"/>
      <c r="D110" s="135"/>
    </row>
    <row r="111" spans="1:4" s="17" customFormat="1" ht="15.75" thickBot="1" x14ac:dyDescent="0.3">
      <c r="A111" s="15">
        <v>5</v>
      </c>
      <c r="B111" s="127" t="s">
        <v>96</v>
      </c>
      <c r="C111" s="128"/>
      <c r="D111" s="33" t="s">
        <v>28</v>
      </c>
    </row>
    <row r="112" spans="1:4" s="17" customFormat="1" x14ac:dyDescent="0.25">
      <c r="A112" s="8" t="s">
        <v>5</v>
      </c>
      <c r="B112" s="129" t="s">
        <v>97</v>
      </c>
      <c r="C112" s="130"/>
      <c r="D112" s="104">
        <f>UNIFORME!F12</f>
        <v>171.67</v>
      </c>
    </row>
    <row r="113" spans="1:4" s="17" customFormat="1" x14ac:dyDescent="0.25">
      <c r="A113" s="4" t="s">
        <v>7</v>
      </c>
      <c r="B113" s="112" t="s">
        <v>98</v>
      </c>
      <c r="C113" s="113"/>
      <c r="D113" s="84">
        <v>0</v>
      </c>
    </row>
    <row r="114" spans="1:4" s="17" customFormat="1" x14ac:dyDescent="0.25">
      <c r="A114" s="4" t="s">
        <v>10</v>
      </c>
      <c r="B114" s="112" t="s">
        <v>99</v>
      </c>
      <c r="C114" s="113"/>
      <c r="D114" s="84">
        <v>0</v>
      </c>
    </row>
    <row r="115" spans="1:4" s="17" customFormat="1" ht="15.75" thickBot="1" x14ac:dyDescent="0.3">
      <c r="A115" s="36" t="s">
        <v>12</v>
      </c>
      <c r="B115" s="131" t="s">
        <v>37</v>
      </c>
      <c r="C115" s="132"/>
      <c r="D115" s="37"/>
    </row>
    <row r="116" spans="1:4" s="17" customFormat="1" ht="15.75" customHeight="1" thickBot="1" x14ac:dyDescent="0.3">
      <c r="A116" s="133" t="s">
        <v>100</v>
      </c>
      <c r="B116" s="134"/>
      <c r="C116" s="128"/>
      <c r="D116" s="38">
        <f>SUM(D112:D115)</f>
        <v>171.67</v>
      </c>
    </row>
    <row r="117" spans="1:4" s="17" customFormat="1" x14ac:dyDescent="0.25"/>
    <row r="118" spans="1:4" s="17" customFormat="1" ht="16.5" thickBot="1" x14ac:dyDescent="0.3">
      <c r="A118" s="135" t="s">
        <v>101</v>
      </c>
      <c r="B118" s="135"/>
      <c r="C118" s="135"/>
      <c r="D118" s="135"/>
    </row>
    <row r="119" spans="1:4" s="17" customFormat="1" ht="15.75" thickBot="1" x14ac:dyDescent="0.3">
      <c r="A119" s="15">
        <v>5</v>
      </c>
      <c r="B119" s="40" t="s">
        <v>102</v>
      </c>
      <c r="C119" s="109" t="s">
        <v>42</v>
      </c>
      <c r="D119" s="107" t="s">
        <v>28</v>
      </c>
    </row>
    <row r="120" spans="1:4" s="17" customFormat="1" x14ac:dyDescent="0.25">
      <c r="A120" s="8" t="s">
        <v>5</v>
      </c>
      <c r="B120" s="9" t="s">
        <v>103</v>
      </c>
      <c r="C120" s="108">
        <v>0.05</v>
      </c>
      <c r="D120" s="58">
        <f>C120*$D$136</f>
        <v>368.06</v>
      </c>
    </row>
    <row r="121" spans="1:4" s="17" customFormat="1" x14ac:dyDescent="0.25">
      <c r="A121" s="4" t="s">
        <v>7</v>
      </c>
      <c r="B121" s="11" t="s">
        <v>175</v>
      </c>
      <c r="C121" s="10">
        <v>0.05</v>
      </c>
      <c r="D121" s="58">
        <f>C121*(D120+$D$136)</f>
        <v>386.46</v>
      </c>
    </row>
    <row r="122" spans="1:4" s="17" customFormat="1" x14ac:dyDescent="0.25">
      <c r="A122" s="4" t="s">
        <v>10</v>
      </c>
      <c r="B122" s="5" t="s">
        <v>104</v>
      </c>
      <c r="C122" s="59">
        <f>C123</f>
        <v>8.6499999999999994E-2</v>
      </c>
      <c r="D122" s="60"/>
    </row>
    <row r="123" spans="1:4" s="17" customFormat="1" x14ac:dyDescent="0.25">
      <c r="A123" s="4" t="s">
        <v>67</v>
      </c>
      <c r="B123" s="5" t="s">
        <v>105</v>
      </c>
      <c r="C123" s="61">
        <f>SUM(C124:C126)</f>
        <v>8.6499999999999994E-2</v>
      </c>
      <c r="D123" s="60"/>
    </row>
    <row r="124" spans="1:4" s="17" customFormat="1" x14ac:dyDescent="0.25">
      <c r="A124" s="4" t="s">
        <v>106</v>
      </c>
      <c r="B124" s="5" t="s">
        <v>107</v>
      </c>
      <c r="C124" s="61">
        <v>6.4999999999999997E-3</v>
      </c>
      <c r="D124" s="60">
        <f>(D136+D120+D121)/(1-C122)*C124</f>
        <v>57.75</v>
      </c>
    </row>
    <row r="125" spans="1:4" s="17" customFormat="1" x14ac:dyDescent="0.25">
      <c r="A125" s="4" t="s">
        <v>108</v>
      </c>
      <c r="B125" s="5" t="s">
        <v>109</v>
      </c>
      <c r="C125" s="61">
        <v>0.03</v>
      </c>
      <c r="D125" s="60">
        <f>(D136+D120+D121)/(1-C122)*C125</f>
        <v>266.52</v>
      </c>
    </row>
    <row r="126" spans="1:4" s="17" customFormat="1" ht="15.75" thickBot="1" x14ac:dyDescent="0.3">
      <c r="A126" s="4" t="s">
        <v>110</v>
      </c>
      <c r="B126" s="44" t="s">
        <v>111</v>
      </c>
      <c r="C126" s="61">
        <v>0.05</v>
      </c>
      <c r="D126" s="60">
        <f>(D136+D120+D121)/(1-C122)*C126</f>
        <v>444.21</v>
      </c>
    </row>
    <row r="127" spans="1:4" s="17" customFormat="1" ht="15.75" thickBot="1" x14ac:dyDescent="0.3">
      <c r="A127" s="136" t="s">
        <v>44</v>
      </c>
      <c r="B127" s="137"/>
      <c r="C127" s="137"/>
      <c r="D127" s="62">
        <f>SUM(D120:D126)</f>
        <v>1523</v>
      </c>
    </row>
    <row r="128" spans="1:4" s="17" customFormat="1" ht="15.75" customHeight="1" x14ac:dyDescent="0.25">
      <c r="A128" s="39"/>
      <c r="D128" s="19"/>
    </row>
    <row r="129" spans="1:8" s="17" customFormat="1" ht="16.5" thickBot="1" x14ac:dyDescent="0.3">
      <c r="A129" s="138" t="s">
        <v>112</v>
      </c>
      <c r="B129" s="138"/>
      <c r="C129" s="138"/>
      <c r="D129" s="138"/>
    </row>
    <row r="130" spans="1:8" s="17" customFormat="1" ht="15.75" customHeight="1" thickBot="1" x14ac:dyDescent="0.3">
      <c r="A130" s="133" t="s">
        <v>113</v>
      </c>
      <c r="B130" s="134"/>
      <c r="C130" s="128"/>
      <c r="D130" s="40" t="s">
        <v>114</v>
      </c>
    </row>
    <row r="131" spans="1:8" s="17" customFormat="1" x14ac:dyDescent="0.25">
      <c r="A131" s="8" t="s">
        <v>5</v>
      </c>
      <c r="B131" s="129" t="s">
        <v>115</v>
      </c>
      <c r="C131" s="130"/>
      <c r="D131" s="63">
        <f>D37</f>
        <v>3308.81</v>
      </c>
    </row>
    <row r="132" spans="1:8" s="17" customFormat="1" x14ac:dyDescent="0.25">
      <c r="A132" s="4" t="s">
        <v>7</v>
      </c>
      <c r="B132" s="112" t="s">
        <v>116</v>
      </c>
      <c r="C132" s="113"/>
      <c r="D132" s="64">
        <f>C76</f>
        <v>3447.84</v>
      </c>
    </row>
    <row r="133" spans="1:8" s="17" customFormat="1" x14ac:dyDescent="0.25">
      <c r="A133" s="4" t="s">
        <v>10</v>
      </c>
      <c r="B133" s="112" t="s">
        <v>117</v>
      </c>
      <c r="C133" s="113"/>
      <c r="D133" s="64">
        <f>D86</f>
        <v>238.57</v>
      </c>
    </row>
    <row r="134" spans="1:8" s="17" customFormat="1" ht="15" customHeight="1" x14ac:dyDescent="0.25">
      <c r="A134" s="4" t="s">
        <v>12</v>
      </c>
      <c r="B134" s="65" t="s">
        <v>118</v>
      </c>
      <c r="C134" s="66"/>
      <c r="D134" s="64">
        <f>C108</f>
        <v>194.23</v>
      </c>
    </row>
    <row r="135" spans="1:8" s="17" customFormat="1" x14ac:dyDescent="0.25">
      <c r="A135" s="4" t="s">
        <v>14</v>
      </c>
      <c r="B135" s="112" t="s">
        <v>119</v>
      </c>
      <c r="C135" s="113"/>
      <c r="D135" s="64">
        <f>D116</f>
        <v>171.67</v>
      </c>
    </row>
    <row r="136" spans="1:8" s="17" customFormat="1" ht="15" customHeight="1" x14ac:dyDescent="0.25">
      <c r="A136" s="114" t="s">
        <v>120</v>
      </c>
      <c r="B136" s="115"/>
      <c r="C136" s="116"/>
      <c r="D136" s="64">
        <f>SUM(D131:D135)</f>
        <v>7361.12</v>
      </c>
    </row>
    <row r="137" spans="1:8" s="17" customFormat="1" ht="15.75" customHeight="1" x14ac:dyDescent="0.25">
      <c r="A137" s="36" t="s">
        <v>34</v>
      </c>
      <c r="B137" s="117" t="s">
        <v>121</v>
      </c>
      <c r="C137" s="118"/>
      <c r="D137" s="67">
        <f>D127</f>
        <v>1523</v>
      </c>
    </row>
    <row r="138" spans="1:8" s="17" customFormat="1" ht="15" customHeight="1" x14ac:dyDescent="0.25">
      <c r="A138" s="119" t="s">
        <v>122</v>
      </c>
      <c r="B138" s="119"/>
      <c r="C138" s="119"/>
      <c r="D138" s="68">
        <f>SUM(D136:D137)</f>
        <v>8884.1200000000008</v>
      </c>
    </row>
    <row r="140" spans="1:8" x14ac:dyDescent="0.25">
      <c r="A140" s="120" t="s">
        <v>124</v>
      </c>
      <c r="B140" s="120"/>
      <c r="C140" s="120"/>
      <c r="D140" s="120"/>
      <c r="E140" s="120"/>
      <c r="F140" s="120"/>
      <c r="G140" s="120"/>
    </row>
    <row r="141" spans="1:8" x14ac:dyDescent="0.25">
      <c r="A141" s="74"/>
      <c r="B141" s="121" t="s">
        <v>123</v>
      </c>
      <c r="C141" s="121"/>
      <c r="D141" s="121"/>
      <c r="E141" s="121"/>
      <c r="F141" s="121"/>
      <c r="G141" s="74" t="s">
        <v>28</v>
      </c>
    </row>
    <row r="142" spans="1:8" x14ac:dyDescent="0.25">
      <c r="A142" s="73" t="s">
        <v>5</v>
      </c>
      <c r="B142" s="122" t="s">
        <v>125</v>
      </c>
      <c r="C142" s="122"/>
      <c r="D142" s="122"/>
      <c r="E142" s="122"/>
      <c r="F142" s="122"/>
      <c r="G142" s="75">
        <f>SUM(D136:D137)</f>
        <v>8884.1200000000008</v>
      </c>
      <c r="H142" s="86"/>
    </row>
    <row r="143" spans="1:8" x14ac:dyDescent="0.25">
      <c r="A143" s="73" t="s">
        <v>7</v>
      </c>
      <c r="B143" s="123" t="s">
        <v>126</v>
      </c>
      <c r="C143" s="124"/>
      <c r="D143" s="124"/>
      <c r="E143" s="124"/>
      <c r="F143" s="125"/>
      <c r="G143" s="75">
        <f>G142/22</f>
        <v>403.82</v>
      </c>
    </row>
    <row r="144" spans="1:8" x14ac:dyDescent="0.25">
      <c r="A144" s="73" t="s">
        <v>10</v>
      </c>
      <c r="B144" s="122" t="s">
        <v>127</v>
      </c>
      <c r="C144" s="122"/>
      <c r="D144" s="122"/>
      <c r="E144" s="76">
        <v>3</v>
      </c>
      <c r="F144" s="77" t="s">
        <v>128</v>
      </c>
      <c r="G144" s="75">
        <f>(G142*E144)</f>
        <v>26652.36</v>
      </c>
    </row>
    <row r="145" spans="1:7" x14ac:dyDescent="0.25">
      <c r="A145" s="73" t="s">
        <v>12</v>
      </c>
      <c r="B145" s="126" t="s">
        <v>129</v>
      </c>
      <c r="C145" s="126"/>
      <c r="D145" s="126"/>
      <c r="E145" s="76">
        <v>12</v>
      </c>
      <c r="F145" s="77" t="s">
        <v>130</v>
      </c>
      <c r="G145" s="75">
        <f>G144*12</f>
        <v>319828.32</v>
      </c>
    </row>
    <row r="146" spans="1:7" x14ac:dyDescent="0.25">
      <c r="A146" s="111" t="s">
        <v>131</v>
      </c>
      <c r="B146" s="111"/>
      <c r="C146" s="111"/>
      <c r="D146" s="111"/>
      <c r="E146" s="111"/>
      <c r="F146" s="111"/>
      <c r="G146" s="111"/>
    </row>
  </sheetData>
  <mergeCells count="84">
    <mergeCell ref="A146:G146"/>
    <mergeCell ref="B133:C133"/>
    <mergeCell ref="B135:C135"/>
    <mergeCell ref="A136:C136"/>
    <mergeCell ref="B137:C137"/>
    <mergeCell ref="A138:C138"/>
    <mergeCell ref="A140:G140"/>
    <mergeCell ref="B141:F141"/>
    <mergeCell ref="B142:F142"/>
    <mergeCell ref="B143:F143"/>
    <mergeCell ref="B144:D144"/>
    <mergeCell ref="B145:D145"/>
    <mergeCell ref="B132:C132"/>
    <mergeCell ref="B111:C111"/>
    <mergeCell ref="B112:C112"/>
    <mergeCell ref="B113:C113"/>
    <mergeCell ref="B114:C114"/>
    <mergeCell ref="B115:C115"/>
    <mergeCell ref="A116:C116"/>
    <mergeCell ref="A118:D118"/>
    <mergeCell ref="A127:C127"/>
    <mergeCell ref="A129:D129"/>
    <mergeCell ref="A130:C130"/>
    <mergeCell ref="B131:C131"/>
    <mergeCell ref="A110:D110"/>
    <mergeCell ref="A76:B76"/>
    <mergeCell ref="A78:D78"/>
    <mergeCell ref="A86:B86"/>
    <mergeCell ref="A87:D87"/>
    <mergeCell ref="A89:D89"/>
    <mergeCell ref="A90:D90"/>
    <mergeCell ref="A97:B97"/>
    <mergeCell ref="A99:D99"/>
    <mergeCell ref="A102:B102"/>
    <mergeCell ref="A104:C104"/>
    <mergeCell ref="A108:B108"/>
    <mergeCell ref="A71:C71"/>
    <mergeCell ref="C60:D60"/>
    <mergeCell ref="C61:D61"/>
    <mergeCell ref="C62:D62"/>
    <mergeCell ref="C63:D63"/>
    <mergeCell ref="C64:D64"/>
    <mergeCell ref="C65:D65"/>
    <mergeCell ref="C66:D66"/>
    <mergeCell ref="C67:D67"/>
    <mergeCell ref="A69:B69"/>
    <mergeCell ref="C69:D69"/>
    <mergeCell ref="A70:D70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62011-8C5E-4072-B40B-171D703795DE}">
  <dimension ref="A1:G12"/>
  <sheetViews>
    <sheetView workbookViewId="0">
      <selection activeCell="F11" sqref="F11"/>
    </sheetView>
  </sheetViews>
  <sheetFormatPr defaultRowHeight="15" x14ac:dyDescent="0.25"/>
  <cols>
    <col min="1" max="1" width="2" bestFit="1" customWidth="1"/>
    <col min="2" max="2" width="40.85546875" customWidth="1"/>
    <col min="3" max="3" width="17.140625" customWidth="1"/>
    <col min="4" max="4" width="23.5703125" customWidth="1"/>
    <col min="5" max="5" width="18.5703125" customWidth="1"/>
    <col min="6" max="6" width="17.5703125" customWidth="1"/>
  </cols>
  <sheetData>
    <row r="1" spans="1:7" ht="18" x14ac:dyDescent="0.25">
      <c r="A1" s="174" t="s">
        <v>172</v>
      </c>
      <c r="B1" s="174"/>
      <c r="C1" s="174"/>
      <c r="D1" s="174"/>
      <c r="E1" s="174"/>
      <c r="F1" s="174"/>
    </row>
    <row r="2" spans="1:7" x14ac:dyDescent="0.25">
      <c r="A2" s="175" t="s">
        <v>154</v>
      </c>
      <c r="B2" s="175"/>
      <c r="C2" s="175"/>
      <c r="D2" s="175"/>
      <c r="E2" s="175"/>
      <c r="F2" s="175"/>
    </row>
    <row r="3" spans="1:7" ht="38.25" x14ac:dyDescent="0.25">
      <c r="A3" s="91"/>
      <c r="B3" s="92" t="s">
        <v>145</v>
      </c>
      <c r="C3" s="92" t="s">
        <v>146</v>
      </c>
      <c r="D3" s="92" t="s">
        <v>147</v>
      </c>
      <c r="E3" s="92" t="s">
        <v>148</v>
      </c>
      <c r="F3" s="92" t="s">
        <v>149</v>
      </c>
    </row>
    <row r="4" spans="1:7" ht="30" x14ac:dyDescent="0.25">
      <c r="A4" s="93">
        <v>1</v>
      </c>
      <c r="B4" s="93" t="s">
        <v>161</v>
      </c>
      <c r="C4" s="93">
        <v>3</v>
      </c>
      <c r="D4" s="110">
        <v>120</v>
      </c>
      <c r="E4" s="94">
        <f>D4</f>
        <v>120</v>
      </c>
      <c r="F4" s="94">
        <f t="shared" ref="F4:F10" si="0">E4*C4</f>
        <v>360</v>
      </c>
    </row>
    <row r="5" spans="1:7" ht="30" x14ac:dyDescent="0.25">
      <c r="A5" s="93">
        <v>2</v>
      </c>
      <c r="B5" s="93" t="s">
        <v>162</v>
      </c>
      <c r="C5" s="93">
        <v>4</v>
      </c>
      <c r="D5" s="110">
        <v>110</v>
      </c>
      <c r="E5" s="94">
        <f t="shared" ref="E5:E10" si="1">D5</f>
        <v>110</v>
      </c>
      <c r="F5" s="94">
        <f t="shared" si="0"/>
        <v>440</v>
      </c>
      <c r="G5" s="98"/>
    </row>
    <row r="6" spans="1:7" x14ac:dyDescent="0.25">
      <c r="A6" s="93">
        <v>3</v>
      </c>
      <c r="B6" s="93" t="s">
        <v>163</v>
      </c>
      <c r="C6" s="93">
        <v>3</v>
      </c>
      <c r="D6" s="110">
        <v>220</v>
      </c>
      <c r="E6" s="94">
        <f t="shared" si="1"/>
        <v>220</v>
      </c>
      <c r="F6" s="94">
        <f t="shared" si="0"/>
        <v>660</v>
      </c>
      <c r="G6" s="98"/>
    </row>
    <row r="7" spans="1:7" ht="30" x14ac:dyDescent="0.25">
      <c r="A7" s="93">
        <v>4</v>
      </c>
      <c r="B7" s="93" t="s">
        <v>165</v>
      </c>
      <c r="C7" s="93">
        <v>2</v>
      </c>
      <c r="D7" s="110">
        <v>150</v>
      </c>
      <c r="E7" s="94">
        <f t="shared" si="1"/>
        <v>150</v>
      </c>
      <c r="F7" s="94">
        <f t="shared" si="0"/>
        <v>300</v>
      </c>
      <c r="G7" s="98"/>
    </row>
    <row r="8" spans="1:7" x14ac:dyDescent="0.25">
      <c r="A8" s="93">
        <v>5</v>
      </c>
      <c r="B8" s="93" t="s">
        <v>164</v>
      </c>
      <c r="C8" s="93">
        <v>2</v>
      </c>
      <c r="D8" s="110">
        <v>80</v>
      </c>
      <c r="E8" s="94">
        <f t="shared" si="1"/>
        <v>80</v>
      </c>
      <c r="F8" s="94">
        <f t="shared" si="0"/>
        <v>160</v>
      </c>
    </row>
    <row r="9" spans="1:7" x14ac:dyDescent="0.25">
      <c r="A9" s="93">
        <v>6</v>
      </c>
      <c r="B9" s="93" t="s">
        <v>166</v>
      </c>
      <c r="C9" s="93">
        <v>2</v>
      </c>
      <c r="D9" s="110">
        <v>55</v>
      </c>
      <c r="E9" s="94">
        <f t="shared" si="1"/>
        <v>55</v>
      </c>
      <c r="F9" s="94">
        <f t="shared" si="0"/>
        <v>110</v>
      </c>
    </row>
    <row r="10" spans="1:7" x14ac:dyDescent="0.25">
      <c r="A10" s="93">
        <v>7</v>
      </c>
      <c r="B10" s="93" t="s">
        <v>167</v>
      </c>
      <c r="C10" s="93">
        <v>3</v>
      </c>
      <c r="D10" s="110">
        <v>10</v>
      </c>
      <c r="E10" s="94">
        <f t="shared" si="1"/>
        <v>10</v>
      </c>
      <c r="F10" s="94">
        <f t="shared" si="0"/>
        <v>30</v>
      </c>
      <c r="G10" s="98"/>
    </row>
    <row r="11" spans="1:7" x14ac:dyDescent="0.25">
      <c r="A11" s="176" t="s">
        <v>150</v>
      </c>
      <c r="B11" s="176"/>
      <c r="C11" s="176"/>
      <c r="D11" s="176"/>
      <c r="E11" s="176"/>
      <c r="F11" s="95">
        <f>SUM(F4:F10)</f>
        <v>2060</v>
      </c>
    </row>
    <row r="12" spans="1:7" x14ac:dyDescent="0.25">
      <c r="A12" s="176" t="s">
        <v>151</v>
      </c>
      <c r="B12" s="176"/>
      <c r="C12" s="176"/>
      <c r="D12" s="176"/>
      <c r="E12" s="176"/>
      <c r="F12" s="96">
        <f>ROUND(F11/12,2)</f>
        <v>171.67</v>
      </c>
    </row>
  </sheetData>
  <mergeCells count="4">
    <mergeCell ref="A1:F1"/>
    <mergeCell ref="A2:F2"/>
    <mergeCell ref="A11:E11"/>
    <mergeCell ref="A12:E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</vt:lpstr>
      <vt:lpstr>MOTORISTA I DIURNO</vt:lpstr>
      <vt:lpstr>MOTORISTA II (3H NOTURNAS)</vt:lpstr>
      <vt:lpstr>UNIFORME</vt:lpstr>
    </vt:vector>
  </TitlesOfParts>
  <Manager/>
  <Company>Controladoria-Geral da União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Alexandre Ferreira de Macedo</dc:creator>
  <cp:keywords/>
  <dc:description/>
  <cp:lastModifiedBy>Rodrigo Mendes</cp:lastModifiedBy>
  <cp:revision/>
  <cp:lastPrinted>2023-05-16T11:47:10Z</cp:lastPrinted>
  <dcterms:created xsi:type="dcterms:W3CDTF">2013-07-25T13:44:18Z</dcterms:created>
  <dcterms:modified xsi:type="dcterms:W3CDTF">2024-01-25T16:47:46Z</dcterms:modified>
  <cp:category/>
  <cp:contentStatus/>
</cp:coreProperties>
</file>