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gilvania\Downloads\"/>
    </mc:Choice>
  </mc:AlternateContent>
  <xr:revisionPtr revIDLastSave="0" documentId="8_{F3F32D85-2C8A-43EA-993B-503328DBD5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 de Custos - Recepcioni" sheetId="2" r:id="rId1"/>
    <sheet name="Planilha de Custos - Assistente" sheetId="11" r:id="rId2"/>
    <sheet name="Planilha de Custos - Motorista " sheetId="12" r:id="rId3"/>
    <sheet name="Diárias" sheetId="4" r:id="rId4"/>
    <sheet name="Uniformes" sheetId="7" r:id="rId5"/>
    <sheet name="Resumo do Valor da Proposta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qGzqURbDYR1eHzTB1RzwTMxK0BzX5aWhAK3lFsc9xTg="/>
    </ext>
  </extLst>
</workbook>
</file>

<file path=xl/calcChain.xml><?xml version="1.0" encoding="utf-8"?>
<calcChain xmlns="http://schemas.openxmlformats.org/spreadsheetml/2006/main">
  <c r="C51" i="12" l="1"/>
  <c r="C51" i="11"/>
  <c r="C51" i="2"/>
  <c r="D141" i="12"/>
  <c r="C25" i="12"/>
  <c r="C28" i="12" s="1"/>
  <c r="C25" i="11"/>
  <c r="C28" i="11" s="1"/>
  <c r="D15" i="4"/>
  <c r="D14" i="4"/>
  <c r="D10" i="4"/>
  <c r="D9" i="4"/>
  <c r="C159" i="12"/>
  <c r="D127" i="12"/>
  <c r="C118" i="12"/>
  <c r="C117" i="12"/>
  <c r="C116" i="12"/>
  <c r="C115" i="12"/>
  <c r="C114" i="12"/>
  <c r="C99" i="12"/>
  <c r="C96" i="12"/>
  <c r="D76" i="12"/>
  <c r="C69" i="12"/>
  <c r="C100" i="12" s="1"/>
  <c r="C50" i="12"/>
  <c r="D36" i="12"/>
  <c r="D75" i="12" s="1"/>
  <c r="D81" i="12" s="1"/>
  <c r="D89" i="12" s="1"/>
  <c r="D76" i="11"/>
  <c r="C159" i="11"/>
  <c r="D127" i="11"/>
  <c r="C118" i="11"/>
  <c r="C117" i="11"/>
  <c r="C116" i="11"/>
  <c r="C115" i="11"/>
  <c r="C114" i="11"/>
  <c r="C99" i="11"/>
  <c r="C100" i="11" s="1"/>
  <c r="C96" i="11"/>
  <c r="C69" i="11"/>
  <c r="C50" i="11"/>
  <c r="D36" i="11"/>
  <c r="D75" i="11" s="1"/>
  <c r="D76" i="2"/>
  <c r="C50" i="2"/>
  <c r="D37" i="12" l="1"/>
  <c r="D42" i="12" s="1"/>
  <c r="C97" i="12"/>
  <c r="C102" i="12" s="1"/>
  <c r="D81" i="11"/>
  <c r="D89" i="11" s="1"/>
  <c r="D37" i="11"/>
  <c r="D42" i="11" s="1"/>
  <c r="C97" i="11"/>
  <c r="C102" i="11" s="1"/>
  <c r="D96" i="12" l="1"/>
  <c r="D50" i="12"/>
  <c r="D169" i="12"/>
  <c r="D98" i="12"/>
  <c r="D54" i="12"/>
  <c r="D147" i="12"/>
  <c r="D51" i="12"/>
  <c r="D99" i="12"/>
  <c r="D101" i="12"/>
  <c r="D97" i="12"/>
  <c r="D100" i="12"/>
  <c r="D104" i="12"/>
  <c r="D97" i="11"/>
  <c r="D104" i="11"/>
  <c r="D50" i="11"/>
  <c r="D147" i="11"/>
  <c r="D100" i="11"/>
  <c r="D54" i="11"/>
  <c r="D51" i="11"/>
  <c r="D101" i="11"/>
  <c r="D96" i="11"/>
  <c r="D99" i="11"/>
  <c r="D169" i="11"/>
  <c r="D98" i="11"/>
  <c r="D102" i="11" l="1"/>
  <c r="D106" i="11" s="1"/>
  <c r="D52" i="11"/>
  <c r="D87" i="11" s="1"/>
  <c r="D52" i="12"/>
  <c r="D102" i="12"/>
  <c r="D149" i="11" l="1"/>
  <c r="D55" i="11"/>
  <c r="D56" i="11" s="1"/>
  <c r="D171" i="11"/>
  <c r="D55" i="12"/>
  <c r="D56" i="12" s="1"/>
  <c r="D87" i="12"/>
  <c r="D171" i="12"/>
  <c r="D149" i="12"/>
  <c r="D106" i="12"/>
  <c r="D61" i="11" l="1"/>
  <c r="D68" i="11"/>
  <c r="D62" i="11"/>
  <c r="D65" i="11"/>
  <c r="D67" i="11"/>
  <c r="D64" i="11"/>
  <c r="D66" i="11"/>
  <c r="D63" i="11"/>
  <c r="D65" i="12"/>
  <c r="D67" i="12"/>
  <c r="D64" i="12"/>
  <c r="D68" i="12"/>
  <c r="D63" i="12"/>
  <c r="D62" i="12"/>
  <c r="D61" i="12"/>
  <c r="D66" i="12"/>
  <c r="D69" i="11" l="1"/>
  <c r="D88" i="11" s="1"/>
  <c r="D90" i="11" s="1"/>
  <c r="D69" i="12"/>
  <c r="D88" i="12" s="1"/>
  <c r="D90" i="12" s="1"/>
  <c r="D170" i="11" l="1"/>
  <c r="D148" i="11"/>
  <c r="D105" i="11"/>
  <c r="D107" i="11" s="1"/>
  <c r="D170" i="12"/>
  <c r="D148" i="12"/>
  <c r="D105" i="12"/>
  <c r="D107" i="12" s="1"/>
  <c r="D114" i="11" l="1"/>
  <c r="D117" i="11"/>
  <c r="D116" i="11"/>
  <c r="D118" i="11"/>
  <c r="D115" i="11"/>
  <c r="D117" i="12"/>
  <c r="D114" i="12"/>
  <c r="D116" i="12"/>
  <c r="D118" i="12"/>
  <c r="D115" i="12"/>
  <c r="D120" i="11" l="1"/>
  <c r="D133" i="11" s="1"/>
  <c r="D135" i="11" s="1"/>
  <c r="D120" i="12"/>
  <c r="D133" i="12" s="1"/>
  <c r="D135" i="12" s="1"/>
  <c r="D150" i="12" s="1"/>
  <c r="D172" i="12"/>
  <c r="D172" i="11" l="1"/>
  <c r="D150" i="11"/>
  <c r="G19" i="7"/>
  <c r="H19" i="7" s="1"/>
  <c r="G18" i="7"/>
  <c r="H18" i="7" s="1"/>
  <c r="G17" i="7"/>
  <c r="H17" i="7" s="1"/>
  <c r="G16" i="7"/>
  <c r="H16" i="7" s="1"/>
  <c r="G9" i="7"/>
  <c r="H9" i="7" s="1"/>
  <c r="G8" i="7"/>
  <c r="H8" i="7" s="1"/>
  <c r="G7" i="7"/>
  <c r="H7" i="7" s="1"/>
  <c r="G6" i="7"/>
  <c r="H6" i="7" s="1"/>
  <c r="G5" i="7"/>
  <c r="H5" i="7" s="1"/>
  <c r="D18" i="4"/>
  <c r="E10" i="4"/>
  <c r="E9" i="4"/>
  <c r="C159" i="2"/>
  <c r="D127" i="2"/>
  <c r="C118" i="2"/>
  <c r="C117" i="2"/>
  <c r="C116" i="2"/>
  <c r="C115" i="2"/>
  <c r="C114" i="2"/>
  <c r="C99" i="2"/>
  <c r="C96" i="2"/>
  <c r="C97" i="2" s="1"/>
  <c r="C69" i="2"/>
  <c r="C100" i="2" s="1"/>
  <c r="D36" i="2"/>
  <c r="D75" i="2" s="1"/>
  <c r="D81" i="2" s="1"/>
  <c r="D89" i="2" s="1"/>
  <c r="E11" i="4" l="1"/>
  <c r="E12" i="4" s="1"/>
  <c r="E14" i="4" s="1"/>
  <c r="D37" i="2"/>
  <c r="D42" i="2" s="1"/>
  <c r="C102" i="2"/>
  <c r="G10" i="7"/>
  <c r="E17" i="4"/>
  <c r="E16" i="4"/>
  <c r="E15" i="4"/>
  <c r="G20" i="7"/>
  <c r="D97" i="2" l="1"/>
  <c r="D100" i="2"/>
  <c r="D145" i="12"/>
  <c r="D141" i="11"/>
  <c r="D145" i="11" s="1"/>
  <c r="E18" i="4"/>
  <c r="E19" i="4" s="1"/>
  <c r="C4" i="4" s="1"/>
  <c r="D4" i="4" s="1"/>
  <c r="G6" i="9" s="1"/>
  <c r="D51" i="2"/>
  <c r="D50" i="2"/>
  <c r="D101" i="2"/>
  <c r="D169" i="2"/>
  <c r="D104" i="2"/>
  <c r="D147" i="2"/>
  <c r="D99" i="2"/>
  <c r="D54" i="2"/>
  <c r="D96" i="2"/>
  <c r="D98" i="2"/>
  <c r="D141" i="2"/>
  <c r="D145" i="2" s="1"/>
  <c r="D151" i="2" s="1"/>
  <c r="D52" i="2" l="1"/>
  <c r="D173" i="11"/>
  <c r="D174" i="11" s="1"/>
  <c r="D151" i="11"/>
  <c r="D152" i="11" s="1"/>
  <c r="D151" i="12"/>
  <c r="D152" i="12" s="1"/>
  <c r="D173" i="12"/>
  <c r="D174" i="12" s="1"/>
  <c r="D102" i="2"/>
  <c r="D106" i="2" s="1"/>
  <c r="D173" i="2"/>
  <c r="D87" i="2"/>
  <c r="D55" i="2"/>
  <c r="D56" i="2" s="1"/>
  <c r="D157" i="12" l="1"/>
  <c r="D158" i="12" s="1"/>
  <c r="D161" i="12" s="1"/>
  <c r="D159" i="12"/>
  <c r="D163" i="12" s="1"/>
  <c r="D175" i="12" s="1"/>
  <c r="D176" i="12" s="1"/>
  <c r="C5" i="9" s="1"/>
  <c r="D157" i="11"/>
  <c r="D171" i="2"/>
  <c r="D149" i="2"/>
  <c r="D64" i="2"/>
  <c r="D68" i="2"/>
  <c r="D62" i="2"/>
  <c r="D67" i="2"/>
  <c r="D61" i="2"/>
  <c r="D66" i="2"/>
  <c r="D65" i="2"/>
  <c r="D63" i="2"/>
  <c r="D162" i="12" l="1"/>
  <c r="D158" i="11"/>
  <c r="D160" i="12"/>
  <c r="D69" i="2"/>
  <c r="D88" i="2" s="1"/>
  <c r="D90" i="2" s="1"/>
  <c r="D162" i="11" l="1"/>
  <c r="D159" i="11"/>
  <c r="D163" i="11" s="1"/>
  <c r="D175" i="11" s="1"/>
  <c r="D176" i="11" s="1"/>
  <c r="C3" i="9" s="1"/>
  <c r="D160" i="11"/>
  <c r="D161" i="11"/>
  <c r="D170" i="2"/>
  <c r="D148" i="2"/>
  <c r="D105" i="2"/>
  <c r="D107" i="2" s="1"/>
  <c r="D116" i="2" l="1"/>
  <c r="D115" i="2"/>
  <c r="D118" i="2"/>
  <c r="D114" i="2"/>
  <c r="D117" i="2"/>
  <c r="D120" i="2" l="1"/>
  <c r="D133" i="2" s="1"/>
  <c r="D135" i="2" s="1"/>
  <c r="D150" i="2" l="1"/>
  <c r="D152" i="2" s="1"/>
  <c r="D172" i="2"/>
  <c r="D174" i="2" s="1"/>
  <c r="D157" i="2" l="1"/>
  <c r="D158" i="2" s="1"/>
  <c r="D160" i="2" s="1"/>
  <c r="E5" i="9" l="1"/>
  <c r="G5" i="9" s="1"/>
  <c r="D161" i="2"/>
  <c r="D159" i="2"/>
  <c r="D163" i="2" s="1"/>
  <c r="D175" i="2" s="1"/>
  <c r="D176" i="2" s="1"/>
  <c r="C4" i="9" s="1"/>
  <c r="E4" i="9" s="1"/>
  <c r="G4" i="9" s="1"/>
  <c r="E3" i="9"/>
  <c r="G3" i="9" s="1"/>
  <c r="D162" i="2"/>
  <c r="G7" i="9" l="1"/>
  <c r="G8" i="9"/>
  <c r="C25" i="2"/>
  <c r="C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0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ID#AAABmZk2cJA
    (2025-06-25 20:41:34)
O 13° Salário é uma "remuneração extra" que será provisionada ao longo de 12 meses (1/12 = 8,33%)</t>
        </r>
      </text>
    </comment>
    <comment ref="C63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ID#AAABmZk2cI0
    (2025-06-25 20:41:34)
Estes valores podem oscilar entre 0,50% a 6,00% em função do FAP – Fator de Acidente Previdenciário</t>
        </r>
      </text>
    </comment>
    <comment ref="C96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ID#AAABmZk2cIc
    (2025-06-25 20:41:34)
Fórmula: ((1/12)* 0,05) = 0,417%
1 = Aviso Prévio Indenizado correspondente ao pagamento integral da remuneração, com
desligamento imediato do empregado;
12 = representa o rateio da remuneração em 12 meses;
5% ou 0,05 = percentual estatístico arbitrado de empregados que poderão ser demitidos com Aviso Prévio Indenizado</t>
        </r>
      </text>
    </comment>
    <comment ref="C98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ID#AAABmZk2cKE
    (2025-06-25 20:41:34)
Anexo XII da IN 5/2017 e Lei nº
13.932 que extinguiu, no art. 12, a Contribuição Social de 10% sobre o FGTS: para os órgãos
que trabalham com Conta Vinculada, a soma das multas do FGTS (itens C + F) deve ser igual a
4% (Incide sobre o Módulo I - Composição da Remuneração).</t>
        </r>
      </text>
    </comment>
    <comment ref="C99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ID#AAABmZBgmS4
    (2025-06-25 20:41:34)
Fórmula: ((7/30)/12)*0,95.
7 = dias corridos de folga a que o empregado tem direito (Parágrafo único do art. 488 da CLT);
30 = corresponde ao rateio mensal do Aviso Prévio Trabalhado;
12 = quantidade de meses no ano;
95% = percentual estatístico arbitrado de empregados que poderão ser demitidos com Aviso Prévio Trabalhado</t>
        </r>
      </text>
    </comment>
    <comment ref="C101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ID#AAABmZBgmTU
    (2025-06-25 20:41:34)
Anexo XII da IN 5/2017 e Lei nº
13.932 que extinguiu, no art. 12, a Contribuição Social de 10% sobre o FGTS: para os órgãos
que trabalham com Conta Vinculada, a soma das multas do FGTS (itens C + F) deve ser igual a
4% (Incide sobre o Módulo I - Composição da Remuneração).</t>
        </r>
      </text>
    </comment>
    <comment ref="C114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ID#AAABmZBgmSs
    (2025-06-25 20:41:34)
Fórmula: ((1/12)+(1/12)+(1/3/12))/12. Onde:
1/12 = representa o rateio de uma remuneração ao longo de 12 meses para o provisionamento do 13º salário;
1/12 = representa o rateio de uma remuneração ao longo de 12 meses para o provisionamento das Férias;
1/3/12 = representa o rateio do terço constitucional ao longo de 12 meses para o provisionamento do Adicional de Férias;
/12 = Impacto diluído ao longo de 12 meses;
1,62% ou 0,0162 = percentual a ser aplicado sobre o somatório dos Módulos 1, 2 e 3, excluindo o Vale Alimentação e Vale Transporte do Submódulo 2.3.</t>
        </r>
      </text>
    </comment>
    <comment ref="C115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ID#AAABmZk2cKM
    (2025-06-25 20:41:34)
Fórmula: ((2/30)/12) = 0,556% ou 0,00556, onde:
2 = dias de faltas por ano estimadas de acordo com dados estatísticos do IBGE;
/30 = impacto sobre o mês;
/12 = impacto diluído ao longo de 12 meses.</t>
        </r>
      </text>
    </comment>
    <comment ref="C116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ID#AAABmZBgmT4
    (2025-06-25 20:41:34)
Fórmula: ((5/30)/12)*0,02 = 0,028% ou 0,00028, onde:
5 = dias de ausência, previstos no art. 7º, inciso XIX da CF, combinado com o art. 10, § 1º dos Atos das Disposições Constitucionais Transitórias - ADCT, o qual concede ao empregado o direito de ausentar-se por cinco dias quando do nascimento de filho;
/30 = impacto sobre o mês;
/12 = impacto diluído ao longo de 12 meses;
2% ou 0,02 = percentual estimado por ano de trabalhadores que são pais, de acordo com dados estatísticos do IBGE;</t>
        </r>
      </text>
    </comment>
    <comment ref="C117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ID#AAABmZk2cIk
    (2025-06-25 20:41:34)
Fórmula: ((15/30)/12)*0,08 = 0,333% ou 0,00333, onde:
15 = dias de ausência cobertos pelo empregador. A Lei n° 8.213/91, que dispõe sobre os Planos de Benefícios da Previdência, em seu art. 60, § 3º, obriga o empregador a assumir o ônus financeiro pelo prazo de 15 dias, no caso de acidente de trabalho previsto no art. 131 da CLT. A ausência após os 15 dias ficará a cargo do INSS.
/30 = impacto sobre o mês;
/12 = impacto diluído ao longo de 12 meses;
8% ou 0,08 = segundo o IBGE, cerca de 8% dos empregados (nível nacional) sofrem acidente durante o ano</t>
        </r>
      </text>
    </comment>
    <comment ref="C118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ID#AAABmZk2cJY
    (2025-06-25 20:41:34)
Fórmula: ((1+1/3)/12)*0,02*((4/12)) = 0,074% ou 0,00074, onde:
((1+1/3)/12) = equivale ao provisionamento do custo relativo às férias + terço constitucional do empregado substituto, proporcionais aos 120 dias de afastamento da empregada em licença maternidade;
2% ou 0,02 = percentual estimado da ocorrência da licença maternidade ao ano, de acordo com dados estatísticos do IBGE;
4/12 = 4 meses de licença maternidade por ano</t>
        </r>
      </text>
    </comment>
    <comment ref="D126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ID#AAABmZk2cJM
    (2025-06-25 20:41:34)
Atualmente não é utilizado o substituto na cobertura de intervalo para repouso ou alimentação, considerando que o posto não fica descoberto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fE95pO5l6jcBbN8cZ7dRsH53h1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0" authorId="0" shapeId="0" xr:uid="{A9DEA4E3-4290-47E9-9443-31F4D29A9B91}">
      <text>
        <r>
          <rPr>
            <sz val="11"/>
            <color theme="1"/>
            <rFont val="Calibri"/>
            <scheme val="minor"/>
          </rPr>
          <t>======
ID#AAABmZk2cJA
    (2025-06-25 20:41:34)
O 13° Salário é uma "remuneração extra" que será provisionada ao longo de 12 meses (1/12 = 8,33%)</t>
        </r>
      </text>
    </comment>
    <comment ref="C63" authorId="0" shapeId="0" xr:uid="{9676706A-2C03-4DAB-9BC9-3A1391657686}">
      <text>
        <r>
          <rPr>
            <sz val="11"/>
            <color theme="1"/>
            <rFont val="Calibri"/>
            <scheme val="minor"/>
          </rPr>
          <t>======
ID#AAABmZk2cI0
    (2025-06-25 20:41:34)
Estes valores podem oscilar entre 0,50% a 6,00% em função do FAP – Fator de Acidente Previdenciário</t>
        </r>
      </text>
    </comment>
    <comment ref="C96" authorId="0" shapeId="0" xr:uid="{81E7D741-66A6-4C38-8CAA-F7E0B0A04847}">
      <text>
        <r>
          <rPr>
            <sz val="11"/>
            <color theme="1"/>
            <rFont val="Calibri"/>
            <scheme val="minor"/>
          </rPr>
          <t>======
ID#AAABmZk2cIc
    (2025-06-25 20:41:34)
Fórmula: ((1/12)* 0,05) = 0,417%
1 = Aviso Prévio Indenizado correspondente ao pagamento integral da remuneração, com
desligamento imediato do empregado;
12 = representa o rateio da remuneração em 12 meses;
5% ou 0,05 = percentual estatístico arbitrado de empregados que poderão ser demitidos com Aviso Prévio Indenizado</t>
        </r>
      </text>
    </comment>
    <comment ref="C98" authorId="0" shapeId="0" xr:uid="{C4D4D323-EFA0-4B27-B9A2-52F40CAB3C38}">
      <text>
        <r>
          <rPr>
            <sz val="11"/>
            <color theme="1"/>
            <rFont val="Calibri"/>
            <scheme val="minor"/>
          </rPr>
          <t>======
ID#AAABmZk2cKE
    (2025-06-25 20:41:34)
Anexo XII da IN 5/2017 e Lei nº
13.932 que extinguiu, no art. 12, a Contribuição Social de 10% sobre o FGTS: para os órgãos
que trabalham com Conta Vinculada, a soma das multas do FGTS (itens C + F) deve ser igual a
4% (Incide sobre o Módulo I - Composição da Remuneração).</t>
        </r>
      </text>
    </comment>
    <comment ref="C99" authorId="0" shapeId="0" xr:uid="{41EC523D-EE11-44F1-AEDD-A06C9B44711A}">
      <text>
        <r>
          <rPr>
            <sz val="11"/>
            <color theme="1"/>
            <rFont val="Calibri"/>
            <scheme val="minor"/>
          </rPr>
          <t>======
ID#AAABmZBgmS4
    (2025-06-25 20:41:34)
Fórmula: ((7/30)/12)*0,95.
7 = dias corridos de folga a que o empregado tem direito (Parágrafo único do art. 488 da CLT);
30 = corresponde ao rateio mensal do Aviso Prévio Trabalhado;
12 = quantidade de meses no ano;
95% = percentual estatístico arbitrado de empregados que poderão ser demitidos com Aviso Prévio Trabalhado</t>
        </r>
      </text>
    </comment>
    <comment ref="C101" authorId="0" shapeId="0" xr:uid="{30AE2695-75D3-4BBD-BA4C-49CBAC7A86FD}">
      <text>
        <r>
          <rPr>
            <sz val="11"/>
            <color theme="1"/>
            <rFont val="Calibri"/>
            <scheme val="minor"/>
          </rPr>
          <t>======
ID#AAABmZBgmTU
    (2025-06-25 20:41:34)
Anexo XII da IN 5/2017 e Lei nº
13.932 que extinguiu, no art. 12, a Contribuição Social de 10% sobre o FGTS: para os órgãos
que trabalham com Conta Vinculada, a soma das multas do FGTS (itens C + F) deve ser igual a
4% (Incide sobre o Módulo I - Composição da Remuneração).</t>
        </r>
      </text>
    </comment>
    <comment ref="C114" authorId="0" shapeId="0" xr:uid="{FD5B23E1-90A6-45E1-9947-B5EF40FABAF6}">
      <text>
        <r>
          <rPr>
            <sz val="11"/>
            <color theme="1"/>
            <rFont val="Calibri"/>
            <scheme val="minor"/>
          </rPr>
          <t>======
ID#AAABmZBgmSs
    (2025-06-25 20:41:34)
Fórmula: ((1/12)+(1/12)+(1/3/12))/12. Onde:
1/12 = representa o rateio de uma remuneração ao longo de 12 meses para o provisionamento do 13º salário;
1/12 = representa o rateio de uma remuneração ao longo de 12 meses para o provisionamento das Férias;
1/3/12 = representa o rateio do terço constitucional ao longo de 12 meses para o provisionamento do Adicional de Férias;
/12 = Impacto diluído ao longo de 12 meses;
1,62% ou 0,0162 = percentual a ser aplicado sobre o somatório dos Módulos 1, 2 e 3, excluindo o Vale Alimentação e Vale Transporte do Submódulo 2.3.</t>
        </r>
      </text>
    </comment>
    <comment ref="C115" authorId="0" shapeId="0" xr:uid="{26D70A3C-9215-48A1-B363-F1BA206C3FE5}">
      <text>
        <r>
          <rPr>
            <sz val="11"/>
            <color theme="1"/>
            <rFont val="Calibri"/>
            <scheme val="minor"/>
          </rPr>
          <t>======
ID#AAABmZk2cKM
    (2025-06-25 20:41:34)
Fórmula: ((2/30)/12) = 0,556% ou 0,00556, onde:
2 = dias de faltas por ano estimadas de acordo com dados estatísticos do IBGE;
/30 = impacto sobre o mês;
/12 = impacto diluído ao longo de 12 meses.</t>
        </r>
      </text>
    </comment>
    <comment ref="C116" authorId="0" shapeId="0" xr:uid="{FB5A2486-3CDD-46C3-BA94-E9582243BF76}">
      <text>
        <r>
          <rPr>
            <sz val="11"/>
            <color theme="1"/>
            <rFont val="Calibri"/>
            <scheme val="minor"/>
          </rPr>
          <t>======
ID#AAABmZBgmT4
    (2025-06-25 20:41:34)
Fórmula: ((5/30)/12)*0,02 = 0,028% ou 0,00028, onde:
5 = dias de ausência, previstos no art. 7º, inciso XIX da CF, combinado com o art. 10, § 1º dos Atos das Disposições Constitucionais Transitórias - ADCT, o qual concede ao empregado o direito de ausentar-se por cinco dias quando do nascimento de filho;
/30 = impacto sobre o mês;
/12 = impacto diluído ao longo de 12 meses;
2% ou 0,02 = percentual estimado por ano de trabalhadores que são pais, de acordo com dados estatísticos do IBGE;</t>
        </r>
      </text>
    </comment>
    <comment ref="C117" authorId="0" shapeId="0" xr:uid="{24D81923-7D24-4039-BC25-E0A16997DA2B}">
      <text>
        <r>
          <rPr>
            <sz val="11"/>
            <color theme="1"/>
            <rFont val="Calibri"/>
            <scheme val="minor"/>
          </rPr>
          <t>======
ID#AAABmZk2cIk
    (2025-06-25 20:41:34)
Fórmula: ((15/30)/12)*0,08 = 0,333% ou 0,00333, onde:
15 = dias de ausência cobertos pelo empregador. A Lei n° 8.213/91, que dispõe sobre os Planos de Benefícios da Previdência, em seu art. 60, § 3º, obriga o empregador a assumir o ônus financeiro pelo prazo de 15 dias, no caso de acidente de trabalho previsto no art. 131 da CLT. A ausência após os 15 dias ficará a cargo do INSS.
/30 = impacto sobre o mês;
/12 = impacto diluído ao longo de 12 meses;
8% ou 0,08 = segundo o IBGE, cerca de 8% dos empregados (nível nacional) sofrem acidente durante o ano</t>
        </r>
      </text>
    </comment>
    <comment ref="C118" authorId="0" shapeId="0" xr:uid="{D5151D87-5862-42D4-BCBE-C0A8B63F5F2E}">
      <text>
        <r>
          <rPr>
            <sz val="11"/>
            <color theme="1"/>
            <rFont val="Calibri"/>
            <scheme val="minor"/>
          </rPr>
          <t>======
ID#AAABmZk2cJY
    (2025-06-25 20:41:34)
Fórmula: ((1+1/3)/12)*0,02*((4/12)) = 0,074% ou 0,00074, onde:
((1+1/3)/12) = equivale ao provisionamento do custo relativo às férias + terço constitucional do empregado substituto, proporcionais aos 120 dias de afastamento da empregada em licença maternidade;
2% ou 0,02 = percentual estimado da ocorrência da licença maternidade ao ano, de acordo com dados estatísticos do IBGE;
4/12 = 4 meses de licença maternidade por ano</t>
        </r>
      </text>
    </comment>
    <comment ref="D126" authorId="0" shapeId="0" xr:uid="{A524A077-50C5-4D80-AD2A-8B4CE39F240A}">
      <text>
        <r>
          <rPr>
            <sz val="11"/>
            <color theme="1"/>
            <rFont val="Calibri"/>
            <scheme val="minor"/>
          </rPr>
          <t>======
ID#AAABmZk2cJM
    (2025-06-25 20:41:34)
Atualmente não é utilizado o substituto na cobertura de intervalo para repouso ou alimentação, considerando que o posto não fica descoberto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0" authorId="0" shapeId="0" xr:uid="{881B49E2-1B1A-4BD8-A113-F921B96EFECC}">
      <text>
        <r>
          <rPr>
            <sz val="11"/>
            <color theme="1"/>
            <rFont val="Calibri"/>
            <scheme val="minor"/>
          </rPr>
          <t>======
ID#AAABmZk2cJA
    (2025-06-25 20:41:34)
O 13° Salário é uma "remuneração extra" que será provisionada ao longo de 12 meses (1/12 = 8,33%)</t>
        </r>
      </text>
    </comment>
    <comment ref="C63" authorId="0" shapeId="0" xr:uid="{A900312D-1DEE-4659-A455-6D5704B10961}">
      <text>
        <r>
          <rPr>
            <sz val="11"/>
            <color theme="1"/>
            <rFont val="Calibri"/>
            <scheme val="minor"/>
          </rPr>
          <t>======
ID#AAABmZk2cI0
    (2025-06-25 20:41:34)
Estes valores podem oscilar entre 0,50% a 6,00% em função do FAP – Fator de Acidente Previdenciário</t>
        </r>
      </text>
    </comment>
    <comment ref="C96" authorId="0" shapeId="0" xr:uid="{70B4B973-EBCD-4921-BB94-132DB5D8DC5E}">
      <text>
        <r>
          <rPr>
            <sz val="11"/>
            <color theme="1"/>
            <rFont val="Calibri"/>
            <scheme val="minor"/>
          </rPr>
          <t>======
ID#AAABmZk2cIc
    (2025-06-25 20:41:34)
Fórmula: ((1/12)* 0,05) = 0,417%
1 = Aviso Prévio Indenizado correspondente ao pagamento integral da remuneração, com
desligamento imediato do empregado;
12 = representa o rateio da remuneração em 12 meses;
5% ou 0,05 = percentual estatístico arbitrado de empregados que poderão ser demitidos com Aviso Prévio Indenizado</t>
        </r>
      </text>
    </comment>
    <comment ref="C98" authorId="0" shapeId="0" xr:uid="{19713D5E-C085-4EE1-B861-9A0751D315D8}">
      <text>
        <r>
          <rPr>
            <sz val="11"/>
            <color theme="1"/>
            <rFont val="Calibri"/>
            <scheme val="minor"/>
          </rPr>
          <t>======
ID#AAABmZk2cKE
    (2025-06-25 20:41:34)
Anexo XII da IN 5/2017 e Lei nº
13.932 que extinguiu, no art. 12, a Contribuição Social de 10% sobre o FGTS: para os órgãos
que trabalham com Conta Vinculada, a soma das multas do FGTS (itens C + F) deve ser igual a
4% (Incide sobre o Módulo I - Composição da Remuneração).</t>
        </r>
      </text>
    </comment>
    <comment ref="C99" authorId="0" shapeId="0" xr:uid="{D50EFD39-DE67-4A79-B0DE-E8CE4DB02AF0}">
      <text>
        <r>
          <rPr>
            <sz val="11"/>
            <color theme="1"/>
            <rFont val="Calibri"/>
            <scheme val="minor"/>
          </rPr>
          <t>======
ID#AAABmZBgmS4
    (2025-06-25 20:41:34)
Fórmula: ((7/30)/12)*0,95.
7 = dias corridos de folga a que o empregado tem direito (Parágrafo único do art. 488 da CLT);
30 = corresponde ao rateio mensal do Aviso Prévio Trabalhado;
12 = quantidade de meses no ano;
95% = percentual estatístico arbitrado de empregados que poderão ser demitidos com Aviso Prévio Trabalhado</t>
        </r>
      </text>
    </comment>
    <comment ref="C101" authorId="0" shapeId="0" xr:uid="{E73876FA-F90D-4AAB-BF17-FE6CE29EE878}">
      <text>
        <r>
          <rPr>
            <sz val="11"/>
            <color theme="1"/>
            <rFont val="Calibri"/>
            <scheme val="minor"/>
          </rPr>
          <t>======
ID#AAABmZBgmTU
    (2025-06-25 20:41:34)
Anexo XII da IN 5/2017 e Lei nº
13.932 que extinguiu, no art. 12, a Contribuição Social de 10% sobre o FGTS: para os órgãos
que trabalham com Conta Vinculada, a soma das multas do FGTS (itens C + F) deve ser igual a
4% (Incide sobre o Módulo I - Composição da Remuneração).</t>
        </r>
      </text>
    </comment>
    <comment ref="C114" authorId="0" shapeId="0" xr:uid="{418C9958-B1CC-4412-B5C5-6A8363907F01}">
      <text>
        <r>
          <rPr>
            <sz val="11"/>
            <color theme="1"/>
            <rFont val="Calibri"/>
            <scheme val="minor"/>
          </rPr>
          <t>======
ID#AAABmZBgmSs
    (2025-06-25 20:41:34)
Fórmula: ((1/12)+(1/12)+(1/3/12))/12. Onde:
1/12 = representa o rateio de uma remuneração ao longo de 12 meses para o provisionamento do 13º salário;
1/12 = representa o rateio de uma remuneração ao longo de 12 meses para o provisionamento das Férias;
1/3/12 = representa o rateio do terço constitucional ao longo de 12 meses para o provisionamento do Adicional de Férias;
/12 = Impacto diluído ao longo de 12 meses;
1,62% ou 0,0162 = percentual a ser aplicado sobre o somatório dos Módulos 1, 2 e 3, excluindo o Vale Alimentação e Vale Transporte do Submódulo 2.3.</t>
        </r>
      </text>
    </comment>
    <comment ref="C115" authorId="0" shapeId="0" xr:uid="{03819EF6-0749-4DF4-B0B3-6DA879E38A00}">
      <text>
        <r>
          <rPr>
            <sz val="11"/>
            <color theme="1"/>
            <rFont val="Calibri"/>
            <scheme val="minor"/>
          </rPr>
          <t>======
ID#AAABmZk2cKM
    (2025-06-25 20:41:34)
Fórmula: ((2/30)/12) = 0,556% ou 0,00556, onde:
2 = dias de faltas por ano estimadas de acordo com dados estatísticos do IBGE;
/30 = impacto sobre o mês;
/12 = impacto diluído ao longo de 12 meses.</t>
        </r>
      </text>
    </comment>
    <comment ref="C116" authorId="0" shapeId="0" xr:uid="{3905192E-91DB-43F2-B519-68DEB8D9D824}">
      <text>
        <r>
          <rPr>
            <sz val="11"/>
            <color theme="1"/>
            <rFont val="Calibri"/>
            <scheme val="minor"/>
          </rPr>
          <t>======
ID#AAABmZBgmT4
    (2025-06-25 20:41:34)
Fórmula: ((5/30)/12)*0,02 = 0,028% ou 0,00028, onde:
5 = dias de ausência, previstos no art. 7º, inciso XIX da CF, combinado com o art. 10, § 1º dos Atos das Disposições Constitucionais Transitórias - ADCT, o qual concede ao empregado o direito de ausentar-se por cinco dias quando do nascimento de filho;
/30 = impacto sobre o mês;
/12 = impacto diluído ao longo de 12 meses;
2% ou 0,02 = percentual estimado por ano de trabalhadores que são pais, de acordo com dados estatísticos do IBGE;</t>
        </r>
      </text>
    </comment>
    <comment ref="C117" authorId="0" shapeId="0" xr:uid="{C3742F52-BC47-4F6D-9C61-7674EDD4C837}">
      <text>
        <r>
          <rPr>
            <sz val="11"/>
            <color theme="1"/>
            <rFont val="Calibri"/>
            <scheme val="minor"/>
          </rPr>
          <t>======
ID#AAABmZk2cIk
    (2025-06-25 20:41:34)
Fórmula: ((15/30)/12)*0,08 = 0,333% ou 0,00333, onde:
15 = dias de ausência cobertos pelo empregador. A Lei n° 8.213/91, que dispõe sobre os Planos de Benefícios da Previdência, em seu art. 60, § 3º, obriga o empregador a assumir o ônus financeiro pelo prazo de 15 dias, no caso de acidente de trabalho previsto no art. 131 da CLT. A ausência após os 15 dias ficará a cargo do INSS.
/30 = impacto sobre o mês;
/12 = impacto diluído ao longo de 12 meses;
8% ou 0,08 = segundo o IBGE, cerca de 8% dos empregados (nível nacional) sofrem acidente durante o ano</t>
        </r>
      </text>
    </comment>
    <comment ref="C118" authorId="0" shapeId="0" xr:uid="{C6FF0AB0-BBE8-40A9-B31A-398CD55C35AD}">
      <text>
        <r>
          <rPr>
            <sz val="11"/>
            <color theme="1"/>
            <rFont val="Calibri"/>
            <scheme val="minor"/>
          </rPr>
          <t>======
ID#AAABmZk2cJY
    (2025-06-25 20:41:34)
Fórmula: ((1+1/3)/12)*0,02*((4/12)) = 0,074% ou 0,00074, onde:
((1+1/3)/12) = equivale ao provisionamento do custo relativo às férias + terço constitucional do empregado substituto, proporcionais aos 120 dias de afastamento da empregada em licença maternidade;
2% ou 0,02 = percentual estimado da ocorrência da licença maternidade ao ano, de acordo com dados estatísticos do IBGE;
4/12 = 4 meses de licença maternidade por ano</t>
        </r>
      </text>
    </comment>
    <comment ref="D126" authorId="0" shapeId="0" xr:uid="{18401CF6-E914-4AAA-B081-4DE3744F506A}">
      <text>
        <r>
          <rPr>
            <sz val="11"/>
            <color theme="1"/>
            <rFont val="Calibri"/>
            <scheme val="minor"/>
          </rPr>
          <t>======
ID#AAABmZk2cJM
    (2025-06-25 20:41:34)
Atualmente não é utilizado o substituto na cobertura de intervalo para repouso ou alimentação, considerando que o posto não fica descoberto</t>
        </r>
      </text>
    </comment>
  </commentList>
</comments>
</file>

<file path=xl/sharedStrings.xml><?xml version="1.0" encoding="utf-8"?>
<sst xmlns="http://schemas.openxmlformats.org/spreadsheetml/2006/main" count="750" uniqueCount="202">
  <si>
    <t>Logomarca e informações da Empresa</t>
  </si>
  <si>
    <t xml:space="preserve">Número do Processo: </t>
  </si>
  <si>
    <t xml:space="preserve">Número da Licitação: </t>
  </si>
  <si>
    <t>Dia ___/___/______ às __:__ horas</t>
  </si>
  <si>
    <t>DISCRIMINAÇÃO DOS SERVIÇOS (DADOS REFERENTES À CONTRATAÇÃO)</t>
  </si>
  <si>
    <t>A</t>
  </si>
  <si>
    <t>Data de apresentação da proposta (dia/mês/ano):</t>
  </si>
  <si>
    <t>B</t>
  </si>
  <si>
    <t>Município/UF:</t>
  </si>
  <si>
    <t>C</t>
  </si>
  <si>
    <t>Ano do Acordo, Convenção ou Dissídio Coletivo:</t>
  </si>
  <si>
    <t>D</t>
  </si>
  <si>
    <t>Número de meses de execução contratual:</t>
  </si>
  <si>
    <t>12 (doze) meses</t>
  </si>
  <si>
    <t>IDENTIFICAÇÃO DO SERVIÇO</t>
  </si>
  <si>
    <t>Tipo de Serviço</t>
  </si>
  <si>
    <t>Unidade de Medida</t>
  </si>
  <si>
    <t>Quantidade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</si>
  <si>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</si>
  <si>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</si>
  <si>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</si>
  <si>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Data-Base da Categoria (dia/mês/ano)</t>
  </si>
  <si>
    <t>01 de Janeiro</t>
  </si>
  <si>
    <t>Módulo 1 - Composição da Remuneração</t>
  </si>
  <si>
    <t>Composição da Remuneração</t>
  </si>
  <si>
    <t>Valor (R$)</t>
  </si>
  <si>
    <t>Salário-Base</t>
  </si>
  <si>
    <t>Adicional de Periculosidade</t>
  </si>
  <si>
    <t>Adicional de Insalubridade</t>
  </si>
  <si>
    <t>Adicional Noturno</t>
  </si>
  <si>
    <t>E</t>
  </si>
  <si>
    <t>Adicional de Hora Noturna Reduzida</t>
  </si>
  <si>
    <t>G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</si>
  <si>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</si>
  <si>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</si>
  <si>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</si>
  <si>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</si>
  <si>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</si>
  <si>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</si>
  <si>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</si>
  <si>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</si>
  <si>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BASE DE CÁLCULO PARA O SUBMÓDULO 2.2</t>
  </si>
  <si>
    <t>MÓDULO 1</t>
  </si>
  <si>
    <t>MÓDULO 2.1</t>
  </si>
  <si>
    <t>TOTAL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</si>
  <si>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</si>
  <si>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</si>
  <si>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</si>
  <si>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</si>
  <si>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</si>
  <si>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</si>
  <si>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 (+FAP de 0,5 a 2,0) (Variação: 0,5% a 6%)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</si>
  <si>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</si>
  <si>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</si>
  <si>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</si>
  <si>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</si>
  <si>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</si>
  <si>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</si>
  <si>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</si>
  <si>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</si>
  <si>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</si>
  <si>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</si>
  <si>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</si>
  <si>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</si>
  <si>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Auxílio Morte/Funeral (16° Cláusula da CCT)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</si>
  <si>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</si>
  <si>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</si>
  <si>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</si>
  <si>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</si>
  <si>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</si>
  <si>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</si>
  <si>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</si>
  <si>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 (APT)</t>
  </si>
  <si>
    <t>Incidência dos encargos do submódulo 2.2 sobre o APT</t>
  </si>
  <si>
    <t>Multa do FGTS e contribuição social sobre o APT</t>
  </si>
  <si>
    <t>BASE DE CÁLCULO PARA O MÓDULO 4</t>
  </si>
  <si>
    <t>MÓDULO 2</t>
  </si>
  <si>
    <t>MÓDULO 3</t>
  </si>
  <si>
    <t>Módulo 4 - Custo de Reposição do Profissional Ausente</t>
  </si>
  <si>
    <t>Submódulo 4.1 - Ausências Legais</t>
  </si>
  <si>
    <t>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</si>
  <si>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</si>
  <si>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</si>
  <si>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</si>
  <si>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</si>
  <si>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</si>
  <si>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</si>
  <si>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</si>
  <si>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Intrajornada</t>
  </si>
  <si>
    <t>4.2</t>
  </si>
  <si>
    <t>Substituto na Intrajornada</t>
  </si>
  <si>
    <t>Substituto na cobertura de 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</si>
  <si>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</si>
  <si>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</si>
  <si>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</si>
  <si>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</si>
  <si>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 e Equipamento de Proteção Individual - EPI</t>
  </si>
  <si>
    <t>Equipamentos de Proteção Coletiva - EPC</t>
  </si>
  <si>
    <t>Materiais</t>
  </si>
  <si>
    <t>Equipamentos</t>
  </si>
  <si>
    <t>BASE DE CÁLCULO PARA O MÓDULO 6</t>
  </si>
  <si>
    <t>MÓDULO 4</t>
  </si>
  <si>
    <t>MÓDULO 5</t>
  </si>
  <si>
    <t>Módulo 6 - Custos Indiretos, Tributos e Lucro</t>
  </si>
  <si>
    <t>Custos Indiretos, Tributos e Lucro</t>
  </si>
  <si>
    <t>Custos Indiretos</t>
  </si>
  <si>
    <t>Lucro</t>
  </si>
  <si>
    <t>Tributos</t>
  </si>
  <si>
    <t>C.1. PIS</t>
  </si>
  <si>
    <t>C.2. COFINS</t>
  </si>
  <si>
    <t>C.3. ISS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</si>
  <si>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</si>
  <si>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</si>
  <si>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</si>
  <si>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</si>
  <si>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Mensal por Empregado </t>
  </si>
  <si>
    <t>4221-05</t>
  </si>
  <si>
    <t>Salário Normativo da Categoria Profissional - GRUPO IV</t>
  </si>
  <si>
    <t>DIÁRIAS</t>
  </si>
  <si>
    <t>QUANTIDADE ESTIMADA ANUAL DE DIÁRIAS</t>
  </si>
  <si>
    <t>VALOR UNITÁRIO</t>
  </si>
  <si>
    <t>VALOR TOTAL ESTIMADO</t>
  </si>
  <si>
    <t>(A)</t>
  </si>
  <si>
    <t>(B)</t>
  </si>
  <si>
    <t>(C)=(A) X (B)</t>
  </si>
  <si>
    <t>TRIBUTAÇÃO INCIDENTE</t>
  </si>
  <si>
    <t>VALOR UNITÁRIO DA DIÁRIA</t>
  </si>
  <si>
    <t>CUSTOS INDIRETOS E LUCRO</t>
  </si>
  <si>
    <t>PERCENTUAL</t>
  </si>
  <si>
    <t>VALOR</t>
  </si>
  <si>
    <t>CUSTOS INDIRETOS</t>
  </si>
  <si>
    <t>LUCRO</t>
  </si>
  <si>
    <t>SUBTOTAL</t>
  </si>
  <si>
    <t>TRIBUTOS SOBRE O FATURAMENTO*</t>
  </si>
  <si>
    <t>VALOR**</t>
  </si>
  <si>
    <t>ISS</t>
  </si>
  <si>
    <t>PIS E COFINS</t>
  </si>
  <si>
    <t>IMPOSTO DE RENDA</t>
  </si>
  <si>
    <t>CSLL</t>
  </si>
  <si>
    <t>TOTAL DOS TRIBUTOS</t>
  </si>
  <si>
    <t>*FATURAMENTO: Considera-se faturamento para o cálculo dos tributos: o valor da diária + (custos indiretos e lucro). Ex.: Os tributos foram calculados por dentro utilizando o coeficiente (1 - 14,45% = 85,55% ou 0,8555).</t>
  </si>
  <si>
    <t>**((Vr. faturamento) / (0,8555)) x Percentual da alíquota do tributo.</t>
  </si>
  <si>
    <t>ITEM</t>
  </si>
  <si>
    <t>DESCRIÇÃO</t>
  </si>
  <si>
    <t>UNIDADE</t>
  </si>
  <si>
    <t>Unidade</t>
  </si>
  <si>
    <t>Par</t>
  </si>
  <si>
    <t>UNIFORMES E EQUIPAMENTOS DE PROTEÇÃO INDIVIDUAL E COLETIVO</t>
  </si>
  <si>
    <t>PEÇA</t>
  </si>
  <si>
    <t>VALOR MÉDIO UNITÁRIO (R$)</t>
  </si>
  <si>
    <t>QUANTIDADE ANUAL</t>
  </si>
  <si>
    <t>VALOR ANUAL POR EMPREGADO (R$)</t>
  </si>
  <si>
    <t>VALOR MENSAL POR EMPREGADO (R$)</t>
  </si>
  <si>
    <t>CALÇA</t>
  </si>
  <si>
    <t>CAMISA</t>
  </si>
  <si>
    <t>CALÇADO</t>
  </si>
  <si>
    <t>MEIA</t>
  </si>
  <si>
    <t>Meia, modelo cano alto , composição: 88% Algodão, 2% Lycra e 10% Poliamida, na cor preta.</t>
  </si>
  <si>
    <t>BLAZER</t>
  </si>
  <si>
    <t>Meia, modelo sapatilha (invisível), com corte baixo de silicone nas costas (calcanhar), Composição: 90% microfibra poliamida 10% elastano, Feminino, Cor: Preta, Tamanho: Único</t>
  </si>
  <si>
    <t>MOTORISTA INTERESTADUAL</t>
  </si>
  <si>
    <t>Tipo de Serviço
(A)</t>
  </si>
  <si>
    <t>Valor Proposto por Empregado 
(B)</t>
  </si>
  <si>
    <t>Qtde. de Empregados por Posto
(C)</t>
  </si>
  <si>
    <t>Valor Proposto por Posto 
(D) = (B x C)</t>
  </si>
  <si>
    <t>Qtde. de Postos 
(E)</t>
  </si>
  <si>
    <t>Valor Total do Serviço
(F) = (D x E)</t>
  </si>
  <si>
    <t>Diárias (Nacionais)</t>
  </si>
  <si>
    <t>-</t>
  </si>
  <si>
    <t xml:space="preserve">Valor Mensal dos Serviços (Postos) </t>
  </si>
  <si>
    <t>Valor Anual (Postos + Diárias)</t>
  </si>
  <si>
    <t>01351.000175/2025-66</t>
  </si>
  <si>
    <t>40 horas</t>
  </si>
  <si>
    <t>Recepcionista</t>
  </si>
  <si>
    <t>Recife/PE</t>
  </si>
  <si>
    <t>Sindicato do Dissísio/Convenção Coletiva</t>
  </si>
  <si>
    <t>STEALMOAIC</t>
  </si>
  <si>
    <t>Número de Registro do Dissísio/Convenção Coletiva no TEM</t>
  </si>
  <si>
    <t>PE000113/2025</t>
  </si>
  <si>
    <t>%</t>
  </si>
  <si>
    <t>Assistência Médica e Familiar (16° Cláusula da CCT)</t>
  </si>
  <si>
    <t>Menor Aprendiz</t>
  </si>
  <si>
    <t>Auxílio Creche</t>
  </si>
  <si>
    <t>Auxílio-Refeição/Alimentação (12° e 14º Cláusulas da CCT)</t>
  </si>
  <si>
    <t>Assistente Administrativo II</t>
  </si>
  <si>
    <t>Motorista</t>
  </si>
  <si>
    <t>PRESTAÇÃO DE SERVIÇOS DE APOIO ADMINISTRATIVO - Posto de serviços: Recepcionista Secretário(a) - CBO: 4221-05, em jornada semanal de 40 (quarenta) horas.</t>
  </si>
  <si>
    <t>PRESTAÇÃO DE SERVIÇOS DE APOIO ADMINISTRATIVO - Posto de serviços: Motorista Interestadual - CBO: 7824-05, em jornada semanal de 40 (quarenta) horas.</t>
  </si>
  <si>
    <t>4110-10</t>
  </si>
  <si>
    <t>PRESTAÇÃO DE SERVIÇOS DE APOIO ADMINISTRATIVO - Posto de serviços: Assistente Administrativo II - CBO: 4110-10, em jornada semanal de 40 (quarenta) horas.</t>
  </si>
  <si>
    <t>RECEPCIONISTA/ASSISTENTE</t>
  </si>
  <si>
    <t>Camisa estilo social em tecido, (não transparente), gola com entretela,
65% poliéster e 35% algodão, na cor azul, com botões nos punhos e
emblema da empresa bordado no lado superior esquerdo.</t>
  </si>
  <si>
    <t>CALÇA/SAIA</t>
  </si>
  <si>
    <t>Calça e/ou saia (até no joelho), tipo esporte fino, na cor azul marinho, em
tecido microfibra, de boa qualidade, com zíper.</t>
  </si>
  <si>
    <t>Blazer em tecido microfibra gabardine, na cor azul marinho.</t>
  </si>
  <si>
    <t xml:space="preserve">Par de sapatos em couro legítimo 100%, na cor preta, de boa qualidade,
meio alto, tipo scarpin. </t>
  </si>
  <si>
    <t>Calça social em tecido Panamá ou Oxford, zíper de metal inoxidável,
contendo 4 (quatro) bolsos, composição: 100% poliéster, na cor azul marinho.</t>
  </si>
  <si>
    <t>Camisa social de mangas curtas em tecido cedrofil ou similar, com 33%
algodão e 67% poliéster, contendo um bolso a esquerda do peito com
logotipo de identificação da empresa contratada, cor branca.</t>
  </si>
  <si>
    <t>Par de sapatos em couro legítimo 100%, macio, fechamento por
amarração de cadarço, solado emborrachado tipo amazonas, cor preto</t>
  </si>
  <si>
    <t>GRUPO I - CRCN/NE</t>
  </si>
  <si>
    <t>Auxílio-Refeição/Alimentação (12° Cláusulas da CCT)</t>
  </si>
  <si>
    <t>44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</si>
</sst>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[$R$ -416]#,##0.00"/>
  </numFmts>
  <fonts count="23" x14ac:knownFonts="1">
    <font>
      <sz val="11"/>
      <color theme="1"/>
      <name val="Calibri"/>
      <scheme val="minor"/>
    </font>
    <font>
      <b/>
      <sz val="10"/>
      <color rgb="FF000000"/>
      <name val="Arial"/>
    </font>
    <font>
      <sz val="11"/>
      <name val="Calibri"/>
    </font>
    <font>
      <sz val="10"/>
      <color rgb="FFFF0000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9"/>
      <color rgb="FFFFFFFF"/>
      <name val="Arial"/>
    </font>
    <font>
      <sz val="9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F7CAAC"/>
        <bgColor rgb="FFF7CAAC"/>
      </patternFill>
    </fill>
    <fill>
      <patternFill patternType="solid">
        <fgColor rgb="FFF4B183"/>
        <bgColor rgb="FFF4B183"/>
      </patternFill>
    </fill>
    <fill>
      <patternFill patternType="solid">
        <fgColor rgb="FFC2D69B"/>
        <bgColor rgb="FFC2D69B"/>
      </patternFill>
    </fill>
    <fill>
      <patternFill patternType="solid">
        <fgColor rgb="FFF2F2F2"/>
        <bgColor rgb="FFF2F2F2"/>
      </patternFill>
    </fill>
    <fill>
      <patternFill patternType="solid">
        <fgColor rgb="FFC5E0B4"/>
        <bgColor rgb="FFC5E0B4"/>
      </patternFill>
    </fill>
    <fill>
      <patternFill patternType="solid">
        <fgColor rgb="FF808080"/>
        <bgColor rgb="FF808080"/>
      </patternFill>
    </fill>
    <fill>
      <patternFill patternType="solid">
        <fgColor rgb="FF70AD47"/>
        <bgColor rgb="FF70AD47"/>
      </patternFill>
    </fill>
    <fill>
      <patternFill patternType="solid">
        <fgColor rgb="FFA9D18E"/>
        <bgColor rgb="FFA9D18E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62">
    <xf numFmtId="0" fontId="0" fillId="0" borderId="0" xfId="0"/>
    <xf numFmtId="0" fontId="2" fillId="0" borderId="10" xfId="0" applyFont="1" applyBorder="1"/>
    <xf numFmtId="0" fontId="5" fillId="0" borderId="0" xfId="0" applyFont="1"/>
    <xf numFmtId="0" fontId="4" fillId="0" borderId="13" xfId="0" applyFont="1" applyBorder="1" applyAlignment="1">
      <alignment horizontal="center"/>
    </xf>
    <xf numFmtId="0" fontId="4" fillId="0" borderId="13" xfId="0" applyFont="1" applyBorder="1"/>
    <xf numFmtId="0" fontId="1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5" fillId="0" borderId="0" xfId="0" applyNumberFormat="1" applyFont="1"/>
    <xf numFmtId="0" fontId="6" fillId="3" borderId="13" xfId="0" applyFont="1" applyFill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0" fontId="5" fillId="0" borderId="1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0" fontId="5" fillId="0" borderId="0" xfId="0" applyNumberFormat="1" applyFont="1"/>
    <xf numFmtId="0" fontId="4" fillId="0" borderId="7" xfId="0" applyFont="1" applyBorder="1" applyAlignment="1">
      <alignment horizontal="left" vertical="center" wrapText="1"/>
    </xf>
    <xf numFmtId="10" fontId="4" fillId="0" borderId="1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10" fontId="4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/>
    </xf>
    <xf numFmtId="0" fontId="6" fillId="0" borderId="10" xfId="0" applyFont="1" applyBorder="1" applyAlignment="1">
      <alignment vertical="center" wrapText="1"/>
    </xf>
    <xf numFmtId="10" fontId="5" fillId="5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7" borderId="21" xfId="0" applyFont="1" applyFill="1" applyBorder="1" applyAlignment="1">
      <alignment vertical="center" wrapText="1"/>
    </xf>
    <xf numFmtId="0" fontId="8" fillId="7" borderId="2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center"/>
    </xf>
    <xf numFmtId="164" fontId="10" fillId="0" borderId="21" xfId="0" applyNumberFormat="1" applyFont="1" applyBorder="1" applyAlignment="1">
      <alignment horizontal="center"/>
    </xf>
    <xf numFmtId="0" fontId="7" fillId="0" borderId="21" xfId="0" applyFont="1" applyBorder="1"/>
    <xf numFmtId="165" fontId="8" fillId="7" borderId="21" xfId="0" applyNumberFormat="1" applyFont="1" applyFill="1" applyBorder="1" applyAlignment="1">
      <alignment horizontal="right"/>
    </xf>
    <xf numFmtId="10" fontId="10" fillId="0" borderId="21" xfId="0" applyNumberFormat="1" applyFont="1" applyBorder="1" applyAlignment="1">
      <alignment horizontal="center"/>
    </xf>
    <xf numFmtId="165" fontId="7" fillId="8" borderId="21" xfId="0" applyNumberFormat="1" applyFont="1" applyFill="1" applyBorder="1" applyAlignment="1">
      <alignment horizontal="right" wrapText="1"/>
    </xf>
    <xf numFmtId="0" fontId="8" fillId="6" borderId="21" xfId="0" applyFont="1" applyFill="1" applyBorder="1" applyAlignment="1">
      <alignment horizontal="center"/>
    </xf>
    <xf numFmtId="165" fontId="7" fillId="0" borderId="0" xfId="0" applyNumberFormat="1" applyFont="1"/>
    <xf numFmtId="10" fontId="8" fillId="7" borderId="21" xfId="0" applyNumberFormat="1" applyFont="1" applyFill="1" applyBorder="1" applyAlignment="1">
      <alignment horizontal="center"/>
    </xf>
    <xf numFmtId="165" fontId="8" fillId="7" borderId="21" xfId="0" applyNumberFormat="1" applyFont="1" applyFill="1" applyBorder="1" applyAlignment="1">
      <alignment horizontal="center"/>
    </xf>
    <xf numFmtId="165" fontId="8" fillId="8" borderId="21" xfId="0" applyNumberFormat="1" applyFont="1" applyFill="1" applyBorder="1" applyAlignment="1">
      <alignment horizontal="right" wrapText="1"/>
    </xf>
    <xf numFmtId="0" fontId="12" fillId="0" borderId="0" xfId="0" applyFont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14" fillId="11" borderId="21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2" fontId="12" fillId="5" borderId="21" xfId="0" applyNumberFormat="1" applyFont="1" applyFill="1" applyBorder="1" applyAlignment="1">
      <alignment horizontal="center" vertical="center" wrapText="1"/>
    </xf>
    <xf numFmtId="2" fontId="12" fillId="0" borderId="21" xfId="0" applyNumberFormat="1" applyFont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166" fontId="9" fillId="0" borderId="22" xfId="0" applyNumberFormat="1" applyFont="1" applyBorder="1" applyAlignment="1">
      <alignment horizontal="center"/>
    </xf>
    <xf numFmtId="166" fontId="9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9" fontId="2" fillId="0" borderId="24" xfId="0" applyNumberFormat="1" applyFont="1" applyBorder="1"/>
    <xf numFmtId="10" fontId="2" fillId="0" borderId="23" xfId="1" applyNumberFormat="1" applyFont="1" applyBorder="1" applyAlignment="1"/>
    <xf numFmtId="10" fontId="2" fillId="0" borderId="25" xfId="1" applyNumberFormat="1" applyFont="1" applyBorder="1" applyAlignment="1"/>
    <xf numFmtId="0" fontId="5" fillId="0" borderId="4" xfId="0" applyFont="1" applyBorder="1" applyAlignment="1">
      <alignment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wrapText="1"/>
    </xf>
    <xf numFmtId="0" fontId="21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vertical="center" wrapText="1"/>
    </xf>
    <xf numFmtId="10" fontId="2" fillId="0" borderId="26" xfId="1" applyNumberFormat="1" applyFont="1" applyBorder="1" applyAlignment="1"/>
    <xf numFmtId="0" fontId="6" fillId="0" borderId="14" xfId="0" applyFont="1" applyBorder="1" applyAlignment="1">
      <alignment horizontal="center" vertical="center" wrapText="1"/>
    </xf>
    <xf numFmtId="0" fontId="2" fillId="0" borderId="10" xfId="0" applyFont="1" applyBorder="1"/>
    <xf numFmtId="0" fontId="5" fillId="0" borderId="1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4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6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6" fillId="3" borderId="1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0" fillId="0" borderId="0" xfId="0"/>
    <xf numFmtId="0" fontId="2" fillId="0" borderId="7" xfId="0" applyFont="1" applyBorder="1"/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4" fillId="0" borderId="0" xfId="0" applyFont="1"/>
    <xf numFmtId="0" fontId="1" fillId="0" borderId="9" xfId="0" applyFont="1" applyBorder="1" applyAlignment="1">
      <alignment horizontal="center"/>
    </xf>
    <xf numFmtId="0" fontId="5" fillId="0" borderId="0" xfId="0" applyFont="1"/>
    <xf numFmtId="0" fontId="2" fillId="0" borderId="16" xfId="0" applyFont="1" applyBorder="1"/>
    <xf numFmtId="49" fontId="5" fillId="0" borderId="9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19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  <xf numFmtId="49" fontId="19" fillId="0" borderId="9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8" fillId="6" borderId="18" xfId="0" applyFont="1" applyFill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8" fillId="7" borderId="18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10" fillId="0" borderId="18" xfId="0" applyFont="1" applyBorder="1" applyAlignment="1">
      <alignment vertical="top"/>
    </xf>
    <xf numFmtId="0" fontId="8" fillId="8" borderId="18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8" borderId="18" xfId="0" applyFont="1" applyFill="1" applyBorder="1" applyAlignment="1">
      <alignment horizontal="center" wrapText="1"/>
    </xf>
    <xf numFmtId="0" fontId="14" fillId="9" borderId="18" xfId="0" applyFont="1" applyFill="1" applyBorder="1" applyAlignment="1">
      <alignment horizontal="center" vertical="center" wrapText="1"/>
    </xf>
    <xf numFmtId="2" fontId="13" fillId="9" borderId="18" xfId="0" applyNumberFormat="1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5" fillId="2" borderId="9" xfId="0" applyFont="1" applyFill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D1002"/>
  <sheetViews>
    <sheetView showGridLines="0" tabSelected="1" topLeftCell="A32" workbookViewId="0">
      <selection activeCell="C51" sqref="C51"/>
    </sheetView>
  </sheetViews>
  <sheetFormatPr defaultColWidth="14.453125" defaultRowHeight="15" customHeight="1" x14ac:dyDescent="0.35"/>
  <cols>
    <col min="1" max="1" width="9.1796875" customWidth="1"/>
    <col min="2" max="2" width="59.81640625" customWidth="1"/>
    <col min="3" max="3" width="19.453125" customWidth="1"/>
    <col min="4" max="4" width="14.26953125" customWidth="1"/>
    <col min="5" max="6" width="14.453125" customWidth="1"/>
  </cols>
  <sheetData>
    <row r="1" spans="1:4" ht="14.25" customHeight="1" x14ac:dyDescent="0.35">
      <c r="A1" s="117" t="s">
        <v>0</v>
      </c>
      <c r="B1" s="118"/>
      <c r="C1" s="118"/>
      <c r="D1" s="108"/>
    </row>
    <row r="2" spans="1:4" ht="14.25" customHeight="1" x14ac:dyDescent="0.35">
      <c r="A2" s="109"/>
      <c r="B2" s="119"/>
      <c r="C2" s="119"/>
      <c r="D2" s="110"/>
    </row>
    <row r="3" spans="1:4" ht="14.25" customHeight="1" x14ac:dyDescent="0.35">
      <c r="A3" s="109"/>
      <c r="B3" s="119"/>
      <c r="C3" s="119"/>
      <c r="D3" s="110"/>
    </row>
    <row r="4" spans="1:4" ht="14.25" customHeight="1" x14ac:dyDescent="0.35">
      <c r="A4" s="109"/>
      <c r="B4" s="119"/>
      <c r="C4" s="119"/>
      <c r="D4" s="110"/>
    </row>
    <row r="5" spans="1:4" ht="14.25" customHeight="1" x14ac:dyDescent="0.35">
      <c r="A5" s="109"/>
      <c r="B5" s="119"/>
      <c r="C5" s="119"/>
      <c r="D5" s="110"/>
    </row>
    <row r="6" spans="1:4" ht="14.25" customHeight="1" x14ac:dyDescent="0.35">
      <c r="A6" s="111"/>
      <c r="B6" s="120"/>
      <c r="C6" s="120"/>
      <c r="D6" s="112"/>
    </row>
    <row r="7" spans="1:4" ht="14.25" customHeight="1" x14ac:dyDescent="0.35">
      <c r="A7" s="121"/>
      <c r="B7" s="119"/>
      <c r="C7" s="119"/>
      <c r="D7" s="119"/>
    </row>
    <row r="8" spans="1:4" ht="14.25" customHeight="1" x14ac:dyDescent="0.35">
      <c r="A8" s="122" t="s">
        <v>1</v>
      </c>
      <c r="B8" s="100"/>
      <c r="C8" s="123" t="s">
        <v>171</v>
      </c>
      <c r="D8" s="100"/>
    </row>
    <row r="9" spans="1:4" ht="14.25" customHeight="1" x14ac:dyDescent="0.35">
      <c r="A9" s="122" t="s">
        <v>2</v>
      </c>
      <c r="B9" s="100"/>
      <c r="C9" s="124"/>
      <c r="D9" s="100"/>
    </row>
    <row r="10" spans="1:4" ht="14.25" customHeight="1" x14ac:dyDescent="0.35">
      <c r="A10" s="2"/>
      <c r="B10" s="2"/>
      <c r="C10" s="125" t="s">
        <v>3</v>
      </c>
      <c r="D10" s="119"/>
    </row>
    <row r="11" spans="1:4" ht="14.25" customHeight="1" x14ac:dyDescent="0.35">
      <c r="A11" s="2"/>
      <c r="B11" s="2"/>
      <c r="C11" s="2"/>
      <c r="D11" s="2"/>
    </row>
    <row r="12" spans="1:4" ht="14.25" customHeight="1" x14ac:dyDescent="0.35">
      <c r="A12" s="105" t="s">
        <v>4</v>
      </c>
      <c r="B12" s="106"/>
      <c r="C12" s="106"/>
      <c r="D12" s="106"/>
    </row>
    <row r="13" spans="1:4" ht="14.25" customHeight="1" x14ac:dyDescent="0.35">
      <c r="A13" s="2"/>
      <c r="B13" s="2"/>
      <c r="C13" s="2"/>
      <c r="D13" s="2"/>
    </row>
    <row r="14" spans="1:4" ht="14.25" customHeight="1" x14ac:dyDescent="0.35">
      <c r="A14" s="3" t="s">
        <v>5</v>
      </c>
      <c r="B14" s="4" t="s">
        <v>6</v>
      </c>
      <c r="C14" s="124"/>
      <c r="D14" s="100"/>
    </row>
    <row r="15" spans="1:4" ht="14.25" customHeight="1" x14ac:dyDescent="0.35">
      <c r="A15" s="3" t="s">
        <v>7</v>
      </c>
      <c r="B15" s="4" t="s">
        <v>8</v>
      </c>
      <c r="C15" s="123" t="s">
        <v>174</v>
      </c>
      <c r="D15" s="100"/>
    </row>
    <row r="16" spans="1:4" ht="14.25" customHeight="1" x14ac:dyDescent="0.35">
      <c r="A16" s="3" t="s">
        <v>9</v>
      </c>
      <c r="B16" s="4" t="s">
        <v>10</v>
      </c>
      <c r="C16" s="123">
        <v>2025</v>
      </c>
      <c r="D16" s="100"/>
    </row>
    <row r="17" spans="1:4" ht="14.25" customHeight="1" x14ac:dyDescent="0.35">
      <c r="A17" s="3" t="s">
        <v>11</v>
      </c>
      <c r="B17" s="4" t="s">
        <v>12</v>
      </c>
      <c r="C17" s="123" t="s">
        <v>13</v>
      </c>
      <c r="D17" s="100"/>
    </row>
    <row r="18" spans="1:4" ht="14.25" customHeight="1" x14ac:dyDescent="0.35">
      <c r="A18" s="2"/>
      <c r="B18" s="2"/>
      <c r="C18" s="2"/>
      <c r="D18" s="2"/>
    </row>
    <row r="19" spans="1:4" ht="14.25" customHeight="1" x14ac:dyDescent="0.35">
      <c r="A19" s="105" t="s">
        <v>14</v>
      </c>
      <c r="B19" s="106"/>
      <c r="C19" s="106"/>
      <c r="D19" s="106"/>
    </row>
    <row r="20" spans="1:4" ht="14.25" customHeight="1" x14ac:dyDescent="0.35">
      <c r="A20" s="2"/>
      <c r="B20" s="2"/>
      <c r="C20" s="2"/>
      <c r="D20" s="2"/>
    </row>
    <row r="21" spans="1:4" ht="14.25" customHeight="1" x14ac:dyDescent="0.35">
      <c r="A21" s="126" t="s">
        <v>15</v>
      </c>
      <c r="B21" s="100"/>
      <c r="C21" s="5" t="s">
        <v>16</v>
      </c>
      <c r="D21" s="5" t="s">
        <v>17</v>
      </c>
    </row>
    <row r="22" spans="1:4" ht="14.25" customHeight="1" x14ac:dyDescent="0.35">
      <c r="A22" s="123" t="s">
        <v>173</v>
      </c>
      <c r="B22" s="100"/>
      <c r="C22" s="6" t="s">
        <v>172</v>
      </c>
      <c r="D22" s="6">
        <v>1</v>
      </c>
    </row>
    <row r="23" spans="1:4" ht="14.25" customHeight="1" x14ac:dyDescent="0.35">
      <c r="A23" s="2"/>
      <c r="B23" s="2"/>
      <c r="C23" s="2"/>
      <c r="D23" s="2"/>
    </row>
    <row r="24" spans="1:4" ht="14.25" customHeight="1" x14ac:dyDescent="0.35">
      <c r="A24" s="127"/>
      <c r="B24" s="119"/>
      <c r="C24" s="2"/>
      <c r="D24" s="2"/>
    </row>
    <row r="25" spans="1:4" ht="14.25" customHeight="1" x14ac:dyDescent="0.35">
      <c r="A25" s="3">
        <v>1</v>
      </c>
      <c r="B25" s="4" t="s">
        <v>18</v>
      </c>
      <c r="C25" s="123" t="str">
        <f>A22</f>
        <v>Recepcionista</v>
      </c>
      <c r="D25" s="100"/>
    </row>
    <row r="26" spans="1:4" ht="14.25" customHeight="1" x14ac:dyDescent="0.35">
      <c r="A26" s="3">
        <v>2</v>
      </c>
      <c r="B26" s="4" t="s">
        <v>19</v>
      </c>
      <c r="C26" s="129" t="s">
        <v>116</v>
      </c>
      <c r="D26" s="100"/>
    </row>
    <row r="27" spans="1:4" ht="14.25" customHeight="1" thickBot="1" x14ac:dyDescent="0.4">
      <c r="A27" s="3">
        <v>3</v>
      </c>
      <c r="B27" s="4" t="s">
        <v>117</v>
      </c>
      <c r="C27" s="130">
        <v>1700</v>
      </c>
      <c r="D27" s="100"/>
    </row>
    <row r="28" spans="1:4" ht="14.25" customHeight="1" thickBot="1" x14ac:dyDescent="0.4">
      <c r="A28" s="3">
        <v>4</v>
      </c>
      <c r="B28" s="4" t="s">
        <v>20</v>
      </c>
      <c r="C28" s="123" t="str">
        <f>C25</f>
        <v>Recepcionista</v>
      </c>
      <c r="D28" s="100"/>
    </row>
    <row r="29" spans="1:4" ht="14.25" customHeight="1" thickBot="1" x14ac:dyDescent="0.4">
      <c r="A29" s="3">
        <v>5</v>
      </c>
      <c r="B29" s="4" t="s">
        <v>175</v>
      </c>
      <c r="C29" s="123" t="s">
        <v>176</v>
      </c>
      <c r="D29" s="132"/>
    </row>
    <row r="30" spans="1:4" ht="14.25" customHeight="1" thickBot="1" x14ac:dyDescent="0.4">
      <c r="A30" s="3">
        <v>6</v>
      </c>
      <c r="B30" s="4" t="s">
        <v>177</v>
      </c>
      <c r="C30" s="123" t="s">
        <v>178</v>
      </c>
      <c r="D30" s="132"/>
    </row>
    <row r="31" spans="1:4" ht="14.25" customHeight="1" thickBot="1" x14ac:dyDescent="0.4">
      <c r="A31" s="3">
        <v>7</v>
      </c>
      <c r="B31" s="4" t="s">
        <v>21</v>
      </c>
      <c r="C31" s="123" t="s">
        <v>22</v>
      </c>
      <c r="D31" s="100"/>
    </row>
    <row r="32" spans="1:4" ht="14.25" customHeight="1" x14ac:dyDescent="0.35">
      <c r="A32" s="2"/>
      <c r="B32" s="2"/>
      <c r="C32" s="2"/>
      <c r="D32" s="2"/>
    </row>
    <row r="33" spans="1:4" ht="14.25" customHeight="1" x14ac:dyDescent="0.35">
      <c r="A33" s="105" t="s">
        <v>23</v>
      </c>
      <c r="B33" s="106"/>
      <c r="C33" s="106"/>
      <c r="D33" s="106"/>
    </row>
    <row r="34" spans="1:4" ht="14.25" customHeight="1" thickBot="1" x14ac:dyDescent="0.4">
      <c r="A34" s="2"/>
      <c r="B34" s="2"/>
      <c r="C34" s="2"/>
      <c r="D34" s="2"/>
    </row>
    <row r="35" spans="1:4" ht="14.25" customHeight="1" thickBot="1" x14ac:dyDescent="0.4">
      <c r="A35" s="7">
        <v>1</v>
      </c>
      <c r="B35" s="81" t="s">
        <v>24</v>
      </c>
      <c r="C35" s="82" t="s">
        <v>179</v>
      </c>
      <c r="D35" s="9" t="s">
        <v>25</v>
      </c>
    </row>
    <row r="36" spans="1:4" ht="14.25" customHeight="1" thickBot="1" x14ac:dyDescent="0.4">
      <c r="A36" s="10" t="s">
        <v>5</v>
      </c>
      <c r="B36" s="79" t="s">
        <v>26</v>
      </c>
      <c r="C36" s="83"/>
      <c r="D36" s="12">
        <f>C27</f>
        <v>1700</v>
      </c>
    </row>
    <row r="37" spans="1:4" ht="14.25" customHeight="1" thickBot="1" x14ac:dyDescent="0.4">
      <c r="A37" s="10" t="s">
        <v>7</v>
      </c>
      <c r="B37" s="79" t="s">
        <v>27</v>
      </c>
      <c r="C37" s="85">
        <v>0.3</v>
      </c>
      <c r="D37" s="13">
        <f>D36*C37</f>
        <v>510</v>
      </c>
    </row>
    <row r="38" spans="1:4" ht="14.25" customHeight="1" thickBot="1" x14ac:dyDescent="0.4">
      <c r="A38" s="10" t="s">
        <v>9</v>
      </c>
      <c r="B38" s="79" t="s">
        <v>28</v>
      </c>
      <c r="C38" s="83"/>
      <c r="D38" s="13"/>
    </row>
    <row r="39" spans="1:4" ht="14.25" customHeight="1" thickBot="1" x14ac:dyDescent="0.4">
      <c r="A39" s="10" t="s">
        <v>11</v>
      </c>
      <c r="B39" s="79" t="s">
        <v>29</v>
      </c>
      <c r="C39" s="83"/>
      <c r="D39" s="13"/>
    </row>
    <row r="40" spans="1:4" ht="14.25" customHeight="1" thickBot="1" x14ac:dyDescent="0.4">
      <c r="A40" s="10" t="s">
        <v>30</v>
      </c>
      <c r="B40" s="79" t="s">
        <v>31</v>
      </c>
      <c r="C40" s="83"/>
      <c r="D40" s="13"/>
    </row>
    <row r="41" spans="1:4" ht="14.25" customHeight="1" thickBot="1" x14ac:dyDescent="0.4">
      <c r="A41" s="10" t="s">
        <v>54</v>
      </c>
      <c r="B41" s="80" t="s">
        <v>33</v>
      </c>
      <c r="C41" s="84"/>
      <c r="D41" s="13"/>
    </row>
    <row r="42" spans="1:4" ht="14.25" customHeight="1" thickBot="1" x14ac:dyDescent="0.4">
      <c r="A42" s="103" t="s">
        <v>34</v>
      </c>
      <c r="B42" s="104"/>
      <c r="C42" s="128"/>
      <c r="D42" s="14">
        <f>SUM(D36:D41)</f>
        <v>2210</v>
      </c>
    </row>
    <row r="43" spans="1:4" ht="14.25" customHeight="1" x14ac:dyDescent="0.35">
      <c r="A43" s="2"/>
      <c r="B43" s="2"/>
      <c r="C43" s="2"/>
      <c r="D43" s="2"/>
    </row>
    <row r="44" spans="1:4" ht="14.25" customHeight="1" x14ac:dyDescent="0.35">
      <c r="A44" s="2"/>
      <c r="B44" s="2"/>
      <c r="C44" s="2"/>
      <c r="D44" s="2"/>
    </row>
    <row r="45" spans="1:4" ht="14.25" customHeight="1" x14ac:dyDescent="0.35">
      <c r="A45" s="105" t="s">
        <v>35</v>
      </c>
      <c r="B45" s="106"/>
      <c r="C45" s="106"/>
      <c r="D45" s="106"/>
    </row>
    <row r="46" spans="1:4" ht="14.25" customHeight="1" x14ac:dyDescent="0.35">
      <c r="A46" s="15"/>
      <c r="B46" s="2"/>
      <c r="C46" s="2"/>
      <c r="D46" s="2"/>
    </row>
    <row r="47" spans="1:4" ht="14.25" customHeight="1" x14ac:dyDescent="0.35">
      <c r="A47" s="113" t="s">
        <v>36</v>
      </c>
      <c r="B47" s="106"/>
      <c r="C47" s="106"/>
      <c r="D47" s="106"/>
    </row>
    <row r="48" spans="1:4" ht="14.25" customHeight="1" thickBot="1" x14ac:dyDescent="0.4">
      <c r="A48" s="2"/>
      <c r="B48" s="2"/>
      <c r="C48" s="2"/>
      <c r="D48" s="2"/>
    </row>
    <row r="49" spans="1:4" ht="14.25" customHeight="1" thickBot="1" x14ac:dyDescent="0.4">
      <c r="A49" s="7" t="s">
        <v>37</v>
      </c>
      <c r="B49" s="81" t="s">
        <v>38</v>
      </c>
      <c r="C49" s="78"/>
      <c r="D49" s="9" t="s">
        <v>25</v>
      </c>
    </row>
    <row r="50" spans="1:4" ht="14.25" customHeight="1" thickBot="1" x14ac:dyDescent="0.4">
      <c r="A50" s="10" t="s">
        <v>5</v>
      </c>
      <c r="B50" s="79" t="s">
        <v>39</v>
      </c>
      <c r="C50" s="86">
        <f>1/12</f>
        <v>8.3333333333333329E-2</v>
      </c>
      <c r="D50" s="14">
        <f>TRUNC(D42*C50, 2)</f>
        <v>184.16</v>
      </c>
    </row>
    <row r="51" spans="1:4" ht="14.25" customHeight="1" thickBot="1" x14ac:dyDescent="0.4">
      <c r="A51" s="28" t="s">
        <v>7</v>
      </c>
      <c r="B51" s="88" t="s">
        <v>40</v>
      </c>
      <c r="C51" s="87">
        <f>0.121</f>
        <v>0.121</v>
      </c>
      <c r="D51" s="14">
        <f>TRUNC(D42*C51, 2)</f>
        <v>267.41000000000003</v>
      </c>
    </row>
    <row r="52" spans="1:4" ht="14.25" customHeight="1" thickBot="1" x14ac:dyDescent="0.4">
      <c r="A52" s="135" t="s">
        <v>34</v>
      </c>
      <c r="B52" s="104"/>
      <c r="C52" s="128"/>
      <c r="D52" s="89">
        <f>SUM(D50:D51)</f>
        <v>451.57000000000005</v>
      </c>
    </row>
    <row r="53" spans="1:4" ht="14.25" customHeight="1" thickBot="1" x14ac:dyDescent="0.4">
      <c r="A53" s="2"/>
      <c r="B53" s="2"/>
      <c r="C53" s="2"/>
      <c r="D53" s="16"/>
    </row>
    <row r="54" spans="1:4" ht="14.25" customHeight="1" x14ac:dyDescent="0.35">
      <c r="A54" s="107" t="s">
        <v>41</v>
      </c>
      <c r="B54" s="108"/>
      <c r="C54" s="17" t="s">
        <v>42</v>
      </c>
      <c r="D54" s="18">
        <f>D42</f>
        <v>2210</v>
      </c>
    </row>
    <row r="55" spans="1:4" ht="14.25" customHeight="1" x14ac:dyDescent="0.35">
      <c r="A55" s="109"/>
      <c r="B55" s="110"/>
      <c r="C55" s="17" t="s">
        <v>43</v>
      </c>
      <c r="D55" s="18">
        <f>D52</f>
        <v>451.57000000000005</v>
      </c>
    </row>
    <row r="56" spans="1:4" ht="14.25" customHeight="1" x14ac:dyDescent="0.35">
      <c r="A56" s="111"/>
      <c r="B56" s="112"/>
      <c r="C56" s="17" t="s">
        <v>44</v>
      </c>
      <c r="D56" s="18">
        <f>SUM(D54:D55)</f>
        <v>2661.57</v>
      </c>
    </row>
    <row r="57" spans="1:4" ht="14.25" customHeight="1" x14ac:dyDescent="0.35">
      <c r="A57" s="2"/>
      <c r="B57" s="2"/>
      <c r="C57" s="2"/>
      <c r="D57" s="2"/>
    </row>
    <row r="58" spans="1:4" ht="32.25" customHeight="1" x14ac:dyDescent="0.35">
      <c r="A58" s="136" t="s">
        <v>45</v>
      </c>
      <c r="B58" s="106"/>
      <c r="C58" s="106"/>
      <c r="D58" s="106"/>
    </row>
    <row r="59" spans="1:4" ht="14.25" customHeight="1" x14ac:dyDescent="0.35">
      <c r="A59" s="2"/>
      <c r="B59" s="2"/>
      <c r="C59" s="2"/>
      <c r="D59" s="2"/>
    </row>
    <row r="60" spans="1:4" ht="14.25" customHeight="1" x14ac:dyDescent="0.35">
      <c r="A60" s="7" t="s">
        <v>46</v>
      </c>
      <c r="B60" s="9" t="s">
        <v>47</v>
      </c>
      <c r="C60" s="9" t="s">
        <v>48</v>
      </c>
      <c r="D60" s="9" t="s">
        <v>25</v>
      </c>
    </row>
    <row r="61" spans="1:4" ht="14.25" customHeight="1" x14ac:dyDescent="0.35">
      <c r="A61" s="10" t="s">
        <v>5</v>
      </c>
      <c r="B61" s="19" t="s">
        <v>49</v>
      </c>
      <c r="C61" s="20">
        <v>0.2</v>
      </c>
      <c r="D61" s="14">
        <f t="shared" ref="D61:D68" si="0">TRUNC($D$56*C61, 2)</f>
        <v>532.30999999999995</v>
      </c>
    </row>
    <row r="62" spans="1:4" ht="14.25" customHeight="1" x14ac:dyDescent="0.35">
      <c r="A62" s="10" t="s">
        <v>7</v>
      </c>
      <c r="B62" s="19" t="s">
        <v>50</v>
      </c>
      <c r="C62" s="20">
        <v>2.5000000000000001E-2</v>
      </c>
      <c r="D62" s="14">
        <f t="shared" si="0"/>
        <v>66.53</v>
      </c>
    </row>
    <row r="63" spans="1:4" ht="14.25" customHeight="1" x14ac:dyDescent="0.35">
      <c r="A63" s="10" t="s">
        <v>9</v>
      </c>
      <c r="B63" s="19" t="s">
        <v>51</v>
      </c>
      <c r="C63" s="21">
        <v>0.06</v>
      </c>
      <c r="D63" s="14">
        <f t="shared" si="0"/>
        <v>159.69</v>
      </c>
    </row>
    <row r="64" spans="1:4" ht="14.25" customHeight="1" x14ac:dyDescent="0.35">
      <c r="A64" s="10" t="s">
        <v>11</v>
      </c>
      <c r="B64" s="19" t="s">
        <v>52</v>
      </c>
      <c r="C64" s="20">
        <v>1.4999999999999999E-2</v>
      </c>
      <c r="D64" s="14">
        <f t="shared" si="0"/>
        <v>39.92</v>
      </c>
    </row>
    <row r="65" spans="1:4" ht="14.25" customHeight="1" x14ac:dyDescent="0.35">
      <c r="A65" s="10" t="s">
        <v>30</v>
      </c>
      <c r="B65" s="19" t="s">
        <v>53</v>
      </c>
      <c r="C65" s="20">
        <v>0.01</v>
      </c>
      <c r="D65" s="14">
        <f t="shared" si="0"/>
        <v>26.61</v>
      </c>
    </row>
    <row r="66" spans="1:4" ht="14.25" customHeight="1" x14ac:dyDescent="0.35">
      <c r="A66" s="10" t="s">
        <v>54</v>
      </c>
      <c r="B66" s="19" t="s">
        <v>55</v>
      </c>
      <c r="C66" s="20">
        <v>6.0000000000000001E-3</v>
      </c>
      <c r="D66" s="14">
        <f t="shared" si="0"/>
        <v>15.96</v>
      </c>
    </row>
    <row r="67" spans="1:4" ht="14.25" customHeight="1" x14ac:dyDescent="0.35">
      <c r="A67" s="10" t="s">
        <v>32</v>
      </c>
      <c r="B67" s="19" t="s">
        <v>56</v>
      </c>
      <c r="C67" s="20">
        <v>2E-3</v>
      </c>
      <c r="D67" s="14">
        <f t="shared" si="0"/>
        <v>5.32</v>
      </c>
    </row>
    <row r="68" spans="1:4" ht="14.25" customHeight="1" x14ac:dyDescent="0.35">
      <c r="A68" s="10" t="s">
        <v>57</v>
      </c>
      <c r="B68" s="19" t="s">
        <v>58</v>
      </c>
      <c r="C68" s="20">
        <v>0.08</v>
      </c>
      <c r="D68" s="14">
        <f t="shared" si="0"/>
        <v>212.92</v>
      </c>
    </row>
    <row r="69" spans="1:4" ht="14.25" customHeight="1" x14ac:dyDescent="0.35">
      <c r="A69" s="103" t="s">
        <v>59</v>
      </c>
      <c r="B69" s="104"/>
      <c r="C69" s="22">
        <f t="shared" ref="C69:D69" si="1">SUM(C61:C68)</f>
        <v>0.39800000000000008</v>
      </c>
      <c r="D69" s="14">
        <f t="shared" si="1"/>
        <v>1059.26</v>
      </c>
    </row>
    <row r="70" spans="1:4" ht="14.25" customHeight="1" x14ac:dyDescent="0.35">
      <c r="A70" s="2"/>
      <c r="B70" s="2"/>
      <c r="C70" s="2"/>
      <c r="D70" s="2"/>
    </row>
    <row r="71" spans="1:4" ht="14.25" customHeight="1" x14ac:dyDescent="0.35">
      <c r="A71" s="2"/>
      <c r="B71" s="2"/>
      <c r="C71" s="2"/>
      <c r="D71" s="2"/>
    </row>
    <row r="72" spans="1:4" ht="14.25" customHeight="1" x14ac:dyDescent="0.35">
      <c r="A72" s="113" t="s">
        <v>60</v>
      </c>
      <c r="B72" s="106"/>
      <c r="C72" s="106"/>
      <c r="D72" s="106"/>
    </row>
    <row r="73" spans="1:4" ht="14.25" customHeight="1" x14ac:dyDescent="0.35">
      <c r="A73" s="2"/>
      <c r="B73" s="2"/>
      <c r="C73" s="2"/>
      <c r="D73" s="2"/>
    </row>
    <row r="74" spans="1:4" ht="14.25" customHeight="1" x14ac:dyDescent="0.35">
      <c r="A74" s="7" t="s">
        <v>61</v>
      </c>
      <c r="B74" s="99" t="s">
        <v>62</v>
      </c>
      <c r="C74" s="100"/>
      <c r="D74" s="9" t="s">
        <v>25</v>
      </c>
    </row>
    <row r="75" spans="1:4" ht="14.25" customHeight="1" x14ac:dyDescent="0.35">
      <c r="A75" s="10" t="s">
        <v>5</v>
      </c>
      <c r="B75" s="101" t="s">
        <v>63</v>
      </c>
      <c r="C75" s="100"/>
      <c r="D75" s="12">
        <f>(22*2*4.1)-(6%*D36)</f>
        <v>78.399999999999977</v>
      </c>
    </row>
    <row r="76" spans="1:4" ht="14.25" customHeight="1" x14ac:dyDescent="0.35">
      <c r="A76" s="10" t="s">
        <v>7</v>
      </c>
      <c r="B76" s="133" t="s">
        <v>183</v>
      </c>
      <c r="C76" s="100"/>
      <c r="D76" s="12">
        <f>TRUNC(((22*15)*0.8)+(142.05*0.8),2)</f>
        <v>377.64</v>
      </c>
    </row>
    <row r="77" spans="1:4" ht="14.25" customHeight="1" x14ac:dyDescent="0.35">
      <c r="A77" s="10" t="s">
        <v>9</v>
      </c>
      <c r="B77" s="134" t="s">
        <v>180</v>
      </c>
      <c r="C77" s="100"/>
      <c r="D77" s="12">
        <v>25</v>
      </c>
    </row>
    <row r="78" spans="1:4" ht="14.25" customHeight="1" thickBot="1" x14ac:dyDescent="0.4">
      <c r="A78" s="23" t="s">
        <v>11</v>
      </c>
      <c r="B78" s="102" t="s">
        <v>64</v>
      </c>
      <c r="C78" s="100"/>
      <c r="D78" s="12">
        <v>10</v>
      </c>
    </row>
    <row r="79" spans="1:4" ht="14.25" customHeight="1" thickBot="1" x14ac:dyDescent="0.4">
      <c r="A79" s="92" t="s">
        <v>30</v>
      </c>
      <c r="B79" s="90" t="s">
        <v>182</v>
      </c>
      <c r="C79" s="1"/>
      <c r="D79" s="91">
        <v>0</v>
      </c>
    </row>
    <row r="80" spans="1:4" ht="14.25" customHeight="1" thickBot="1" x14ac:dyDescent="0.4">
      <c r="A80" s="92" t="s">
        <v>54</v>
      </c>
      <c r="B80" s="131" t="s">
        <v>181</v>
      </c>
      <c r="C80" s="100"/>
      <c r="D80" s="12">
        <v>0</v>
      </c>
    </row>
    <row r="81" spans="1:4" ht="14.25" customHeight="1" x14ac:dyDescent="0.35">
      <c r="A81" s="103" t="s">
        <v>34</v>
      </c>
      <c r="B81" s="104"/>
      <c r="C81" s="100"/>
      <c r="D81" s="12">
        <f>SUM(D75:D80)</f>
        <v>491.03999999999996</v>
      </c>
    </row>
    <row r="82" spans="1:4" ht="14.25" customHeight="1" x14ac:dyDescent="0.35">
      <c r="A82" s="2"/>
      <c r="B82" s="2"/>
      <c r="C82" s="2"/>
      <c r="D82" s="2"/>
    </row>
    <row r="83" spans="1:4" ht="14.25" customHeight="1" x14ac:dyDescent="0.35">
      <c r="A83" s="2"/>
      <c r="B83" s="2"/>
      <c r="C83" s="2"/>
      <c r="D83" s="2"/>
    </row>
    <row r="84" spans="1:4" ht="14.25" customHeight="1" x14ac:dyDescent="0.35">
      <c r="A84" s="113" t="s">
        <v>65</v>
      </c>
      <c r="B84" s="106"/>
      <c r="C84" s="106"/>
      <c r="D84" s="106"/>
    </row>
    <row r="85" spans="1:4" ht="14.25" customHeight="1" x14ac:dyDescent="0.35">
      <c r="A85" s="2"/>
      <c r="B85" s="2"/>
      <c r="C85" s="2"/>
      <c r="D85" s="2"/>
    </row>
    <row r="86" spans="1:4" ht="14.25" customHeight="1" x14ac:dyDescent="0.35">
      <c r="A86" s="7">
        <v>2</v>
      </c>
      <c r="B86" s="99" t="s">
        <v>66</v>
      </c>
      <c r="C86" s="100"/>
      <c r="D86" s="9" t="s">
        <v>25</v>
      </c>
    </row>
    <row r="87" spans="1:4" ht="14.25" customHeight="1" x14ac:dyDescent="0.35">
      <c r="A87" s="10" t="s">
        <v>37</v>
      </c>
      <c r="B87" s="101" t="s">
        <v>38</v>
      </c>
      <c r="C87" s="100"/>
      <c r="D87" s="12">
        <f>D52</f>
        <v>451.57000000000005</v>
      </c>
    </row>
    <row r="88" spans="1:4" ht="14.25" customHeight="1" x14ac:dyDescent="0.35">
      <c r="A88" s="10" t="s">
        <v>46</v>
      </c>
      <c r="B88" s="101" t="s">
        <v>47</v>
      </c>
      <c r="C88" s="100"/>
      <c r="D88" s="12">
        <f>D69</f>
        <v>1059.26</v>
      </c>
    </row>
    <row r="89" spans="1:4" ht="14.25" customHeight="1" x14ac:dyDescent="0.35">
      <c r="A89" s="25" t="s">
        <v>61</v>
      </c>
      <c r="B89" s="102" t="s">
        <v>62</v>
      </c>
      <c r="C89" s="100"/>
      <c r="D89" s="12">
        <f>D81</f>
        <v>491.03999999999996</v>
      </c>
    </row>
    <row r="90" spans="1:4" ht="14.25" customHeight="1" x14ac:dyDescent="0.35">
      <c r="A90" s="103" t="s">
        <v>34</v>
      </c>
      <c r="B90" s="104"/>
      <c r="C90" s="100"/>
      <c r="D90" s="12">
        <f>SUM(D87:D89)</f>
        <v>2001.87</v>
      </c>
    </row>
    <row r="91" spans="1:4" ht="14.25" customHeight="1" x14ac:dyDescent="0.35">
      <c r="A91" s="26"/>
      <c r="B91" s="2"/>
      <c r="C91" s="2"/>
      <c r="D91" s="2"/>
    </row>
    <row r="92" spans="1:4" ht="14.25" customHeight="1" x14ac:dyDescent="0.35">
      <c r="A92" s="2"/>
      <c r="B92" s="2"/>
      <c r="C92" s="2"/>
      <c r="D92" s="2"/>
    </row>
    <row r="93" spans="1:4" ht="14.25" customHeight="1" x14ac:dyDescent="0.35">
      <c r="A93" s="105" t="s">
        <v>67</v>
      </c>
      <c r="B93" s="106"/>
      <c r="C93" s="106"/>
      <c r="D93" s="106"/>
    </row>
    <row r="94" spans="1:4" ht="14.25" customHeight="1" x14ac:dyDescent="0.35">
      <c r="A94" s="2"/>
      <c r="B94" s="2"/>
      <c r="C94" s="2"/>
      <c r="D94" s="2"/>
    </row>
    <row r="95" spans="1:4" ht="14.25" customHeight="1" x14ac:dyDescent="0.35">
      <c r="A95" s="7">
        <v>3</v>
      </c>
      <c r="B95" s="8" t="s">
        <v>68</v>
      </c>
      <c r="C95" s="7" t="s">
        <v>48</v>
      </c>
      <c r="D95" s="9" t="s">
        <v>25</v>
      </c>
    </row>
    <row r="96" spans="1:4" ht="14.25" customHeight="1" x14ac:dyDescent="0.35">
      <c r="A96" s="10" t="s">
        <v>5</v>
      </c>
      <c r="B96" s="11" t="s">
        <v>69</v>
      </c>
      <c r="C96" s="27">
        <f>((1/12)* 0.05)</f>
        <v>4.1666666666666666E-3</v>
      </c>
      <c r="D96" s="12">
        <f>TRUNC($D$42*C96, 2)</f>
        <v>9.1999999999999993</v>
      </c>
    </row>
    <row r="97" spans="1:4" ht="14.25" customHeight="1" x14ac:dyDescent="0.35">
      <c r="A97" s="10" t="s">
        <v>7</v>
      </c>
      <c r="B97" s="11" t="s">
        <v>70</v>
      </c>
      <c r="C97" s="27">
        <f>C68*C96</f>
        <v>3.3333333333333332E-4</v>
      </c>
      <c r="D97" s="12">
        <f>TRUNC($D$42*C97, 2)</f>
        <v>0.73</v>
      </c>
    </row>
    <row r="98" spans="1:4" ht="14.25" customHeight="1" x14ac:dyDescent="0.35">
      <c r="A98" s="10" t="s">
        <v>9</v>
      </c>
      <c r="B98" s="11" t="s">
        <v>71</v>
      </c>
      <c r="C98" s="27">
        <v>3.44E-2</v>
      </c>
      <c r="D98" s="12">
        <f t="shared" ref="D98:D100" si="2">TRUNC($D$42*C98, 2)</f>
        <v>76.02</v>
      </c>
    </row>
    <row r="99" spans="1:4" ht="14.25" customHeight="1" x14ac:dyDescent="0.35">
      <c r="A99" s="10" t="s">
        <v>11</v>
      </c>
      <c r="B99" s="11" t="s">
        <v>72</v>
      </c>
      <c r="C99" s="27">
        <f>(((7/30)/12)*95%)</f>
        <v>1.8472222222222223E-2</v>
      </c>
      <c r="D99" s="12">
        <f t="shared" si="2"/>
        <v>40.82</v>
      </c>
    </row>
    <row r="100" spans="1:4" ht="14.25" customHeight="1" x14ac:dyDescent="0.35">
      <c r="A100" s="28" t="s">
        <v>30</v>
      </c>
      <c r="B100" s="29" t="s">
        <v>73</v>
      </c>
      <c r="C100" s="27">
        <f>C69*C99</f>
        <v>7.3519444444444465E-3</v>
      </c>
      <c r="D100" s="12">
        <f t="shared" si="2"/>
        <v>16.239999999999998</v>
      </c>
    </row>
    <row r="101" spans="1:4" ht="14.25" customHeight="1" x14ac:dyDescent="0.35">
      <c r="A101" s="25" t="s">
        <v>54</v>
      </c>
      <c r="B101" s="24" t="s">
        <v>74</v>
      </c>
      <c r="C101" s="27">
        <v>5.5999999999999999E-3</v>
      </c>
      <c r="D101" s="12">
        <f>TRUNC($D$42*C101, 2)</f>
        <v>12.37</v>
      </c>
    </row>
    <row r="102" spans="1:4" ht="14.25" customHeight="1" x14ac:dyDescent="0.35">
      <c r="A102" s="103" t="s">
        <v>34</v>
      </c>
      <c r="B102" s="104"/>
      <c r="C102" s="22">
        <f t="shared" ref="C102:D102" si="3">SUM(C96:C101)</f>
        <v>7.032416666666666E-2</v>
      </c>
      <c r="D102" s="14">
        <f t="shared" si="3"/>
        <v>155.38</v>
      </c>
    </row>
    <row r="103" spans="1:4" ht="14.25" customHeight="1" x14ac:dyDescent="0.35">
      <c r="A103" s="2"/>
      <c r="B103" s="2"/>
      <c r="C103" s="2"/>
      <c r="D103" s="16"/>
    </row>
    <row r="104" spans="1:4" ht="14.25" customHeight="1" x14ac:dyDescent="0.35">
      <c r="A104" s="107" t="s">
        <v>75</v>
      </c>
      <c r="B104" s="108"/>
      <c r="C104" s="17" t="s">
        <v>42</v>
      </c>
      <c r="D104" s="18">
        <f>D42</f>
        <v>2210</v>
      </c>
    </row>
    <row r="105" spans="1:4" ht="14.25" customHeight="1" x14ac:dyDescent="0.35">
      <c r="A105" s="109"/>
      <c r="B105" s="110"/>
      <c r="C105" s="17" t="s">
        <v>76</v>
      </c>
      <c r="D105" s="18">
        <f>D90</f>
        <v>2001.87</v>
      </c>
    </row>
    <row r="106" spans="1:4" ht="14.25" customHeight="1" x14ac:dyDescent="0.35">
      <c r="A106" s="109"/>
      <c r="B106" s="110"/>
      <c r="C106" s="17" t="s">
        <v>77</v>
      </c>
      <c r="D106" s="18">
        <f>D102</f>
        <v>155.38</v>
      </c>
    </row>
    <row r="107" spans="1:4" ht="14.25" customHeight="1" x14ac:dyDescent="0.35">
      <c r="A107" s="111"/>
      <c r="B107" s="112"/>
      <c r="C107" s="17" t="s">
        <v>44</v>
      </c>
      <c r="D107" s="18">
        <f>SUM(D104:D106)</f>
        <v>4367.25</v>
      </c>
    </row>
    <row r="108" spans="1:4" ht="14.25" customHeight="1" x14ac:dyDescent="0.35">
      <c r="A108" s="2"/>
      <c r="B108" s="2"/>
      <c r="C108" s="2"/>
      <c r="D108" s="2"/>
    </row>
    <row r="109" spans="1:4" ht="14.25" customHeight="1" x14ac:dyDescent="0.35">
      <c r="A109" s="105" t="s">
        <v>78</v>
      </c>
      <c r="B109" s="106"/>
      <c r="C109" s="106"/>
      <c r="D109" s="106"/>
    </row>
    <row r="110" spans="1:4" ht="14.25" customHeight="1" x14ac:dyDescent="0.35">
      <c r="A110" s="2"/>
      <c r="B110" s="2"/>
      <c r="C110" s="30"/>
      <c r="D110" s="2"/>
    </row>
    <row r="111" spans="1:4" ht="14.25" customHeight="1" x14ac:dyDescent="0.35">
      <c r="A111" s="113" t="s">
        <v>79</v>
      </c>
      <c r="B111" s="106"/>
      <c r="C111" s="106"/>
      <c r="D111" s="106"/>
    </row>
    <row r="112" spans="1:4" ht="14.25" customHeight="1" x14ac:dyDescent="0.35">
      <c r="A112" s="15"/>
      <c r="B112" s="2"/>
      <c r="C112" s="2"/>
      <c r="D112" s="2"/>
    </row>
    <row r="113" spans="1:4" ht="14.25" customHeight="1" x14ac:dyDescent="0.35">
      <c r="A113" s="7" t="s">
        <v>80</v>
      </c>
      <c r="B113" s="8" t="s">
        <v>81</v>
      </c>
      <c r="C113" s="7" t="s">
        <v>48</v>
      </c>
      <c r="D113" s="9" t="s">
        <v>25</v>
      </c>
    </row>
    <row r="114" spans="1:4" ht="14.25" customHeight="1" x14ac:dyDescent="0.35">
      <c r="A114" s="10" t="s">
        <v>5</v>
      </c>
      <c r="B114" s="31" t="s">
        <v>82</v>
      </c>
      <c r="C114" s="32">
        <f>((1/12)+(1/12)+(1/3/12))/12</f>
        <v>1.6203703703703703E-2</v>
      </c>
      <c r="D114" s="12">
        <f t="shared" ref="D114:D118" si="4">TRUNC($D$107*C114, 2)</f>
        <v>70.760000000000005</v>
      </c>
    </row>
    <row r="115" spans="1:4" ht="14.25" customHeight="1" x14ac:dyDescent="0.35">
      <c r="A115" s="10" t="s">
        <v>7</v>
      </c>
      <c r="B115" s="31" t="s">
        <v>83</v>
      </c>
      <c r="C115" s="32">
        <f>((2/30)/12)</f>
        <v>5.5555555555555558E-3</v>
      </c>
      <c r="D115" s="12">
        <f t="shared" si="4"/>
        <v>24.26</v>
      </c>
    </row>
    <row r="116" spans="1:4" ht="14.25" customHeight="1" x14ac:dyDescent="0.35">
      <c r="A116" s="10" t="s">
        <v>9</v>
      </c>
      <c r="B116" s="31" t="s">
        <v>84</v>
      </c>
      <c r="C116" s="32">
        <f>((5/30)/12)*0.02</f>
        <v>2.7777777777777778E-4</v>
      </c>
      <c r="D116" s="12">
        <f t="shared" si="4"/>
        <v>1.21</v>
      </c>
    </row>
    <row r="117" spans="1:4" ht="14.25" customHeight="1" x14ac:dyDescent="0.35">
      <c r="A117" s="10" t="s">
        <v>11</v>
      </c>
      <c r="B117" s="11" t="s">
        <v>85</v>
      </c>
      <c r="C117" s="27">
        <f>((15/30)/12)*0.08</f>
        <v>3.3333333333333331E-3</v>
      </c>
      <c r="D117" s="12">
        <f t="shared" si="4"/>
        <v>14.55</v>
      </c>
    </row>
    <row r="118" spans="1:4" ht="14.25" customHeight="1" x14ac:dyDescent="0.35">
      <c r="A118" s="10" t="s">
        <v>30</v>
      </c>
      <c r="B118" s="33" t="s">
        <v>86</v>
      </c>
      <c r="C118" s="34">
        <f>((1+1/3)/12)*0.02*((4/12))</f>
        <v>7.407407407407407E-4</v>
      </c>
      <c r="D118" s="12">
        <f t="shared" si="4"/>
        <v>3.23</v>
      </c>
    </row>
    <row r="119" spans="1:4" ht="14.25" customHeight="1" x14ac:dyDescent="0.35">
      <c r="A119" s="10" t="s">
        <v>54</v>
      </c>
      <c r="B119" s="35" t="s">
        <v>87</v>
      </c>
      <c r="C119" s="32"/>
      <c r="D119" s="12"/>
    </row>
    <row r="120" spans="1:4" ht="14.25" customHeight="1" x14ac:dyDescent="0.35">
      <c r="A120" s="103" t="s">
        <v>59</v>
      </c>
      <c r="B120" s="104"/>
      <c r="C120" s="7"/>
      <c r="D120" s="12">
        <f>SUM(D114:D119)</f>
        <v>114.01</v>
      </c>
    </row>
    <row r="121" spans="1:4" ht="14.25" customHeight="1" x14ac:dyDescent="0.35">
      <c r="A121" s="2"/>
      <c r="B121" s="2"/>
      <c r="C121" s="2"/>
      <c r="D121" s="2"/>
    </row>
    <row r="122" spans="1:4" ht="14.25" customHeight="1" x14ac:dyDescent="0.35">
      <c r="A122" s="2"/>
      <c r="B122" s="2"/>
      <c r="C122" s="2"/>
      <c r="D122" s="2"/>
    </row>
    <row r="123" spans="1:4" ht="14.25" customHeight="1" x14ac:dyDescent="0.35">
      <c r="A123" s="113" t="s">
        <v>88</v>
      </c>
      <c r="B123" s="106"/>
      <c r="C123" s="106"/>
      <c r="D123" s="106"/>
    </row>
    <row r="124" spans="1:4" ht="14.25" customHeight="1" x14ac:dyDescent="0.35">
      <c r="A124" s="15"/>
      <c r="B124" s="2"/>
      <c r="C124" s="2"/>
      <c r="D124" s="2"/>
    </row>
    <row r="125" spans="1:4" ht="14.25" customHeight="1" x14ac:dyDescent="0.35">
      <c r="A125" s="7" t="s">
        <v>89</v>
      </c>
      <c r="B125" s="99" t="s">
        <v>90</v>
      </c>
      <c r="C125" s="100"/>
      <c r="D125" s="9" t="s">
        <v>25</v>
      </c>
    </row>
    <row r="126" spans="1:4" ht="14.25" customHeight="1" x14ac:dyDescent="0.35">
      <c r="A126" s="10" t="s">
        <v>5</v>
      </c>
      <c r="B126" s="114" t="s">
        <v>91</v>
      </c>
      <c r="C126" s="112"/>
      <c r="D126" s="13">
        <v>0</v>
      </c>
    </row>
    <row r="127" spans="1:4" ht="14.25" customHeight="1" x14ac:dyDescent="0.35">
      <c r="A127" s="103" t="s">
        <v>34</v>
      </c>
      <c r="B127" s="104"/>
      <c r="C127" s="100"/>
      <c r="D127" s="36">
        <f>D126</f>
        <v>0</v>
      </c>
    </row>
    <row r="128" spans="1:4" ht="14.25" customHeight="1" x14ac:dyDescent="0.35">
      <c r="A128" s="2"/>
      <c r="B128" s="2"/>
      <c r="C128" s="2"/>
      <c r="D128" s="2"/>
    </row>
    <row r="129" spans="1:4" ht="14.25" customHeight="1" x14ac:dyDescent="0.35">
      <c r="A129" s="2"/>
      <c r="B129" s="2"/>
      <c r="C129" s="2"/>
      <c r="D129" s="2"/>
    </row>
    <row r="130" spans="1:4" ht="14.25" customHeight="1" x14ac:dyDescent="0.35">
      <c r="A130" s="113" t="s">
        <v>92</v>
      </c>
      <c r="B130" s="106"/>
      <c r="C130" s="106"/>
      <c r="D130" s="106"/>
    </row>
    <row r="131" spans="1:4" ht="14.25" customHeight="1" x14ac:dyDescent="0.35">
      <c r="A131" s="15"/>
      <c r="B131" s="2"/>
      <c r="C131" s="2"/>
      <c r="D131" s="2"/>
    </row>
    <row r="132" spans="1:4" ht="14.25" customHeight="1" x14ac:dyDescent="0.35">
      <c r="A132" s="7">
        <v>4</v>
      </c>
      <c r="B132" s="99" t="s">
        <v>93</v>
      </c>
      <c r="C132" s="100"/>
      <c r="D132" s="9" t="s">
        <v>25</v>
      </c>
    </row>
    <row r="133" spans="1:4" ht="14.25" customHeight="1" x14ac:dyDescent="0.35">
      <c r="A133" s="10" t="s">
        <v>80</v>
      </c>
      <c r="B133" s="115" t="s">
        <v>81</v>
      </c>
      <c r="C133" s="112"/>
      <c r="D133" s="13">
        <f>D120</f>
        <v>114.01</v>
      </c>
    </row>
    <row r="134" spans="1:4" ht="14.25" customHeight="1" x14ac:dyDescent="0.35">
      <c r="A134" s="10" t="s">
        <v>89</v>
      </c>
      <c r="B134" s="114" t="s">
        <v>90</v>
      </c>
      <c r="C134" s="112"/>
      <c r="D134" s="13">
        <v>0</v>
      </c>
    </row>
    <row r="135" spans="1:4" ht="14.25" customHeight="1" x14ac:dyDescent="0.35">
      <c r="A135" s="103" t="s">
        <v>34</v>
      </c>
      <c r="B135" s="104"/>
      <c r="C135" s="100"/>
      <c r="D135" s="13">
        <f>SUM(D133:D134)</f>
        <v>114.01</v>
      </c>
    </row>
    <row r="136" spans="1:4" ht="14.25" customHeight="1" x14ac:dyDescent="0.35">
      <c r="A136" s="2"/>
      <c r="B136" s="2"/>
      <c r="C136" s="2"/>
      <c r="D136" s="2"/>
    </row>
    <row r="137" spans="1:4" ht="14.25" customHeight="1" x14ac:dyDescent="0.35">
      <c r="A137" s="2"/>
      <c r="B137" s="2"/>
      <c r="C137" s="2"/>
      <c r="D137" s="2"/>
    </row>
    <row r="138" spans="1:4" ht="14.25" customHeight="1" x14ac:dyDescent="0.35">
      <c r="A138" s="105" t="s">
        <v>94</v>
      </c>
      <c r="B138" s="106"/>
      <c r="C138" s="106"/>
      <c r="D138" s="106"/>
    </row>
    <row r="139" spans="1:4" ht="14.25" customHeight="1" x14ac:dyDescent="0.35">
      <c r="A139" s="2"/>
      <c r="B139" s="2"/>
      <c r="C139" s="2"/>
      <c r="D139" s="2"/>
    </row>
    <row r="140" spans="1:4" ht="14.25" customHeight="1" x14ac:dyDescent="0.35">
      <c r="A140" s="7">
        <v>5</v>
      </c>
      <c r="B140" s="99" t="s">
        <v>95</v>
      </c>
      <c r="C140" s="100"/>
      <c r="D140" s="9" t="s">
        <v>25</v>
      </c>
    </row>
    <row r="141" spans="1:4" ht="14.25" customHeight="1" x14ac:dyDescent="0.35">
      <c r="A141" s="10" t="s">
        <v>5</v>
      </c>
      <c r="B141" s="115" t="s">
        <v>96</v>
      </c>
      <c r="C141" s="112"/>
      <c r="D141" s="36">
        <f>Uniformes!G10</f>
        <v>62.58</v>
      </c>
    </row>
    <row r="142" spans="1:4" ht="14.25" customHeight="1" x14ac:dyDescent="0.35">
      <c r="A142" s="10" t="s">
        <v>7</v>
      </c>
      <c r="B142" s="115" t="s">
        <v>97</v>
      </c>
      <c r="C142" s="112"/>
      <c r="D142" s="36">
        <v>0</v>
      </c>
    </row>
    <row r="143" spans="1:4" ht="14.25" customHeight="1" x14ac:dyDescent="0.35">
      <c r="A143" s="25" t="s">
        <v>9</v>
      </c>
      <c r="B143" s="101" t="s">
        <v>98</v>
      </c>
      <c r="C143" s="100"/>
      <c r="D143" s="36">
        <v>0</v>
      </c>
    </row>
    <row r="144" spans="1:4" ht="14.25" customHeight="1" x14ac:dyDescent="0.35">
      <c r="A144" s="25" t="s">
        <v>11</v>
      </c>
      <c r="B144" s="101" t="s">
        <v>99</v>
      </c>
      <c r="C144" s="100"/>
      <c r="D144" s="36">
        <v>0</v>
      </c>
    </row>
    <row r="145" spans="1:4" ht="14.25" customHeight="1" x14ac:dyDescent="0.35">
      <c r="A145" s="103" t="s">
        <v>59</v>
      </c>
      <c r="B145" s="104"/>
      <c r="C145" s="100"/>
      <c r="D145" s="36">
        <f>SUM(D141:D144)</f>
        <v>62.58</v>
      </c>
    </row>
    <row r="146" spans="1:4" ht="14.25" customHeight="1" x14ac:dyDescent="0.35">
      <c r="A146" s="2"/>
      <c r="B146" s="2"/>
      <c r="C146" s="2"/>
      <c r="D146" s="2"/>
    </row>
    <row r="147" spans="1:4" ht="14.25" customHeight="1" x14ac:dyDescent="0.35">
      <c r="A147" s="107" t="s">
        <v>100</v>
      </c>
      <c r="B147" s="108"/>
      <c r="C147" s="17" t="s">
        <v>42</v>
      </c>
      <c r="D147" s="18">
        <f>D42</f>
        <v>2210</v>
      </c>
    </row>
    <row r="148" spans="1:4" ht="14.25" customHeight="1" x14ac:dyDescent="0.35">
      <c r="A148" s="109"/>
      <c r="B148" s="110"/>
      <c r="C148" s="17" t="s">
        <v>76</v>
      </c>
      <c r="D148" s="18">
        <f>D90</f>
        <v>2001.87</v>
      </c>
    </row>
    <row r="149" spans="1:4" ht="14.25" customHeight="1" x14ac:dyDescent="0.35">
      <c r="A149" s="109"/>
      <c r="B149" s="110"/>
      <c r="C149" s="17" t="s">
        <v>77</v>
      </c>
      <c r="D149" s="18">
        <f>D102</f>
        <v>155.38</v>
      </c>
    </row>
    <row r="150" spans="1:4" ht="14.25" customHeight="1" x14ac:dyDescent="0.35">
      <c r="A150" s="109"/>
      <c r="B150" s="110"/>
      <c r="C150" s="17" t="s">
        <v>101</v>
      </c>
      <c r="D150" s="37">
        <f>D135</f>
        <v>114.01</v>
      </c>
    </row>
    <row r="151" spans="1:4" ht="14.25" customHeight="1" x14ac:dyDescent="0.35">
      <c r="A151" s="109"/>
      <c r="B151" s="110"/>
      <c r="C151" s="17" t="s">
        <v>102</v>
      </c>
      <c r="D151" s="37">
        <f>D145</f>
        <v>62.58</v>
      </c>
    </row>
    <row r="152" spans="1:4" ht="14.25" customHeight="1" x14ac:dyDescent="0.35">
      <c r="A152" s="111"/>
      <c r="B152" s="112"/>
      <c r="C152" s="17" t="s">
        <v>44</v>
      </c>
      <c r="D152" s="18">
        <f>SUM(D147:D151)</f>
        <v>4543.84</v>
      </c>
    </row>
    <row r="153" spans="1:4" ht="14.25" customHeight="1" x14ac:dyDescent="0.35">
      <c r="A153" s="2"/>
      <c r="B153" s="2"/>
      <c r="C153" s="2"/>
      <c r="D153" s="2"/>
    </row>
    <row r="154" spans="1:4" ht="14.25" customHeight="1" x14ac:dyDescent="0.35">
      <c r="A154" s="105" t="s">
        <v>103</v>
      </c>
      <c r="B154" s="106"/>
      <c r="C154" s="106"/>
      <c r="D154" s="106"/>
    </row>
    <row r="155" spans="1:4" ht="14.25" customHeight="1" x14ac:dyDescent="0.35">
      <c r="A155" s="2"/>
      <c r="B155" s="2"/>
      <c r="C155" s="2"/>
      <c r="D155" s="2"/>
    </row>
    <row r="156" spans="1:4" ht="14.25" customHeight="1" x14ac:dyDescent="0.35">
      <c r="A156" s="7">
        <v>6</v>
      </c>
      <c r="B156" s="38" t="s">
        <v>104</v>
      </c>
      <c r="C156" s="9" t="s">
        <v>48</v>
      </c>
      <c r="D156" s="9" t="s">
        <v>25</v>
      </c>
    </row>
    <row r="157" spans="1:4" ht="14.25" customHeight="1" x14ac:dyDescent="0.35">
      <c r="A157" s="10" t="s">
        <v>5</v>
      </c>
      <c r="B157" s="19" t="s">
        <v>105</v>
      </c>
      <c r="C157" s="39">
        <v>1.47E-2</v>
      </c>
      <c r="D157" s="13">
        <f>TRUNC($D$152*C157, 2)</f>
        <v>66.790000000000006</v>
      </c>
    </row>
    <row r="158" spans="1:4" ht="14.25" customHeight="1" x14ac:dyDescent="0.35">
      <c r="A158" s="10" t="s">
        <v>7</v>
      </c>
      <c r="B158" s="19" t="s">
        <v>106</v>
      </c>
      <c r="C158" s="39">
        <v>1.95E-2</v>
      </c>
      <c r="D158" s="36">
        <f>TRUNC(C158*($D$152+$D$157),2)</f>
        <v>89.9</v>
      </c>
    </row>
    <row r="159" spans="1:4" ht="14.25" customHeight="1" x14ac:dyDescent="0.35">
      <c r="A159" s="10" t="s">
        <v>9</v>
      </c>
      <c r="B159" s="19" t="s">
        <v>107</v>
      </c>
      <c r="C159" s="20">
        <f>SUM(C160:C162)</f>
        <v>8.6499999999999994E-2</v>
      </c>
      <c r="D159" s="36">
        <f t="shared" ref="D159:D162" si="5">TRUNC((SUM($D$152,$D$157,$D$158))/0.9135, 2)*C159</f>
        <v>445.09612999999996</v>
      </c>
    </row>
    <row r="160" spans="1:4" ht="14.25" customHeight="1" x14ac:dyDescent="0.35">
      <c r="A160" s="10"/>
      <c r="B160" s="19" t="s">
        <v>108</v>
      </c>
      <c r="C160" s="20">
        <v>6.4999999999999997E-3</v>
      </c>
      <c r="D160" s="36">
        <f t="shared" si="5"/>
        <v>33.446529999999996</v>
      </c>
    </row>
    <row r="161" spans="1:4" ht="14.25" customHeight="1" x14ac:dyDescent="0.35">
      <c r="A161" s="10"/>
      <c r="B161" s="19" t="s">
        <v>109</v>
      </c>
      <c r="C161" s="20">
        <v>0.03</v>
      </c>
      <c r="D161" s="36">
        <f t="shared" si="5"/>
        <v>154.36859999999999</v>
      </c>
    </row>
    <row r="162" spans="1:4" ht="14.25" customHeight="1" x14ac:dyDescent="0.35">
      <c r="A162" s="10"/>
      <c r="B162" s="19" t="s">
        <v>110</v>
      </c>
      <c r="C162" s="20">
        <v>0.05</v>
      </c>
      <c r="D162" s="36">
        <f t="shared" si="5"/>
        <v>257.28100000000001</v>
      </c>
    </row>
    <row r="163" spans="1:4" ht="14.25" customHeight="1" x14ac:dyDescent="0.35">
      <c r="A163" s="103" t="s">
        <v>59</v>
      </c>
      <c r="B163" s="100"/>
      <c r="C163" s="40"/>
      <c r="D163" s="36">
        <f>SUM(D157:D159)</f>
        <v>601.78612999999996</v>
      </c>
    </row>
    <row r="164" spans="1:4" ht="14.25" customHeight="1" x14ac:dyDescent="0.35">
      <c r="A164" s="2"/>
      <c r="B164" s="2"/>
      <c r="C164" s="2"/>
      <c r="D164" s="2"/>
    </row>
    <row r="165" spans="1:4" ht="14.25" customHeight="1" x14ac:dyDescent="0.35">
      <c r="A165" s="2"/>
      <c r="B165" s="2"/>
      <c r="C165" s="2"/>
      <c r="D165" s="2"/>
    </row>
    <row r="166" spans="1:4" ht="14.25" customHeight="1" x14ac:dyDescent="0.35">
      <c r="A166" s="105" t="s">
        <v>111</v>
      </c>
      <c r="B166" s="106"/>
      <c r="C166" s="106"/>
      <c r="D166" s="106"/>
    </row>
    <row r="167" spans="1:4" ht="14.25" customHeight="1" x14ac:dyDescent="0.35">
      <c r="A167" s="2"/>
      <c r="B167" s="2"/>
      <c r="C167" s="2"/>
      <c r="D167" s="2"/>
    </row>
    <row r="168" spans="1:4" ht="14.25" customHeight="1" x14ac:dyDescent="0.35">
      <c r="A168" s="7"/>
      <c r="B168" s="99" t="s">
        <v>112</v>
      </c>
      <c r="C168" s="100"/>
      <c r="D168" s="9" t="s">
        <v>25</v>
      </c>
    </row>
    <row r="169" spans="1:4" ht="14.25" customHeight="1" x14ac:dyDescent="0.35">
      <c r="A169" s="41" t="s">
        <v>5</v>
      </c>
      <c r="B169" s="115" t="s">
        <v>23</v>
      </c>
      <c r="C169" s="112"/>
      <c r="D169" s="14">
        <f>D42</f>
        <v>2210</v>
      </c>
    </row>
    <row r="170" spans="1:4" ht="14.25" customHeight="1" x14ac:dyDescent="0.35">
      <c r="A170" s="41" t="s">
        <v>7</v>
      </c>
      <c r="B170" s="115" t="s">
        <v>35</v>
      </c>
      <c r="C170" s="112"/>
      <c r="D170" s="14">
        <f>D90</f>
        <v>2001.87</v>
      </c>
    </row>
    <row r="171" spans="1:4" ht="14.25" customHeight="1" x14ac:dyDescent="0.35">
      <c r="A171" s="41" t="s">
        <v>9</v>
      </c>
      <c r="B171" s="115" t="s">
        <v>67</v>
      </c>
      <c r="C171" s="112"/>
      <c r="D171" s="14">
        <f>D102</f>
        <v>155.38</v>
      </c>
    </row>
    <row r="172" spans="1:4" ht="14.25" customHeight="1" x14ac:dyDescent="0.35">
      <c r="A172" s="41" t="s">
        <v>11</v>
      </c>
      <c r="B172" s="115" t="s">
        <v>78</v>
      </c>
      <c r="C172" s="112"/>
      <c r="D172" s="14">
        <f>D135</f>
        <v>114.01</v>
      </c>
    </row>
    <row r="173" spans="1:4" ht="14.25" customHeight="1" x14ac:dyDescent="0.35">
      <c r="A173" s="41" t="s">
        <v>30</v>
      </c>
      <c r="B173" s="114" t="s">
        <v>94</v>
      </c>
      <c r="C173" s="112"/>
      <c r="D173" s="14">
        <f>D145</f>
        <v>62.58</v>
      </c>
    </row>
    <row r="174" spans="1:4" ht="14.25" customHeight="1" x14ac:dyDescent="0.35">
      <c r="A174" s="103" t="s">
        <v>113</v>
      </c>
      <c r="B174" s="104"/>
      <c r="C174" s="100"/>
      <c r="D174" s="14">
        <f>SUM(D169:D173)</f>
        <v>4543.84</v>
      </c>
    </row>
    <row r="175" spans="1:4" ht="14.25" customHeight="1" x14ac:dyDescent="0.35">
      <c r="A175" s="7" t="s">
        <v>54</v>
      </c>
      <c r="B175" s="102" t="s">
        <v>114</v>
      </c>
      <c r="C175" s="100"/>
      <c r="D175" s="14">
        <f>D163</f>
        <v>601.78612999999996</v>
      </c>
    </row>
    <row r="176" spans="1:4" ht="14.25" customHeight="1" x14ac:dyDescent="0.35">
      <c r="A176" s="116" t="s">
        <v>115</v>
      </c>
      <c r="B176" s="104"/>
      <c r="C176" s="100"/>
      <c r="D176" s="14">
        <f>TRUNC(SUM(D174:D175), 2)</f>
        <v>5145.62</v>
      </c>
    </row>
    <row r="177" spans="1:4" ht="14.25" customHeight="1" x14ac:dyDescent="0.35">
      <c r="A177" s="2"/>
      <c r="B177" s="2"/>
      <c r="C177" s="2"/>
      <c r="D177" s="2"/>
    </row>
    <row r="178" spans="1:4" ht="15.75" customHeight="1" x14ac:dyDescent="0.35"/>
    <row r="179" spans="1:4" ht="15.75" customHeight="1" x14ac:dyDescent="0.35"/>
    <row r="180" spans="1:4" ht="15.75" customHeight="1" x14ac:dyDescent="0.35"/>
    <row r="181" spans="1:4" ht="15.75" customHeight="1" x14ac:dyDescent="0.35"/>
    <row r="182" spans="1:4" ht="15.75" customHeight="1" x14ac:dyDescent="0.35"/>
    <row r="183" spans="1:4" ht="15.75" customHeight="1" x14ac:dyDescent="0.35"/>
    <row r="184" spans="1:4" ht="15.75" customHeight="1" x14ac:dyDescent="0.35"/>
    <row r="185" spans="1:4" ht="15.75" customHeight="1" x14ac:dyDescent="0.35"/>
    <row r="186" spans="1:4" ht="15.75" customHeight="1" x14ac:dyDescent="0.35"/>
    <row r="187" spans="1:4" ht="15.75" customHeight="1" x14ac:dyDescent="0.35"/>
    <row r="188" spans="1:4" ht="15.75" customHeight="1" x14ac:dyDescent="0.35"/>
    <row r="189" spans="1:4" ht="15.75" customHeight="1" x14ac:dyDescent="0.35"/>
    <row r="190" spans="1:4" ht="15.75" customHeight="1" x14ac:dyDescent="0.35"/>
    <row r="191" spans="1:4" ht="15.75" customHeight="1" x14ac:dyDescent="0.35"/>
    <row r="192" spans="1:4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80">
    <mergeCell ref="B80:C80"/>
    <mergeCell ref="A81:C81"/>
    <mergeCell ref="A84:D84"/>
    <mergeCell ref="C29:D29"/>
    <mergeCell ref="C30:D30"/>
    <mergeCell ref="B74:C74"/>
    <mergeCell ref="B75:C75"/>
    <mergeCell ref="B76:C76"/>
    <mergeCell ref="B77:C77"/>
    <mergeCell ref="B78:C78"/>
    <mergeCell ref="A52:C52"/>
    <mergeCell ref="A54:B56"/>
    <mergeCell ref="A58:D58"/>
    <mergeCell ref="A69:B69"/>
    <mergeCell ref="A72:D72"/>
    <mergeCell ref="A45:D45"/>
    <mergeCell ref="A47:D47"/>
    <mergeCell ref="A42:C42"/>
    <mergeCell ref="A33:D33"/>
    <mergeCell ref="C25:D25"/>
    <mergeCell ref="C26:D26"/>
    <mergeCell ref="C27:D27"/>
    <mergeCell ref="C28:D28"/>
    <mergeCell ref="C31:D31"/>
    <mergeCell ref="C17:D17"/>
    <mergeCell ref="A19:D19"/>
    <mergeCell ref="A21:B21"/>
    <mergeCell ref="A22:B22"/>
    <mergeCell ref="A24:B24"/>
    <mergeCell ref="C10:D10"/>
    <mergeCell ref="A12:D12"/>
    <mergeCell ref="C14:D14"/>
    <mergeCell ref="C15:D15"/>
    <mergeCell ref="C16:D16"/>
    <mergeCell ref="A1:D6"/>
    <mergeCell ref="A7:D7"/>
    <mergeCell ref="A8:B8"/>
    <mergeCell ref="C8:D8"/>
    <mergeCell ref="A9:B9"/>
    <mergeCell ref="C9:D9"/>
    <mergeCell ref="A174:C174"/>
    <mergeCell ref="B175:C175"/>
    <mergeCell ref="A176:C176"/>
    <mergeCell ref="A147:B152"/>
    <mergeCell ref="A163:B163"/>
    <mergeCell ref="A166:D166"/>
    <mergeCell ref="B168:C168"/>
    <mergeCell ref="B169:C169"/>
    <mergeCell ref="B170:C170"/>
    <mergeCell ref="B171:C171"/>
    <mergeCell ref="B144:C144"/>
    <mergeCell ref="A145:C145"/>
    <mergeCell ref="A154:D154"/>
    <mergeCell ref="B172:C172"/>
    <mergeCell ref="B173:C173"/>
    <mergeCell ref="A138:D138"/>
    <mergeCell ref="B140:C140"/>
    <mergeCell ref="B141:C141"/>
    <mergeCell ref="B142:C142"/>
    <mergeCell ref="B143:C143"/>
    <mergeCell ref="A130:D130"/>
    <mergeCell ref="B132:C132"/>
    <mergeCell ref="B133:C133"/>
    <mergeCell ref="B134:C134"/>
    <mergeCell ref="A135:C135"/>
    <mergeCell ref="A120:B120"/>
    <mergeCell ref="A123:D123"/>
    <mergeCell ref="B125:C125"/>
    <mergeCell ref="B126:C126"/>
    <mergeCell ref="A127:C127"/>
    <mergeCell ref="A93:D93"/>
    <mergeCell ref="A102:B102"/>
    <mergeCell ref="A104:B107"/>
    <mergeCell ref="A109:D109"/>
    <mergeCell ref="A111:D111"/>
    <mergeCell ref="B86:C86"/>
    <mergeCell ref="B87:C87"/>
    <mergeCell ref="B88:C88"/>
    <mergeCell ref="B89:C89"/>
    <mergeCell ref="A90:C90"/>
  </mergeCells>
  <pageMargins left="0.511811024" right="0.511811024" top="0.78740157499999996" bottom="0.78740157499999996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75AC-C359-4E9A-B349-9FEB97FAE7E8}">
  <sheetPr codeName="Planilha2"/>
  <dimension ref="A1:D1002"/>
  <sheetViews>
    <sheetView showGridLines="0" topLeftCell="A32" workbookViewId="0">
      <selection activeCell="A52" sqref="A52:C52"/>
    </sheetView>
  </sheetViews>
  <sheetFormatPr defaultColWidth="14.453125" defaultRowHeight="15" customHeight="1" x14ac:dyDescent="0.35"/>
  <cols>
    <col min="1" max="1" width="9.1796875" customWidth="1"/>
    <col min="2" max="2" width="59.81640625" customWidth="1"/>
    <col min="3" max="3" width="19.453125" customWidth="1"/>
    <col min="4" max="4" width="14.26953125" customWidth="1"/>
    <col min="5" max="6" width="14.453125" customWidth="1"/>
  </cols>
  <sheetData>
    <row r="1" spans="1:4" ht="14.25" customHeight="1" x14ac:dyDescent="0.35">
      <c r="A1" s="117" t="s">
        <v>0</v>
      </c>
      <c r="B1" s="118"/>
      <c r="C1" s="118"/>
      <c r="D1" s="108"/>
    </row>
    <row r="2" spans="1:4" ht="14.25" customHeight="1" x14ac:dyDescent="0.35">
      <c r="A2" s="109"/>
      <c r="B2" s="119"/>
      <c r="C2" s="119"/>
      <c r="D2" s="110"/>
    </row>
    <row r="3" spans="1:4" ht="14.25" customHeight="1" x14ac:dyDescent="0.35">
      <c r="A3" s="109"/>
      <c r="B3" s="119"/>
      <c r="C3" s="119"/>
      <c r="D3" s="110"/>
    </row>
    <row r="4" spans="1:4" ht="14.25" customHeight="1" x14ac:dyDescent="0.35">
      <c r="A4" s="109"/>
      <c r="B4" s="119"/>
      <c r="C4" s="119"/>
      <c r="D4" s="110"/>
    </row>
    <row r="5" spans="1:4" ht="14.25" customHeight="1" x14ac:dyDescent="0.35">
      <c r="A5" s="109"/>
      <c r="B5" s="119"/>
      <c r="C5" s="119"/>
      <c r="D5" s="110"/>
    </row>
    <row r="6" spans="1:4" ht="14.25" customHeight="1" thickBot="1" x14ac:dyDescent="0.4">
      <c r="A6" s="111"/>
      <c r="B6" s="120"/>
      <c r="C6" s="120"/>
      <c r="D6" s="112"/>
    </row>
    <row r="7" spans="1:4" ht="14.25" customHeight="1" thickBot="1" x14ac:dyDescent="0.4">
      <c r="A7" s="121"/>
      <c r="B7" s="119"/>
      <c r="C7" s="119"/>
      <c r="D7" s="119"/>
    </row>
    <row r="8" spans="1:4" ht="14.25" customHeight="1" thickBot="1" x14ac:dyDescent="0.4">
      <c r="A8" s="122" t="s">
        <v>1</v>
      </c>
      <c r="B8" s="100"/>
      <c r="C8" s="123" t="s">
        <v>171</v>
      </c>
      <c r="D8" s="100"/>
    </row>
    <row r="9" spans="1:4" ht="14.25" customHeight="1" thickBot="1" x14ac:dyDescent="0.4">
      <c r="A9" s="122" t="s">
        <v>2</v>
      </c>
      <c r="B9" s="100"/>
      <c r="C9" s="124"/>
      <c r="D9" s="100"/>
    </row>
    <row r="10" spans="1:4" ht="14.25" customHeight="1" x14ac:dyDescent="0.35">
      <c r="A10" s="2"/>
      <c r="B10" s="2"/>
      <c r="C10" s="125" t="s">
        <v>3</v>
      </c>
      <c r="D10" s="119"/>
    </row>
    <row r="11" spans="1:4" ht="14.25" customHeight="1" x14ac:dyDescent="0.35">
      <c r="A11" s="2"/>
      <c r="B11" s="2"/>
      <c r="C11" s="2"/>
      <c r="D11" s="2"/>
    </row>
    <row r="12" spans="1:4" ht="14.25" customHeight="1" x14ac:dyDescent="0.35">
      <c r="A12" s="105" t="s">
        <v>4</v>
      </c>
      <c r="B12" s="106"/>
      <c r="C12" s="106"/>
      <c r="D12" s="106"/>
    </row>
    <row r="13" spans="1:4" ht="14.25" customHeight="1" thickBot="1" x14ac:dyDescent="0.4">
      <c r="A13" s="2"/>
      <c r="B13" s="2"/>
      <c r="C13" s="2"/>
      <c r="D13" s="2"/>
    </row>
    <row r="14" spans="1:4" ht="14.25" customHeight="1" thickBot="1" x14ac:dyDescent="0.4">
      <c r="A14" s="3" t="s">
        <v>5</v>
      </c>
      <c r="B14" s="4" t="s">
        <v>6</v>
      </c>
      <c r="C14" s="124"/>
      <c r="D14" s="100"/>
    </row>
    <row r="15" spans="1:4" ht="14.25" customHeight="1" thickBot="1" x14ac:dyDescent="0.4">
      <c r="A15" s="3" t="s">
        <v>7</v>
      </c>
      <c r="B15" s="4" t="s">
        <v>8</v>
      </c>
      <c r="C15" s="123" t="s">
        <v>174</v>
      </c>
      <c r="D15" s="100"/>
    </row>
    <row r="16" spans="1:4" ht="14.25" customHeight="1" thickBot="1" x14ac:dyDescent="0.4">
      <c r="A16" s="3" t="s">
        <v>9</v>
      </c>
      <c r="B16" s="4" t="s">
        <v>10</v>
      </c>
      <c r="C16" s="123">
        <v>2025</v>
      </c>
      <c r="D16" s="100"/>
    </row>
    <row r="17" spans="1:4" ht="14.25" customHeight="1" thickBot="1" x14ac:dyDescent="0.4">
      <c r="A17" s="3" t="s">
        <v>11</v>
      </c>
      <c r="B17" s="4" t="s">
        <v>12</v>
      </c>
      <c r="C17" s="123" t="s">
        <v>13</v>
      </c>
      <c r="D17" s="100"/>
    </row>
    <row r="18" spans="1:4" ht="14.25" customHeight="1" x14ac:dyDescent="0.35">
      <c r="A18" s="2"/>
      <c r="B18" s="2"/>
      <c r="C18" s="2"/>
      <c r="D18" s="2"/>
    </row>
    <row r="19" spans="1:4" ht="14.25" customHeight="1" x14ac:dyDescent="0.35">
      <c r="A19" s="105" t="s">
        <v>14</v>
      </c>
      <c r="B19" s="106"/>
      <c r="C19" s="106"/>
      <c r="D19" s="106"/>
    </row>
    <row r="20" spans="1:4" ht="14.25" customHeight="1" thickBot="1" x14ac:dyDescent="0.4">
      <c r="A20" s="2"/>
      <c r="B20" s="2"/>
      <c r="C20" s="2"/>
      <c r="D20" s="2"/>
    </row>
    <row r="21" spans="1:4" ht="14.25" customHeight="1" thickBot="1" x14ac:dyDescent="0.4">
      <c r="A21" s="126" t="s">
        <v>15</v>
      </c>
      <c r="B21" s="100"/>
      <c r="C21" s="5" t="s">
        <v>16</v>
      </c>
      <c r="D21" s="5" t="s">
        <v>17</v>
      </c>
    </row>
    <row r="22" spans="1:4" ht="14.25" customHeight="1" thickBot="1" x14ac:dyDescent="0.4">
      <c r="A22" s="137" t="s">
        <v>184</v>
      </c>
      <c r="B22" s="100"/>
      <c r="C22" s="6" t="s">
        <v>172</v>
      </c>
      <c r="D22" s="6">
        <v>1</v>
      </c>
    </row>
    <row r="23" spans="1:4" ht="14.25" customHeight="1" x14ac:dyDescent="0.35">
      <c r="A23" s="2"/>
      <c r="B23" s="2"/>
      <c r="C23" s="2"/>
      <c r="D23" s="2"/>
    </row>
    <row r="24" spans="1:4" ht="14.25" customHeight="1" thickBot="1" x14ac:dyDescent="0.4">
      <c r="A24" s="127"/>
      <c r="B24" s="119"/>
      <c r="C24" s="2"/>
      <c r="D24" s="2"/>
    </row>
    <row r="25" spans="1:4" ht="14.25" customHeight="1" thickBot="1" x14ac:dyDescent="0.4">
      <c r="A25" s="3">
        <v>1</v>
      </c>
      <c r="B25" s="4" t="s">
        <v>18</v>
      </c>
      <c r="C25" s="137" t="str">
        <f>A22</f>
        <v>Assistente Administrativo II</v>
      </c>
      <c r="D25" s="100"/>
    </row>
    <row r="26" spans="1:4" ht="14.25" customHeight="1" thickBot="1" x14ac:dyDescent="0.4">
      <c r="A26" s="3">
        <v>2</v>
      </c>
      <c r="B26" s="4" t="s">
        <v>19</v>
      </c>
      <c r="C26" s="138" t="s">
        <v>188</v>
      </c>
      <c r="D26" s="100"/>
    </row>
    <row r="27" spans="1:4" ht="14.25" customHeight="1" thickBot="1" x14ac:dyDescent="0.4">
      <c r="A27" s="3">
        <v>3</v>
      </c>
      <c r="B27" s="4" t="s">
        <v>117</v>
      </c>
      <c r="C27" s="130">
        <v>2257.29</v>
      </c>
      <c r="D27" s="100"/>
    </row>
    <row r="28" spans="1:4" ht="14.25" customHeight="1" thickBot="1" x14ac:dyDescent="0.4">
      <c r="A28" s="3">
        <v>4</v>
      </c>
      <c r="B28" s="4" t="s">
        <v>20</v>
      </c>
      <c r="C28" s="123" t="str">
        <f>C25</f>
        <v>Assistente Administrativo II</v>
      </c>
      <c r="D28" s="100"/>
    </row>
    <row r="29" spans="1:4" ht="14.25" customHeight="1" thickBot="1" x14ac:dyDescent="0.4">
      <c r="A29" s="3">
        <v>5</v>
      </c>
      <c r="B29" s="4" t="s">
        <v>175</v>
      </c>
      <c r="C29" s="123" t="s">
        <v>176</v>
      </c>
      <c r="D29" s="132"/>
    </row>
    <row r="30" spans="1:4" ht="14.25" customHeight="1" thickBot="1" x14ac:dyDescent="0.4">
      <c r="A30" s="3">
        <v>6</v>
      </c>
      <c r="B30" s="4" t="s">
        <v>177</v>
      </c>
      <c r="C30" s="123" t="s">
        <v>178</v>
      </c>
      <c r="D30" s="132"/>
    </row>
    <row r="31" spans="1:4" ht="14.25" customHeight="1" thickBot="1" x14ac:dyDescent="0.4">
      <c r="A31" s="3">
        <v>7</v>
      </c>
      <c r="B31" s="4" t="s">
        <v>21</v>
      </c>
      <c r="C31" s="123" t="s">
        <v>22</v>
      </c>
      <c r="D31" s="100"/>
    </row>
    <row r="32" spans="1:4" ht="14.25" customHeight="1" x14ac:dyDescent="0.35">
      <c r="A32" s="2"/>
      <c r="B32" s="2"/>
      <c r="C32" s="2"/>
      <c r="D32" s="2"/>
    </row>
    <row r="33" spans="1:4" ht="14.25" customHeight="1" x14ac:dyDescent="0.35">
      <c r="A33" s="105" t="s">
        <v>23</v>
      </c>
      <c r="B33" s="106"/>
      <c r="C33" s="106"/>
      <c r="D33" s="106"/>
    </row>
    <row r="34" spans="1:4" ht="14.25" customHeight="1" thickBot="1" x14ac:dyDescent="0.4">
      <c r="A34" s="2"/>
      <c r="B34" s="2"/>
      <c r="C34" s="2"/>
      <c r="D34" s="2"/>
    </row>
    <row r="35" spans="1:4" ht="14.25" customHeight="1" thickBot="1" x14ac:dyDescent="0.4">
      <c r="A35" s="7">
        <v>1</v>
      </c>
      <c r="B35" s="81" t="s">
        <v>24</v>
      </c>
      <c r="C35" s="82" t="s">
        <v>179</v>
      </c>
      <c r="D35" s="9" t="s">
        <v>25</v>
      </c>
    </row>
    <row r="36" spans="1:4" ht="14.25" customHeight="1" thickBot="1" x14ac:dyDescent="0.4">
      <c r="A36" s="10" t="s">
        <v>5</v>
      </c>
      <c r="B36" s="79" t="s">
        <v>26</v>
      </c>
      <c r="C36" s="83"/>
      <c r="D36" s="12">
        <f>C27</f>
        <v>2257.29</v>
      </c>
    </row>
    <row r="37" spans="1:4" ht="14.25" customHeight="1" thickBot="1" x14ac:dyDescent="0.4">
      <c r="A37" s="10" t="s">
        <v>7</v>
      </c>
      <c r="B37" s="79" t="s">
        <v>27</v>
      </c>
      <c r="C37" s="85">
        <v>0.3</v>
      </c>
      <c r="D37" s="13">
        <f>D36*C37</f>
        <v>677.18700000000001</v>
      </c>
    </row>
    <row r="38" spans="1:4" ht="14.25" customHeight="1" thickBot="1" x14ac:dyDescent="0.4">
      <c r="A38" s="10" t="s">
        <v>9</v>
      </c>
      <c r="B38" s="79" t="s">
        <v>28</v>
      </c>
      <c r="C38" s="83"/>
      <c r="D38" s="13"/>
    </row>
    <row r="39" spans="1:4" ht="14.25" customHeight="1" thickBot="1" x14ac:dyDescent="0.4">
      <c r="A39" s="10" t="s">
        <v>11</v>
      </c>
      <c r="B39" s="79" t="s">
        <v>29</v>
      </c>
      <c r="C39" s="83"/>
      <c r="D39" s="13"/>
    </row>
    <row r="40" spans="1:4" ht="14.25" customHeight="1" thickBot="1" x14ac:dyDescent="0.4">
      <c r="A40" s="10" t="s">
        <v>30</v>
      </c>
      <c r="B40" s="79" t="s">
        <v>31</v>
      </c>
      <c r="C40" s="83"/>
      <c r="D40" s="13"/>
    </row>
    <row r="41" spans="1:4" ht="14.25" customHeight="1" thickBot="1" x14ac:dyDescent="0.4">
      <c r="A41" s="10" t="s">
        <v>54</v>
      </c>
      <c r="B41" s="80" t="s">
        <v>33</v>
      </c>
      <c r="C41" s="84"/>
      <c r="D41" s="13"/>
    </row>
    <row r="42" spans="1:4" ht="14.25" customHeight="1" thickBot="1" x14ac:dyDescent="0.4">
      <c r="A42" s="103" t="s">
        <v>34</v>
      </c>
      <c r="B42" s="104"/>
      <c r="C42" s="128"/>
      <c r="D42" s="14">
        <f>SUM(D36:D41)</f>
        <v>2934.4769999999999</v>
      </c>
    </row>
    <row r="43" spans="1:4" ht="14.25" customHeight="1" x14ac:dyDescent="0.35">
      <c r="A43" s="2"/>
      <c r="B43" s="2"/>
      <c r="C43" s="2"/>
      <c r="D43" s="2"/>
    </row>
    <row r="44" spans="1:4" ht="14.25" customHeight="1" x14ac:dyDescent="0.35">
      <c r="A44" s="2"/>
      <c r="B44" s="2"/>
      <c r="C44" s="2"/>
      <c r="D44" s="2"/>
    </row>
    <row r="45" spans="1:4" ht="14.25" customHeight="1" x14ac:dyDescent="0.35">
      <c r="A45" s="105" t="s">
        <v>35</v>
      </c>
      <c r="B45" s="106"/>
      <c r="C45" s="106"/>
      <c r="D45" s="106"/>
    </row>
    <row r="46" spans="1:4" ht="14.25" customHeight="1" x14ac:dyDescent="0.35">
      <c r="A46" s="15"/>
      <c r="B46" s="2"/>
      <c r="C46" s="2"/>
      <c r="D46" s="2"/>
    </row>
    <row r="47" spans="1:4" ht="14.25" customHeight="1" x14ac:dyDescent="0.35">
      <c r="A47" s="113" t="s">
        <v>36</v>
      </c>
      <c r="B47" s="106"/>
      <c r="C47" s="106"/>
      <c r="D47" s="106"/>
    </row>
    <row r="48" spans="1:4" ht="14.25" customHeight="1" thickBot="1" x14ac:dyDescent="0.4">
      <c r="A48" s="2"/>
      <c r="B48" s="2"/>
      <c r="C48" s="2"/>
      <c r="D48" s="2"/>
    </row>
    <row r="49" spans="1:4" ht="14.25" customHeight="1" thickBot="1" x14ac:dyDescent="0.4">
      <c r="A49" s="7" t="s">
        <v>37</v>
      </c>
      <c r="B49" s="81" t="s">
        <v>38</v>
      </c>
      <c r="C49" s="78"/>
      <c r="D49" s="9" t="s">
        <v>25</v>
      </c>
    </row>
    <row r="50" spans="1:4" ht="14.25" customHeight="1" thickBot="1" x14ac:dyDescent="0.4">
      <c r="A50" s="10" t="s">
        <v>5</v>
      </c>
      <c r="B50" s="79" t="s">
        <v>39</v>
      </c>
      <c r="C50" s="86">
        <f>1/12</f>
        <v>8.3333333333333329E-2</v>
      </c>
      <c r="D50" s="14">
        <f>TRUNC(D42*C50, 2)</f>
        <v>244.53</v>
      </c>
    </row>
    <row r="51" spans="1:4" ht="14.25" customHeight="1" thickBot="1" x14ac:dyDescent="0.4">
      <c r="A51" s="28" t="s">
        <v>7</v>
      </c>
      <c r="B51" s="88" t="s">
        <v>40</v>
      </c>
      <c r="C51" s="98">
        <f>0.121</f>
        <v>0.121</v>
      </c>
      <c r="D51" s="14">
        <f>TRUNC(D42*C51, 2)</f>
        <v>355.07</v>
      </c>
    </row>
    <row r="52" spans="1:4" ht="14.25" customHeight="1" thickBot="1" x14ac:dyDescent="0.4">
      <c r="A52" s="139" t="s">
        <v>34</v>
      </c>
      <c r="B52" s="140"/>
      <c r="C52" s="141"/>
      <c r="D52" s="89">
        <f>SUM(D50:D51)</f>
        <v>599.6</v>
      </c>
    </row>
    <row r="53" spans="1:4" ht="14.25" customHeight="1" thickBot="1" x14ac:dyDescent="0.4">
      <c r="A53" s="2"/>
      <c r="B53" s="2"/>
      <c r="C53" s="2"/>
      <c r="D53" s="16"/>
    </row>
    <row r="54" spans="1:4" ht="14.25" customHeight="1" thickBot="1" x14ac:dyDescent="0.4">
      <c r="A54" s="107" t="s">
        <v>41</v>
      </c>
      <c r="B54" s="108"/>
      <c r="C54" s="17" t="s">
        <v>42</v>
      </c>
      <c r="D54" s="18">
        <f>D42</f>
        <v>2934.4769999999999</v>
      </c>
    </row>
    <row r="55" spans="1:4" ht="14.25" customHeight="1" thickBot="1" x14ac:dyDescent="0.4">
      <c r="A55" s="109"/>
      <c r="B55" s="110"/>
      <c r="C55" s="17" t="s">
        <v>43</v>
      </c>
      <c r="D55" s="18">
        <f>D52</f>
        <v>599.6</v>
      </c>
    </row>
    <row r="56" spans="1:4" ht="14.25" customHeight="1" thickBot="1" x14ac:dyDescent="0.4">
      <c r="A56" s="111"/>
      <c r="B56" s="112"/>
      <c r="C56" s="17" t="s">
        <v>44</v>
      </c>
      <c r="D56" s="18">
        <f>SUM(D54:D55)</f>
        <v>3534.0769999999998</v>
      </c>
    </row>
    <row r="57" spans="1:4" ht="14.25" customHeight="1" x14ac:dyDescent="0.35">
      <c r="A57" s="2"/>
      <c r="B57" s="2"/>
      <c r="C57" s="2"/>
      <c r="D57" s="2"/>
    </row>
    <row r="58" spans="1:4" ht="32.25" customHeight="1" x14ac:dyDescent="0.35">
      <c r="A58" s="136" t="s">
        <v>45</v>
      </c>
      <c r="B58" s="106"/>
      <c r="C58" s="106"/>
      <c r="D58" s="106"/>
    </row>
    <row r="59" spans="1:4" ht="14.25" customHeight="1" thickBot="1" x14ac:dyDescent="0.4">
      <c r="A59" s="2"/>
      <c r="B59" s="2"/>
      <c r="C59" s="2"/>
      <c r="D59" s="2"/>
    </row>
    <row r="60" spans="1:4" ht="14.25" customHeight="1" thickBot="1" x14ac:dyDescent="0.4">
      <c r="A60" s="7" t="s">
        <v>46</v>
      </c>
      <c r="B60" s="9" t="s">
        <v>47</v>
      </c>
      <c r="C60" s="9" t="s">
        <v>48</v>
      </c>
      <c r="D60" s="9" t="s">
        <v>25</v>
      </c>
    </row>
    <row r="61" spans="1:4" ht="14.25" customHeight="1" thickBot="1" x14ac:dyDescent="0.4">
      <c r="A61" s="10" t="s">
        <v>5</v>
      </c>
      <c r="B61" s="19" t="s">
        <v>49</v>
      </c>
      <c r="C61" s="20">
        <v>0.2</v>
      </c>
      <c r="D61" s="14">
        <f t="shared" ref="D61:D68" si="0">TRUNC($D$56*C61, 2)</f>
        <v>706.81</v>
      </c>
    </row>
    <row r="62" spans="1:4" ht="14.25" customHeight="1" thickBot="1" x14ac:dyDescent="0.4">
      <c r="A62" s="10" t="s">
        <v>7</v>
      </c>
      <c r="B62" s="19" t="s">
        <v>50</v>
      </c>
      <c r="C62" s="20">
        <v>2.5000000000000001E-2</v>
      </c>
      <c r="D62" s="14">
        <f t="shared" si="0"/>
        <v>88.35</v>
      </c>
    </row>
    <row r="63" spans="1:4" ht="14.25" customHeight="1" thickBot="1" x14ac:dyDescent="0.4">
      <c r="A63" s="10" t="s">
        <v>9</v>
      </c>
      <c r="B63" s="19" t="s">
        <v>51</v>
      </c>
      <c r="C63" s="21">
        <v>0.06</v>
      </c>
      <c r="D63" s="14">
        <f t="shared" si="0"/>
        <v>212.04</v>
      </c>
    </row>
    <row r="64" spans="1:4" ht="14.25" customHeight="1" thickBot="1" x14ac:dyDescent="0.4">
      <c r="A64" s="10" t="s">
        <v>11</v>
      </c>
      <c r="B64" s="19" t="s">
        <v>52</v>
      </c>
      <c r="C64" s="20">
        <v>1.4999999999999999E-2</v>
      </c>
      <c r="D64" s="14">
        <f t="shared" si="0"/>
        <v>53.01</v>
      </c>
    </row>
    <row r="65" spans="1:4" ht="14.25" customHeight="1" thickBot="1" x14ac:dyDescent="0.4">
      <c r="A65" s="10" t="s">
        <v>30</v>
      </c>
      <c r="B65" s="19" t="s">
        <v>53</v>
      </c>
      <c r="C65" s="20">
        <v>0.01</v>
      </c>
      <c r="D65" s="14">
        <f t="shared" si="0"/>
        <v>35.340000000000003</v>
      </c>
    </row>
    <row r="66" spans="1:4" ht="14.25" customHeight="1" thickBot="1" x14ac:dyDescent="0.4">
      <c r="A66" s="10" t="s">
        <v>54</v>
      </c>
      <c r="B66" s="19" t="s">
        <v>55</v>
      </c>
      <c r="C66" s="20">
        <v>6.0000000000000001E-3</v>
      </c>
      <c r="D66" s="14">
        <f t="shared" si="0"/>
        <v>21.2</v>
      </c>
    </row>
    <row r="67" spans="1:4" ht="14.25" customHeight="1" thickBot="1" x14ac:dyDescent="0.4">
      <c r="A67" s="10" t="s">
        <v>32</v>
      </c>
      <c r="B67" s="19" t="s">
        <v>56</v>
      </c>
      <c r="C67" s="20">
        <v>2E-3</v>
      </c>
      <c r="D67" s="14">
        <f t="shared" si="0"/>
        <v>7.06</v>
      </c>
    </row>
    <row r="68" spans="1:4" ht="14.25" customHeight="1" thickBot="1" x14ac:dyDescent="0.4">
      <c r="A68" s="10" t="s">
        <v>57</v>
      </c>
      <c r="B68" s="19" t="s">
        <v>58</v>
      </c>
      <c r="C68" s="20">
        <v>0.08</v>
      </c>
      <c r="D68" s="14">
        <f t="shared" si="0"/>
        <v>282.72000000000003</v>
      </c>
    </row>
    <row r="69" spans="1:4" ht="14.25" customHeight="1" thickBot="1" x14ac:dyDescent="0.4">
      <c r="A69" s="103" t="s">
        <v>59</v>
      </c>
      <c r="B69" s="104"/>
      <c r="C69" s="22">
        <f t="shared" ref="C69:D69" si="1">SUM(C61:C68)</f>
        <v>0.39800000000000008</v>
      </c>
      <c r="D69" s="14">
        <f t="shared" si="1"/>
        <v>1406.53</v>
      </c>
    </row>
    <row r="70" spans="1:4" ht="14.25" customHeight="1" x14ac:dyDescent="0.35">
      <c r="A70" s="2"/>
      <c r="B70" s="2"/>
      <c r="C70" s="2"/>
      <c r="D70" s="2"/>
    </row>
    <row r="71" spans="1:4" ht="14.25" customHeight="1" x14ac:dyDescent="0.35">
      <c r="A71" s="2"/>
      <c r="B71" s="2"/>
      <c r="C71" s="2"/>
      <c r="D71" s="2"/>
    </row>
    <row r="72" spans="1:4" ht="14.25" customHeight="1" x14ac:dyDescent="0.35">
      <c r="A72" s="113" t="s">
        <v>60</v>
      </c>
      <c r="B72" s="106"/>
      <c r="C72" s="106"/>
      <c r="D72" s="106"/>
    </row>
    <row r="73" spans="1:4" ht="14.25" customHeight="1" thickBot="1" x14ac:dyDescent="0.4">
      <c r="A73" s="2"/>
      <c r="B73" s="2"/>
      <c r="C73" s="2"/>
      <c r="D73" s="2"/>
    </row>
    <row r="74" spans="1:4" ht="14.25" customHeight="1" thickBot="1" x14ac:dyDescent="0.4">
      <c r="A74" s="7" t="s">
        <v>61</v>
      </c>
      <c r="B74" s="99" t="s">
        <v>62</v>
      </c>
      <c r="C74" s="100"/>
      <c r="D74" s="9" t="s">
        <v>25</v>
      </c>
    </row>
    <row r="75" spans="1:4" ht="14.25" customHeight="1" thickBot="1" x14ac:dyDescent="0.4">
      <c r="A75" s="10" t="s">
        <v>5</v>
      </c>
      <c r="B75" s="101" t="s">
        <v>63</v>
      </c>
      <c r="C75" s="100"/>
      <c r="D75" s="12">
        <f>(22*2*4.1)-(6%*D36)</f>
        <v>44.962599999999981</v>
      </c>
    </row>
    <row r="76" spans="1:4" ht="14.25" customHeight="1" thickBot="1" x14ac:dyDescent="0.4">
      <c r="A76" s="10" t="s">
        <v>7</v>
      </c>
      <c r="B76" s="133" t="s">
        <v>200</v>
      </c>
      <c r="C76" s="100"/>
      <c r="D76" s="12">
        <f>TRUNC(((22*15)*0.8))</f>
        <v>264</v>
      </c>
    </row>
    <row r="77" spans="1:4" ht="14.25" customHeight="1" thickBot="1" x14ac:dyDescent="0.4">
      <c r="A77" s="10" t="s">
        <v>9</v>
      </c>
      <c r="B77" s="134" t="s">
        <v>180</v>
      </c>
      <c r="C77" s="100"/>
      <c r="D77" s="12">
        <v>25</v>
      </c>
    </row>
    <row r="78" spans="1:4" ht="14.25" customHeight="1" thickBot="1" x14ac:dyDescent="0.4">
      <c r="A78" s="23" t="s">
        <v>11</v>
      </c>
      <c r="B78" s="102" t="s">
        <v>64</v>
      </c>
      <c r="C78" s="100"/>
      <c r="D78" s="12">
        <v>10</v>
      </c>
    </row>
    <row r="79" spans="1:4" ht="14.25" customHeight="1" thickBot="1" x14ac:dyDescent="0.4">
      <c r="A79" s="92" t="s">
        <v>30</v>
      </c>
      <c r="B79" s="90" t="s">
        <v>182</v>
      </c>
      <c r="C79" s="1"/>
      <c r="D79" s="91">
        <v>0</v>
      </c>
    </row>
    <row r="80" spans="1:4" ht="14.25" customHeight="1" thickBot="1" x14ac:dyDescent="0.4">
      <c r="A80" s="92" t="s">
        <v>54</v>
      </c>
      <c r="B80" s="131" t="s">
        <v>181</v>
      </c>
      <c r="C80" s="100"/>
      <c r="D80" s="12">
        <v>0</v>
      </c>
    </row>
    <row r="81" spans="1:4" ht="14.25" customHeight="1" thickBot="1" x14ac:dyDescent="0.4">
      <c r="A81" s="103" t="s">
        <v>34</v>
      </c>
      <c r="B81" s="104"/>
      <c r="C81" s="100"/>
      <c r="D81" s="12">
        <f>SUM(D75:D80)</f>
        <v>343.96259999999995</v>
      </c>
    </row>
    <row r="82" spans="1:4" ht="14.25" customHeight="1" x14ac:dyDescent="0.35">
      <c r="A82" s="2"/>
      <c r="B82" s="2"/>
      <c r="C82" s="2"/>
      <c r="D82" s="2"/>
    </row>
    <row r="83" spans="1:4" ht="14.25" customHeight="1" x14ac:dyDescent="0.35">
      <c r="A83" s="2"/>
      <c r="B83" s="2"/>
      <c r="C83" s="2"/>
      <c r="D83" s="2"/>
    </row>
    <row r="84" spans="1:4" ht="14.25" customHeight="1" x14ac:dyDescent="0.35">
      <c r="A84" s="113" t="s">
        <v>65</v>
      </c>
      <c r="B84" s="106"/>
      <c r="C84" s="106"/>
      <c r="D84" s="106"/>
    </row>
    <row r="85" spans="1:4" ht="14.25" customHeight="1" thickBot="1" x14ac:dyDescent="0.4">
      <c r="A85" s="2"/>
      <c r="B85" s="2"/>
      <c r="C85" s="2"/>
      <c r="D85" s="2"/>
    </row>
    <row r="86" spans="1:4" ht="14.25" customHeight="1" thickBot="1" x14ac:dyDescent="0.4">
      <c r="A86" s="7">
        <v>2</v>
      </c>
      <c r="B86" s="99" t="s">
        <v>66</v>
      </c>
      <c r="C86" s="100"/>
      <c r="D86" s="9" t="s">
        <v>25</v>
      </c>
    </row>
    <row r="87" spans="1:4" ht="14.25" customHeight="1" thickBot="1" x14ac:dyDescent="0.4">
      <c r="A87" s="10" t="s">
        <v>37</v>
      </c>
      <c r="B87" s="101" t="s">
        <v>38</v>
      </c>
      <c r="C87" s="100"/>
      <c r="D87" s="12">
        <f>D52</f>
        <v>599.6</v>
      </c>
    </row>
    <row r="88" spans="1:4" ht="14.25" customHeight="1" thickBot="1" x14ac:dyDescent="0.4">
      <c r="A88" s="10" t="s">
        <v>46</v>
      </c>
      <c r="B88" s="101" t="s">
        <v>47</v>
      </c>
      <c r="C88" s="100"/>
      <c r="D88" s="12">
        <f>D69</f>
        <v>1406.53</v>
      </c>
    </row>
    <row r="89" spans="1:4" ht="14.25" customHeight="1" thickBot="1" x14ac:dyDescent="0.4">
      <c r="A89" s="25" t="s">
        <v>61</v>
      </c>
      <c r="B89" s="102" t="s">
        <v>62</v>
      </c>
      <c r="C89" s="100"/>
      <c r="D89" s="12">
        <f>D81</f>
        <v>343.96259999999995</v>
      </c>
    </row>
    <row r="90" spans="1:4" ht="14.25" customHeight="1" thickBot="1" x14ac:dyDescent="0.4">
      <c r="A90" s="103" t="s">
        <v>34</v>
      </c>
      <c r="B90" s="104"/>
      <c r="C90" s="100"/>
      <c r="D90" s="12">
        <f>SUM(D87:D89)</f>
        <v>2350.0925999999999</v>
      </c>
    </row>
    <row r="91" spans="1:4" ht="14.25" customHeight="1" x14ac:dyDescent="0.35">
      <c r="A91" s="26"/>
      <c r="B91" s="2"/>
      <c r="C91" s="2"/>
      <c r="D91" s="2"/>
    </row>
    <row r="92" spans="1:4" ht="14.25" customHeight="1" x14ac:dyDescent="0.35">
      <c r="A92" s="2"/>
      <c r="B92" s="2"/>
      <c r="C92" s="2"/>
      <c r="D92" s="2"/>
    </row>
    <row r="93" spans="1:4" ht="14.25" customHeight="1" x14ac:dyDescent="0.35">
      <c r="A93" s="105" t="s">
        <v>67</v>
      </c>
      <c r="B93" s="106"/>
      <c r="C93" s="106"/>
      <c r="D93" s="106"/>
    </row>
    <row r="94" spans="1:4" ht="14.25" customHeight="1" thickBot="1" x14ac:dyDescent="0.4">
      <c r="A94" s="2"/>
      <c r="B94" s="2"/>
      <c r="C94" s="2"/>
      <c r="D94" s="2"/>
    </row>
    <row r="95" spans="1:4" ht="14.25" customHeight="1" thickBot="1" x14ac:dyDescent="0.4">
      <c r="A95" s="7">
        <v>3</v>
      </c>
      <c r="B95" s="8" t="s">
        <v>68</v>
      </c>
      <c r="C95" s="7" t="s">
        <v>48</v>
      </c>
      <c r="D95" s="9" t="s">
        <v>25</v>
      </c>
    </row>
    <row r="96" spans="1:4" ht="14.25" customHeight="1" thickBot="1" x14ac:dyDescent="0.4">
      <c r="A96" s="10" t="s">
        <v>5</v>
      </c>
      <c r="B96" s="11" t="s">
        <v>69</v>
      </c>
      <c r="C96" s="27">
        <f>((1/12)* 0.05)</f>
        <v>4.1666666666666666E-3</v>
      </c>
      <c r="D96" s="12">
        <f>TRUNC($D$42*C96, 2)</f>
        <v>12.22</v>
      </c>
    </row>
    <row r="97" spans="1:4" ht="14.25" customHeight="1" thickBot="1" x14ac:dyDescent="0.4">
      <c r="A97" s="10" t="s">
        <v>7</v>
      </c>
      <c r="B97" s="11" t="s">
        <v>70</v>
      </c>
      <c r="C97" s="27">
        <f>C68*C96</f>
        <v>3.3333333333333332E-4</v>
      </c>
      <c r="D97" s="12">
        <f>TRUNC($D$42*C97, 2)</f>
        <v>0.97</v>
      </c>
    </row>
    <row r="98" spans="1:4" ht="14.25" customHeight="1" thickBot="1" x14ac:dyDescent="0.4">
      <c r="A98" s="10" t="s">
        <v>9</v>
      </c>
      <c r="B98" s="11" t="s">
        <v>71</v>
      </c>
      <c r="C98" s="27">
        <v>3.44E-2</v>
      </c>
      <c r="D98" s="12">
        <f t="shared" ref="D98:D100" si="2">TRUNC($D$42*C98, 2)</f>
        <v>100.94</v>
      </c>
    </row>
    <row r="99" spans="1:4" ht="14.25" customHeight="1" thickBot="1" x14ac:dyDescent="0.4">
      <c r="A99" s="10" t="s">
        <v>11</v>
      </c>
      <c r="B99" s="11" t="s">
        <v>72</v>
      </c>
      <c r="C99" s="27">
        <f>(((7/30)/12)*95%)</f>
        <v>1.8472222222222223E-2</v>
      </c>
      <c r="D99" s="12">
        <f t="shared" si="2"/>
        <v>54.2</v>
      </c>
    </row>
    <row r="100" spans="1:4" ht="14.25" customHeight="1" thickBot="1" x14ac:dyDescent="0.4">
      <c r="A100" s="28" t="s">
        <v>30</v>
      </c>
      <c r="B100" s="29" t="s">
        <v>73</v>
      </c>
      <c r="C100" s="27">
        <f>C69*C99</f>
        <v>7.3519444444444465E-3</v>
      </c>
      <c r="D100" s="12">
        <f t="shared" si="2"/>
        <v>21.57</v>
      </c>
    </row>
    <row r="101" spans="1:4" ht="14.25" customHeight="1" thickBot="1" x14ac:dyDescent="0.4">
      <c r="A101" s="25" t="s">
        <v>54</v>
      </c>
      <c r="B101" s="24" t="s">
        <v>74</v>
      </c>
      <c r="C101" s="27">
        <v>5.5999999999999999E-3</v>
      </c>
      <c r="D101" s="12">
        <f>TRUNC($D$42*C101, 2)</f>
        <v>16.43</v>
      </c>
    </row>
    <row r="102" spans="1:4" ht="14.25" customHeight="1" thickBot="1" x14ac:dyDescent="0.4">
      <c r="A102" s="103" t="s">
        <v>34</v>
      </c>
      <c r="B102" s="104"/>
      <c r="C102" s="22">
        <f t="shared" ref="C102:D102" si="3">SUM(C96:C101)</f>
        <v>7.032416666666666E-2</v>
      </c>
      <c r="D102" s="14">
        <f t="shared" si="3"/>
        <v>206.32999999999998</v>
      </c>
    </row>
    <row r="103" spans="1:4" ht="14.25" customHeight="1" thickBot="1" x14ac:dyDescent="0.4">
      <c r="A103" s="2"/>
      <c r="B103" s="2"/>
      <c r="C103" s="2"/>
      <c r="D103" s="16"/>
    </row>
    <row r="104" spans="1:4" ht="14.25" customHeight="1" thickBot="1" x14ac:dyDescent="0.4">
      <c r="A104" s="107" t="s">
        <v>75</v>
      </c>
      <c r="B104" s="108"/>
      <c r="C104" s="17" t="s">
        <v>42</v>
      </c>
      <c r="D104" s="18">
        <f>D42</f>
        <v>2934.4769999999999</v>
      </c>
    </row>
    <row r="105" spans="1:4" ht="14.25" customHeight="1" thickBot="1" x14ac:dyDescent="0.4">
      <c r="A105" s="109"/>
      <c r="B105" s="110"/>
      <c r="C105" s="17" t="s">
        <v>76</v>
      </c>
      <c r="D105" s="18">
        <f>D90</f>
        <v>2350.0925999999999</v>
      </c>
    </row>
    <row r="106" spans="1:4" ht="14.25" customHeight="1" thickBot="1" x14ac:dyDescent="0.4">
      <c r="A106" s="109"/>
      <c r="B106" s="110"/>
      <c r="C106" s="17" t="s">
        <v>77</v>
      </c>
      <c r="D106" s="18">
        <f>D102</f>
        <v>206.32999999999998</v>
      </c>
    </row>
    <row r="107" spans="1:4" ht="14.25" customHeight="1" thickBot="1" x14ac:dyDescent="0.4">
      <c r="A107" s="111"/>
      <c r="B107" s="112"/>
      <c r="C107" s="17" t="s">
        <v>44</v>
      </c>
      <c r="D107" s="18">
        <f>SUM(D104:D106)</f>
        <v>5490.8995999999997</v>
      </c>
    </row>
    <row r="108" spans="1:4" ht="14.25" customHeight="1" x14ac:dyDescent="0.35">
      <c r="A108" s="2"/>
      <c r="B108" s="2"/>
      <c r="C108" s="2"/>
      <c r="D108" s="2"/>
    </row>
    <row r="109" spans="1:4" ht="14.25" customHeight="1" x14ac:dyDescent="0.35">
      <c r="A109" s="105" t="s">
        <v>78</v>
      </c>
      <c r="B109" s="106"/>
      <c r="C109" s="106"/>
      <c r="D109" s="106"/>
    </row>
    <row r="110" spans="1:4" ht="14.25" customHeight="1" x14ac:dyDescent="0.35">
      <c r="A110" s="2"/>
      <c r="B110" s="2"/>
      <c r="C110" s="30"/>
      <c r="D110" s="2"/>
    </row>
    <row r="111" spans="1:4" ht="14.25" customHeight="1" x14ac:dyDescent="0.35">
      <c r="A111" s="113" t="s">
        <v>79</v>
      </c>
      <c r="B111" s="106"/>
      <c r="C111" s="106"/>
      <c r="D111" s="106"/>
    </row>
    <row r="112" spans="1:4" ht="14.25" customHeight="1" thickBot="1" x14ac:dyDescent="0.4">
      <c r="A112" s="15"/>
      <c r="B112" s="2"/>
      <c r="C112" s="2"/>
      <c r="D112" s="2"/>
    </row>
    <row r="113" spans="1:4" ht="14.25" customHeight="1" thickBot="1" x14ac:dyDescent="0.4">
      <c r="A113" s="7" t="s">
        <v>80</v>
      </c>
      <c r="B113" s="8" t="s">
        <v>81</v>
      </c>
      <c r="C113" s="7" t="s">
        <v>48</v>
      </c>
      <c r="D113" s="9" t="s">
        <v>25</v>
      </c>
    </row>
    <row r="114" spans="1:4" ht="14.25" customHeight="1" thickBot="1" x14ac:dyDescent="0.4">
      <c r="A114" s="10" t="s">
        <v>5</v>
      </c>
      <c r="B114" s="31" t="s">
        <v>82</v>
      </c>
      <c r="C114" s="32">
        <f>((1/12)+(1/12)+(1/3/12))/12</f>
        <v>1.6203703703703703E-2</v>
      </c>
      <c r="D114" s="12">
        <f t="shared" ref="D114:D118" si="4">TRUNC($D$107*C114, 2)</f>
        <v>88.97</v>
      </c>
    </row>
    <row r="115" spans="1:4" ht="14.25" customHeight="1" thickBot="1" x14ac:dyDescent="0.4">
      <c r="A115" s="10" t="s">
        <v>7</v>
      </c>
      <c r="B115" s="31" t="s">
        <v>83</v>
      </c>
      <c r="C115" s="32">
        <f>((2/30)/12)</f>
        <v>5.5555555555555558E-3</v>
      </c>
      <c r="D115" s="12">
        <f t="shared" si="4"/>
        <v>30.5</v>
      </c>
    </row>
    <row r="116" spans="1:4" ht="14.25" customHeight="1" thickBot="1" x14ac:dyDescent="0.4">
      <c r="A116" s="10" t="s">
        <v>9</v>
      </c>
      <c r="B116" s="31" t="s">
        <v>84</v>
      </c>
      <c r="C116" s="32">
        <f>((5/30)/12)*0.02</f>
        <v>2.7777777777777778E-4</v>
      </c>
      <c r="D116" s="12">
        <f t="shared" si="4"/>
        <v>1.52</v>
      </c>
    </row>
    <row r="117" spans="1:4" ht="14.25" customHeight="1" thickBot="1" x14ac:dyDescent="0.4">
      <c r="A117" s="10" t="s">
        <v>11</v>
      </c>
      <c r="B117" s="11" t="s">
        <v>85</v>
      </c>
      <c r="C117" s="27">
        <f>((15/30)/12)*0.08</f>
        <v>3.3333333333333331E-3</v>
      </c>
      <c r="D117" s="12">
        <f t="shared" si="4"/>
        <v>18.3</v>
      </c>
    </row>
    <row r="118" spans="1:4" ht="14.25" customHeight="1" thickBot="1" x14ac:dyDescent="0.4">
      <c r="A118" s="10" t="s">
        <v>30</v>
      </c>
      <c r="B118" s="33" t="s">
        <v>86</v>
      </c>
      <c r="C118" s="34">
        <f>((1+1/3)/12)*0.02*((4/12))</f>
        <v>7.407407407407407E-4</v>
      </c>
      <c r="D118" s="12">
        <f t="shared" si="4"/>
        <v>4.0599999999999996</v>
      </c>
    </row>
    <row r="119" spans="1:4" ht="14.25" customHeight="1" thickBot="1" x14ac:dyDescent="0.4">
      <c r="A119" s="10" t="s">
        <v>54</v>
      </c>
      <c r="B119" s="35" t="s">
        <v>87</v>
      </c>
      <c r="C119" s="32"/>
      <c r="D119" s="12"/>
    </row>
    <row r="120" spans="1:4" ht="14.25" customHeight="1" thickBot="1" x14ac:dyDescent="0.4">
      <c r="A120" s="103" t="s">
        <v>59</v>
      </c>
      <c r="B120" s="104"/>
      <c r="C120" s="7"/>
      <c r="D120" s="12">
        <f>SUM(D114:D119)</f>
        <v>143.35</v>
      </c>
    </row>
    <row r="121" spans="1:4" ht="14.25" customHeight="1" x14ac:dyDescent="0.35">
      <c r="A121" s="2"/>
      <c r="B121" s="2"/>
      <c r="C121" s="2"/>
      <c r="D121" s="2"/>
    </row>
    <row r="122" spans="1:4" ht="14.25" customHeight="1" x14ac:dyDescent="0.35">
      <c r="A122" s="2"/>
      <c r="B122" s="2"/>
      <c r="C122" s="2"/>
      <c r="D122" s="2"/>
    </row>
    <row r="123" spans="1:4" ht="14.25" customHeight="1" x14ac:dyDescent="0.35">
      <c r="A123" s="113" t="s">
        <v>88</v>
      </c>
      <c r="B123" s="106"/>
      <c r="C123" s="106"/>
      <c r="D123" s="106"/>
    </row>
    <row r="124" spans="1:4" ht="14.25" customHeight="1" thickBot="1" x14ac:dyDescent="0.4">
      <c r="A124" s="15"/>
      <c r="B124" s="2"/>
      <c r="C124" s="2"/>
      <c r="D124" s="2"/>
    </row>
    <row r="125" spans="1:4" ht="14.25" customHeight="1" thickBot="1" x14ac:dyDescent="0.4">
      <c r="A125" s="7" t="s">
        <v>89</v>
      </c>
      <c r="B125" s="99" t="s">
        <v>90</v>
      </c>
      <c r="C125" s="100"/>
      <c r="D125" s="9" t="s">
        <v>25</v>
      </c>
    </row>
    <row r="126" spans="1:4" ht="14.25" customHeight="1" thickBot="1" x14ac:dyDescent="0.4">
      <c r="A126" s="10" t="s">
        <v>5</v>
      </c>
      <c r="B126" s="114" t="s">
        <v>91</v>
      </c>
      <c r="C126" s="112"/>
      <c r="D126" s="13">
        <v>0</v>
      </c>
    </row>
    <row r="127" spans="1:4" ht="14.25" customHeight="1" thickBot="1" x14ac:dyDescent="0.4">
      <c r="A127" s="103" t="s">
        <v>34</v>
      </c>
      <c r="B127" s="104"/>
      <c r="C127" s="100"/>
      <c r="D127" s="36">
        <f>D126</f>
        <v>0</v>
      </c>
    </row>
    <row r="128" spans="1:4" ht="14.25" customHeight="1" x14ac:dyDescent="0.35">
      <c r="A128" s="2"/>
      <c r="B128" s="2"/>
      <c r="C128" s="2"/>
      <c r="D128" s="2"/>
    </row>
    <row r="129" spans="1:4" ht="14.25" customHeight="1" x14ac:dyDescent="0.35">
      <c r="A129" s="2"/>
      <c r="B129" s="2"/>
      <c r="C129" s="2"/>
      <c r="D129" s="2"/>
    </row>
    <row r="130" spans="1:4" ht="14.25" customHeight="1" x14ac:dyDescent="0.35">
      <c r="A130" s="113" t="s">
        <v>92</v>
      </c>
      <c r="B130" s="106"/>
      <c r="C130" s="106"/>
      <c r="D130" s="106"/>
    </row>
    <row r="131" spans="1:4" ht="14.25" customHeight="1" thickBot="1" x14ac:dyDescent="0.4">
      <c r="A131" s="15"/>
      <c r="B131" s="2"/>
      <c r="C131" s="2"/>
      <c r="D131" s="2"/>
    </row>
    <row r="132" spans="1:4" ht="14.25" customHeight="1" thickBot="1" x14ac:dyDescent="0.4">
      <c r="A132" s="7">
        <v>4</v>
      </c>
      <c r="B132" s="99" t="s">
        <v>93</v>
      </c>
      <c r="C132" s="100"/>
      <c r="D132" s="9" t="s">
        <v>25</v>
      </c>
    </row>
    <row r="133" spans="1:4" ht="14.25" customHeight="1" thickBot="1" x14ac:dyDescent="0.4">
      <c r="A133" s="10" t="s">
        <v>80</v>
      </c>
      <c r="B133" s="115" t="s">
        <v>81</v>
      </c>
      <c r="C133" s="112"/>
      <c r="D133" s="13">
        <f>D120</f>
        <v>143.35</v>
      </c>
    </row>
    <row r="134" spans="1:4" ht="14.25" customHeight="1" thickBot="1" x14ac:dyDescent="0.4">
      <c r="A134" s="10" t="s">
        <v>89</v>
      </c>
      <c r="B134" s="114" t="s">
        <v>90</v>
      </c>
      <c r="C134" s="112"/>
      <c r="D134" s="13">
        <v>0</v>
      </c>
    </row>
    <row r="135" spans="1:4" ht="14.25" customHeight="1" thickBot="1" x14ac:dyDescent="0.4">
      <c r="A135" s="103" t="s">
        <v>34</v>
      </c>
      <c r="B135" s="104"/>
      <c r="C135" s="100"/>
      <c r="D135" s="13">
        <f>SUM(D133:D134)</f>
        <v>143.35</v>
      </c>
    </row>
    <row r="136" spans="1:4" ht="14.25" customHeight="1" x14ac:dyDescent="0.35">
      <c r="A136" s="2"/>
      <c r="B136" s="2"/>
      <c r="C136" s="2"/>
      <c r="D136" s="2"/>
    </row>
    <row r="137" spans="1:4" ht="14.25" customHeight="1" x14ac:dyDescent="0.35">
      <c r="A137" s="2"/>
      <c r="B137" s="2"/>
      <c r="C137" s="2"/>
      <c r="D137" s="2"/>
    </row>
    <row r="138" spans="1:4" ht="14.25" customHeight="1" x14ac:dyDescent="0.35">
      <c r="A138" s="105" t="s">
        <v>94</v>
      </c>
      <c r="B138" s="106"/>
      <c r="C138" s="106"/>
      <c r="D138" s="106"/>
    </row>
    <row r="139" spans="1:4" ht="14.25" customHeight="1" thickBot="1" x14ac:dyDescent="0.4">
      <c r="A139" s="2"/>
      <c r="B139" s="2"/>
      <c r="C139" s="2"/>
      <c r="D139" s="2"/>
    </row>
    <row r="140" spans="1:4" ht="14.25" customHeight="1" thickBot="1" x14ac:dyDescent="0.4">
      <c r="A140" s="7">
        <v>5</v>
      </c>
      <c r="B140" s="99" t="s">
        <v>95</v>
      </c>
      <c r="C140" s="100"/>
      <c r="D140" s="9" t="s">
        <v>25</v>
      </c>
    </row>
    <row r="141" spans="1:4" ht="14.25" customHeight="1" thickBot="1" x14ac:dyDescent="0.4">
      <c r="A141" s="10" t="s">
        <v>5</v>
      </c>
      <c r="B141" s="115" t="s">
        <v>96</v>
      </c>
      <c r="C141" s="112"/>
      <c r="D141" s="36">
        <f>Uniformes!G10</f>
        <v>62.58</v>
      </c>
    </row>
    <row r="142" spans="1:4" ht="14.25" customHeight="1" thickBot="1" x14ac:dyDescent="0.4">
      <c r="A142" s="10" t="s">
        <v>7</v>
      </c>
      <c r="B142" s="115" t="s">
        <v>97</v>
      </c>
      <c r="C142" s="112"/>
      <c r="D142" s="36">
        <v>0</v>
      </c>
    </row>
    <row r="143" spans="1:4" ht="14.25" customHeight="1" thickBot="1" x14ac:dyDescent="0.4">
      <c r="A143" s="25" t="s">
        <v>9</v>
      </c>
      <c r="B143" s="101" t="s">
        <v>98</v>
      </c>
      <c r="C143" s="100"/>
      <c r="D143" s="36">
        <v>0</v>
      </c>
    </row>
    <row r="144" spans="1:4" ht="14.25" customHeight="1" thickBot="1" x14ac:dyDescent="0.4">
      <c r="A144" s="25" t="s">
        <v>11</v>
      </c>
      <c r="B144" s="101" t="s">
        <v>99</v>
      </c>
      <c r="C144" s="100"/>
      <c r="D144" s="36">
        <v>0</v>
      </c>
    </row>
    <row r="145" spans="1:4" ht="14.25" customHeight="1" thickBot="1" x14ac:dyDescent="0.4">
      <c r="A145" s="103" t="s">
        <v>59</v>
      </c>
      <c r="B145" s="104"/>
      <c r="C145" s="100"/>
      <c r="D145" s="36">
        <f>SUM(D141:D144)</f>
        <v>62.58</v>
      </c>
    </row>
    <row r="146" spans="1:4" ht="14.25" customHeight="1" thickBot="1" x14ac:dyDescent="0.4">
      <c r="A146" s="2"/>
      <c r="B146" s="2"/>
      <c r="C146" s="2"/>
      <c r="D146" s="2"/>
    </row>
    <row r="147" spans="1:4" ht="14.25" customHeight="1" thickBot="1" x14ac:dyDescent="0.4">
      <c r="A147" s="107" t="s">
        <v>100</v>
      </c>
      <c r="B147" s="108"/>
      <c r="C147" s="17" t="s">
        <v>42</v>
      </c>
      <c r="D147" s="18">
        <f>D42</f>
        <v>2934.4769999999999</v>
      </c>
    </row>
    <row r="148" spans="1:4" ht="14.25" customHeight="1" thickBot="1" x14ac:dyDescent="0.4">
      <c r="A148" s="109"/>
      <c r="B148" s="110"/>
      <c r="C148" s="17" t="s">
        <v>76</v>
      </c>
      <c r="D148" s="18">
        <f>D90</f>
        <v>2350.0925999999999</v>
      </c>
    </row>
    <row r="149" spans="1:4" ht="14.25" customHeight="1" thickBot="1" x14ac:dyDescent="0.4">
      <c r="A149" s="109"/>
      <c r="B149" s="110"/>
      <c r="C149" s="17" t="s">
        <v>77</v>
      </c>
      <c r="D149" s="18">
        <f>D102</f>
        <v>206.32999999999998</v>
      </c>
    </row>
    <row r="150" spans="1:4" ht="14.25" customHeight="1" thickBot="1" x14ac:dyDescent="0.4">
      <c r="A150" s="109"/>
      <c r="B150" s="110"/>
      <c r="C150" s="17" t="s">
        <v>101</v>
      </c>
      <c r="D150" s="37">
        <f>D135</f>
        <v>143.35</v>
      </c>
    </row>
    <row r="151" spans="1:4" ht="14.25" customHeight="1" thickBot="1" x14ac:dyDescent="0.4">
      <c r="A151" s="109"/>
      <c r="B151" s="110"/>
      <c r="C151" s="17" t="s">
        <v>102</v>
      </c>
      <c r="D151" s="37">
        <f>D145</f>
        <v>62.58</v>
      </c>
    </row>
    <row r="152" spans="1:4" ht="14.25" customHeight="1" thickBot="1" x14ac:dyDescent="0.4">
      <c r="A152" s="111"/>
      <c r="B152" s="112"/>
      <c r="C152" s="17" t="s">
        <v>44</v>
      </c>
      <c r="D152" s="18">
        <f>SUM(D147:D151)</f>
        <v>5696.8296</v>
      </c>
    </row>
    <row r="153" spans="1:4" ht="14.25" customHeight="1" x14ac:dyDescent="0.35">
      <c r="A153" s="2"/>
      <c r="B153" s="2"/>
      <c r="C153" s="2"/>
      <c r="D153" s="2"/>
    </row>
    <row r="154" spans="1:4" ht="14.25" customHeight="1" x14ac:dyDescent="0.35">
      <c r="A154" s="105" t="s">
        <v>103</v>
      </c>
      <c r="B154" s="106"/>
      <c r="C154" s="106"/>
      <c r="D154" s="106"/>
    </row>
    <row r="155" spans="1:4" ht="14.25" customHeight="1" thickBot="1" x14ac:dyDescent="0.4">
      <c r="A155" s="2"/>
      <c r="B155" s="2"/>
      <c r="C155" s="2"/>
      <c r="D155" s="2"/>
    </row>
    <row r="156" spans="1:4" ht="14.25" customHeight="1" thickBot="1" x14ac:dyDescent="0.4">
      <c r="A156" s="7">
        <v>6</v>
      </c>
      <c r="B156" s="38" t="s">
        <v>104</v>
      </c>
      <c r="C156" s="9" t="s">
        <v>48</v>
      </c>
      <c r="D156" s="9" t="s">
        <v>25</v>
      </c>
    </row>
    <row r="157" spans="1:4" ht="14.25" customHeight="1" thickBot="1" x14ac:dyDescent="0.4">
      <c r="A157" s="10" t="s">
        <v>5</v>
      </c>
      <c r="B157" s="19" t="s">
        <v>105</v>
      </c>
      <c r="C157" s="39">
        <v>1.47E-2</v>
      </c>
      <c r="D157" s="13">
        <f>TRUNC($D$152*C157, 2)</f>
        <v>83.74</v>
      </c>
    </row>
    <row r="158" spans="1:4" ht="14.25" customHeight="1" thickBot="1" x14ac:dyDescent="0.4">
      <c r="A158" s="10" t="s">
        <v>7</v>
      </c>
      <c r="B158" s="19" t="s">
        <v>106</v>
      </c>
      <c r="C158" s="39">
        <v>1.95E-2</v>
      </c>
      <c r="D158" s="36">
        <f>TRUNC(C158*($D$152+$D$157),2)</f>
        <v>112.72</v>
      </c>
    </row>
    <row r="159" spans="1:4" ht="14.25" customHeight="1" thickBot="1" x14ac:dyDescent="0.4">
      <c r="A159" s="10" t="s">
        <v>9</v>
      </c>
      <c r="B159" s="19" t="s">
        <v>107</v>
      </c>
      <c r="C159" s="20">
        <f>SUM(C160:C162)</f>
        <v>8.6499999999999994E-2</v>
      </c>
      <c r="D159" s="36">
        <f t="shared" ref="D159:D162" si="5">TRUNC((SUM($D$152,$D$157,$D$158))/0.9135, 2)*C159</f>
        <v>558.03917999999999</v>
      </c>
    </row>
    <row r="160" spans="1:4" ht="14.25" customHeight="1" thickBot="1" x14ac:dyDescent="0.4">
      <c r="A160" s="10"/>
      <c r="B160" s="19" t="s">
        <v>108</v>
      </c>
      <c r="C160" s="20">
        <v>6.4999999999999997E-3</v>
      </c>
      <c r="D160" s="36">
        <f t="shared" si="5"/>
        <v>41.933579999999999</v>
      </c>
    </row>
    <row r="161" spans="1:4" ht="14.25" customHeight="1" thickBot="1" x14ac:dyDescent="0.4">
      <c r="A161" s="10"/>
      <c r="B161" s="19" t="s">
        <v>109</v>
      </c>
      <c r="C161" s="20">
        <v>0.03</v>
      </c>
      <c r="D161" s="36">
        <f t="shared" si="5"/>
        <v>193.53959999999998</v>
      </c>
    </row>
    <row r="162" spans="1:4" ht="14.25" customHeight="1" thickBot="1" x14ac:dyDescent="0.4">
      <c r="A162" s="10"/>
      <c r="B162" s="19" t="s">
        <v>110</v>
      </c>
      <c r="C162" s="20">
        <v>0.05</v>
      </c>
      <c r="D162" s="36">
        <f t="shared" si="5"/>
        <v>322.56600000000003</v>
      </c>
    </row>
    <row r="163" spans="1:4" ht="14.25" customHeight="1" thickBot="1" x14ac:dyDescent="0.4">
      <c r="A163" s="103" t="s">
        <v>59</v>
      </c>
      <c r="B163" s="100"/>
      <c r="C163" s="40"/>
      <c r="D163" s="36">
        <f>SUM(D157:D159)</f>
        <v>754.49918000000002</v>
      </c>
    </row>
    <row r="164" spans="1:4" ht="14.25" customHeight="1" x14ac:dyDescent="0.35">
      <c r="A164" s="2"/>
      <c r="B164" s="2"/>
      <c r="C164" s="2"/>
      <c r="D164" s="2"/>
    </row>
    <row r="165" spans="1:4" ht="14.25" customHeight="1" x14ac:dyDescent="0.35">
      <c r="A165" s="2"/>
      <c r="B165" s="2"/>
      <c r="C165" s="2"/>
      <c r="D165" s="2"/>
    </row>
    <row r="166" spans="1:4" ht="14.25" customHeight="1" x14ac:dyDescent="0.35">
      <c r="A166" s="105" t="s">
        <v>111</v>
      </c>
      <c r="B166" s="106"/>
      <c r="C166" s="106"/>
      <c r="D166" s="106"/>
    </row>
    <row r="167" spans="1:4" ht="14.25" customHeight="1" thickBot="1" x14ac:dyDescent="0.4">
      <c r="A167" s="2"/>
      <c r="B167" s="2"/>
      <c r="C167" s="2"/>
      <c r="D167" s="2"/>
    </row>
    <row r="168" spans="1:4" ht="14.25" customHeight="1" thickBot="1" x14ac:dyDescent="0.4">
      <c r="A168" s="7"/>
      <c r="B168" s="99" t="s">
        <v>112</v>
      </c>
      <c r="C168" s="100"/>
      <c r="D168" s="9" t="s">
        <v>25</v>
      </c>
    </row>
    <row r="169" spans="1:4" ht="14.25" customHeight="1" thickBot="1" x14ac:dyDescent="0.4">
      <c r="A169" s="41" t="s">
        <v>5</v>
      </c>
      <c r="B169" s="115" t="s">
        <v>23</v>
      </c>
      <c r="C169" s="112"/>
      <c r="D169" s="14">
        <f>D42</f>
        <v>2934.4769999999999</v>
      </c>
    </row>
    <row r="170" spans="1:4" ht="14.25" customHeight="1" thickBot="1" x14ac:dyDescent="0.4">
      <c r="A170" s="41" t="s">
        <v>7</v>
      </c>
      <c r="B170" s="115" t="s">
        <v>35</v>
      </c>
      <c r="C170" s="112"/>
      <c r="D170" s="14">
        <f>D90</f>
        <v>2350.0925999999999</v>
      </c>
    </row>
    <row r="171" spans="1:4" ht="14.25" customHeight="1" thickBot="1" x14ac:dyDescent="0.4">
      <c r="A171" s="41" t="s">
        <v>9</v>
      </c>
      <c r="B171" s="115" t="s">
        <v>67</v>
      </c>
      <c r="C171" s="112"/>
      <c r="D171" s="14">
        <f>D102</f>
        <v>206.32999999999998</v>
      </c>
    </row>
    <row r="172" spans="1:4" ht="14.25" customHeight="1" thickBot="1" x14ac:dyDescent="0.4">
      <c r="A172" s="41" t="s">
        <v>11</v>
      </c>
      <c r="B172" s="115" t="s">
        <v>78</v>
      </c>
      <c r="C172" s="112"/>
      <c r="D172" s="14">
        <f>D135</f>
        <v>143.35</v>
      </c>
    </row>
    <row r="173" spans="1:4" ht="14.25" customHeight="1" thickBot="1" x14ac:dyDescent="0.4">
      <c r="A173" s="41" t="s">
        <v>30</v>
      </c>
      <c r="B173" s="114" t="s">
        <v>94</v>
      </c>
      <c r="C173" s="112"/>
      <c r="D173" s="14">
        <f>D145</f>
        <v>62.58</v>
      </c>
    </row>
    <row r="174" spans="1:4" ht="14.25" customHeight="1" thickBot="1" x14ac:dyDescent="0.4">
      <c r="A174" s="103" t="s">
        <v>113</v>
      </c>
      <c r="B174" s="104"/>
      <c r="C174" s="100"/>
      <c r="D174" s="14">
        <f>SUM(D169:D173)</f>
        <v>5696.8296</v>
      </c>
    </row>
    <row r="175" spans="1:4" ht="14.25" customHeight="1" thickBot="1" x14ac:dyDescent="0.4">
      <c r="A175" s="7" t="s">
        <v>54</v>
      </c>
      <c r="B175" s="102" t="s">
        <v>114</v>
      </c>
      <c r="C175" s="100"/>
      <c r="D175" s="14">
        <f>D163</f>
        <v>754.49918000000002</v>
      </c>
    </row>
    <row r="176" spans="1:4" ht="14.25" customHeight="1" thickBot="1" x14ac:dyDescent="0.4">
      <c r="A176" s="116" t="s">
        <v>115</v>
      </c>
      <c r="B176" s="104"/>
      <c r="C176" s="100"/>
      <c r="D176" s="14">
        <f>TRUNC(SUM(D174:D175), 2)</f>
        <v>6451.32</v>
      </c>
    </row>
    <row r="177" spans="1:4" ht="14.25" customHeight="1" x14ac:dyDescent="0.35">
      <c r="A177" s="2"/>
      <c r="B177" s="2"/>
      <c r="C177" s="2"/>
      <c r="D177" s="2"/>
    </row>
    <row r="178" spans="1:4" ht="15.75" customHeight="1" x14ac:dyDescent="0.35"/>
    <row r="179" spans="1:4" ht="15.75" customHeight="1" x14ac:dyDescent="0.35"/>
    <row r="180" spans="1:4" ht="15.75" customHeight="1" x14ac:dyDescent="0.35"/>
    <row r="181" spans="1:4" ht="15.75" customHeight="1" x14ac:dyDescent="0.35"/>
    <row r="182" spans="1:4" ht="15.75" customHeight="1" x14ac:dyDescent="0.35"/>
    <row r="183" spans="1:4" ht="15.75" customHeight="1" x14ac:dyDescent="0.35"/>
    <row r="184" spans="1:4" ht="15.75" customHeight="1" x14ac:dyDescent="0.35"/>
    <row r="185" spans="1:4" ht="15.75" customHeight="1" x14ac:dyDescent="0.35"/>
    <row r="186" spans="1:4" ht="15.75" customHeight="1" x14ac:dyDescent="0.35"/>
    <row r="187" spans="1:4" ht="15.75" customHeight="1" x14ac:dyDescent="0.35"/>
    <row r="188" spans="1:4" ht="15.75" customHeight="1" x14ac:dyDescent="0.35"/>
    <row r="189" spans="1:4" ht="15.75" customHeight="1" x14ac:dyDescent="0.35"/>
    <row r="190" spans="1:4" ht="15.75" customHeight="1" x14ac:dyDescent="0.35"/>
    <row r="191" spans="1:4" ht="15.75" customHeight="1" x14ac:dyDescent="0.35"/>
    <row r="192" spans="1:4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80">
    <mergeCell ref="B175:C175"/>
    <mergeCell ref="A176:C176"/>
    <mergeCell ref="B169:C169"/>
    <mergeCell ref="B170:C170"/>
    <mergeCell ref="B171:C171"/>
    <mergeCell ref="B172:C172"/>
    <mergeCell ref="B173:C173"/>
    <mergeCell ref="A174:C174"/>
    <mergeCell ref="B168:C168"/>
    <mergeCell ref="A138:D138"/>
    <mergeCell ref="B140:C140"/>
    <mergeCell ref="B141:C141"/>
    <mergeCell ref="B142:C142"/>
    <mergeCell ref="B143:C143"/>
    <mergeCell ref="B144:C144"/>
    <mergeCell ref="A145:C145"/>
    <mergeCell ref="A147:B152"/>
    <mergeCell ref="A154:D154"/>
    <mergeCell ref="A163:B163"/>
    <mergeCell ref="A166:D166"/>
    <mergeCell ref="A135:C135"/>
    <mergeCell ref="A109:D109"/>
    <mergeCell ref="A111:D111"/>
    <mergeCell ref="A120:B120"/>
    <mergeCell ref="A123:D123"/>
    <mergeCell ref="B125:C125"/>
    <mergeCell ref="B126:C126"/>
    <mergeCell ref="A127:C127"/>
    <mergeCell ref="A130:D130"/>
    <mergeCell ref="B132:C132"/>
    <mergeCell ref="B133:C133"/>
    <mergeCell ref="B134:C134"/>
    <mergeCell ref="A104:B107"/>
    <mergeCell ref="B78:C78"/>
    <mergeCell ref="B80:C80"/>
    <mergeCell ref="A81:C81"/>
    <mergeCell ref="A84:D84"/>
    <mergeCell ref="B86:C86"/>
    <mergeCell ref="B87:C87"/>
    <mergeCell ref="B88:C88"/>
    <mergeCell ref="B89:C89"/>
    <mergeCell ref="A90:C90"/>
    <mergeCell ref="A93:D93"/>
    <mergeCell ref="A102:B102"/>
    <mergeCell ref="B77:C77"/>
    <mergeCell ref="A42:C42"/>
    <mergeCell ref="A45:D45"/>
    <mergeCell ref="A47:D47"/>
    <mergeCell ref="A52:C52"/>
    <mergeCell ref="A54:B56"/>
    <mergeCell ref="A58:D58"/>
    <mergeCell ref="A69:B69"/>
    <mergeCell ref="A72:D72"/>
    <mergeCell ref="B74:C74"/>
    <mergeCell ref="B75:C75"/>
    <mergeCell ref="B76:C76"/>
    <mergeCell ref="A33:D33"/>
    <mergeCell ref="A19:D19"/>
    <mergeCell ref="A21:B21"/>
    <mergeCell ref="A22:B22"/>
    <mergeCell ref="A24:B24"/>
    <mergeCell ref="C25:D25"/>
    <mergeCell ref="C26:D26"/>
    <mergeCell ref="C27:D27"/>
    <mergeCell ref="C28:D28"/>
    <mergeCell ref="C29:D29"/>
    <mergeCell ref="C30:D30"/>
    <mergeCell ref="C31:D31"/>
    <mergeCell ref="C17:D17"/>
    <mergeCell ref="A1:D6"/>
    <mergeCell ref="A7:D7"/>
    <mergeCell ref="A8:B8"/>
    <mergeCell ref="C8:D8"/>
    <mergeCell ref="A9:B9"/>
    <mergeCell ref="C9:D9"/>
    <mergeCell ref="C10:D10"/>
    <mergeCell ref="A12:D12"/>
    <mergeCell ref="C14:D14"/>
    <mergeCell ref="C15:D15"/>
    <mergeCell ref="C16:D16"/>
  </mergeCells>
  <pageMargins left="0.511811024" right="0.511811024" top="0.78740157499999996" bottom="0.78740157499999996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569E-B1EB-4B37-BC50-59A192BA3785}">
  <sheetPr codeName="Planilha7"/>
  <dimension ref="A1:D1002"/>
  <sheetViews>
    <sheetView showGridLines="0" topLeftCell="A41" workbookViewId="0">
      <selection activeCell="A52" sqref="A52:C52"/>
    </sheetView>
  </sheetViews>
  <sheetFormatPr defaultColWidth="14.453125" defaultRowHeight="15" customHeight="1" x14ac:dyDescent="0.35"/>
  <cols>
    <col min="1" max="1" width="9.1796875" customWidth="1"/>
    <col min="2" max="2" width="59.81640625" customWidth="1"/>
    <col min="3" max="3" width="19.453125" customWidth="1"/>
    <col min="4" max="4" width="14.26953125" customWidth="1"/>
    <col min="5" max="6" width="14.453125" customWidth="1"/>
  </cols>
  <sheetData>
    <row r="1" spans="1:4" ht="14.25" customHeight="1" x14ac:dyDescent="0.35">
      <c r="A1" s="117" t="s">
        <v>0</v>
      </c>
      <c r="B1" s="118"/>
      <c r="C1" s="118"/>
      <c r="D1" s="108"/>
    </row>
    <row r="2" spans="1:4" ht="14.25" customHeight="1" x14ac:dyDescent="0.35">
      <c r="A2" s="109"/>
      <c r="B2" s="119"/>
      <c r="C2" s="119"/>
      <c r="D2" s="110"/>
    </row>
    <row r="3" spans="1:4" ht="14.25" customHeight="1" x14ac:dyDescent="0.35">
      <c r="A3" s="109"/>
      <c r="B3" s="119"/>
      <c r="C3" s="119"/>
      <c r="D3" s="110"/>
    </row>
    <row r="4" spans="1:4" ht="14.25" customHeight="1" x14ac:dyDescent="0.35">
      <c r="A4" s="109"/>
      <c r="B4" s="119"/>
      <c r="C4" s="119"/>
      <c r="D4" s="110"/>
    </row>
    <row r="5" spans="1:4" ht="14.25" customHeight="1" x14ac:dyDescent="0.35">
      <c r="A5" s="109"/>
      <c r="B5" s="119"/>
      <c r="C5" s="119"/>
      <c r="D5" s="110"/>
    </row>
    <row r="6" spans="1:4" ht="14.25" customHeight="1" thickBot="1" x14ac:dyDescent="0.4">
      <c r="A6" s="111"/>
      <c r="B6" s="120"/>
      <c r="C6" s="120"/>
      <c r="D6" s="112"/>
    </row>
    <row r="7" spans="1:4" ht="14.25" customHeight="1" thickBot="1" x14ac:dyDescent="0.4">
      <c r="A7" s="121"/>
      <c r="B7" s="119"/>
      <c r="C7" s="119"/>
      <c r="D7" s="119"/>
    </row>
    <row r="8" spans="1:4" ht="14.25" customHeight="1" thickBot="1" x14ac:dyDescent="0.4">
      <c r="A8" s="122" t="s">
        <v>1</v>
      </c>
      <c r="B8" s="100"/>
      <c r="C8" s="123" t="s">
        <v>171</v>
      </c>
      <c r="D8" s="100"/>
    </row>
    <row r="9" spans="1:4" ht="14.25" customHeight="1" thickBot="1" x14ac:dyDescent="0.4">
      <c r="A9" s="122" t="s">
        <v>2</v>
      </c>
      <c r="B9" s="100"/>
      <c r="C9" s="124"/>
      <c r="D9" s="100"/>
    </row>
    <row r="10" spans="1:4" ht="14.25" customHeight="1" x14ac:dyDescent="0.35">
      <c r="A10" s="2"/>
      <c r="B10" s="2"/>
      <c r="C10" s="125" t="s">
        <v>3</v>
      </c>
      <c r="D10" s="119"/>
    </row>
    <row r="11" spans="1:4" ht="14.25" customHeight="1" x14ac:dyDescent="0.35">
      <c r="A11" s="2"/>
      <c r="B11" s="2"/>
      <c r="C11" s="2"/>
      <c r="D11" s="2"/>
    </row>
    <row r="12" spans="1:4" ht="14.25" customHeight="1" x14ac:dyDescent="0.35">
      <c r="A12" s="105" t="s">
        <v>4</v>
      </c>
      <c r="B12" s="106"/>
      <c r="C12" s="106"/>
      <c r="D12" s="106"/>
    </row>
    <row r="13" spans="1:4" ht="14.25" customHeight="1" thickBot="1" x14ac:dyDescent="0.4">
      <c r="A13" s="2"/>
      <c r="B13" s="2"/>
      <c r="C13" s="2"/>
      <c r="D13" s="2"/>
    </row>
    <row r="14" spans="1:4" ht="14.25" customHeight="1" thickBot="1" x14ac:dyDescent="0.4">
      <c r="A14" s="3" t="s">
        <v>5</v>
      </c>
      <c r="B14" s="4" t="s">
        <v>6</v>
      </c>
      <c r="C14" s="124"/>
      <c r="D14" s="100"/>
    </row>
    <row r="15" spans="1:4" ht="14.25" customHeight="1" thickBot="1" x14ac:dyDescent="0.4">
      <c r="A15" s="3" t="s">
        <v>7</v>
      </c>
      <c r="B15" s="4" t="s">
        <v>8</v>
      </c>
      <c r="C15" s="123" t="s">
        <v>174</v>
      </c>
      <c r="D15" s="100"/>
    </row>
    <row r="16" spans="1:4" ht="14.25" customHeight="1" thickBot="1" x14ac:dyDescent="0.4">
      <c r="A16" s="3" t="s">
        <v>9</v>
      </c>
      <c r="B16" s="4" t="s">
        <v>10</v>
      </c>
      <c r="C16" s="123">
        <v>2025</v>
      </c>
      <c r="D16" s="100"/>
    </row>
    <row r="17" spans="1:4" ht="14.25" customHeight="1" thickBot="1" x14ac:dyDescent="0.4">
      <c r="A17" s="3" t="s">
        <v>11</v>
      </c>
      <c r="B17" s="4" t="s">
        <v>12</v>
      </c>
      <c r="C17" s="123" t="s">
        <v>13</v>
      </c>
      <c r="D17" s="100"/>
    </row>
    <row r="18" spans="1:4" ht="14.25" customHeight="1" x14ac:dyDescent="0.35">
      <c r="A18" s="2"/>
      <c r="B18" s="2"/>
      <c r="C18" s="2"/>
      <c r="D18" s="2"/>
    </row>
    <row r="19" spans="1:4" ht="14.25" customHeight="1" x14ac:dyDescent="0.35">
      <c r="A19" s="105" t="s">
        <v>14</v>
      </c>
      <c r="B19" s="106"/>
      <c r="C19" s="106"/>
      <c r="D19" s="106"/>
    </row>
    <row r="20" spans="1:4" ht="14.25" customHeight="1" thickBot="1" x14ac:dyDescent="0.4">
      <c r="A20" s="2"/>
      <c r="B20" s="2"/>
      <c r="C20" s="2"/>
      <c r="D20" s="2"/>
    </row>
    <row r="21" spans="1:4" ht="14.25" customHeight="1" thickBot="1" x14ac:dyDescent="0.4">
      <c r="A21" s="126" t="s">
        <v>15</v>
      </c>
      <c r="B21" s="100"/>
      <c r="C21" s="5" t="s">
        <v>16</v>
      </c>
      <c r="D21" s="5" t="s">
        <v>17</v>
      </c>
    </row>
    <row r="22" spans="1:4" ht="14.25" customHeight="1" thickBot="1" x14ac:dyDescent="0.4">
      <c r="A22" s="137" t="s">
        <v>185</v>
      </c>
      <c r="B22" s="100"/>
      <c r="C22" s="6" t="s">
        <v>201</v>
      </c>
      <c r="D22" s="6">
        <v>1</v>
      </c>
    </row>
    <row r="23" spans="1:4" ht="14.25" customHeight="1" x14ac:dyDescent="0.35">
      <c r="A23" s="2"/>
      <c r="B23" s="2"/>
      <c r="C23" s="2"/>
      <c r="D23" s="2"/>
    </row>
    <row r="24" spans="1:4" ht="14.25" customHeight="1" thickBot="1" x14ac:dyDescent="0.4">
      <c r="A24" s="127"/>
      <c r="B24" s="119"/>
      <c r="C24" s="2"/>
      <c r="D24" s="2"/>
    </row>
    <row r="25" spans="1:4" ht="14.25" customHeight="1" thickBot="1" x14ac:dyDescent="0.4">
      <c r="A25" s="3">
        <v>1</v>
      </c>
      <c r="B25" s="4" t="s">
        <v>18</v>
      </c>
      <c r="C25" s="137" t="str">
        <f>A22</f>
        <v>Motorista</v>
      </c>
      <c r="D25" s="100"/>
    </row>
    <row r="26" spans="1:4" ht="14.25" customHeight="1" thickBot="1" x14ac:dyDescent="0.4">
      <c r="A26" s="3">
        <v>2</v>
      </c>
      <c r="B26" s="4" t="s">
        <v>19</v>
      </c>
      <c r="C26" s="129" t="s">
        <v>116</v>
      </c>
      <c r="D26" s="100"/>
    </row>
    <row r="27" spans="1:4" ht="14.25" customHeight="1" thickBot="1" x14ac:dyDescent="0.4">
      <c r="A27" s="3">
        <v>3</v>
      </c>
      <c r="B27" s="4" t="s">
        <v>117</v>
      </c>
      <c r="C27" s="130">
        <v>2891.1</v>
      </c>
      <c r="D27" s="100"/>
    </row>
    <row r="28" spans="1:4" ht="14.25" customHeight="1" thickBot="1" x14ac:dyDescent="0.4">
      <c r="A28" s="3">
        <v>4</v>
      </c>
      <c r="B28" s="4" t="s">
        <v>20</v>
      </c>
      <c r="C28" s="123" t="str">
        <f>C25</f>
        <v>Motorista</v>
      </c>
      <c r="D28" s="100"/>
    </row>
    <row r="29" spans="1:4" ht="14.25" customHeight="1" thickBot="1" x14ac:dyDescent="0.4">
      <c r="A29" s="3">
        <v>5</v>
      </c>
      <c r="B29" s="4" t="s">
        <v>175</v>
      </c>
      <c r="C29" s="123" t="s">
        <v>176</v>
      </c>
      <c r="D29" s="132"/>
    </row>
    <row r="30" spans="1:4" ht="14.25" customHeight="1" thickBot="1" x14ac:dyDescent="0.4">
      <c r="A30" s="3">
        <v>6</v>
      </c>
      <c r="B30" s="4" t="s">
        <v>177</v>
      </c>
      <c r="C30" s="123" t="s">
        <v>178</v>
      </c>
      <c r="D30" s="132"/>
    </row>
    <row r="31" spans="1:4" ht="14.25" customHeight="1" thickBot="1" x14ac:dyDescent="0.4">
      <c r="A31" s="3">
        <v>7</v>
      </c>
      <c r="B31" s="4" t="s">
        <v>21</v>
      </c>
      <c r="C31" s="123" t="s">
        <v>22</v>
      </c>
      <c r="D31" s="100"/>
    </row>
    <row r="32" spans="1:4" ht="14.25" customHeight="1" x14ac:dyDescent="0.35">
      <c r="A32" s="2"/>
      <c r="B32" s="2"/>
      <c r="C32" s="2"/>
      <c r="D32" s="2"/>
    </row>
    <row r="33" spans="1:4" ht="14.25" customHeight="1" x14ac:dyDescent="0.35">
      <c r="A33" s="105" t="s">
        <v>23</v>
      </c>
      <c r="B33" s="106"/>
      <c r="C33" s="106"/>
      <c r="D33" s="106"/>
    </row>
    <row r="34" spans="1:4" ht="14.25" customHeight="1" thickBot="1" x14ac:dyDescent="0.4">
      <c r="A34" s="2"/>
      <c r="B34" s="2"/>
      <c r="C34" s="2"/>
      <c r="D34" s="2"/>
    </row>
    <row r="35" spans="1:4" ht="14.25" customHeight="1" thickBot="1" x14ac:dyDescent="0.4">
      <c r="A35" s="7">
        <v>1</v>
      </c>
      <c r="B35" s="81" t="s">
        <v>24</v>
      </c>
      <c r="C35" s="82" t="s">
        <v>179</v>
      </c>
      <c r="D35" s="9" t="s">
        <v>25</v>
      </c>
    </row>
    <row r="36" spans="1:4" ht="14.25" customHeight="1" thickBot="1" x14ac:dyDescent="0.4">
      <c r="A36" s="10" t="s">
        <v>5</v>
      </c>
      <c r="B36" s="79" t="s">
        <v>26</v>
      </c>
      <c r="C36" s="83"/>
      <c r="D36" s="12">
        <f>C27</f>
        <v>2891.1</v>
      </c>
    </row>
    <row r="37" spans="1:4" ht="14.25" customHeight="1" thickBot="1" x14ac:dyDescent="0.4">
      <c r="A37" s="10" t="s">
        <v>7</v>
      </c>
      <c r="B37" s="79" t="s">
        <v>27</v>
      </c>
      <c r="C37" s="85">
        <v>0.3</v>
      </c>
      <c r="D37" s="13">
        <f>D36*C37</f>
        <v>867.32999999999993</v>
      </c>
    </row>
    <row r="38" spans="1:4" ht="14.25" customHeight="1" thickBot="1" x14ac:dyDescent="0.4">
      <c r="A38" s="10" t="s">
        <v>9</v>
      </c>
      <c r="B38" s="79" t="s">
        <v>28</v>
      </c>
      <c r="C38" s="83"/>
      <c r="D38" s="13"/>
    </row>
    <row r="39" spans="1:4" ht="14.25" customHeight="1" thickBot="1" x14ac:dyDescent="0.4">
      <c r="A39" s="10" t="s">
        <v>11</v>
      </c>
      <c r="B39" s="79" t="s">
        <v>29</v>
      </c>
      <c r="C39" s="83"/>
      <c r="D39" s="13"/>
    </row>
    <row r="40" spans="1:4" ht="14.25" customHeight="1" thickBot="1" x14ac:dyDescent="0.4">
      <c r="A40" s="10" t="s">
        <v>30</v>
      </c>
      <c r="B40" s="79" t="s">
        <v>31</v>
      </c>
      <c r="C40" s="83"/>
      <c r="D40" s="13"/>
    </row>
    <row r="41" spans="1:4" ht="14.25" customHeight="1" thickBot="1" x14ac:dyDescent="0.4">
      <c r="A41" s="10" t="s">
        <v>54</v>
      </c>
      <c r="B41" s="80" t="s">
        <v>33</v>
      </c>
      <c r="C41" s="84"/>
      <c r="D41" s="13"/>
    </row>
    <row r="42" spans="1:4" ht="14.25" customHeight="1" thickBot="1" x14ac:dyDescent="0.4">
      <c r="A42" s="103" t="s">
        <v>34</v>
      </c>
      <c r="B42" s="104"/>
      <c r="C42" s="128"/>
      <c r="D42" s="14">
        <f>SUM(D36:D41)</f>
        <v>3758.43</v>
      </c>
    </row>
    <row r="43" spans="1:4" ht="14.25" customHeight="1" x14ac:dyDescent="0.35">
      <c r="A43" s="2"/>
      <c r="B43" s="2"/>
      <c r="C43" s="2"/>
      <c r="D43" s="2"/>
    </row>
    <row r="44" spans="1:4" ht="14.25" customHeight="1" x14ac:dyDescent="0.35">
      <c r="A44" s="2"/>
      <c r="B44" s="2"/>
      <c r="C44" s="2"/>
      <c r="D44" s="2"/>
    </row>
    <row r="45" spans="1:4" ht="14.25" customHeight="1" x14ac:dyDescent="0.35">
      <c r="A45" s="105" t="s">
        <v>35</v>
      </c>
      <c r="B45" s="106"/>
      <c r="C45" s="106"/>
      <c r="D45" s="106"/>
    </row>
    <row r="46" spans="1:4" ht="14.25" customHeight="1" x14ac:dyDescent="0.35">
      <c r="A46" s="15"/>
      <c r="B46" s="2"/>
      <c r="C46" s="2"/>
      <c r="D46" s="2"/>
    </row>
    <row r="47" spans="1:4" ht="14.25" customHeight="1" x14ac:dyDescent="0.35">
      <c r="A47" s="113" t="s">
        <v>36</v>
      </c>
      <c r="B47" s="106"/>
      <c r="C47" s="106"/>
      <c r="D47" s="106"/>
    </row>
    <row r="48" spans="1:4" ht="14.25" customHeight="1" thickBot="1" x14ac:dyDescent="0.4">
      <c r="A48" s="2"/>
      <c r="B48" s="2"/>
      <c r="C48" s="2"/>
      <c r="D48" s="2"/>
    </row>
    <row r="49" spans="1:4" ht="14.25" customHeight="1" thickBot="1" x14ac:dyDescent="0.4">
      <c r="A49" s="7" t="s">
        <v>37</v>
      </c>
      <c r="B49" s="81" t="s">
        <v>38</v>
      </c>
      <c r="C49" s="78"/>
      <c r="D49" s="9" t="s">
        <v>25</v>
      </c>
    </row>
    <row r="50" spans="1:4" ht="14.25" customHeight="1" thickBot="1" x14ac:dyDescent="0.4">
      <c r="A50" s="10" t="s">
        <v>5</v>
      </c>
      <c r="B50" s="79" t="s">
        <v>39</v>
      </c>
      <c r="C50" s="86">
        <f>1/12</f>
        <v>8.3333333333333329E-2</v>
      </c>
      <c r="D50" s="14">
        <f>TRUNC(D42*C50, 2)</f>
        <v>313.2</v>
      </c>
    </row>
    <row r="51" spans="1:4" ht="14.25" customHeight="1" thickBot="1" x14ac:dyDescent="0.4">
      <c r="A51" s="28" t="s">
        <v>7</v>
      </c>
      <c r="B51" s="88" t="s">
        <v>40</v>
      </c>
      <c r="C51" s="87">
        <f>0.121</f>
        <v>0.121</v>
      </c>
      <c r="D51" s="14">
        <f>TRUNC(D42*C51, 2)</f>
        <v>454.77</v>
      </c>
    </row>
    <row r="52" spans="1:4" ht="14.25" customHeight="1" thickBot="1" x14ac:dyDescent="0.4">
      <c r="A52" s="135" t="s">
        <v>34</v>
      </c>
      <c r="B52" s="104"/>
      <c r="C52" s="128"/>
      <c r="D52" s="89">
        <f>SUM(D50:D51)</f>
        <v>767.97</v>
      </c>
    </row>
    <row r="53" spans="1:4" ht="14.25" customHeight="1" thickBot="1" x14ac:dyDescent="0.4">
      <c r="A53" s="2"/>
      <c r="B53" s="2"/>
      <c r="C53" s="2"/>
      <c r="D53" s="16"/>
    </row>
    <row r="54" spans="1:4" ht="14.25" customHeight="1" thickBot="1" x14ac:dyDescent="0.4">
      <c r="A54" s="107" t="s">
        <v>41</v>
      </c>
      <c r="B54" s="108"/>
      <c r="C54" s="17" t="s">
        <v>42</v>
      </c>
      <c r="D54" s="18">
        <f>D42</f>
        <v>3758.43</v>
      </c>
    </row>
    <row r="55" spans="1:4" ht="14.25" customHeight="1" thickBot="1" x14ac:dyDescent="0.4">
      <c r="A55" s="109"/>
      <c r="B55" s="110"/>
      <c r="C55" s="17" t="s">
        <v>43</v>
      </c>
      <c r="D55" s="18">
        <f>D52</f>
        <v>767.97</v>
      </c>
    </row>
    <row r="56" spans="1:4" ht="14.25" customHeight="1" thickBot="1" x14ac:dyDescent="0.4">
      <c r="A56" s="111"/>
      <c r="B56" s="112"/>
      <c r="C56" s="17" t="s">
        <v>44</v>
      </c>
      <c r="D56" s="18">
        <f>SUM(D54:D55)</f>
        <v>4526.3999999999996</v>
      </c>
    </row>
    <row r="57" spans="1:4" ht="14.25" customHeight="1" x14ac:dyDescent="0.35">
      <c r="A57" s="2"/>
      <c r="B57" s="2"/>
      <c r="C57" s="2"/>
      <c r="D57" s="2"/>
    </row>
    <row r="58" spans="1:4" ht="32.25" customHeight="1" x14ac:dyDescent="0.35">
      <c r="A58" s="136" t="s">
        <v>45</v>
      </c>
      <c r="B58" s="106"/>
      <c r="C58" s="106"/>
      <c r="D58" s="106"/>
    </row>
    <row r="59" spans="1:4" ht="14.25" customHeight="1" thickBot="1" x14ac:dyDescent="0.4">
      <c r="A59" s="2"/>
      <c r="B59" s="2"/>
      <c r="C59" s="2"/>
      <c r="D59" s="2"/>
    </row>
    <row r="60" spans="1:4" ht="14.25" customHeight="1" thickBot="1" x14ac:dyDescent="0.4">
      <c r="A60" s="7" t="s">
        <v>46</v>
      </c>
      <c r="B60" s="9" t="s">
        <v>47</v>
      </c>
      <c r="C60" s="9" t="s">
        <v>48</v>
      </c>
      <c r="D60" s="9" t="s">
        <v>25</v>
      </c>
    </row>
    <row r="61" spans="1:4" ht="14.25" customHeight="1" thickBot="1" x14ac:dyDescent="0.4">
      <c r="A61" s="10" t="s">
        <v>5</v>
      </c>
      <c r="B61" s="19" t="s">
        <v>49</v>
      </c>
      <c r="C61" s="20">
        <v>0.2</v>
      </c>
      <c r="D61" s="14">
        <f t="shared" ref="D61:D68" si="0">TRUNC($D$56*C61, 2)</f>
        <v>905.28</v>
      </c>
    </row>
    <row r="62" spans="1:4" ht="14.25" customHeight="1" thickBot="1" x14ac:dyDescent="0.4">
      <c r="A62" s="10" t="s">
        <v>7</v>
      </c>
      <c r="B62" s="19" t="s">
        <v>50</v>
      </c>
      <c r="C62" s="20">
        <v>2.5000000000000001E-2</v>
      </c>
      <c r="D62" s="14">
        <f t="shared" si="0"/>
        <v>113.16</v>
      </c>
    </row>
    <row r="63" spans="1:4" ht="14.25" customHeight="1" thickBot="1" x14ac:dyDescent="0.4">
      <c r="A63" s="10" t="s">
        <v>9</v>
      </c>
      <c r="B63" s="19" t="s">
        <v>51</v>
      </c>
      <c r="C63" s="21">
        <v>0.06</v>
      </c>
      <c r="D63" s="14">
        <f t="shared" si="0"/>
        <v>271.58</v>
      </c>
    </row>
    <row r="64" spans="1:4" ht="14.25" customHeight="1" thickBot="1" x14ac:dyDescent="0.4">
      <c r="A64" s="10" t="s">
        <v>11</v>
      </c>
      <c r="B64" s="19" t="s">
        <v>52</v>
      </c>
      <c r="C64" s="20">
        <v>1.4999999999999999E-2</v>
      </c>
      <c r="D64" s="14">
        <f t="shared" si="0"/>
        <v>67.89</v>
      </c>
    </row>
    <row r="65" spans="1:4" ht="14.25" customHeight="1" thickBot="1" x14ac:dyDescent="0.4">
      <c r="A65" s="10" t="s">
        <v>30</v>
      </c>
      <c r="B65" s="19" t="s">
        <v>53</v>
      </c>
      <c r="C65" s="20">
        <v>0.01</v>
      </c>
      <c r="D65" s="14">
        <f t="shared" si="0"/>
        <v>45.26</v>
      </c>
    </row>
    <row r="66" spans="1:4" ht="14.25" customHeight="1" thickBot="1" x14ac:dyDescent="0.4">
      <c r="A66" s="10" t="s">
        <v>54</v>
      </c>
      <c r="B66" s="19" t="s">
        <v>55</v>
      </c>
      <c r="C66" s="20">
        <v>6.0000000000000001E-3</v>
      </c>
      <c r="D66" s="14">
        <f t="shared" si="0"/>
        <v>27.15</v>
      </c>
    </row>
    <row r="67" spans="1:4" ht="14.25" customHeight="1" thickBot="1" x14ac:dyDescent="0.4">
      <c r="A67" s="10" t="s">
        <v>32</v>
      </c>
      <c r="B67" s="19" t="s">
        <v>56</v>
      </c>
      <c r="C67" s="20">
        <v>2E-3</v>
      </c>
      <c r="D67" s="14">
        <f t="shared" si="0"/>
        <v>9.0500000000000007</v>
      </c>
    </row>
    <row r="68" spans="1:4" ht="14.25" customHeight="1" thickBot="1" x14ac:dyDescent="0.4">
      <c r="A68" s="10" t="s">
        <v>57</v>
      </c>
      <c r="B68" s="19" t="s">
        <v>58</v>
      </c>
      <c r="C68" s="20">
        <v>0.08</v>
      </c>
      <c r="D68" s="14">
        <f t="shared" si="0"/>
        <v>362.11</v>
      </c>
    </row>
    <row r="69" spans="1:4" ht="14.25" customHeight="1" thickBot="1" x14ac:dyDescent="0.4">
      <c r="A69" s="103" t="s">
        <v>59</v>
      </c>
      <c r="B69" s="104"/>
      <c r="C69" s="22">
        <f t="shared" ref="C69:D69" si="1">SUM(C61:C68)</f>
        <v>0.39800000000000008</v>
      </c>
      <c r="D69" s="14">
        <f t="shared" si="1"/>
        <v>1801.48</v>
      </c>
    </row>
    <row r="70" spans="1:4" ht="14.25" customHeight="1" x14ac:dyDescent="0.35">
      <c r="A70" s="2"/>
      <c r="B70" s="2"/>
      <c r="C70" s="2"/>
      <c r="D70" s="2"/>
    </row>
    <row r="71" spans="1:4" ht="14.25" customHeight="1" x14ac:dyDescent="0.35">
      <c r="A71" s="2"/>
      <c r="B71" s="2"/>
      <c r="C71" s="2"/>
      <c r="D71" s="2"/>
    </row>
    <row r="72" spans="1:4" ht="14.25" customHeight="1" x14ac:dyDescent="0.35">
      <c r="A72" s="113" t="s">
        <v>60</v>
      </c>
      <c r="B72" s="106"/>
      <c r="C72" s="106"/>
      <c r="D72" s="106"/>
    </row>
    <row r="73" spans="1:4" ht="14.25" customHeight="1" thickBot="1" x14ac:dyDescent="0.4">
      <c r="A73" s="2"/>
      <c r="B73" s="2"/>
      <c r="C73" s="2"/>
      <c r="D73" s="2"/>
    </row>
    <row r="74" spans="1:4" ht="14.25" customHeight="1" thickBot="1" x14ac:dyDescent="0.4">
      <c r="A74" s="7" t="s">
        <v>61</v>
      </c>
      <c r="B74" s="99" t="s">
        <v>62</v>
      </c>
      <c r="C74" s="100"/>
      <c r="D74" s="9" t="s">
        <v>25</v>
      </c>
    </row>
    <row r="75" spans="1:4" ht="14.25" customHeight="1" thickBot="1" x14ac:dyDescent="0.4">
      <c r="A75" s="10" t="s">
        <v>5</v>
      </c>
      <c r="B75" s="101" t="s">
        <v>63</v>
      </c>
      <c r="C75" s="100"/>
      <c r="D75" s="12">
        <f>(22*2*4.1)-(6%*D36)</f>
        <v>6.9339999999999975</v>
      </c>
    </row>
    <row r="76" spans="1:4" ht="14.25" customHeight="1" thickBot="1" x14ac:dyDescent="0.4">
      <c r="A76" s="10" t="s">
        <v>7</v>
      </c>
      <c r="B76" s="133" t="s">
        <v>200</v>
      </c>
      <c r="C76" s="100"/>
      <c r="D76" s="12">
        <f>TRUNC(((22*15)*0.8))</f>
        <v>264</v>
      </c>
    </row>
    <row r="77" spans="1:4" ht="14.25" customHeight="1" thickBot="1" x14ac:dyDescent="0.4">
      <c r="A77" s="10" t="s">
        <v>9</v>
      </c>
      <c r="B77" s="134" t="s">
        <v>180</v>
      </c>
      <c r="C77" s="100"/>
      <c r="D77" s="12">
        <v>25</v>
      </c>
    </row>
    <row r="78" spans="1:4" ht="14.25" customHeight="1" thickBot="1" x14ac:dyDescent="0.4">
      <c r="A78" s="23" t="s">
        <v>11</v>
      </c>
      <c r="B78" s="102" t="s">
        <v>64</v>
      </c>
      <c r="C78" s="100"/>
      <c r="D78" s="12">
        <v>10</v>
      </c>
    </row>
    <row r="79" spans="1:4" ht="14.25" customHeight="1" thickBot="1" x14ac:dyDescent="0.4">
      <c r="A79" s="92" t="s">
        <v>30</v>
      </c>
      <c r="B79" s="90" t="s">
        <v>182</v>
      </c>
      <c r="C79" s="1"/>
      <c r="D79" s="91">
        <v>0</v>
      </c>
    </row>
    <row r="80" spans="1:4" ht="14.25" customHeight="1" thickBot="1" x14ac:dyDescent="0.4">
      <c r="A80" s="92" t="s">
        <v>54</v>
      </c>
      <c r="B80" s="131" t="s">
        <v>181</v>
      </c>
      <c r="C80" s="100"/>
      <c r="D80" s="12">
        <v>0</v>
      </c>
    </row>
    <row r="81" spans="1:4" ht="14.25" customHeight="1" thickBot="1" x14ac:dyDescent="0.4">
      <c r="A81" s="103" t="s">
        <v>34</v>
      </c>
      <c r="B81" s="104"/>
      <c r="C81" s="100"/>
      <c r="D81" s="12">
        <f>SUM(D75:D80)</f>
        <v>305.93399999999997</v>
      </c>
    </row>
    <row r="82" spans="1:4" ht="14.25" customHeight="1" x14ac:dyDescent="0.35">
      <c r="A82" s="2"/>
      <c r="B82" s="2"/>
      <c r="C82" s="2"/>
      <c r="D82" s="2"/>
    </row>
    <row r="83" spans="1:4" ht="14.25" customHeight="1" x14ac:dyDescent="0.35">
      <c r="A83" s="2"/>
      <c r="B83" s="2"/>
      <c r="C83" s="2"/>
      <c r="D83" s="2"/>
    </row>
    <row r="84" spans="1:4" ht="14.25" customHeight="1" x14ac:dyDescent="0.35">
      <c r="A84" s="113" t="s">
        <v>65</v>
      </c>
      <c r="B84" s="106"/>
      <c r="C84" s="106"/>
      <c r="D84" s="106"/>
    </row>
    <row r="85" spans="1:4" ht="14.25" customHeight="1" thickBot="1" x14ac:dyDescent="0.4">
      <c r="A85" s="2"/>
      <c r="B85" s="2"/>
      <c r="C85" s="2"/>
      <c r="D85" s="2"/>
    </row>
    <row r="86" spans="1:4" ht="14.25" customHeight="1" thickBot="1" x14ac:dyDescent="0.4">
      <c r="A86" s="7">
        <v>2</v>
      </c>
      <c r="B86" s="99" t="s">
        <v>66</v>
      </c>
      <c r="C86" s="100"/>
      <c r="D86" s="9" t="s">
        <v>25</v>
      </c>
    </row>
    <row r="87" spans="1:4" ht="14.25" customHeight="1" thickBot="1" x14ac:dyDescent="0.4">
      <c r="A87" s="10" t="s">
        <v>37</v>
      </c>
      <c r="B87" s="101" t="s">
        <v>38</v>
      </c>
      <c r="C87" s="100"/>
      <c r="D87" s="12">
        <f>D52</f>
        <v>767.97</v>
      </c>
    </row>
    <row r="88" spans="1:4" ht="14.25" customHeight="1" thickBot="1" x14ac:dyDescent="0.4">
      <c r="A88" s="10" t="s">
        <v>46</v>
      </c>
      <c r="B88" s="101" t="s">
        <v>47</v>
      </c>
      <c r="C88" s="100"/>
      <c r="D88" s="12">
        <f>D69</f>
        <v>1801.48</v>
      </c>
    </row>
    <row r="89" spans="1:4" ht="14.25" customHeight="1" thickBot="1" x14ac:dyDescent="0.4">
      <c r="A89" s="25" t="s">
        <v>61</v>
      </c>
      <c r="B89" s="102" t="s">
        <v>62</v>
      </c>
      <c r="C89" s="100"/>
      <c r="D89" s="12">
        <f>D81</f>
        <v>305.93399999999997</v>
      </c>
    </row>
    <row r="90" spans="1:4" ht="14.25" customHeight="1" thickBot="1" x14ac:dyDescent="0.4">
      <c r="A90" s="103" t="s">
        <v>34</v>
      </c>
      <c r="B90" s="104"/>
      <c r="C90" s="100"/>
      <c r="D90" s="12">
        <f>SUM(D87:D89)</f>
        <v>2875.384</v>
      </c>
    </row>
    <row r="91" spans="1:4" ht="14.25" customHeight="1" x14ac:dyDescent="0.35">
      <c r="A91" s="26"/>
      <c r="B91" s="2"/>
      <c r="C91" s="2"/>
      <c r="D91" s="2"/>
    </row>
    <row r="92" spans="1:4" ht="14.25" customHeight="1" x14ac:dyDescent="0.35">
      <c r="A92" s="2"/>
      <c r="B92" s="2"/>
      <c r="C92" s="2"/>
      <c r="D92" s="2"/>
    </row>
    <row r="93" spans="1:4" ht="14.25" customHeight="1" x14ac:dyDescent="0.35">
      <c r="A93" s="105" t="s">
        <v>67</v>
      </c>
      <c r="B93" s="106"/>
      <c r="C93" s="106"/>
      <c r="D93" s="106"/>
    </row>
    <row r="94" spans="1:4" ht="14.25" customHeight="1" thickBot="1" x14ac:dyDescent="0.4">
      <c r="A94" s="2"/>
      <c r="B94" s="2"/>
      <c r="C94" s="2"/>
      <c r="D94" s="2"/>
    </row>
    <row r="95" spans="1:4" ht="14.25" customHeight="1" thickBot="1" x14ac:dyDescent="0.4">
      <c r="A95" s="7">
        <v>3</v>
      </c>
      <c r="B95" s="8" t="s">
        <v>68</v>
      </c>
      <c r="C95" s="7" t="s">
        <v>48</v>
      </c>
      <c r="D95" s="9" t="s">
        <v>25</v>
      </c>
    </row>
    <row r="96" spans="1:4" ht="14.25" customHeight="1" thickBot="1" x14ac:dyDescent="0.4">
      <c r="A96" s="10" t="s">
        <v>5</v>
      </c>
      <c r="B96" s="11" t="s">
        <v>69</v>
      </c>
      <c r="C96" s="27">
        <f>((1/12)* 0.05)</f>
        <v>4.1666666666666666E-3</v>
      </c>
      <c r="D96" s="12">
        <f>TRUNC($D$42*C96, 2)</f>
        <v>15.66</v>
      </c>
    </row>
    <row r="97" spans="1:4" ht="14.25" customHeight="1" thickBot="1" x14ac:dyDescent="0.4">
      <c r="A97" s="10" t="s">
        <v>7</v>
      </c>
      <c r="B97" s="11" t="s">
        <v>70</v>
      </c>
      <c r="C97" s="27">
        <f>C68*C96</f>
        <v>3.3333333333333332E-4</v>
      </c>
      <c r="D97" s="12">
        <f>TRUNC($D$42*C97, 2)</f>
        <v>1.25</v>
      </c>
    </row>
    <row r="98" spans="1:4" ht="14.25" customHeight="1" thickBot="1" x14ac:dyDescent="0.4">
      <c r="A98" s="10" t="s">
        <v>9</v>
      </c>
      <c r="B98" s="11" t="s">
        <v>71</v>
      </c>
      <c r="C98" s="27">
        <v>3.44E-2</v>
      </c>
      <c r="D98" s="12">
        <f t="shared" ref="D98:D100" si="2">TRUNC($D$42*C98, 2)</f>
        <v>129.28</v>
      </c>
    </row>
    <row r="99" spans="1:4" ht="14.25" customHeight="1" thickBot="1" x14ac:dyDescent="0.4">
      <c r="A99" s="10" t="s">
        <v>11</v>
      </c>
      <c r="B99" s="11" t="s">
        <v>72</v>
      </c>
      <c r="C99" s="27">
        <f>(((7/30)/12)*95%)</f>
        <v>1.8472222222222223E-2</v>
      </c>
      <c r="D99" s="12">
        <f t="shared" si="2"/>
        <v>69.42</v>
      </c>
    </row>
    <row r="100" spans="1:4" ht="14.25" customHeight="1" thickBot="1" x14ac:dyDescent="0.4">
      <c r="A100" s="28" t="s">
        <v>30</v>
      </c>
      <c r="B100" s="29" t="s">
        <v>73</v>
      </c>
      <c r="C100" s="27">
        <f>C69*C99</f>
        <v>7.3519444444444465E-3</v>
      </c>
      <c r="D100" s="12">
        <f t="shared" si="2"/>
        <v>27.63</v>
      </c>
    </row>
    <row r="101" spans="1:4" ht="14.25" customHeight="1" thickBot="1" x14ac:dyDescent="0.4">
      <c r="A101" s="25" t="s">
        <v>54</v>
      </c>
      <c r="B101" s="24" t="s">
        <v>74</v>
      </c>
      <c r="C101" s="27">
        <v>5.5999999999999999E-3</v>
      </c>
      <c r="D101" s="12">
        <f>TRUNC($D$42*C101, 2)</f>
        <v>21.04</v>
      </c>
    </row>
    <row r="102" spans="1:4" ht="14.25" customHeight="1" thickBot="1" x14ac:dyDescent="0.4">
      <c r="A102" s="103" t="s">
        <v>34</v>
      </c>
      <c r="B102" s="104"/>
      <c r="C102" s="22">
        <f t="shared" ref="C102:D102" si="3">SUM(C96:C101)</f>
        <v>7.032416666666666E-2</v>
      </c>
      <c r="D102" s="14">
        <f t="shared" si="3"/>
        <v>264.28000000000003</v>
      </c>
    </row>
    <row r="103" spans="1:4" ht="14.25" customHeight="1" thickBot="1" x14ac:dyDescent="0.4">
      <c r="A103" s="2"/>
      <c r="B103" s="2"/>
      <c r="C103" s="2"/>
      <c r="D103" s="16"/>
    </row>
    <row r="104" spans="1:4" ht="14.25" customHeight="1" thickBot="1" x14ac:dyDescent="0.4">
      <c r="A104" s="107" t="s">
        <v>75</v>
      </c>
      <c r="B104" s="108"/>
      <c r="C104" s="17" t="s">
        <v>42</v>
      </c>
      <c r="D104" s="18">
        <f>D42</f>
        <v>3758.43</v>
      </c>
    </row>
    <row r="105" spans="1:4" ht="14.25" customHeight="1" thickBot="1" x14ac:dyDescent="0.4">
      <c r="A105" s="109"/>
      <c r="B105" s="110"/>
      <c r="C105" s="17" t="s">
        <v>76</v>
      </c>
      <c r="D105" s="18">
        <f>D90</f>
        <v>2875.384</v>
      </c>
    </row>
    <row r="106" spans="1:4" ht="14.25" customHeight="1" thickBot="1" x14ac:dyDescent="0.4">
      <c r="A106" s="109"/>
      <c r="B106" s="110"/>
      <c r="C106" s="17" t="s">
        <v>77</v>
      </c>
      <c r="D106" s="18">
        <f>D102</f>
        <v>264.28000000000003</v>
      </c>
    </row>
    <row r="107" spans="1:4" ht="14.25" customHeight="1" thickBot="1" x14ac:dyDescent="0.4">
      <c r="A107" s="111"/>
      <c r="B107" s="112"/>
      <c r="C107" s="17" t="s">
        <v>44</v>
      </c>
      <c r="D107" s="18">
        <f>SUM(D104:D106)</f>
        <v>6898.0940000000001</v>
      </c>
    </row>
    <row r="108" spans="1:4" ht="14.25" customHeight="1" x14ac:dyDescent="0.35">
      <c r="A108" s="2"/>
      <c r="B108" s="2"/>
      <c r="C108" s="2"/>
      <c r="D108" s="2"/>
    </row>
    <row r="109" spans="1:4" ht="14.25" customHeight="1" x14ac:dyDescent="0.35">
      <c r="A109" s="105" t="s">
        <v>78</v>
      </c>
      <c r="B109" s="106"/>
      <c r="C109" s="106"/>
      <c r="D109" s="106"/>
    </row>
    <row r="110" spans="1:4" ht="14.25" customHeight="1" x14ac:dyDescent="0.35">
      <c r="A110" s="2"/>
      <c r="B110" s="2"/>
      <c r="C110" s="30"/>
      <c r="D110" s="2"/>
    </row>
    <row r="111" spans="1:4" ht="14.25" customHeight="1" x14ac:dyDescent="0.35">
      <c r="A111" s="113" t="s">
        <v>79</v>
      </c>
      <c r="B111" s="106"/>
      <c r="C111" s="106"/>
      <c r="D111" s="106"/>
    </row>
    <row r="112" spans="1:4" ht="14.25" customHeight="1" thickBot="1" x14ac:dyDescent="0.4">
      <c r="A112" s="15"/>
      <c r="B112" s="2"/>
      <c r="C112" s="2"/>
      <c r="D112" s="2"/>
    </row>
    <row r="113" spans="1:4" ht="14.25" customHeight="1" thickBot="1" x14ac:dyDescent="0.4">
      <c r="A113" s="7" t="s">
        <v>80</v>
      </c>
      <c r="B113" s="8" t="s">
        <v>81</v>
      </c>
      <c r="C113" s="7" t="s">
        <v>48</v>
      </c>
      <c r="D113" s="9" t="s">
        <v>25</v>
      </c>
    </row>
    <row r="114" spans="1:4" ht="14.25" customHeight="1" thickBot="1" x14ac:dyDescent="0.4">
      <c r="A114" s="10" t="s">
        <v>5</v>
      </c>
      <c r="B114" s="31" t="s">
        <v>82</v>
      </c>
      <c r="C114" s="32">
        <f>((1/12)+(1/12)+(1/3/12))/12</f>
        <v>1.6203703703703703E-2</v>
      </c>
      <c r="D114" s="12">
        <f t="shared" ref="D114:D118" si="4">TRUNC($D$107*C114, 2)</f>
        <v>111.77</v>
      </c>
    </row>
    <row r="115" spans="1:4" ht="14.25" customHeight="1" thickBot="1" x14ac:dyDescent="0.4">
      <c r="A115" s="10" t="s">
        <v>7</v>
      </c>
      <c r="B115" s="31" t="s">
        <v>83</v>
      </c>
      <c r="C115" s="32">
        <f>((2/30)/12)</f>
        <v>5.5555555555555558E-3</v>
      </c>
      <c r="D115" s="12">
        <f t="shared" si="4"/>
        <v>38.32</v>
      </c>
    </row>
    <row r="116" spans="1:4" ht="14.25" customHeight="1" thickBot="1" x14ac:dyDescent="0.4">
      <c r="A116" s="10" t="s">
        <v>9</v>
      </c>
      <c r="B116" s="31" t="s">
        <v>84</v>
      </c>
      <c r="C116" s="32">
        <f>((5/30)/12)*0.02</f>
        <v>2.7777777777777778E-4</v>
      </c>
      <c r="D116" s="12">
        <f t="shared" si="4"/>
        <v>1.91</v>
      </c>
    </row>
    <row r="117" spans="1:4" ht="14.25" customHeight="1" thickBot="1" x14ac:dyDescent="0.4">
      <c r="A117" s="10" t="s">
        <v>11</v>
      </c>
      <c r="B117" s="11" t="s">
        <v>85</v>
      </c>
      <c r="C117" s="27">
        <f>((15/30)/12)*0.08</f>
        <v>3.3333333333333331E-3</v>
      </c>
      <c r="D117" s="12">
        <f t="shared" si="4"/>
        <v>22.99</v>
      </c>
    </row>
    <row r="118" spans="1:4" ht="14.25" customHeight="1" thickBot="1" x14ac:dyDescent="0.4">
      <c r="A118" s="10" t="s">
        <v>30</v>
      </c>
      <c r="B118" s="33" t="s">
        <v>86</v>
      </c>
      <c r="C118" s="34">
        <f>((1+1/3)/12)*0.02*((4/12))</f>
        <v>7.407407407407407E-4</v>
      </c>
      <c r="D118" s="12">
        <f t="shared" si="4"/>
        <v>5.0999999999999996</v>
      </c>
    </row>
    <row r="119" spans="1:4" ht="14.25" customHeight="1" thickBot="1" x14ac:dyDescent="0.4">
      <c r="A119" s="10" t="s">
        <v>54</v>
      </c>
      <c r="B119" s="35" t="s">
        <v>87</v>
      </c>
      <c r="C119" s="32"/>
      <c r="D119" s="12"/>
    </row>
    <row r="120" spans="1:4" ht="14.25" customHeight="1" thickBot="1" x14ac:dyDescent="0.4">
      <c r="A120" s="103" t="s">
        <v>59</v>
      </c>
      <c r="B120" s="104"/>
      <c r="C120" s="7"/>
      <c r="D120" s="12">
        <f>SUM(D114:D119)</f>
        <v>180.09</v>
      </c>
    </row>
    <row r="121" spans="1:4" ht="14.25" customHeight="1" x14ac:dyDescent="0.35">
      <c r="A121" s="2"/>
      <c r="B121" s="2"/>
      <c r="C121" s="2"/>
      <c r="D121" s="2"/>
    </row>
    <row r="122" spans="1:4" ht="14.25" customHeight="1" x14ac:dyDescent="0.35">
      <c r="A122" s="2"/>
      <c r="B122" s="2"/>
      <c r="C122" s="2"/>
      <c r="D122" s="2"/>
    </row>
    <row r="123" spans="1:4" ht="14.25" customHeight="1" x14ac:dyDescent="0.35">
      <c r="A123" s="113" t="s">
        <v>88</v>
      </c>
      <c r="B123" s="106"/>
      <c r="C123" s="106"/>
      <c r="D123" s="106"/>
    </row>
    <row r="124" spans="1:4" ht="14.25" customHeight="1" thickBot="1" x14ac:dyDescent="0.4">
      <c r="A124" s="15"/>
      <c r="B124" s="2"/>
      <c r="C124" s="2"/>
      <c r="D124" s="2"/>
    </row>
    <row r="125" spans="1:4" ht="14.25" customHeight="1" thickBot="1" x14ac:dyDescent="0.4">
      <c r="A125" s="7" t="s">
        <v>89</v>
      </c>
      <c r="B125" s="99" t="s">
        <v>90</v>
      </c>
      <c r="C125" s="100"/>
      <c r="D125" s="9" t="s">
        <v>25</v>
      </c>
    </row>
    <row r="126" spans="1:4" ht="14.25" customHeight="1" thickBot="1" x14ac:dyDescent="0.4">
      <c r="A126" s="10" t="s">
        <v>5</v>
      </c>
      <c r="B126" s="114" t="s">
        <v>91</v>
      </c>
      <c r="C126" s="112"/>
      <c r="D126" s="13">
        <v>0</v>
      </c>
    </row>
    <row r="127" spans="1:4" ht="14.25" customHeight="1" thickBot="1" x14ac:dyDescent="0.4">
      <c r="A127" s="103" t="s">
        <v>34</v>
      </c>
      <c r="B127" s="104"/>
      <c r="C127" s="100"/>
      <c r="D127" s="36">
        <f>D126</f>
        <v>0</v>
      </c>
    </row>
    <row r="128" spans="1:4" ht="14.25" customHeight="1" x14ac:dyDescent="0.35">
      <c r="A128" s="2"/>
      <c r="B128" s="2"/>
      <c r="C128" s="2"/>
      <c r="D128" s="2"/>
    </row>
    <row r="129" spans="1:4" ht="14.25" customHeight="1" x14ac:dyDescent="0.35">
      <c r="A129" s="2"/>
      <c r="B129" s="2"/>
      <c r="C129" s="2"/>
      <c r="D129" s="2"/>
    </row>
    <row r="130" spans="1:4" ht="14.25" customHeight="1" x14ac:dyDescent="0.35">
      <c r="A130" s="113" t="s">
        <v>92</v>
      </c>
      <c r="B130" s="106"/>
      <c r="C130" s="106"/>
      <c r="D130" s="106"/>
    </row>
    <row r="131" spans="1:4" ht="14.25" customHeight="1" thickBot="1" x14ac:dyDescent="0.4">
      <c r="A131" s="15"/>
      <c r="B131" s="2"/>
      <c r="C131" s="2"/>
      <c r="D131" s="2"/>
    </row>
    <row r="132" spans="1:4" ht="14.25" customHeight="1" thickBot="1" x14ac:dyDescent="0.4">
      <c r="A132" s="7">
        <v>4</v>
      </c>
      <c r="B132" s="99" t="s">
        <v>93</v>
      </c>
      <c r="C132" s="100"/>
      <c r="D132" s="9" t="s">
        <v>25</v>
      </c>
    </row>
    <row r="133" spans="1:4" ht="14.25" customHeight="1" thickBot="1" x14ac:dyDescent="0.4">
      <c r="A133" s="10" t="s">
        <v>80</v>
      </c>
      <c r="B133" s="115" t="s">
        <v>81</v>
      </c>
      <c r="C133" s="112"/>
      <c r="D133" s="13">
        <f>D120</f>
        <v>180.09</v>
      </c>
    </row>
    <row r="134" spans="1:4" ht="14.25" customHeight="1" thickBot="1" x14ac:dyDescent="0.4">
      <c r="A134" s="10" t="s">
        <v>89</v>
      </c>
      <c r="B134" s="114" t="s">
        <v>90</v>
      </c>
      <c r="C134" s="112"/>
      <c r="D134" s="13">
        <v>0</v>
      </c>
    </row>
    <row r="135" spans="1:4" ht="14.25" customHeight="1" thickBot="1" x14ac:dyDescent="0.4">
      <c r="A135" s="103" t="s">
        <v>34</v>
      </c>
      <c r="B135" s="104"/>
      <c r="C135" s="100"/>
      <c r="D135" s="13">
        <f>SUM(D133:D134)</f>
        <v>180.09</v>
      </c>
    </row>
    <row r="136" spans="1:4" ht="14.25" customHeight="1" x14ac:dyDescent="0.35">
      <c r="A136" s="2"/>
      <c r="B136" s="2"/>
      <c r="C136" s="2"/>
      <c r="D136" s="2"/>
    </row>
    <row r="137" spans="1:4" ht="14.25" customHeight="1" x14ac:dyDescent="0.35">
      <c r="A137" s="2"/>
      <c r="B137" s="2"/>
      <c r="C137" s="2"/>
      <c r="D137" s="2"/>
    </row>
    <row r="138" spans="1:4" ht="14.25" customHeight="1" x14ac:dyDescent="0.35">
      <c r="A138" s="105" t="s">
        <v>94</v>
      </c>
      <c r="B138" s="106"/>
      <c r="C138" s="106"/>
      <c r="D138" s="106"/>
    </row>
    <row r="139" spans="1:4" ht="14.25" customHeight="1" thickBot="1" x14ac:dyDescent="0.4">
      <c r="A139" s="2"/>
      <c r="B139" s="2"/>
      <c r="C139" s="2"/>
      <c r="D139" s="2"/>
    </row>
    <row r="140" spans="1:4" ht="14.25" customHeight="1" thickBot="1" x14ac:dyDescent="0.4">
      <c r="A140" s="7">
        <v>5</v>
      </c>
      <c r="B140" s="99" t="s">
        <v>95</v>
      </c>
      <c r="C140" s="100"/>
      <c r="D140" s="9" t="s">
        <v>25</v>
      </c>
    </row>
    <row r="141" spans="1:4" ht="14.25" customHeight="1" thickBot="1" x14ac:dyDescent="0.4">
      <c r="A141" s="10" t="s">
        <v>5</v>
      </c>
      <c r="B141" s="115" t="s">
        <v>96</v>
      </c>
      <c r="C141" s="112"/>
      <c r="D141" s="36">
        <f>Uniformes!G20</f>
        <v>49.050000000000004</v>
      </c>
    </row>
    <row r="142" spans="1:4" ht="14.25" customHeight="1" thickBot="1" x14ac:dyDescent="0.4">
      <c r="A142" s="10" t="s">
        <v>7</v>
      </c>
      <c r="B142" s="115" t="s">
        <v>97</v>
      </c>
      <c r="C142" s="112"/>
      <c r="D142" s="36">
        <v>0</v>
      </c>
    </row>
    <row r="143" spans="1:4" ht="14.25" customHeight="1" thickBot="1" x14ac:dyDescent="0.4">
      <c r="A143" s="25" t="s">
        <v>9</v>
      </c>
      <c r="B143" s="101" t="s">
        <v>98</v>
      </c>
      <c r="C143" s="100"/>
      <c r="D143" s="36">
        <v>0</v>
      </c>
    </row>
    <row r="144" spans="1:4" ht="14.25" customHeight="1" thickBot="1" x14ac:dyDescent="0.4">
      <c r="A144" s="25" t="s">
        <v>11</v>
      </c>
      <c r="B144" s="101" t="s">
        <v>99</v>
      </c>
      <c r="C144" s="100"/>
      <c r="D144" s="36">
        <v>0</v>
      </c>
    </row>
    <row r="145" spans="1:4" ht="14.25" customHeight="1" thickBot="1" x14ac:dyDescent="0.4">
      <c r="A145" s="103" t="s">
        <v>59</v>
      </c>
      <c r="B145" s="104"/>
      <c r="C145" s="100"/>
      <c r="D145" s="36">
        <f>SUM(D141:D144)</f>
        <v>49.050000000000004</v>
      </c>
    </row>
    <row r="146" spans="1:4" ht="14.25" customHeight="1" thickBot="1" x14ac:dyDescent="0.4">
      <c r="A146" s="2"/>
      <c r="B146" s="2"/>
      <c r="C146" s="2"/>
      <c r="D146" s="2"/>
    </row>
    <row r="147" spans="1:4" ht="14.25" customHeight="1" thickBot="1" x14ac:dyDescent="0.4">
      <c r="A147" s="107" t="s">
        <v>100</v>
      </c>
      <c r="B147" s="108"/>
      <c r="C147" s="17" t="s">
        <v>42</v>
      </c>
      <c r="D147" s="18">
        <f>D42</f>
        <v>3758.43</v>
      </c>
    </row>
    <row r="148" spans="1:4" ht="14.25" customHeight="1" thickBot="1" x14ac:dyDescent="0.4">
      <c r="A148" s="109"/>
      <c r="B148" s="110"/>
      <c r="C148" s="17" t="s">
        <v>76</v>
      </c>
      <c r="D148" s="18">
        <f>D90</f>
        <v>2875.384</v>
      </c>
    </row>
    <row r="149" spans="1:4" ht="14.25" customHeight="1" thickBot="1" x14ac:dyDescent="0.4">
      <c r="A149" s="109"/>
      <c r="B149" s="110"/>
      <c r="C149" s="17" t="s">
        <v>77</v>
      </c>
      <c r="D149" s="18">
        <f>D102</f>
        <v>264.28000000000003</v>
      </c>
    </row>
    <row r="150" spans="1:4" ht="14.25" customHeight="1" thickBot="1" x14ac:dyDescent="0.4">
      <c r="A150" s="109"/>
      <c r="B150" s="110"/>
      <c r="C150" s="17" t="s">
        <v>101</v>
      </c>
      <c r="D150" s="37">
        <f>D135</f>
        <v>180.09</v>
      </c>
    </row>
    <row r="151" spans="1:4" ht="14.25" customHeight="1" thickBot="1" x14ac:dyDescent="0.4">
      <c r="A151" s="109"/>
      <c r="B151" s="110"/>
      <c r="C151" s="17" t="s">
        <v>102</v>
      </c>
      <c r="D151" s="37">
        <f>D145</f>
        <v>49.050000000000004</v>
      </c>
    </row>
    <row r="152" spans="1:4" ht="14.25" customHeight="1" thickBot="1" x14ac:dyDescent="0.4">
      <c r="A152" s="111"/>
      <c r="B152" s="112"/>
      <c r="C152" s="17" t="s">
        <v>44</v>
      </c>
      <c r="D152" s="18">
        <f>SUM(D147:D151)</f>
        <v>7127.2340000000004</v>
      </c>
    </row>
    <row r="153" spans="1:4" ht="14.25" customHeight="1" x14ac:dyDescent="0.35">
      <c r="A153" s="2"/>
      <c r="B153" s="2"/>
      <c r="C153" s="2"/>
      <c r="D153" s="2"/>
    </row>
    <row r="154" spans="1:4" ht="14.25" customHeight="1" x14ac:dyDescent="0.35">
      <c r="A154" s="105" t="s">
        <v>103</v>
      </c>
      <c r="B154" s="106"/>
      <c r="C154" s="106"/>
      <c r="D154" s="106"/>
    </row>
    <row r="155" spans="1:4" ht="14.25" customHeight="1" thickBot="1" x14ac:dyDescent="0.4">
      <c r="A155" s="2"/>
      <c r="B155" s="2"/>
      <c r="C155" s="2"/>
      <c r="D155" s="2"/>
    </row>
    <row r="156" spans="1:4" ht="14.25" customHeight="1" thickBot="1" x14ac:dyDescent="0.4">
      <c r="A156" s="7">
        <v>6</v>
      </c>
      <c r="B156" s="38" t="s">
        <v>104</v>
      </c>
      <c r="C156" s="9" t="s">
        <v>48</v>
      </c>
      <c r="D156" s="9" t="s">
        <v>25</v>
      </c>
    </row>
    <row r="157" spans="1:4" ht="14.25" customHeight="1" thickBot="1" x14ac:dyDescent="0.4">
      <c r="A157" s="10" t="s">
        <v>5</v>
      </c>
      <c r="B157" s="19" t="s">
        <v>105</v>
      </c>
      <c r="C157" s="39">
        <v>1.47E-2</v>
      </c>
      <c r="D157" s="13">
        <f>TRUNC($D$152*C157, 2)</f>
        <v>104.77</v>
      </c>
    </row>
    <row r="158" spans="1:4" ht="14.25" customHeight="1" thickBot="1" x14ac:dyDescent="0.4">
      <c r="A158" s="10" t="s">
        <v>7</v>
      </c>
      <c r="B158" s="19" t="s">
        <v>106</v>
      </c>
      <c r="C158" s="39">
        <v>1.95E-2</v>
      </c>
      <c r="D158" s="36">
        <f>TRUNC(C158*($D$152+$D$157),2)</f>
        <v>141.02000000000001</v>
      </c>
    </row>
    <row r="159" spans="1:4" ht="14.25" customHeight="1" thickBot="1" x14ac:dyDescent="0.4">
      <c r="A159" s="10" t="s">
        <v>9</v>
      </c>
      <c r="B159" s="19" t="s">
        <v>107</v>
      </c>
      <c r="C159" s="20">
        <f>SUM(C160:C162)</f>
        <v>8.6499999999999994E-2</v>
      </c>
      <c r="D159" s="36">
        <f t="shared" ref="D159:D162" si="5">TRUNC((SUM($D$152,$D$157,$D$158))/0.9135, 2)*C159</f>
        <v>698.15706999999998</v>
      </c>
    </row>
    <row r="160" spans="1:4" ht="14.25" customHeight="1" thickBot="1" x14ac:dyDescent="0.4">
      <c r="A160" s="10"/>
      <c r="B160" s="19" t="s">
        <v>108</v>
      </c>
      <c r="C160" s="20">
        <v>6.4999999999999997E-3</v>
      </c>
      <c r="D160" s="36">
        <f t="shared" si="5"/>
        <v>52.462670000000003</v>
      </c>
    </row>
    <row r="161" spans="1:4" ht="14.25" customHeight="1" thickBot="1" x14ac:dyDescent="0.4">
      <c r="A161" s="10"/>
      <c r="B161" s="19" t="s">
        <v>109</v>
      </c>
      <c r="C161" s="20">
        <v>0.03</v>
      </c>
      <c r="D161" s="36">
        <f t="shared" si="5"/>
        <v>242.1354</v>
      </c>
    </row>
    <row r="162" spans="1:4" ht="14.25" customHeight="1" thickBot="1" x14ac:dyDescent="0.4">
      <c r="A162" s="10"/>
      <c r="B162" s="19" t="s">
        <v>110</v>
      </c>
      <c r="C162" s="20">
        <v>0.05</v>
      </c>
      <c r="D162" s="36">
        <f t="shared" si="5"/>
        <v>403.55900000000003</v>
      </c>
    </row>
    <row r="163" spans="1:4" ht="14.25" customHeight="1" thickBot="1" x14ac:dyDescent="0.4">
      <c r="A163" s="103" t="s">
        <v>59</v>
      </c>
      <c r="B163" s="100"/>
      <c r="C163" s="40"/>
      <c r="D163" s="36">
        <f>SUM(D157:D159)</f>
        <v>943.94706999999994</v>
      </c>
    </row>
    <row r="164" spans="1:4" ht="14.25" customHeight="1" x14ac:dyDescent="0.35">
      <c r="A164" s="2"/>
      <c r="B164" s="2"/>
      <c r="C164" s="2"/>
      <c r="D164" s="2"/>
    </row>
    <row r="165" spans="1:4" ht="14.25" customHeight="1" x14ac:dyDescent="0.35">
      <c r="A165" s="2"/>
      <c r="B165" s="2"/>
      <c r="C165" s="2"/>
      <c r="D165" s="2"/>
    </row>
    <row r="166" spans="1:4" ht="14.25" customHeight="1" x14ac:dyDescent="0.35">
      <c r="A166" s="105" t="s">
        <v>111</v>
      </c>
      <c r="B166" s="106"/>
      <c r="C166" s="106"/>
      <c r="D166" s="106"/>
    </row>
    <row r="167" spans="1:4" ht="14.25" customHeight="1" thickBot="1" x14ac:dyDescent="0.4">
      <c r="A167" s="2"/>
      <c r="B167" s="2"/>
      <c r="C167" s="2"/>
      <c r="D167" s="2"/>
    </row>
    <row r="168" spans="1:4" ht="14.25" customHeight="1" thickBot="1" x14ac:dyDescent="0.4">
      <c r="A168" s="7"/>
      <c r="B168" s="99" t="s">
        <v>112</v>
      </c>
      <c r="C168" s="100"/>
      <c r="D168" s="9" t="s">
        <v>25</v>
      </c>
    </row>
    <row r="169" spans="1:4" ht="14.25" customHeight="1" thickBot="1" x14ac:dyDescent="0.4">
      <c r="A169" s="41" t="s">
        <v>5</v>
      </c>
      <c r="B169" s="115" t="s">
        <v>23</v>
      </c>
      <c r="C169" s="112"/>
      <c r="D169" s="14">
        <f>D42</f>
        <v>3758.43</v>
      </c>
    </row>
    <row r="170" spans="1:4" ht="14.25" customHeight="1" thickBot="1" x14ac:dyDescent="0.4">
      <c r="A170" s="41" t="s">
        <v>7</v>
      </c>
      <c r="B170" s="115" t="s">
        <v>35</v>
      </c>
      <c r="C170" s="112"/>
      <c r="D170" s="14">
        <f>D90</f>
        <v>2875.384</v>
      </c>
    </row>
    <row r="171" spans="1:4" ht="14.25" customHeight="1" thickBot="1" x14ac:dyDescent="0.4">
      <c r="A171" s="41" t="s">
        <v>9</v>
      </c>
      <c r="B171" s="115" t="s">
        <v>67</v>
      </c>
      <c r="C171" s="112"/>
      <c r="D171" s="14">
        <f>D102</f>
        <v>264.28000000000003</v>
      </c>
    </row>
    <row r="172" spans="1:4" ht="14.25" customHeight="1" thickBot="1" x14ac:dyDescent="0.4">
      <c r="A172" s="41" t="s">
        <v>11</v>
      </c>
      <c r="B172" s="115" t="s">
        <v>78</v>
      </c>
      <c r="C172" s="112"/>
      <c r="D172" s="14">
        <f>D135</f>
        <v>180.09</v>
      </c>
    </row>
    <row r="173" spans="1:4" ht="14.25" customHeight="1" thickBot="1" x14ac:dyDescent="0.4">
      <c r="A173" s="41" t="s">
        <v>30</v>
      </c>
      <c r="B173" s="114" t="s">
        <v>94</v>
      </c>
      <c r="C173" s="112"/>
      <c r="D173" s="14">
        <f>D145</f>
        <v>49.050000000000004</v>
      </c>
    </row>
    <row r="174" spans="1:4" ht="14.25" customHeight="1" thickBot="1" x14ac:dyDescent="0.4">
      <c r="A174" s="103" t="s">
        <v>113</v>
      </c>
      <c r="B174" s="104"/>
      <c r="C174" s="100"/>
      <c r="D174" s="14">
        <f>SUM(D169:D173)</f>
        <v>7127.2340000000004</v>
      </c>
    </row>
    <row r="175" spans="1:4" ht="14.25" customHeight="1" thickBot="1" x14ac:dyDescent="0.4">
      <c r="A175" s="7" t="s">
        <v>54</v>
      </c>
      <c r="B175" s="102" t="s">
        <v>114</v>
      </c>
      <c r="C175" s="100"/>
      <c r="D175" s="14">
        <f>D163</f>
        <v>943.94706999999994</v>
      </c>
    </row>
    <row r="176" spans="1:4" ht="14.25" customHeight="1" thickBot="1" x14ac:dyDescent="0.4">
      <c r="A176" s="116" t="s">
        <v>115</v>
      </c>
      <c r="B176" s="104"/>
      <c r="C176" s="100"/>
      <c r="D176" s="14">
        <f>TRUNC(SUM(D174:D175), 2)</f>
        <v>8071.18</v>
      </c>
    </row>
    <row r="177" spans="1:4" ht="14.25" customHeight="1" x14ac:dyDescent="0.35">
      <c r="A177" s="2"/>
      <c r="B177" s="2"/>
      <c r="C177" s="2"/>
      <c r="D177" s="2"/>
    </row>
    <row r="178" spans="1:4" ht="15.75" customHeight="1" x14ac:dyDescent="0.35"/>
    <row r="179" spans="1:4" ht="15.75" customHeight="1" x14ac:dyDescent="0.35"/>
    <row r="180" spans="1:4" ht="15.75" customHeight="1" x14ac:dyDescent="0.35"/>
    <row r="181" spans="1:4" ht="15.75" customHeight="1" x14ac:dyDescent="0.35"/>
    <row r="182" spans="1:4" ht="15.75" customHeight="1" x14ac:dyDescent="0.35"/>
    <row r="183" spans="1:4" ht="15.75" customHeight="1" x14ac:dyDescent="0.35"/>
    <row r="184" spans="1:4" ht="15.75" customHeight="1" x14ac:dyDescent="0.35"/>
    <row r="185" spans="1:4" ht="15.75" customHeight="1" x14ac:dyDescent="0.35"/>
    <row r="186" spans="1:4" ht="15.75" customHeight="1" x14ac:dyDescent="0.35"/>
    <row r="187" spans="1:4" ht="15.75" customHeight="1" x14ac:dyDescent="0.35"/>
    <row r="188" spans="1:4" ht="15.75" customHeight="1" x14ac:dyDescent="0.35"/>
    <row r="189" spans="1:4" ht="15.75" customHeight="1" x14ac:dyDescent="0.35"/>
    <row r="190" spans="1:4" ht="15.75" customHeight="1" x14ac:dyDescent="0.35"/>
    <row r="191" spans="1:4" ht="15.75" customHeight="1" x14ac:dyDescent="0.35"/>
    <row r="192" spans="1:4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80">
    <mergeCell ref="B175:C175"/>
    <mergeCell ref="A176:C176"/>
    <mergeCell ref="B169:C169"/>
    <mergeCell ref="B170:C170"/>
    <mergeCell ref="B171:C171"/>
    <mergeCell ref="B172:C172"/>
    <mergeCell ref="B173:C173"/>
    <mergeCell ref="A174:C174"/>
    <mergeCell ref="B168:C168"/>
    <mergeCell ref="A138:D138"/>
    <mergeCell ref="B140:C140"/>
    <mergeCell ref="B141:C141"/>
    <mergeCell ref="B142:C142"/>
    <mergeCell ref="B143:C143"/>
    <mergeCell ref="B144:C144"/>
    <mergeCell ref="A145:C145"/>
    <mergeCell ref="A147:B152"/>
    <mergeCell ref="A154:D154"/>
    <mergeCell ref="A163:B163"/>
    <mergeCell ref="A166:D166"/>
    <mergeCell ref="A135:C135"/>
    <mergeCell ref="A109:D109"/>
    <mergeCell ref="A111:D111"/>
    <mergeCell ref="A120:B120"/>
    <mergeCell ref="A123:D123"/>
    <mergeCell ref="B125:C125"/>
    <mergeCell ref="B126:C126"/>
    <mergeCell ref="A127:C127"/>
    <mergeCell ref="A130:D130"/>
    <mergeCell ref="B132:C132"/>
    <mergeCell ref="B133:C133"/>
    <mergeCell ref="B134:C134"/>
    <mergeCell ref="A104:B107"/>
    <mergeCell ref="B78:C78"/>
    <mergeCell ref="B80:C80"/>
    <mergeCell ref="A81:C81"/>
    <mergeCell ref="A84:D84"/>
    <mergeCell ref="B86:C86"/>
    <mergeCell ref="B87:C87"/>
    <mergeCell ref="B88:C88"/>
    <mergeCell ref="B89:C89"/>
    <mergeCell ref="A90:C90"/>
    <mergeCell ref="A93:D93"/>
    <mergeCell ref="A102:B102"/>
    <mergeCell ref="B77:C77"/>
    <mergeCell ref="A42:C42"/>
    <mergeCell ref="A45:D45"/>
    <mergeCell ref="A47:D47"/>
    <mergeCell ref="A52:C52"/>
    <mergeCell ref="A54:B56"/>
    <mergeCell ref="A58:D58"/>
    <mergeCell ref="A69:B69"/>
    <mergeCell ref="A72:D72"/>
    <mergeCell ref="B74:C74"/>
    <mergeCell ref="B75:C75"/>
    <mergeCell ref="B76:C76"/>
    <mergeCell ref="A33:D33"/>
    <mergeCell ref="A19:D19"/>
    <mergeCell ref="A21:B21"/>
    <mergeCell ref="A22:B22"/>
    <mergeCell ref="A24:B24"/>
    <mergeCell ref="C25:D25"/>
    <mergeCell ref="C26:D26"/>
    <mergeCell ref="C27:D27"/>
    <mergeCell ref="C28:D28"/>
    <mergeCell ref="C29:D29"/>
    <mergeCell ref="C30:D30"/>
    <mergeCell ref="C31:D31"/>
    <mergeCell ref="C17:D17"/>
    <mergeCell ref="A1:D6"/>
    <mergeCell ref="A7:D7"/>
    <mergeCell ref="A8:B8"/>
    <mergeCell ref="C8:D8"/>
    <mergeCell ref="A9:B9"/>
    <mergeCell ref="C9:D9"/>
    <mergeCell ref="C10:D10"/>
    <mergeCell ref="A12:D12"/>
    <mergeCell ref="C14:D14"/>
    <mergeCell ref="C15:D15"/>
    <mergeCell ref="C16:D16"/>
  </mergeCells>
  <pageMargins left="0.511811024" right="0.511811024" top="0.78740157499999996" bottom="0.78740157499999996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outlinePr summaryBelow="0" summaryRight="0"/>
  </sheetPr>
  <dimension ref="A1:Z1000"/>
  <sheetViews>
    <sheetView workbookViewId="0">
      <selection activeCell="D14" sqref="D14"/>
    </sheetView>
  </sheetViews>
  <sheetFormatPr defaultColWidth="14.453125" defaultRowHeight="15" customHeight="1" x14ac:dyDescent="0.35"/>
  <cols>
    <col min="1" max="1" width="9.26953125" customWidth="1"/>
    <col min="2" max="2" width="27.54296875" customWidth="1"/>
    <col min="3" max="3" width="18" customWidth="1"/>
    <col min="4" max="6" width="14.453125" customWidth="1"/>
  </cols>
  <sheetData>
    <row r="1" spans="1:26" ht="14.5" x14ac:dyDescent="0.35">
      <c r="A1" s="42"/>
      <c r="B1" s="142" t="s">
        <v>118</v>
      </c>
      <c r="C1" s="143"/>
      <c r="D1" s="143"/>
      <c r="E1" s="144"/>
      <c r="F1" s="42"/>
    </row>
    <row r="2" spans="1:26" ht="29" x14ac:dyDescent="0.35">
      <c r="A2" s="43"/>
      <c r="B2" s="44" t="s">
        <v>119</v>
      </c>
      <c r="C2" s="45" t="s">
        <v>120</v>
      </c>
      <c r="D2" s="145" t="s">
        <v>121</v>
      </c>
      <c r="E2" s="144"/>
      <c r="F2" s="43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.5" x14ac:dyDescent="0.35">
      <c r="A3" s="42"/>
      <c r="B3" s="47" t="s">
        <v>122</v>
      </c>
      <c r="C3" s="47" t="s">
        <v>123</v>
      </c>
      <c r="D3" s="146" t="s">
        <v>124</v>
      </c>
      <c r="E3" s="144"/>
      <c r="F3" s="42"/>
    </row>
    <row r="4" spans="1:26" ht="15.5" x14ac:dyDescent="0.35">
      <c r="A4" s="42"/>
      <c r="B4" s="48">
        <v>10</v>
      </c>
      <c r="C4" s="49">
        <f>E19</f>
        <v>124.68</v>
      </c>
      <c r="D4" s="147">
        <f>TRUNC((B4*C4),2)</f>
        <v>1246.8</v>
      </c>
      <c r="E4" s="144"/>
      <c r="F4" s="42"/>
    </row>
    <row r="5" spans="1:26" ht="14.5" x14ac:dyDescent="0.35">
      <c r="A5" s="42"/>
      <c r="B5" s="50"/>
      <c r="C5" s="50"/>
      <c r="D5" s="50"/>
      <c r="E5" s="50"/>
      <c r="F5" s="42"/>
    </row>
    <row r="6" spans="1:26" ht="14.5" x14ac:dyDescent="0.35">
      <c r="A6" s="42"/>
      <c r="B6" s="142" t="s">
        <v>125</v>
      </c>
      <c r="C6" s="143"/>
      <c r="D6" s="143"/>
      <c r="E6" s="144"/>
      <c r="F6" s="42"/>
    </row>
    <row r="7" spans="1:26" ht="14.5" x14ac:dyDescent="0.35">
      <c r="A7" s="42"/>
      <c r="B7" s="148" t="s">
        <v>126</v>
      </c>
      <c r="C7" s="143"/>
      <c r="D7" s="144"/>
      <c r="E7" s="51">
        <v>103.15</v>
      </c>
      <c r="F7" s="42"/>
    </row>
    <row r="8" spans="1:26" ht="15.5" x14ac:dyDescent="0.35">
      <c r="A8" s="42"/>
      <c r="B8" s="146" t="s">
        <v>127</v>
      </c>
      <c r="C8" s="144"/>
      <c r="D8" s="48" t="s">
        <v>128</v>
      </c>
      <c r="E8" s="48" t="s">
        <v>129</v>
      </c>
      <c r="F8" s="42"/>
    </row>
    <row r="9" spans="1:26" ht="15.5" x14ac:dyDescent="0.35">
      <c r="A9" s="42"/>
      <c r="B9" s="149" t="s">
        <v>130</v>
      </c>
      <c r="C9" s="144"/>
      <c r="D9" s="52">
        <f>'Planilha de Custos - Motorista '!C157</f>
        <v>1.47E-2</v>
      </c>
      <c r="E9" s="49">
        <f>TRUNC((E7*D9),2)</f>
        <v>1.51</v>
      </c>
      <c r="F9" s="42"/>
    </row>
    <row r="10" spans="1:26" ht="15.5" x14ac:dyDescent="0.35">
      <c r="A10" s="42"/>
      <c r="B10" s="149" t="s">
        <v>131</v>
      </c>
      <c r="C10" s="144"/>
      <c r="D10" s="52">
        <f>'Planilha de Custos - Motorista '!C158</f>
        <v>1.95E-2</v>
      </c>
      <c r="E10" s="49">
        <f>TRUNC((E7*D10),2)</f>
        <v>2.0099999999999998</v>
      </c>
      <c r="F10" s="42"/>
    </row>
    <row r="11" spans="1:26" ht="14.5" x14ac:dyDescent="0.35">
      <c r="A11" s="42"/>
      <c r="B11" s="148" t="s">
        <v>132</v>
      </c>
      <c r="C11" s="143"/>
      <c r="D11" s="144"/>
      <c r="E11" s="51">
        <f>TRUNC((SUM(E9:E10)),2)</f>
        <v>3.52</v>
      </c>
      <c r="F11" s="42"/>
    </row>
    <row r="12" spans="1:26" ht="14.5" x14ac:dyDescent="0.35">
      <c r="A12" s="42"/>
      <c r="B12" s="152" t="s">
        <v>44</v>
      </c>
      <c r="C12" s="143"/>
      <c r="D12" s="144"/>
      <c r="E12" s="53">
        <f>TRUNC((E7+E11),2)</f>
        <v>106.67</v>
      </c>
      <c r="F12" s="42"/>
    </row>
    <row r="13" spans="1:26" ht="14.5" x14ac:dyDescent="0.35">
      <c r="A13" s="42"/>
      <c r="B13" s="142" t="s">
        <v>133</v>
      </c>
      <c r="C13" s="144"/>
      <c r="D13" s="54" t="s">
        <v>128</v>
      </c>
      <c r="E13" s="54" t="s">
        <v>134</v>
      </c>
      <c r="F13" s="42"/>
    </row>
    <row r="14" spans="1:26" ht="15.5" x14ac:dyDescent="0.35">
      <c r="A14" s="42"/>
      <c r="B14" s="149" t="s">
        <v>135</v>
      </c>
      <c r="C14" s="144"/>
      <c r="D14" s="52">
        <f>'Planilha de Custos - Motorista '!C162</f>
        <v>0.05</v>
      </c>
      <c r="E14" s="49">
        <f t="shared" ref="E14:E17" si="0">$E$12/(1-$D$18)*D14</f>
        <v>6.2343658679135023</v>
      </c>
      <c r="F14" s="55"/>
    </row>
    <row r="15" spans="1:26" ht="15.5" x14ac:dyDescent="0.35">
      <c r="A15" s="42"/>
      <c r="B15" s="149" t="s">
        <v>136</v>
      </c>
      <c r="C15" s="144"/>
      <c r="D15" s="52">
        <f>SUM('Planilha de Custos - Motorista '!C160:C161)</f>
        <v>3.6499999999999998E-2</v>
      </c>
      <c r="E15" s="49">
        <f t="shared" si="0"/>
        <v>4.5510870835768564</v>
      </c>
      <c r="F15" s="55"/>
    </row>
    <row r="16" spans="1:26" ht="15.5" x14ac:dyDescent="0.35">
      <c r="A16" s="42"/>
      <c r="B16" s="149" t="s">
        <v>137</v>
      </c>
      <c r="C16" s="144"/>
      <c r="D16" s="52">
        <v>4.8000000000000001E-2</v>
      </c>
      <c r="E16" s="49">
        <f t="shared" si="0"/>
        <v>5.9849912331969621</v>
      </c>
      <c r="F16" s="55"/>
    </row>
    <row r="17" spans="1:6" ht="15.5" x14ac:dyDescent="0.35">
      <c r="A17" s="42"/>
      <c r="B17" s="149" t="s">
        <v>138</v>
      </c>
      <c r="C17" s="144"/>
      <c r="D17" s="52">
        <v>0.01</v>
      </c>
      <c r="E17" s="49">
        <f t="shared" si="0"/>
        <v>1.2468731735827003</v>
      </c>
      <c r="F17" s="55"/>
    </row>
    <row r="18" spans="1:6" ht="14.5" x14ac:dyDescent="0.35">
      <c r="A18" s="42"/>
      <c r="B18" s="148" t="s">
        <v>139</v>
      </c>
      <c r="C18" s="144"/>
      <c r="D18" s="56">
        <f t="shared" ref="D18:E18" si="1">SUM(D14:D17)</f>
        <v>0.14450000000000002</v>
      </c>
      <c r="E18" s="57">
        <f t="shared" si="1"/>
        <v>18.01731735827002</v>
      </c>
      <c r="F18" s="42"/>
    </row>
    <row r="19" spans="1:6" ht="14.5" x14ac:dyDescent="0.35">
      <c r="A19" s="42"/>
      <c r="B19" s="150" t="s">
        <v>44</v>
      </c>
      <c r="C19" s="143"/>
      <c r="D19" s="144"/>
      <c r="E19" s="58">
        <f>TRUNC((E12+E18),2)</f>
        <v>124.68</v>
      </c>
      <c r="F19" s="42"/>
    </row>
    <row r="20" spans="1:6" ht="14.5" x14ac:dyDescent="0.35">
      <c r="A20" s="42"/>
      <c r="B20" s="42"/>
      <c r="C20" s="42"/>
      <c r="D20" s="42"/>
      <c r="E20" s="42"/>
      <c r="F20" s="42"/>
    </row>
    <row r="21" spans="1:6" ht="15.75" customHeight="1" x14ac:dyDescent="0.35">
      <c r="A21" s="42"/>
      <c r="B21" s="151" t="s">
        <v>140</v>
      </c>
      <c r="C21" s="119"/>
      <c r="D21" s="119"/>
      <c r="E21" s="119"/>
      <c r="F21" s="42"/>
    </row>
    <row r="22" spans="1:6" ht="15.75" customHeight="1" x14ac:dyDescent="0.35">
      <c r="A22" s="42"/>
      <c r="B22" s="151" t="s">
        <v>141</v>
      </c>
      <c r="C22" s="119"/>
      <c r="D22" s="119"/>
      <c r="E22" s="119"/>
      <c r="F22" s="42"/>
    </row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0">
    <mergeCell ref="B19:D19"/>
    <mergeCell ref="B21:E21"/>
    <mergeCell ref="B22:E22"/>
    <mergeCell ref="B9:C9"/>
    <mergeCell ref="B10:C10"/>
    <mergeCell ref="B11:D11"/>
    <mergeCell ref="B12:D12"/>
    <mergeCell ref="B13:C13"/>
    <mergeCell ref="B14:C14"/>
    <mergeCell ref="B15:C15"/>
    <mergeCell ref="B7:D7"/>
    <mergeCell ref="B8:C8"/>
    <mergeCell ref="B16:C16"/>
    <mergeCell ref="B17:C17"/>
    <mergeCell ref="B18:C18"/>
    <mergeCell ref="B1:E1"/>
    <mergeCell ref="D2:E2"/>
    <mergeCell ref="D3:E3"/>
    <mergeCell ref="D4:E4"/>
    <mergeCell ref="B6:E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outlinePr summaryBelow="0" summaryRight="0"/>
  </sheetPr>
  <dimension ref="A1:I954"/>
  <sheetViews>
    <sheetView workbookViewId="0">
      <selection activeCell="G20" sqref="G20:H20"/>
    </sheetView>
  </sheetViews>
  <sheetFormatPr defaultColWidth="14.453125" defaultRowHeight="15" customHeight="1" x14ac:dyDescent="0.35"/>
  <cols>
    <col min="1" max="1" width="5.26953125" customWidth="1"/>
    <col min="2" max="2" width="13.453125" customWidth="1"/>
    <col min="3" max="3" width="33.54296875" customWidth="1"/>
    <col min="4" max="4" width="9.54296875" customWidth="1"/>
    <col min="5" max="5" width="9.7265625" customWidth="1"/>
    <col min="6" max="6" width="7.7265625" customWidth="1"/>
    <col min="7" max="7" width="12.453125" customWidth="1"/>
    <col min="8" max="8" width="12.7265625" customWidth="1"/>
    <col min="9" max="9" width="3.26953125" customWidth="1"/>
  </cols>
  <sheetData>
    <row r="1" spans="1:9" ht="14.5" x14ac:dyDescent="0.35">
      <c r="A1" s="68"/>
      <c r="B1" s="69"/>
      <c r="C1" s="68"/>
      <c r="D1" s="69"/>
      <c r="E1" s="68"/>
      <c r="F1" s="68"/>
      <c r="G1" s="68"/>
      <c r="H1" s="68"/>
      <c r="I1" s="59"/>
    </row>
    <row r="2" spans="1:9" ht="14.5" x14ac:dyDescent="0.35">
      <c r="A2" s="155" t="s">
        <v>147</v>
      </c>
      <c r="B2" s="143"/>
      <c r="C2" s="143"/>
      <c r="D2" s="143"/>
      <c r="E2" s="143"/>
      <c r="F2" s="143"/>
      <c r="G2" s="143"/>
      <c r="H2" s="144"/>
      <c r="I2" s="59"/>
    </row>
    <row r="3" spans="1:9" ht="14.5" x14ac:dyDescent="0.35">
      <c r="A3" s="156" t="s">
        <v>190</v>
      </c>
      <c r="B3" s="143"/>
      <c r="C3" s="143"/>
      <c r="D3" s="143"/>
      <c r="E3" s="143"/>
      <c r="F3" s="143"/>
      <c r="G3" s="143"/>
      <c r="H3" s="144"/>
      <c r="I3" s="59"/>
    </row>
    <row r="4" spans="1:9" ht="46" x14ac:dyDescent="0.35">
      <c r="A4" s="63" t="s">
        <v>142</v>
      </c>
      <c r="B4" s="63" t="s">
        <v>148</v>
      </c>
      <c r="C4" s="63" t="s">
        <v>143</v>
      </c>
      <c r="D4" s="63" t="s">
        <v>144</v>
      </c>
      <c r="E4" s="64" t="s">
        <v>149</v>
      </c>
      <c r="F4" s="64" t="s">
        <v>150</v>
      </c>
      <c r="G4" s="64" t="s">
        <v>151</v>
      </c>
      <c r="H4" s="64" t="s">
        <v>152</v>
      </c>
      <c r="I4" s="59"/>
    </row>
    <row r="5" spans="1:9" ht="47" x14ac:dyDescent="0.35">
      <c r="A5" s="60">
        <v>1</v>
      </c>
      <c r="B5" s="96" t="s">
        <v>192</v>
      </c>
      <c r="C5" s="95" t="s">
        <v>193</v>
      </c>
      <c r="D5" s="60" t="s">
        <v>145</v>
      </c>
      <c r="E5" s="65">
        <v>67</v>
      </c>
      <c r="F5" s="61">
        <v>4</v>
      </c>
      <c r="G5" s="66">
        <f t="shared" ref="G5:G9" si="0">TRUNC(E5*F5,2)</f>
        <v>268</v>
      </c>
      <c r="H5" s="66">
        <f t="shared" ref="H5:H9" si="1">TRUNC(G5/12, 2)</f>
        <v>22.33</v>
      </c>
      <c r="I5" s="59"/>
    </row>
    <row r="6" spans="1:9" ht="24" x14ac:dyDescent="0.35">
      <c r="A6" s="60">
        <v>3</v>
      </c>
      <c r="B6" s="60" t="s">
        <v>158</v>
      </c>
      <c r="C6" s="95" t="s">
        <v>194</v>
      </c>
      <c r="D6" s="60" t="s">
        <v>145</v>
      </c>
      <c r="E6" s="65">
        <v>47.21</v>
      </c>
      <c r="F6" s="61">
        <v>2</v>
      </c>
      <c r="G6" s="66">
        <f t="shared" si="0"/>
        <v>94.42</v>
      </c>
      <c r="H6" s="66">
        <f t="shared" si="1"/>
        <v>7.86</v>
      </c>
      <c r="I6" s="59"/>
    </row>
    <row r="7" spans="1:9" ht="70" x14ac:dyDescent="0.35">
      <c r="A7" s="60">
        <v>4</v>
      </c>
      <c r="B7" s="60" t="s">
        <v>154</v>
      </c>
      <c r="C7" s="95" t="s">
        <v>191</v>
      </c>
      <c r="D7" s="60" t="s">
        <v>145</v>
      </c>
      <c r="E7" s="65">
        <v>53.63</v>
      </c>
      <c r="F7" s="61">
        <v>4</v>
      </c>
      <c r="G7" s="66">
        <f t="shared" si="0"/>
        <v>214.52</v>
      </c>
      <c r="H7" s="66">
        <f t="shared" si="1"/>
        <v>17.87</v>
      </c>
      <c r="I7" s="59"/>
    </row>
    <row r="8" spans="1:9" ht="35.5" x14ac:dyDescent="0.35">
      <c r="A8" s="60">
        <v>6</v>
      </c>
      <c r="B8" s="60" t="s">
        <v>155</v>
      </c>
      <c r="C8" s="95" t="s">
        <v>195</v>
      </c>
      <c r="D8" s="60" t="s">
        <v>146</v>
      </c>
      <c r="E8" s="67">
        <v>67.63</v>
      </c>
      <c r="F8" s="61">
        <v>2</v>
      </c>
      <c r="G8" s="66">
        <f t="shared" si="0"/>
        <v>135.26</v>
      </c>
      <c r="H8" s="66">
        <f t="shared" si="1"/>
        <v>11.27</v>
      </c>
      <c r="I8" s="59"/>
    </row>
    <row r="9" spans="1:9" ht="58.5" x14ac:dyDescent="0.35">
      <c r="A9" s="60">
        <v>7</v>
      </c>
      <c r="B9" s="60" t="s">
        <v>156</v>
      </c>
      <c r="C9" s="70" t="s">
        <v>159</v>
      </c>
      <c r="D9" s="60" t="s">
        <v>146</v>
      </c>
      <c r="E9" s="67">
        <v>9.75</v>
      </c>
      <c r="F9" s="61">
        <v>4</v>
      </c>
      <c r="G9" s="66">
        <f t="shared" si="0"/>
        <v>39</v>
      </c>
      <c r="H9" s="66">
        <f t="shared" si="1"/>
        <v>3.25</v>
      </c>
      <c r="I9" s="59"/>
    </row>
    <row r="10" spans="1:9" ht="14.5" x14ac:dyDescent="0.35">
      <c r="A10" s="153" t="s">
        <v>44</v>
      </c>
      <c r="B10" s="143"/>
      <c r="C10" s="143"/>
      <c r="D10" s="143"/>
      <c r="E10" s="143"/>
      <c r="F10" s="144"/>
      <c r="G10" s="154">
        <f>SUM(H5:H9)</f>
        <v>62.58</v>
      </c>
      <c r="H10" s="144"/>
      <c r="I10" s="59"/>
    </row>
    <row r="11" spans="1:9" ht="14.5" x14ac:dyDescent="0.35">
      <c r="A11" s="59"/>
      <c r="B11" s="59"/>
      <c r="C11" s="59"/>
      <c r="D11" s="59"/>
      <c r="E11" s="59"/>
      <c r="F11" s="59"/>
      <c r="G11" s="59"/>
      <c r="H11" s="59"/>
      <c r="I11" s="59"/>
    </row>
    <row r="12" spans="1:9" ht="14.5" x14ac:dyDescent="0.35">
      <c r="A12" s="59"/>
      <c r="B12" s="59"/>
      <c r="C12" s="59"/>
      <c r="D12" s="59"/>
      <c r="E12" s="59"/>
      <c r="F12" s="59"/>
      <c r="G12" s="59"/>
      <c r="H12" s="59"/>
      <c r="I12" s="59"/>
    </row>
    <row r="13" spans="1:9" ht="14.5" x14ac:dyDescent="0.35">
      <c r="A13" s="155" t="s">
        <v>147</v>
      </c>
      <c r="B13" s="143"/>
      <c r="C13" s="143"/>
      <c r="D13" s="143"/>
      <c r="E13" s="143"/>
      <c r="F13" s="143"/>
      <c r="G13" s="143"/>
      <c r="H13" s="144"/>
      <c r="I13" s="59"/>
    </row>
    <row r="14" spans="1:9" ht="14.5" x14ac:dyDescent="0.35">
      <c r="A14" s="157" t="s">
        <v>160</v>
      </c>
      <c r="B14" s="143"/>
      <c r="C14" s="143"/>
      <c r="D14" s="143"/>
      <c r="E14" s="143"/>
      <c r="F14" s="143"/>
      <c r="G14" s="143"/>
      <c r="H14" s="144"/>
      <c r="I14" s="59"/>
    </row>
    <row r="15" spans="1:9" ht="46" x14ac:dyDescent="0.35">
      <c r="A15" s="63" t="s">
        <v>142</v>
      </c>
      <c r="B15" s="63" t="s">
        <v>148</v>
      </c>
      <c r="C15" s="63" t="s">
        <v>143</v>
      </c>
      <c r="D15" s="63" t="s">
        <v>144</v>
      </c>
      <c r="E15" s="64" t="s">
        <v>149</v>
      </c>
      <c r="F15" s="64" t="s">
        <v>150</v>
      </c>
      <c r="G15" s="64" t="s">
        <v>151</v>
      </c>
      <c r="H15" s="64" t="s">
        <v>152</v>
      </c>
      <c r="I15" s="59"/>
    </row>
    <row r="16" spans="1:9" ht="46" x14ac:dyDescent="0.35">
      <c r="A16" s="60">
        <v>1</v>
      </c>
      <c r="B16" s="60" t="s">
        <v>153</v>
      </c>
      <c r="C16" s="97" t="s">
        <v>196</v>
      </c>
      <c r="D16" s="60" t="s">
        <v>145</v>
      </c>
      <c r="E16" s="65">
        <v>53</v>
      </c>
      <c r="F16" s="61">
        <v>4</v>
      </c>
      <c r="G16" s="66">
        <f t="shared" ref="G16:G19" si="2">TRUNC(E16*F16,2)</f>
        <v>212</v>
      </c>
      <c r="H16" s="66">
        <f t="shared" ref="H16:H19" si="3">TRUNC(G16/12, 2)</f>
        <v>17.66</v>
      </c>
      <c r="I16" s="59"/>
    </row>
    <row r="17" spans="1:9" ht="69" x14ac:dyDescent="0.35">
      <c r="A17" s="60">
        <v>2</v>
      </c>
      <c r="B17" s="60" t="s">
        <v>154</v>
      </c>
      <c r="C17" s="97" t="s">
        <v>197</v>
      </c>
      <c r="D17" s="60" t="s">
        <v>145</v>
      </c>
      <c r="E17" s="67">
        <v>50.23</v>
      </c>
      <c r="F17" s="61">
        <v>4</v>
      </c>
      <c r="G17" s="66">
        <f t="shared" si="2"/>
        <v>200.92</v>
      </c>
      <c r="H17" s="66">
        <f t="shared" si="3"/>
        <v>16.739999999999998</v>
      </c>
      <c r="I17" s="59"/>
    </row>
    <row r="18" spans="1:9" ht="46" x14ac:dyDescent="0.35">
      <c r="A18" s="60">
        <v>6</v>
      </c>
      <c r="B18" s="60" t="s">
        <v>155</v>
      </c>
      <c r="C18" s="97" t="s">
        <v>198</v>
      </c>
      <c r="D18" s="60" t="s">
        <v>146</v>
      </c>
      <c r="E18" s="67">
        <v>67.63</v>
      </c>
      <c r="F18" s="61">
        <v>2</v>
      </c>
      <c r="G18" s="66">
        <f t="shared" si="2"/>
        <v>135.26</v>
      </c>
      <c r="H18" s="66">
        <f t="shared" si="3"/>
        <v>11.27</v>
      </c>
      <c r="I18" s="59"/>
    </row>
    <row r="19" spans="1:9" ht="34.5" x14ac:dyDescent="0.35">
      <c r="A19" s="60">
        <v>8</v>
      </c>
      <c r="B19" s="60" t="s">
        <v>156</v>
      </c>
      <c r="C19" s="62" t="s">
        <v>157</v>
      </c>
      <c r="D19" s="60" t="s">
        <v>146</v>
      </c>
      <c r="E19" s="65">
        <v>10.16</v>
      </c>
      <c r="F19" s="61">
        <v>4</v>
      </c>
      <c r="G19" s="66">
        <f t="shared" si="2"/>
        <v>40.64</v>
      </c>
      <c r="H19" s="66">
        <f t="shared" si="3"/>
        <v>3.38</v>
      </c>
      <c r="I19" s="59"/>
    </row>
    <row r="20" spans="1:9" ht="14.5" x14ac:dyDescent="0.35">
      <c r="A20" s="153" t="s">
        <v>44</v>
      </c>
      <c r="B20" s="143"/>
      <c r="C20" s="143"/>
      <c r="D20" s="143"/>
      <c r="E20" s="143"/>
      <c r="F20" s="144"/>
      <c r="G20" s="154">
        <f>SUM(H16:H19)</f>
        <v>49.050000000000004</v>
      </c>
      <c r="H20" s="144"/>
      <c r="I20" s="59"/>
    </row>
    <row r="21" spans="1:9" ht="14.5" x14ac:dyDescent="0.35">
      <c r="A21" s="59"/>
      <c r="B21" s="59"/>
      <c r="C21" s="59"/>
      <c r="D21" s="59"/>
      <c r="E21" s="59"/>
      <c r="F21" s="59"/>
      <c r="G21" s="59"/>
      <c r="H21" s="59"/>
      <c r="I21" s="59"/>
    </row>
    <row r="22" spans="1:9" ht="15.75" customHeight="1" x14ac:dyDescent="0.35">
      <c r="A22" s="59"/>
      <c r="B22" s="59"/>
      <c r="C22" s="59"/>
      <c r="D22" s="59"/>
      <c r="E22" s="59"/>
      <c r="F22" s="59"/>
      <c r="G22" s="59"/>
      <c r="H22" s="59"/>
      <c r="I22" s="59"/>
    </row>
    <row r="23" spans="1:9" ht="15.75" customHeight="1" x14ac:dyDescent="0.35">
      <c r="A23" s="59"/>
      <c r="B23" s="59"/>
      <c r="C23" s="59"/>
      <c r="D23" s="59"/>
      <c r="E23" s="59"/>
      <c r="F23" s="59"/>
      <c r="G23" s="59"/>
      <c r="H23" s="59"/>
      <c r="I23" s="59"/>
    </row>
    <row r="24" spans="1:9" ht="15.75" customHeight="1" x14ac:dyDescent="0.35">
      <c r="A24" s="59"/>
      <c r="B24" s="59"/>
      <c r="C24" s="59"/>
      <c r="D24" s="59"/>
      <c r="E24" s="59"/>
      <c r="F24" s="59"/>
      <c r="G24" s="59"/>
      <c r="H24" s="59"/>
      <c r="I24" s="59"/>
    </row>
    <row r="25" spans="1:9" ht="15.75" customHeight="1" x14ac:dyDescent="0.35">
      <c r="A25" s="59"/>
      <c r="B25" s="59"/>
      <c r="C25" s="59"/>
      <c r="D25" s="59"/>
      <c r="E25" s="59"/>
      <c r="F25" s="59"/>
      <c r="G25" s="59"/>
      <c r="H25" s="59"/>
      <c r="I25" s="59"/>
    </row>
    <row r="26" spans="1:9" ht="15.75" customHeight="1" x14ac:dyDescent="0.35"/>
    <row r="27" spans="1:9" ht="15.75" customHeight="1" x14ac:dyDescent="0.35"/>
    <row r="28" spans="1:9" ht="15.75" customHeight="1" x14ac:dyDescent="0.35"/>
    <row r="29" spans="1:9" ht="15.75" customHeight="1" x14ac:dyDescent="0.35"/>
    <row r="30" spans="1:9" ht="15.75" customHeight="1" x14ac:dyDescent="0.35"/>
    <row r="31" spans="1:9" ht="15.75" customHeight="1" x14ac:dyDescent="0.35"/>
    <row r="32" spans="1:9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</sheetData>
  <mergeCells count="8">
    <mergeCell ref="A20:F20"/>
    <mergeCell ref="G20:H20"/>
    <mergeCell ref="A2:H2"/>
    <mergeCell ref="A3:H3"/>
    <mergeCell ref="G10:H10"/>
    <mergeCell ref="A10:F10"/>
    <mergeCell ref="A13:H13"/>
    <mergeCell ref="A14:H1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6">
    <outlinePr summaryBelow="0" summaryRight="0"/>
  </sheetPr>
  <dimension ref="A1:G999"/>
  <sheetViews>
    <sheetView workbookViewId="0">
      <selection activeCell="G8" sqref="G8"/>
    </sheetView>
  </sheetViews>
  <sheetFormatPr defaultColWidth="14.453125" defaultRowHeight="15" customHeight="1" x14ac:dyDescent="0.35"/>
  <cols>
    <col min="1" max="1" width="4.7265625" customWidth="1"/>
    <col min="2" max="2" width="29.54296875" customWidth="1"/>
    <col min="3" max="6" width="14.453125" customWidth="1"/>
  </cols>
  <sheetData>
    <row r="1" spans="1:7" ht="14.5" x14ac:dyDescent="0.35">
      <c r="A1" s="158" t="s">
        <v>199</v>
      </c>
      <c r="B1" s="119"/>
      <c r="C1" s="119"/>
      <c r="D1" s="119"/>
      <c r="E1" s="119"/>
      <c r="F1" s="119"/>
      <c r="G1" s="119"/>
    </row>
    <row r="2" spans="1:7" ht="52.5" thickBot="1" x14ac:dyDescent="0.4">
      <c r="A2" s="159" t="s">
        <v>161</v>
      </c>
      <c r="B2" s="100"/>
      <c r="C2" s="71" t="s">
        <v>162</v>
      </c>
      <c r="D2" s="71" t="s">
        <v>163</v>
      </c>
      <c r="E2" s="71" t="s">
        <v>164</v>
      </c>
      <c r="F2" s="71" t="s">
        <v>165</v>
      </c>
      <c r="G2" s="71" t="s">
        <v>166</v>
      </c>
    </row>
    <row r="3" spans="1:7" ht="75.5" thickBot="1" x14ac:dyDescent="0.4">
      <c r="A3" s="72">
        <v>1</v>
      </c>
      <c r="B3" s="94" t="s">
        <v>189</v>
      </c>
      <c r="C3" s="75">
        <f>'Planilha de Custos - Assistente'!D176</f>
        <v>6451.32</v>
      </c>
      <c r="D3" s="74">
        <v>1</v>
      </c>
      <c r="E3" s="73">
        <f>C3*D3</f>
        <v>6451.32</v>
      </c>
      <c r="F3" s="74">
        <v>10</v>
      </c>
      <c r="G3" s="73">
        <f>TRUNC(E3*F3,2)</f>
        <v>64513.2</v>
      </c>
    </row>
    <row r="4" spans="1:7" ht="75.5" thickBot="1" x14ac:dyDescent="0.4">
      <c r="A4" s="72">
        <v>2</v>
      </c>
      <c r="B4" s="93" t="s">
        <v>186</v>
      </c>
      <c r="C4" s="73">
        <f>'Planilha de Custos - Recepcioni'!D176</f>
        <v>5145.62</v>
      </c>
      <c r="D4" s="25">
        <v>1</v>
      </c>
      <c r="E4" s="73">
        <f t="shared" ref="E4:E5" si="0">C4*D4</f>
        <v>5145.62</v>
      </c>
      <c r="F4" s="25">
        <v>1</v>
      </c>
      <c r="G4" s="73">
        <f t="shared" ref="G4:G5" si="1">TRUNC(E4*F4,2)</f>
        <v>5145.62</v>
      </c>
    </row>
    <row r="5" spans="1:7" ht="75.5" thickBot="1" x14ac:dyDescent="0.4">
      <c r="A5" s="72">
        <v>3</v>
      </c>
      <c r="B5" s="94" t="s">
        <v>187</v>
      </c>
      <c r="C5" s="75">
        <f>'Planilha de Custos - Motorista '!D176</f>
        <v>8071.18</v>
      </c>
      <c r="D5" s="74">
        <v>1</v>
      </c>
      <c r="E5" s="73">
        <f t="shared" si="0"/>
        <v>8071.18</v>
      </c>
      <c r="F5" s="74">
        <v>1</v>
      </c>
      <c r="G5" s="73">
        <f t="shared" si="1"/>
        <v>8071.18</v>
      </c>
    </row>
    <row r="6" spans="1:7" thickBot="1" x14ac:dyDescent="0.4">
      <c r="A6" s="72">
        <v>4</v>
      </c>
      <c r="B6" s="74" t="s">
        <v>167</v>
      </c>
      <c r="C6" s="75" t="s">
        <v>168</v>
      </c>
      <c r="D6" s="74" t="s">
        <v>168</v>
      </c>
      <c r="E6" s="73" t="s">
        <v>168</v>
      </c>
      <c r="F6" s="74" t="s">
        <v>168</v>
      </c>
      <c r="G6" s="75">
        <f>Diárias!D4</f>
        <v>1246.8</v>
      </c>
    </row>
    <row r="7" spans="1:7" thickBot="1" x14ac:dyDescent="0.4">
      <c r="A7" s="160" t="s">
        <v>169</v>
      </c>
      <c r="B7" s="118"/>
      <c r="C7" s="118"/>
      <c r="D7" s="118"/>
      <c r="E7" s="118"/>
      <c r="F7" s="108"/>
      <c r="G7" s="76">
        <f>SUM(G3:G5)</f>
        <v>77730</v>
      </c>
    </row>
    <row r="8" spans="1:7" ht="14.5" x14ac:dyDescent="0.35">
      <c r="A8" s="161" t="s">
        <v>170</v>
      </c>
      <c r="B8" s="104"/>
      <c r="C8" s="104"/>
      <c r="D8" s="104"/>
      <c r="E8" s="104"/>
      <c r="F8" s="100"/>
      <c r="G8" s="77">
        <f>(G7*12)+G6</f>
        <v>934006.8</v>
      </c>
    </row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4">
    <mergeCell ref="A1:G1"/>
    <mergeCell ref="A2:B2"/>
    <mergeCell ref="A7:F7"/>
    <mergeCell ref="A8:F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Planilha de Custos - Recepcioni</vt:lpstr>
      <vt:lpstr>Planilha de Custos - Assistente</vt:lpstr>
      <vt:lpstr>Planilha de Custos - Motorista </vt:lpstr>
      <vt:lpstr>Diárias</vt:lpstr>
      <vt:lpstr>Uniformes</vt:lpstr>
      <vt:lpstr>Resumo do Valor da Proposta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 Machado</dc:creator>
  <cp:lastModifiedBy>Gilvania Brito</cp:lastModifiedBy>
  <dcterms:created xsi:type="dcterms:W3CDTF">2025-07-04T15:43:13Z</dcterms:created>
  <dcterms:modified xsi:type="dcterms:W3CDTF">2026-01-13T15:15:15Z</dcterms:modified>
</cp:coreProperties>
</file>