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 Sintétic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<sst xmlns="http://schemas.openxmlformats.org/spreadsheetml/2006/main" count="232" uniqueCount="161">
  <si>
    <t xml:space="preserve">Obra</t>
  </si>
  <si>
    <t xml:space="preserve">Bancos</t>
  </si>
  <si>
    <t xml:space="preserve">B.D.I.</t>
  </si>
  <si>
    <t xml:space="preserve">Encargos Sociais</t>
  </si>
  <si>
    <t xml:space="preserve">Elevador São José (SC)</t>
  </si>
  <si>
    <t xml:space="preserve">SINAPI - 07/2025 - Santa Catarina
</t>
  </si>
  <si>
    <t xml:space="preserve">'26,10% — Mão de obra 13,02%  — Material e equipamentos</t>
  </si>
  <si>
    <t xml:space="preserve">Não Desonerado: embutido nos preços unitário dos insumos de mão de obra, de acordo com as bases.</t>
  </si>
  <si>
    <t xml:space="preserve">Planilha Orçamentária Sintética Com Valor do Material e da Mão de Obra</t>
  </si>
  <si>
    <t xml:space="preserve">Item</t>
  </si>
  <si>
    <t xml:space="preserve">Código</t>
  </si>
  <si>
    <t xml:space="preserve">Banco</t>
  </si>
  <si>
    <t xml:space="preserve">Descrição</t>
  </si>
  <si>
    <t xml:space="preserve">Und</t>
  </si>
  <si>
    <t xml:space="preserve">Quant.</t>
  </si>
  <si>
    <t xml:space="preserve">Valor Unit</t>
  </si>
  <si>
    <t xml:space="preserve">Valor Unit sem BDI</t>
  </si>
  <si>
    <t xml:space="preserve">Valor Unit com BDI</t>
  </si>
  <si>
    <t xml:space="preserve">Total sem BDI</t>
  </si>
  <si>
    <t xml:space="preserve">Total com BDI</t>
  </si>
  <si>
    <t xml:space="preserve">Peso sem BDI (%)</t>
  </si>
  <si>
    <t xml:space="preserve">Peso com BDI (%)</t>
  </si>
  <si>
    <t xml:space="preserve">M. O.</t>
  </si>
  <si>
    <t xml:space="preserve">MAT.</t>
  </si>
  <si>
    <t xml:space="preserve">Total</t>
  </si>
  <si>
    <t xml:space="preserve"> 1 </t>
  </si>
  <si>
    <t xml:space="preserve">Serviços Iniciais</t>
  </si>
  <si>
    <t xml:space="preserve">1.0</t>
  </si>
  <si>
    <t xml:space="preserve">PRÓPRIO</t>
  </si>
  <si>
    <t xml:space="preserve">Emissão de ART SC 2025</t>
  </si>
  <si>
    <t xml:space="preserve">UN.</t>
  </si>
  <si>
    <t xml:space="preserve"> 1.1 </t>
  </si>
  <si>
    <t xml:space="preserve">SINAPI</t>
  </si>
  <si>
    <t xml:space="preserve">FORNECIMENTO E INSTALAÇÃO DE PLACA DE OBRA COM CHAPA GALVANIZADA E ESTRUTURA DE MADEIRA. AF_03/2022_PS</t>
  </si>
  <si>
    <t xml:space="preserve">m²</t>
  </si>
  <si>
    <t xml:space="preserve"> 1.2 </t>
  </si>
  <si>
    <t xml:space="preserve"> 72142 </t>
  </si>
  <si>
    <t xml:space="preserve">RETIRADA DE FOLHAS DE PORTA DE PASSAGEM OU JANELA</t>
  </si>
  <si>
    <t xml:space="preserve">UN</t>
  </si>
  <si>
    <t xml:space="preserve"> 1.3 </t>
  </si>
  <si>
    <t xml:space="preserve"> 72229 </t>
  </si>
  <si>
    <t xml:space="preserve">RETIRADA DE ESTRUTURA DE MADEIRA COM TESOURAS PARA TELHAS ONDULADAS</t>
  </si>
  <si>
    <t xml:space="preserve"> 1.4 </t>
  </si>
  <si>
    <t xml:space="preserve"> 72231 </t>
  </si>
  <si>
    <t xml:space="preserve">RETIRADA DE TELHAS ONDULADAS</t>
  </si>
  <si>
    <t xml:space="preserve"> 1.5 </t>
  </si>
  <si>
    <t xml:space="preserve"> 72238 </t>
  </si>
  <si>
    <t xml:space="preserve">RETIRADA DE FORRO EM REGUAS DE PVC, INCLUSIVE RETIRADA DE PERFIS</t>
  </si>
  <si>
    <t xml:space="preserve"> 1.6 </t>
  </si>
  <si>
    <t xml:space="preserve"> 73899/001 </t>
  </si>
  <si>
    <t xml:space="preserve">DEMOLICAO DE ALVENARIA DE TIJOLOS MACICOS S/REAPROVEITAMENTO</t>
  </si>
  <si>
    <t xml:space="preserve">m³</t>
  </si>
  <si>
    <t xml:space="preserve"> 1.7 </t>
  </si>
  <si>
    <t xml:space="preserve"> 85364 </t>
  </si>
  <si>
    <t xml:space="preserve">DEMOLICAO MANUAL DE ESTRUTURA DE CONCRETO ARMADO</t>
  </si>
  <si>
    <t xml:space="preserve"> 1.8 </t>
  </si>
  <si>
    <t xml:space="preserve"> 79474 </t>
  </si>
  <si>
    <t xml:space="preserve">ESCAVACAO MANUAL, CAMPO ABERTO, EM SOLO EXCETO ROCHA, DE 4,00 ATE 6,00 M DE PROFUNDIDADE.</t>
  </si>
  <si>
    <t xml:space="preserve"> 1.9 </t>
  </si>
  <si>
    <t xml:space="preserve"> 72201 </t>
  </si>
  <si>
    <t xml:space="preserve">RECOLOCAÇÃO DE FORROS EM REGUA DE PVC E PERFIS, CONSIDERANDO REAPROVEITAMENTO DO MATERIAL</t>
  </si>
  <si>
    <t xml:space="preserve"> 1.10 </t>
  </si>
  <si>
    <t xml:space="preserve"> 90443 </t>
  </si>
  <si>
    <t xml:space="preserve">RASGO LINEAR MANUAL EM ALVENARIA, PARA RAMAIS/ DISTRIBUIÇÃO DE INSTALAÇÕES HIDRÁULICAS, DIÂMETROS MENORES OU IGUAIS A 40 MM. AF_09/2023</t>
  </si>
  <si>
    <t xml:space="preserve">M</t>
  </si>
  <si>
    <t xml:space="preserve"> 1.11 </t>
  </si>
  <si>
    <t xml:space="preserve"> 74194/001 </t>
  </si>
  <si>
    <t xml:space="preserve">ESCADA TIPO MARINHEIRO EM TUBO ACO GALVANIZADO 1 1/2" 5 DEGRAUS</t>
  </si>
  <si>
    <t xml:space="preserve"> 1.12 </t>
  </si>
  <si>
    <t xml:space="preserve"> 00003 </t>
  </si>
  <si>
    <t xml:space="preserve">Próprio</t>
  </si>
  <si>
    <t xml:space="preserve">Deslocamento de condensadora de ar, tipo split, com tubulação</t>
  </si>
  <si>
    <t xml:space="preserve">m</t>
  </si>
  <si>
    <t xml:space="preserve"> 2 </t>
  </si>
  <si>
    <t xml:space="preserve">Infraestrutura</t>
  </si>
  <si>
    <t xml:space="preserve"> 2.1 </t>
  </si>
  <si>
    <t xml:space="preserve"> 5970 </t>
  </si>
  <si>
    <t xml:space="preserve">FORMA TABUA PARA CONCRETO EM FUNDACAO, C/ REAPROVEITAMENTO 2X.</t>
  </si>
  <si>
    <t xml:space="preserve"> 2.2 </t>
  </si>
  <si>
    <t xml:space="preserve"> 74138/003 </t>
  </si>
  <si>
    <t xml:space="preserve">CONCRETO USINADO BOMBEADO FCK=25MPA, INCLUSIVE LANCAMENTO E ADENSAMENTO</t>
  </si>
  <si>
    <t xml:space="preserve"> 3 </t>
  </si>
  <si>
    <t xml:space="preserve">Paredes, painéis e esquadrias</t>
  </si>
  <si>
    <t xml:space="preserve"> 3.1 </t>
  </si>
  <si>
    <t xml:space="preserve"> 73863/001 </t>
  </si>
  <si>
    <t xml:space="preserve">ALVENARIA COM BLOCOS DE CONCRETO CELULAR 10X30X60CM, ESPESSURA 10CM, ASSENTADOS COM ARGAMASSA TRACO 1:2:9 (CIMENTO, CAL E AREIA) PREPARO MANUAL</t>
  </si>
  <si>
    <t xml:space="preserve"> 3.2 </t>
  </si>
  <si>
    <t xml:space="preserve"> 73935/002 </t>
  </si>
  <si>
    <t xml:space="preserve">ALVENARIA EM TIJOLO CERAMICO FURADO 9X19X19CM, 1 VEZ (ESPESSURA 19 CM), ASSENTADO EM ARGAMASSA TRACO 1:4 (CIMENTO E AREIA MEDIA NAO PENEIRADA), PREPARO MANUAL, JUNTA1 CM</t>
  </si>
  <si>
    <t xml:space="preserve"> 3.3 </t>
  </si>
  <si>
    <t xml:space="preserve"> 75481 </t>
  </si>
  <si>
    <t xml:space="preserve">REBOCO ARGAMASSA TRACO 1:2 (CAL E AREIA FINA PENEIRADA), ESPESSURA 0,5CM, PREPARO MANUAL DA ARGAMASSA</t>
  </si>
  <si>
    <t xml:space="preserve"> 4 </t>
  </si>
  <si>
    <t xml:space="preserve">REVESTIMENTOS</t>
  </si>
  <si>
    <t xml:space="preserve"> 4.1 </t>
  </si>
  <si>
    <t xml:space="preserve"> 73968/001 </t>
  </si>
  <si>
    <t xml:space="preserve">MANTA IMPERMEABILIZANTE A BASE DE ASFALTO - FORNECIMENTO E INSTALACAO</t>
  </si>
  <si>
    <t xml:space="preserve"> 4.2 </t>
  </si>
  <si>
    <t xml:space="preserve"> 88489 </t>
  </si>
  <si>
    <t xml:space="preserve">PINTURA LÁTEX ACRÍLICA PREMIUM, APLICAÇÃO MANUAL EM PAREDES, DUAS DEMÃOS. AF_04/2023</t>
  </si>
  <si>
    <t xml:space="preserve"> 5 </t>
  </si>
  <si>
    <t xml:space="preserve">Instalações mecânicas</t>
  </si>
  <si>
    <t xml:space="preserve"> 5.1 </t>
  </si>
  <si>
    <t xml:space="preserve"> 00006 </t>
  </si>
  <si>
    <t xml:space="preserve">Elevador elétrico sem casa de máquina, 3 paradas (modelo EE- VSE810-630, ou equivalente)</t>
  </si>
  <si>
    <t xml:space="preserve">un.</t>
  </si>
  <si>
    <t xml:space="preserve"> 5.2 </t>
  </si>
  <si>
    <t xml:space="preserve">ESTRUTURA METALICA EM TESOURAS OU TRELICAS, VAO LIVRE DE 12M, FORNECIMENTO E MONTAGEM, NAO SENDO CONSIDERADOS OS FECHAMENTOS METALICOS, AS COLUNAS, OS SERVICOS GERAIS EM ALVENARIA E CONCRETO, AS TELHAS DE COBERTURA E A PINTURA DE ACABAMENTO</t>
  </si>
  <si>
    <t xml:space="preserve"> 5.3 </t>
  </si>
  <si>
    <t xml:space="preserve"> 73866/001 </t>
  </si>
  <si>
    <t xml:space="preserve">ESTRUTURA PARA COBERTURA TIPO FINK, EM ALUMINIO ANODIZADO, VAO DE 20M, ESPACAMENTO DAS TESOURAS DE 5M ATE 6,5M</t>
  </si>
  <si>
    <t xml:space="preserve"> 5.4 </t>
  </si>
  <si>
    <t xml:space="preserve"> 84041 </t>
  </si>
  <si>
    <t xml:space="preserve">COBERTURA COM TELHA PLASTICA TRANSPARENTE INCLUSIVE FIXACAO</t>
  </si>
  <si>
    <t xml:space="preserve"> 5.5 </t>
  </si>
  <si>
    <t xml:space="preserve"> 73794/001 </t>
  </si>
  <si>
    <t xml:space="preserve">PINTURA COM TINTA PROTETORA ACABAMENTO GRAFITE ESMALTE SOBRE SUPERFICIE METALICA, 2 DEMAOS</t>
  </si>
  <si>
    <t xml:space="preserve"> 5.6 </t>
  </si>
  <si>
    <t xml:space="preserve"> 00008 </t>
  </si>
  <si>
    <t xml:space="preserve">Proteção da Chapa do Contrapeso</t>
  </si>
  <si>
    <t xml:space="preserve"> 6 </t>
  </si>
  <si>
    <t xml:space="preserve">Instalações elétricas</t>
  </si>
  <si>
    <t xml:space="preserve"> 6.1 </t>
  </si>
  <si>
    <t xml:space="preserve"> 73860/009 </t>
  </si>
  <si>
    <t xml:space="preserve">CABO DE COBRE ISOLADO PVC 450/750V 4MM2 RESISTENTE A CHAMA - FORNECIMENTO E INSTALACAO</t>
  </si>
  <si>
    <t xml:space="preserve"> 6.2 </t>
  </si>
  <si>
    <t xml:space="preserve"> 73860/008 </t>
  </si>
  <si>
    <t xml:space="preserve">CABO DE COBRE ISOLADO PVC 450/750V 2,5MM2 RESISTENTE A CHAMA - FORNECIMENTO E INSTALACAO</t>
  </si>
  <si>
    <t xml:space="preserve"> 6.3 </t>
  </si>
  <si>
    <t xml:space="preserve"> 55865 </t>
  </si>
  <si>
    <t xml:space="preserve">ELETRODUTO DE PVC RIGIDO ROSCAVEL DN 40MM (1 1/2") INCL CONEXOES, FORNECIMENTO E INSTALACAO</t>
  </si>
  <si>
    <t xml:space="preserve"> 6.4 </t>
  </si>
  <si>
    <t xml:space="preserve"> 74130/001 </t>
  </si>
  <si>
    <t xml:space="preserve">DISJUNTOR TERMOMAGNETICO MONOPOLAR PADRAO NEMA (AMERICANO) 10 A 30A 240V, FORNECIMENTO E INSTALACAO</t>
  </si>
  <si>
    <t xml:space="preserve"> 6.5 </t>
  </si>
  <si>
    <t xml:space="preserve"> 74130/004 </t>
  </si>
  <si>
    <t xml:space="preserve">DISJUNTOR TERMOMAGNETICO TRIPOLAR PADRAO NEMA (AMERICANO) 10 A 50A 240V, FORNECIMENTO E INSTALACAO</t>
  </si>
  <si>
    <t xml:space="preserve"> 6.6 </t>
  </si>
  <si>
    <t xml:space="preserve"> 74041/003 </t>
  </si>
  <si>
    <t xml:space="preserve">LUMINARIA GLOBO VIDRO LEITOSO /PLAFONIER/BOCAL/ LAMPADA INCANDESCENTE 100W</t>
  </si>
  <si>
    <t xml:space="preserve"> 6.7 </t>
  </si>
  <si>
    <t xml:space="preserve"> 83466 </t>
  </si>
  <si>
    <t xml:space="preserve">INTERRUPTOR SIMPLES COM 1 TOMADA UNIVERSAL CONJUGADOS COM PLACA - FORNECIMENTO E INSTALACAO</t>
  </si>
  <si>
    <t xml:space="preserve"> 7 </t>
  </si>
  <si>
    <t xml:space="preserve">Complementação da obra</t>
  </si>
  <si>
    <t xml:space="preserve"> 7.1 </t>
  </si>
  <si>
    <t xml:space="preserve"> 9537 </t>
  </si>
  <si>
    <t xml:space="preserve">LIMPEZA FINAL DA OBRA</t>
  </si>
  <si>
    <t xml:space="preserve"> 7.2 </t>
  </si>
  <si>
    <t xml:space="preserve"> 72897 </t>
  </si>
  <si>
    <t xml:space="preserve">CARGA MANUAL DE ENTULHO EM CAMINHAO BASCULANTE 6 M3</t>
  </si>
  <si>
    <t xml:space="preserve"> 8 </t>
  </si>
  <si>
    <t xml:space="preserve">Manutenção preventiva</t>
  </si>
  <si>
    <t xml:space="preserve"> 8.1 </t>
  </si>
  <si>
    <t xml:space="preserve"> ESCARMG </t>
  </si>
  <si>
    <t xml:space="preserve">Manutenção preventiva mensal de elevador 03 paradas*</t>
  </si>
  <si>
    <t xml:space="preserve">mês</t>
  </si>
  <si>
    <t xml:space="preserve">Totais -&gt;</t>
  </si>
  <si>
    <t xml:space="preserve">Total do BDI</t>
  </si>
  <si>
    <t xml:space="preserve">Total Geral</t>
  </si>
  <si>
    <t xml:space="preserve">*Custos estimados em 60% de mão de obra e 40% de materiais a fim de orçamento. O valor definido no orçamento da licitante vencedora será fixo e pago mensalmente pela manutenção preventiva e corretiva do elevador ao longo de sua garantia.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</si>
</sst>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\ %"/>
    <numFmt numFmtId="167" formatCode="0%"/>
    <numFmt numFmtId="168" formatCode="0.00%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1"/>
      <charset val="1"/>
    </font>
    <font>
      <b val="true"/>
      <sz val="11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0"/>
      <charset val="1"/>
    </font>
    <font>
      <sz val="10"/>
      <name val="Arial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D8ECF6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F7F3DF"/>
        <bgColor rgb="FFDFF0D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3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3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4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9" fillId="4" borderId="1" xfId="19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5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5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6" fillId="2" borderId="0" xfId="2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2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6" fillId="2" borderId="0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2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D8EC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703440</xdr:colOff>
      <xdr:row>2</xdr:row>
      <xdr:rowOff>140760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0" y="0"/>
          <a:ext cx="703440" cy="1331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X67"/>
  <sheetViews>
    <sheetView showFormulas="false" showGridLines="true" showRowColHeaders="true" showZeros="true" rightToLeft="false" tabSelected="true" showOutlineSymbols="false" defaultGridColor="true" view="normal" topLeftCell="A37" colorId="64" zoomScale="75" zoomScaleNormal="75" zoomScalePageLayoutView="100" workbookViewId="0">
      <selection pane="topLeft" activeCell="A56" activeCellId="0" sqref="A56"/>
    </sheetView>
  </sheetViews>
  <sheetFormatPr defaultColWidth="9.35546875" defaultRowHeight="13.2" zeroHeight="false" outlineLevelRow="0" outlineLevelCol="0"/>
  <cols>
    <col collapsed="false" customWidth="true" hidden="false" outlineLevel="0" max="3" min="1" style="0" width="10.99"/>
    <col collapsed="false" customWidth="true" hidden="false" outlineLevel="0" max="4" min="4" style="0" width="65.78"/>
    <col collapsed="false" customWidth="true" hidden="false" outlineLevel="0" max="5" min="5" style="0" width="5.43"/>
    <col collapsed="false" customWidth="true" hidden="false" outlineLevel="0" max="6" min="6" style="0" width="10.99"/>
    <col collapsed="false" customWidth="true" hidden="false" outlineLevel="0" max="7" min="7" style="0" width="16.44"/>
    <col collapsed="false" customWidth="true" hidden="false" outlineLevel="0" max="8" min="8" style="0" width="16.11"/>
    <col collapsed="false" customWidth="true" hidden="false" outlineLevel="0" max="9" min="9" style="0" width="16.22"/>
    <col collapsed="false" customWidth="true" hidden="false" outlineLevel="0" max="10" min="10" style="0" width="14.43"/>
    <col collapsed="false" customWidth="true" hidden="false" outlineLevel="0" max="13" min="11" style="0" width="10.99"/>
    <col collapsed="false" customWidth="true" hidden="false" outlineLevel="0" max="14" min="14" style="0" width="15.34"/>
    <col collapsed="false" customWidth="true" hidden="false" outlineLevel="0" max="15" min="15" style="0" width="16"/>
    <col collapsed="false" customWidth="true" hidden="false" outlineLevel="0" max="16" min="16" style="0" width="18.77"/>
    <col collapsed="false" customWidth="true" hidden="false" outlineLevel="0" max="17" min="17" style="0" width="26.13"/>
    <col collapsed="false" customWidth="true" hidden="false" outlineLevel="0" max="18" min="18" style="0" width="14.55"/>
    <col collapsed="false" customWidth="true" hidden="false" outlineLevel="0" max="19" min="19" style="0" width="13.02"/>
    <col collapsed="false" customWidth="true" hidden="false" outlineLevel="0" max="21" min="20" style="0" width="10.99"/>
  </cols>
  <sheetData>
    <row r="1" customFormat="false" ht="13.8" hidden="false" customHeight="true" outlineLevel="0" collapsed="false">
      <c r="A1" s="1"/>
      <c r="B1" s="1"/>
      <c r="C1" s="1"/>
      <c r="D1" s="1" t="s">
        <v>0</v>
      </c>
      <c r="E1" s="2" t="s">
        <v>1</v>
      </c>
      <c r="F1" s="2"/>
      <c r="G1" s="2"/>
      <c r="H1" s="2" t="s">
        <v>2</v>
      </c>
      <c r="I1" s="2"/>
      <c r="J1" s="2"/>
      <c r="K1" s="1"/>
      <c r="L1" s="1"/>
      <c r="M1" s="1"/>
      <c r="N1" s="2" t="s">
        <v>3</v>
      </c>
      <c r="O1" s="2"/>
      <c r="P1" s="2"/>
      <c r="Q1" s="2"/>
      <c r="R1" s="2"/>
      <c r="S1" s="2"/>
      <c r="T1" s="2"/>
      <c r="U1" s="1"/>
    </row>
    <row r="2" customFormat="false" ht="79.95" hidden="false" customHeight="true" outlineLevel="0" collapsed="false">
      <c r="A2" s="3"/>
      <c r="B2" s="3"/>
      <c r="C2" s="3"/>
      <c r="D2" s="3" t="s">
        <v>4</v>
      </c>
      <c r="E2" s="4" t="s">
        <v>5</v>
      </c>
      <c r="F2" s="4"/>
      <c r="G2" s="4"/>
      <c r="H2" s="4" t="s">
        <v>6</v>
      </c>
      <c r="I2" s="4"/>
      <c r="J2" s="4"/>
      <c r="K2" s="3"/>
      <c r="L2" s="3"/>
      <c r="M2" s="3"/>
      <c r="N2" s="4" t="s">
        <v>7</v>
      </c>
      <c r="O2" s="4"/>
      <c r="P2" s="4"/>
      <c r="Q2" s="4"/>
      <c r="R2" s="4"/>
      <c r="S2" s="4"/>
      <c r="T2" s="4"/>
      <c r="U2" s="3"/>
    </row>
    <row r="3" customFormat="false" ht="13.8" hidden="false" customHeight="true" outlineLevel="0" collapsed="false">
      <c r="A3" s="5" t="s">
        <v>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customFormat="false" ht="15" hidden="false" customHeight="true" outlineLevel="0" collapsed="false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  <c r="I4" s="6"/>
      <c r="J4" s="6"/>
      <c r="K4" s="6" t="s">
        <v>17</v>
      </c>
      <c r="L4" s="6"/>
      <c r="M4" s="6"/>
      <c r="N4" s="6" t="s">
        <v>18</v>
      </c>
      <c r="O4" s="6"/>
      <c r="P4" s="6"/>
      <c r="Q4" s="6" t="s">
        <v>19</v>
      </c>
      <c r="R4" s="6"/>
      <c r="S4" s="6"/>
      <c r="T4" s="6" t="s">
        <v>20</v>
      </c>
      <c r="U4" s="6" t="s">
        <v>21</v>
      </c>
    </row>
    <row r="5" customFormat="false" ht="15" hidden="false" customHeight="true" outlineLevel="0" collapsed="false">
      <c r="A5" s="6"/>
      <c r="B5" s="6"/>
      <c r="C5" s="6"/>
      <c r="D5" s="6"/>
      <c r="E5" s="6"/>
      <c r="F5" s="6"/>
      <c r="G5" s="6"/>
      <c r="H5" s="6" t="s">
        <v>22</v>
      </c>
      <c r="I5" s="6" t="s">
        <v>23</v>
      </c>
      <c r="J5" s="6" t="s">
        <v>24</v>
      </c>
      <c r="K5" s="6" t="s">
        <v>22</v>
      </c>
      <c r="L5" s="6" t="s">
        <v>23</v>
      </c>
      <c r="M5" s="6" t="s">
        <v>24</v>
      </c>
      <c r="N5" s="6" t="s">
        <v>22</v>
      </c>
      <c r="O5" s="6" t="s">
        <v>23</v>
      </c>
      <c r="P5" s="6" t="s">
        <v>24</v>
      </c>
      <c r="Q5" s="6" t="s">
        <v>22</v>
      </c>
      <c r="R5" s="6" t="s">
        <v>23</v>
      </c>
      <c r="S5" s="6" t="s">
        <v>24</v>
      </c>
      <c r="T5" s="6"/>
      <c r="U5" s="6"/>
    </row>
    <row r="6" customFormat="false" ht="24" hidden="false" customHeight="true" outlineLevel="0" collapsed="false">
      <c r="A6" s="7" t="s">
        <v>25</v>
      </c>
      <c r="B6" s="7"/>
      <c r="C6" s="7"/>
      <c r="D6" s="7" t="s">
        <v>26</v>
      </c>
      <c r="E6" s="7"/>
      <c r="F6" s="7"/>
      <c r="G6" s="8"/>
      <c r="H6" s="8"/>
      <c r="I6" s="8"/>
      <c r="J6" s="8"/>
      <c r="K6" s="8"/>
      <c r="L6" s="8"/>
      <c r="M6" s="8"/>
      <c r="N6" s="8" t="n">
        <f aca="false">SUM(N7:N19)</f>
        <v>5533.0516</v>
      </c>
      <c r="O6" s="8" t="n">
        <f aca="false">SUM(O7:O19)</f>
        <v>5925.8724</v>
      </c>
      <c r="P6" s="8" t="n">
        <f aca="false">SUM(P7:P19)</f>
        <v>11458.924</v>
      </c>
      <c r="Q6" s="8" t="n">
        <f aca="false">SUM(Q7:Q19)</f>
        <v>6977.1780676</v>
      </c>
      <c r="R6" s="8" t="n">
        <f aca="false">SUM(R7:R19)</f>
        <v>6662.07559248</v>
      </c>
      <c r="S6" s="8" t="n">
        <f aca="false">SUM(S7:S19)</f>
        <v>13639.25366008</v>
      </c>
      <c r="T6" s="9" t="n">
        <f aca="false">P6/$P$50</f>
        <v>0.0480416525215822</v>
      </c>
      <c r="U6" s="9" t="n">
        <f aca="false">S6/$S$50</f>
        <v>0.0494342603062647</v>
      </c>
    </row>
    <row r="7" customFormat="false" ht="24" hidden="false" customHeight="true" outlineLevel="0" collapsed="false">
      <c r="A7" s="10" t="s">
        <v>27</v>
      </c>
      <c r="B7" s="10"/>
      <c r="C7" s="10" t="s">
        <v>28</v>
      </c>
      <c r="D7" s="10" t="s">
        <v>29</v>
      </c>
      <c r="E7" s="10" t="s">
        <v>30</v>
      </c>
      <c r="F7" s="10" t="n">
        <v>1</v>
      </c>
      <c r="G7" s="11" t="n">
        <v>271.47</v>
      </c>
      <c r="H7" s="11" t="n">
        <v>0</v>
      </c>
      <c r="I7" s="11" t="n">
        <f aca="false">J7</f>
        <v>271.47</v>
      </c>
      <c r="J7" s="11" t="n">
        <v>271.47</v>
      </c>
      <c r="K7" s="11" t="n">
        <v>0</v>
      </c>
      <c r="L7" s="11" t="n">
        <f aca="false">M7</f>
        <v>271.47</v>
      </c>
      <c r="M7" s="11" t="n">
        <v>271.47</v>
      </c>
      <c r="N7" s="11" t="n">
        <v>0</v>
      </c>
      <c r="O7" s="11" t="n">
        <f aca="false">P7</f>
        <v>271.47</v>
      </c>
      <c r="P7" s="11" t="n">
        <v>271.47</v>
      </c>
      <c r="Q7" s="11" t="n">
        <v>0</v>
      </c>
      <c r="R7" s="11" t="n">
        <f aca="false">S7</f>
        <v>271.47</v>
      </c>
      <c r="S7" s="11" t="n">
        <v>271.47</v>
      </c>
      <c r="T7" s="12" t="n">
        <f aca="false">P7/$P$50</f>
        <v>0.00113814066748622</v>
      </c>
      <c r="U7" s="13" t="n">
        <f aca="false">S7/$S$50</f>
        <v>0.000983918840414246</v>
      </c>
    </row>
    <row r="8" customFormat="false" ht="26.4" hidden="false" customHeight="false" outlineLevel="0" collapsed="false">
      <c r="A8" s="10" t="s">
        <v>31</v>
      </c>
      <c r="B8" s="10" t="n">
        <v>103689</v>
      </c>
      <c r="C8" s="10" t="s">
        <v>32</v>
      </c>
      <c r="D8" s="10" t="s">
        <v>33</v>
      </c>
      <c r="E8" s="10" t="s">
        <v>34</v>
      </c>
      <c r="F8" s="10" t="n">
        <v>2</v>
      </c>
      <c r="G8" s="11" t="n">
        <v>467.47</v>
      </c>
      <c r="H8" s="11" t="n">
        <v>41.62</v>
      </c>
      <c r="I8" s="11" t="n">
        <v>425.85</v>
      </c>
      <c r="J8" s="11" t="n">
        <v>467.47</v>
      </c>
      <c r="K8" s="11" t="n">
        <f aca="false">H8*1.261</f>
        <v>52.48282</v>
      </c>
      <c r="L8" s="11" t="n">
        <f aca="false">I8*1.1302</f>
        <v>481.29567</v>
      </c>
      <c r="M8" s="11" t="n">
        <f aca="false">K8+L8</f>
        <v>533.77849</v>
      </c>
      <c r="N8" s="11" t="n">
        <f aca="false">H8*$F$8</f>
        <v>83.24</v>
      </c>
      <c r="O8" s="11" t="n">
        <f aca="false">I8*$F$8</f>
        <v>851.7</v>
      </c>
      <c r="P8" s="11" t="n">
        <f aca="false">J8*$F$8</f>
        <v>934.94</v>
      </c>
      <c r="Q8" s="11" t="n">
        <f aca="false">F8*K8</f>
        <v>104.96564</v>
      </c>
      <c r="R8" s="11" t="n">
        <f aca="false">F8*L8</f>
        <v>962.59134</v>
      </c>
      <c r="S8" s="11" t="n">
        <f aca="false">Q8+R8</f>
        <v>1067.55698</v>
      </c>
      <c r="T8" s="12" t="n">
        <f aca="false">P8/$P$50</f>
        <v>0.00391974522289598</v>
      </c>
      <c r="U8" s="13" t="n">
        <f aca="false">S8/$S$50</f>
        <v>0.00386926520734422</v>
      </c>
      <c r="W8" s="14"/>
      <c r="X8" s="14"/>
    </row>
    <row r="9" customFormat="false" ht="24" hidden="false" customHeight="true" outlineLevel="0" collapsed="false">
      <c r="A9" s="10" t="s">
        <v>35</v>
      </c>
      <c r="B9" s="10" t="s">
        <v>36</v>
      </c>
      <c r="C9" s="10" t="s">
        <v>32</v>
      </c>
      <c r="D9" s="10" t="s">
        <v>37</v>
      </c>
      <c r="E9" s="10" t="s">
        <v>38</v>
      </c>
      <c r="F9" s="10" t="n">
        <v>7.8</v>
      </c>
      <c r="G9" s="11" t="n">
        <f aca="false">H9+I9</f>
        <v>17.27</v>
      </c>
      <c r="H9" s="11" t="n">
        <v>15.27</v>
      </c>
      <c r="I9" s="11" t="n">
        <v>2</v>
      </c>
      <c r="J9" s="11" t="n">
        <f aca="false">H9+I9</f>
        <v>17.27</v>
      </c>
      <c r="K9" s="11" t="n">
        <f aca="false">H9*1.261</f>
        <v>19.25547</v>
      </c>
      <c r="L9" s="11" t="n">
        <f aca="false">I9*1.1302</f>
        <v>2.2604</v>
      </c>
      <c r="M9" s="11" t="n">
        <f aca="false">K9+L9</f>
        <v>21.51587</v>
      </c>
      <c r="N9" s="11" t="n">
        <f aca="false">H9*$F$9</f>
        <v>119.106</v>
      </c>
      <c r="O9" s="11" t="n">
        <f aca="false">I9*$F$9</f>
        <v>15.6</v>
      </c>
      <c r="P9" s="11" t="n">
        <f aca="false">J9*$F$9</f>
        <v>134.706</v>
      </c>
      <c r="Q9" s="11" t="n">
        <f aca="false">F9*K9</f>
        <v>150.192666</v>
      </c>
      <c r="R9" s="11" t="n">
        <f aca="false">F9*L9</f>
        <v>17.63112</v>
      </c>
      <c r="S9" s="11" t="n">
        <f aca="false">Q9+R9</f>
        <v>167.823786</v>
      </c>
      <c r="T9" s="12" t="n">
        <f aca="false">P9/$P$50</f>
        <v>0.000564756241037313</v>
      </c>
      <c r="U9" s="13" t="n">
        <f aca="false">S9/$S$50</f>
        <v>0.000608262367536187</v>
      </c>
    </row>
    <row r="10" customFormat="false" ht="25.95" hidden="false" customHeight="true" outlineLevel="0" collapsed="false">
      <c r="A10" s="10" t="s">
        <v>39</v>
      </c>
      <c r="B10" s="10" t="s">
        <v>40</v>
      </c>
      <c r="C10" s="10" t="s">
        <v>32</v>
      </c>
      <c r="D10" s="10" t="s">
        <v>41</v>
      </c>
      <c r="E10" s="10" t="s">
        <v>34</v>
      </c>
      <c r="F10" s="10" t="n">
        <v>4</v>
      </c>
      <c r="G10" s="11" t="n">
        <f aca="false">H10+I10</f>
        <v>23.71</v>
      </c>
      <c r="H10" s="11" t="n">
        <v>20.46</v>
      </c>
      <c r="I10" s="11" t="n">
        <v>3.25</v>
      </c>
      <c r="J10" s="11" t="n">
        <f aca="false">H10+I10</f>
        <v>23.71</v>
      </c>
      <c r="K10" s="11" t="n">
        <f aca="false">H10*1.261</f>
        <v>25.80006</v>
      </c>
      <c r="L10" s="11" t="n">
        <f aca="false">I10*1.1302</f>
        <v>3.67315</v>
      </c>
      <c r="M10" s="11" t="n">
        <f aca="false">K10+L10</f>
        <v>29.47321</v>
      </c>
      <c r="N10" s="11" t="n">
        <f aca="false">H10*$F$10</f>
        <v>81.84</v>
      </c>
      <c r="O10" s="11" t="n">
        <f aca="false">I10*$F$10</f>
        <v>13</v>
      </c>
      <c r="P10" s="11" t="n">
        <f aca="false">O10+N10</f>
        <v>94.84</v>
      </c>
      <c r="Q10" s="11" t="n">
        <f aca="false">F10*K10</f>
        <v>103.20024</v>
      </c>
      <c r="R10" s="11" t="n">
        <f aca="false">F10*L10</f>
        <v>14.6926</v>
      </c>
      <c r="S10" s="11" t="n">
        <f aca="false">Q10+R10</f>
        <v>117.89284</v>
      </c>
      <c r="T10" s="12" t="n">
        <f aca="false">P10/$P$50</f>
        <v>0.000397617640639458</v>
      </c>
      <c r="U10" s="13" t="n">
        <f aca="false">S10/$S$50</f>
        <v>0.00042729210014345</v>
      </c>
    </row>
    <row r="11" customFormat="false" ht="24" hidden="false" customHeight="true" outlineLevel="0" collapsed="false">
      <c r="A11" s="10" t="s">
        <v>42</v>
      </c>
      <c r="B11" s="10" t="s">
        <v>43</v>
      </c>
      <c r="C11" s="10" t="s">
        <v>32</v>
      </c>
      <c r="D11" s="10" t="s">
        <v>44</v>
      </c>
      <c r="E11" s="10" t="s">
        <v>34</v>
      </c>
      <c r="F11" s="10" t="n">
        <v>4</v>
      </c>
      <c r="G11" s="11" t="n">
        <f aca="false">H11+I11</f>
        <v>8.65</v>
      </c>
      <c r="H11" s="11" t="n">
        <v>7.21</v>
      </c>
      <c r="I11" s="11" t="n">
        <v>1.44</v>
      </c>
      <c r="J11" s="11" t="n">
        <f aca="false">H11+I11</f>
        <v>8.65</v>
      </c>
      <c r="K11" s="11" t="n">
        <f aca="false">H11*1.261</f>
        <v>9.09181</v>
      </c>
      <c r="L11" s="11" t="n">
        <f aca="false">I11*1.1302</f>
        <v>1.627488</v>
      </c>
      <c r="M11" s="11" t="n">
        <f aca="false">K11+L11</f>
        <v>10.719298</v>
      </c>
      <c r="N11" s="11" t="n">
        <f aca="false">H11*$F$11</f>
        <v>28.84</v>
      </c>
      <c r="O11" s="11" t="n">
        <f aca="false">I11*$F$11</f>
        <v>5.76</v>
      </c>
      <c r="P11" s="11" t="n">
        <f aca="false">O11+N11</f>
        <v>34.6</v>
      </c>
      <c r="Q11" s="11" t="n">
        <f aca="false">F11*K11</f>
        <v>36.36724</v>
      </c>
      <c r="R11" s="11" t="n">
        <f aca="false">F11*L11</f>
        <v>6.509952</v>
      </c>
      <c r="S11" s="11" t="n">
        <f aca="false">Q11+R11</f>
        <v>42.877192</v>
      </c>
      <c r="T11" s="12" t="n">
        <f aca="false">P11/$P$50</f>
        <v>0.00014506084316876</v>
      </c>
      <c r="U11" s="13" t="n">
        <f aca="false">S11/$S$50</f>
        <v>0.000155404564161266</v>
      </c>
    </row>
    <row r="12" customFormat="false" ht="25.95" hidden="false" customHeight="true" outlineLevel="0" collapsed="false">
      <c r="A12" s="10" t="s">
        <v>45</v>
      </c>
      <c r="B12" s="10" t="s">
        <v>46</v>
      </c>
      <c r="C12" s="10" t="s">
        <v>32</v>
      </c>
      <c r="D12" s="10" t="s">
        <v>47</v>
      </c>
      <c r="E12" s="10" t="s">
        <v>34</v>
      </c>
      <c r="F12" s="10" t="n">
        <v>5</v>
      </c>
      <c r="G12" s="11" t="n">
        <f aca="false">H12+I12</f>
        <v>11.85</v>
      </c>
      <c r="H12" s="11" t="n">
        <v>10.23</v>
      </c>
      <c r="I12" s="11" t="n">
        <v>1.62</v>
      </c>
      <c r="J12" s="11" t="n">
        <f aca="false">H12+I12</f>
        <v>11.85</v>
      </c>
      <c r="K12" s="11" t="n">
        <f aca="false">H12*1.261</f>
        <v>12.90003</v>
      </c>
      <c r="L12" s="11" t="n">
        <f aca="false">I12*1.1302</f>
        <v>1.830924</v>
      </c>
      <c r="M12" s="11" t="n">
        <f aca="false">K12+L12</f>
        <v>14.730954</v>
      </c>
      <c r="N12" s="11" t="n">
        <f aca="false">H12*$F$12</f>
        <v>51.15</v>
      </c>
      <c r="O12" s="11" t="n">
        <f aca="false">I12*$F$12</f>
        <v>8.1</v>
      </c>
      <c r="P12" s="11" t="n">
        <f aca="false">O12+N12</f>
        <v>59.25</v>
      </c>
      <c r="Q12" s="11" t="n">
        <f aca="false">F12*K12</f>
        <v>64.50015</v>
      </c>
      <c r="R12" s="11" t="n">
        <f aca="false">F12*L12</f>
        <v>9.15462</v>
      </c>
      <c r="S12" s="11" t="n">
        <f aca="false">Q12+R12</f>
        <v>73.65477</v>
      </c>
      <c r="T12" s="12" t="n">
        <f aca="false">P12/$P$50</f>
        <v>0.000248406212651707</v>
      </c>
      <c r="U12" s="13" t="n">
        <f aca="false">S12/$S$50</f>
        <v>0.000266955154858283</v>
      </c>
    </row>
    <row r="13" customFormat="false" ht="25.95" hidden="false" customHeight="true" outlineLevel="0" collapsed="false">
      <c r="A13" s="10" t="s">
        <v>48</v>
      </c>
      <c r="B13" s="10" t="s">
        <v>49</v>
      </c>
      <c r="C13" s="10" t="s">
        <v>32</v>
      </c>
      <c r="D13" s="10" t="s">
        <v>50</v>
      </c>
      <c r="E13" s="10" t="s">
        <v>51</v>
      </c>
      <c r="F13" s="10" t="n">
        <v>3.2</v>
      </c>
      <c r="G13" s="11" t="n">
        <f aca="false">H13+I13</f>
        <v>113.15</v>
      </c>
      <c r="H13" s="11" t="n">
        <v>94.94</v>
      </c>
      <c r="I13" s="11" t="n">
        <v>18.21</v>
      </c>
      <c r="J13" s="11" t="n">
        <f aca="false">H13+I13</f>
        <v>113.15</v>
      </c>
      <c r="K13" s="11" t="n">
        <f aca="false">H13*1.261</f>
        <v>119.71934</v>
      </c>
      <c r="L13" s="11" t="n">
        <f aca="false">I13*1.1302</f>
        <v>20.580942</v>
      </c>
      <c r="M13" s="11" t="n">
        <f aca="false">K13+L13</f>
        <v>140.300282</v>
      </c>
      <c r="N13" s="11" t="n">
        <f aca="false">H13*$F$13</f>
        <v>303.808</v>
      </c>
      <c r="O13" s="11" t="n">
        <f aca="false">I13*$F$13</f>
        <v>58.272</v>
      </c>
      <c r="P13" s="11" t="n">
        <f aca="false">O13+N13</f>
        <v>362.08</v>
      </c>
      <c r="Q13" s="11" t="n">
        <f aca="false">F13*K13</f>
        <v>383.101888</v>
      </c>
      <c r="R13" s="11" t="n">
        <f aca="false">F13*L13</f>
        <v>65.8590144</v>
      </c>
      <c r="S13" s="11" t="n">
        <f aca="false">Q13+R13</f>
        <v>448.9609024</v>
      </c>
      <c r="T13" s="12" t="n">
        <f aca="false">P13/$P$50</f>
        <v>0.00151802399117181</v>
      </c>
      <c r="U13" s="13" t="n">
        <f aca="false">S13/$S$50</f>
        <v>0.00162721881047903</v>
      </c>
    </row>
    <row r="14" customFormat="false" ht="24" hidden="false" customHeight="true" outlineLevel="0" collapsed="false">
      <c r="A14" s="10" t="s">
        <v>52</v>
      </c>
      <c r="B14" s="10" t="s">
        <v>53</v>
      </c>
      <c r="C14" s="10" t="s">
        <v>32</v>
      </c>
      <c r="D14" s="10" t="s">
        <v>54</v>
      </c>
      <c r="E14" s="10" t="s">
        <v>51</v>
      </c>
      <c r="F14" s="10" t="n">
        <v>0.8</v>
      </c>
      <c r="G14" s="11" t="n">
        <f aca="false">H14+I14</f>
        <v>367.75</v>
      </c>
      <c r="H14" s="11" t="n">
        <v>308.58</v>
      </c>
      <c r="I14" s="11" t="n">
        <v>59.17</v>
      </c>
      <c r="J14" s="11" t="n">
        <f aca="false">H14+I14</f>
        <v>367.75</v>
      </c>
      <c r="K14" s="11" t="n">
        <f aca="false">H14*1.261</f>
        <v>389.11938</v>
      </c>
      <c r="L14" s="11" t="n">
        <f aca="false">I14*1.1302</f>
        <v>66.873934</v>
      </c>
      <c r="M14" s="11" t="n">
        <f aca="false">K14+L14</f>
        <v>455.993314</v>
      </c>
      <c r="N14" s="11" t="n">
        <f aca="false">H14*$F$14</f>
        <v>246.864</v>
      </c>
      <c r="O14" s="11" t="n">
        <f aca="false">I14*$F$14</f>
        <v>47.336</v>
      </c>
      <c r="P14" s="11" t="n">
        <f aca="false">O14+N14</f>
        <v>294.2</v>
      </c>
      <c r="Q14" s="11" t="n">
        <f aca="false">F14*K14</f>
        <v>311.295504</v>
      </c>
      <c r="R14" s="11" t="n">
        <f aca="false">F14*L14</f>
        <v>53.4991472</v>
      </c>
      <c r="S14" s="11" t="n">
        <f aca="false">Q14+R14</f>
        <v>364.7946512</v>
      </c>
      <c r="T14" s="12" t="n">
        <f aca="false">P14/$P$50</f>
        <v>0.00123343641792628</v>
      </c>
      <c r="U14" s="13" t="n">
        <f aca="false">S14/$S$50</f>
        <v>0.0013221657280658</v>
      </c>
    </row>
    <row r="15" customFormat="false" ht="25.95" hidden="false" customHeight="true" outlineLevel="0" collapsed="false">
      <c r="A15" s="10" t="s">
        <v>55</v>
      </c>
      <c r="B15" s="10" t="s">
        <v>56</v>
      </c>
      <c r="C15" s="10" t="s">
        <v>32</v>
      </c>
      <c r="D15" s="10" t="s">
        <v>57</v>
      </c>
      <c r="E15" s="10" t="s">
        <v>51</v>
      </c>
      <c r="F15" s="10" t="n">
        <v>2.52</v>
      </c>
      <c r="G15" s="11" t="n">
        <f aca="false">H15+I15</f>
        <v>100.15</v>
      </c>
      <c r="H15" s="11" t="n">
        <v>83.43</v>
      </c>
      <c r="I15" s="11" t="n">
        <v>16.72</v>
      </c>
      <c r="J15" s="11" t="n">
        <f aca="false">H15+I15</f>
        <v>100.15</v>
      </c>
      <c r="K15" s="11" t="n">
        <f aca="false">H15*1.261</f>
        <v>105.20523</v>
      </c>
      <c r="L15" s="11" t="n">
        <f aca="false">I15*1.1302</f>
        <v>18.896944</v>
      </c>
      <c r="M15" s="11" t="n">
        <f aca="false">K15+L15</f>
        <v>124.102174</v>
      </c>
      <c r="N15" s="11" t="n">
        <f aca="false">H15*$F$15</f>
        <v>210.2436</v>
      </c>
      <c r="O15" s="11" t="n">
        <f aca="false">I15*$F$15</f>
        <v>42.1344</v>
      </c>
      <c r="P15" s="11" t="n">
        <f aca="false">O15+N15</f>
        <v>252.378</v>
      </c>
      <c r="Q15" s="11" t="n">
        <f aca="false">F15*K15</f>
        <v>265.1171796</v>
      </c>
      <c r="R15" s="11" t="n">
        <f aca="false">F15*L15</f>
        <v>47.62029888</v>
      </c>
      <c r="S15" s="11" t="n">
        <f aca="false">Q15+R15</f>
        <v>312.73747848</v>
      </c>
      <c r="T15" s="12" t="n">
        <f aca="false">P15/$P$50</f>
        <v>0.00105809726812848</v>
      </c>
      <c r="U15" s="13" t="n">
        <f aca="false">S15/$S$50</f>
        <v>0.00113348914126834</v>
      </c>
    </row>
    <row r="16" customFormat="false" ht="25.95" hidden="false" customHeight="true" outlineLevel="0" collapsed="false">
      <c r="A16" s="10" t="s">
        <v>58</v>
      </c>
      <c r="B16" s="10" t="s">
        <v>59</v>
      </c>
      <c r="C16" s="10" t="s">
        <v>32</v>
      </c>
      <c r="D16" s="10" t="s">
        <v>60</v>
      </c>
      <c r="E16" s="10" t="s">
        <v>34</v>
      </c>
      <c r="F16" s="10" t="n">
        <v>5</v>
      </c>
      <c r="G16" s="11" t="n">
        <f aca="false">H16+I16</f>
        <v>17.77</v>
      </c>
      <c r="H16" s="11" t="n">
        <v>15.34</v>
      </c>
      <c r="I16" s="11" t="n">
        <v>2.43</v>
      </c>
      <c r="J16" s="11" t="n">
        <f aca="false">H16+I16</f>
        <v>17.77</v>
      </c>
      <c r="K16" s="11" t="n">
        <f aca="false">H16*1.261</f>
        <v>19.34374</v>
      </c>
      <c r="L16" s="11" t="n">
        <f aca="false">I16*1.1302</f>
        <v>2.746386</v>
      </c>
      <c r="M16" s="11" t="n">
        <f aca="false">K16+L16</f>
        <v>22.090126</v>
      </c>
      <c r="N16" s="11" t="n">
        <f aca="false">H16*$F$16</f>
        <v>76.7</v>
      </c>
      <c r="O16" s="11" t="n">
        <f aca="false">I16*$F$16</f>
        <v>12.15</v>
      </c>
      <c r="P16" s="11" t="n">
        <f aca="false">O16+N16</f>
        <v>88.85</v>
      </c>
      <c r="Q16" s="11" t="n">
        <f aca="false">F16*K16</f>
        <v>96.7187</v>
      </c>
      <c r="R16" s="11" t="n">
        <f aca="false">F16*L16</f>
        <v>13.73193</v>
      </c>
      <c r="S16" s="11" t="n">
        <f aca="false">Q16+R16</f>
        <v>110.45063</v>
      </c>
      <c r="T16" s="12" t="n">
        <f aca="false">P16/$P$50</f>
        <v>0.000372504506229606</v>
      </c>
      <c r="U16" s="13" t="n">
        <f aca="false">S16/$S$50</f>
        <v>0.000400318472732246</v>
      </c>
    </row>
    <row r="17" customFormat="false" ht="39" hidden="false" customHeight="true" outlineLevel="0" collapsed="false">
      <c r="A17" s="10" t="s">
        <v>61</v>
      </c>
      <c r="B17" s="10" t="s">
        <v>62</v>
      </c>
      <c r="C17" s="10" t="s">
        <v>32</v>
      </c>
      <c r="D17" s="10" t="s">
        <v>63</v>
      </c>
      <c r="E17" s="10" t="s">
        <v>64</v>
      </c>
      <c r="F17" s="10" t="n">
        <v>12</v>
      </c>
      <c r="G17" s="11" t="n">
        <f aca="false">H17+I17</f>
        <v>9.81</v>
      </c>
      <c r="H17" s="11" t="n">
        <v>8.73</v>
      </c>
      <c r="I17" s="11" t="n">
        <v>1.08</v>
      </c>
      <c r="J17" s="11" t="n">
        <f aca="false">H17+I17</f>
        <v>9.81</v>
      </c>
      <c r="K17" s="11" t="n">
        <f aca="false">H17*1.261</f>
        <v>11.00853</v>
      </c>
      <c r="L17" s="11" t="n">
        <f aca="false">I17*1.1302</f>
        <v>1.220616</v>
      </c>
      <c r="M17" s="11" t="n">
        <f aca="false">K17+L17</f>
        <v>12.229146</v>
      </c>
      <c r="N17" s="11" t="n">
        <f aca="false">H17*$F$17</f>
        <v>104.76</v>
      </c>
      <c r="O17" s="11" t="n">
        <f aca="false">I17*$F$17</f>
        <v>12.96</v>
      </c>
      <c r="P17" s="11" t="n">
        <f aca="false">O17+N17</f>
        <v>117.72</v>
      </c>
      <c r="Q17" s="11" t="n">
        <f aca="false">F17*K17</f>
        <v>132.10236</v>
      </c>
      <c r="R17" s="11" t="n">
        <f aca="false">F17*L17</f>
        <v>14.647392</v>
      </c>
      <c r="S17" s="11" t="n">
        <f aca="false">Q17+R17</f>
        <v>146.749752</v>
      </c>
      <c r="T17" s="12" t="n">
        <f aca="false">P17/$P$50</f>
        <v>0.000493542267567239</v>
      </c>
      <c r="U17" s="13" t="n">
        <f aca="false">S17/$S$50</f>
        <v>0.000531881407960063</v>
      </c>
    </row>
    <row r="18" customFormat="false" ht="25.95" hidden="false" customHeight="true" outlineLevel="0" collapsed="false">
      <c r="A18" s="10" t="s">
        <v>65</v>
      </c>
      <c r="B18" s="10" t="s">
        <v>66</v>
      </c>
      <c r="C18" s="10" t="s">
        <v>32</v>
      </c>
      <c r="D18" s="10" t="s">
        <v>67</v>
      </c>
      <c r="E18" s="10" t="s">
        <v>64</v>
      </c>
      <c r="F18" s="10" t="n">
        <v>17</v>
      </c>
      <c r="G18" s="11" t="n">
        <f aca="false">H18+I18</f>
        <v>406.77</v>
      </c>
      <c r="H18" s="11" t="n">
        <v>172.9</v>
      </c>
      <c r="I18" s="11" t="n">
        <v>233.87</v>
      </c>
      <c r="J18" s="11" t="n">
        <f aca="false">H18+I18</f>
        <v>406.77</v>
      </c>
      <c r="K18" s="11" t="n">
        <f aca="false">H18*1.261</f>
        <v>218.0269</v>
      </c>
      <c r="L18" s="11" t="n">
        <f aca="false">I18*1.1302</f>
        <v>264.319874</v>
      </c>
      <c r="M18" s="11" t="n">
        <f aca="false">K18+L18</f>
        <v>482.346774</v>
      </c>
      <c r="N18" s="11" t="n">
        <f aca="false">H18*$F$18</f>
        <v>2939.3</v>
      </c>
      <c r="O18" s="11" t="n">
        <f aca="false">I18*$F$18</f>
        <v>3975.79</v>
      </c>
      <c r="P18" s="11" t="n">
        <f aca="false">O18+N18</f>
        <v>6915.09</v>
      </c>
      <c r="Q18" s="11" t="n">
        <f aca="false">F18*K18</f>
        <v>3706.4573</v>
      </c>
      <c r="R18" s="11" t="n">
        <f aca="false">F18*L18</f>
        <v>4493.437858</v>
      </c>
      <c r="S18" s="11" t="n">
        <f aca="false">Q18+R18</f>
        <v>8199.895158</v>
      </c>
      <c r="T18" s="12" t="n">
        <f aca="false">P18/$P$50</f>
        <v>0.0289915834100538</v>
      </c>
      <c r="U18" s="13" t="n">
        <f aca="false">S18/$S$50</f>
        <v>0.0297197897940021</v>
      </c>
    </row>
    <row r="19" customFormat="false" ht="25.95" hidden="false" customHeight="true" outlineLevel="0" collapsed="false">
      <c r="A19" s="10" t="s">
        <v>68</v>
      </c>
      <c r="B19" s="10" t="s">
        <v>69</v>
      </c>
      <c r="C19" s="10" t="s">
        <v>70</v>
      </c>
      <c r="D19" s="10" t="s">
        <v>71</v>
      </c>
      <c r="E19" s="10" t="s">
        <v>72</v>
      </c>
      <c r="F19" s="10" t="n">
        <v>10</v>
      </c>
      <c r="G19" s="11" t="n">
        <f aca="false">H19+I19</f>
        <v>189.88</v>
      </c>
      <c r="H19" s="11" t="n">
        <v>128.72</v>
      </c>
      <c r="I19" s="11" t="n">
        <v>61.16</v>
      </c>
      <c r="J19" s="11" t="n">
        <f aca="false">H19+I19</f>
        <v>189.88</v>
      </c>
      <c r="K19" s="11" t="n">
        <f aca="false">H19*1.261</f>
        <v>162.31592</v>
      </c>
      <c r="L19" s="11" t="n">
        <f aca="false">I19*1.1302</f>
        <v>69.123032</v>
      </c>
      <c r="M19" s="11" t="n">
        <f aca="false">K19+L19</f>
        <v>231.438952</v>
      </c>
      <c r="N19" s="11" t="n">
        <f aca="false">H19*$F$19</f>
        <v>1287.2</v>
      </c>
      <c r="O19" s="11" t="n">
        <f aca="false">I19*$F$19</f>
        <v>611.6</v>
      </c>
      <c r="P19" s="11" t="n">
        <f aca="false">O19+N19</f>
        <v>1898.8</v>
      </c>
      <c r="Q19" s="11" t="n">
        <f aca="false">F19*K19</f>
        <v>1623.1592</v>
      </c>
      <c r="R19" s="11" t="n">
        <f aca="false">F19*L19</f>
        <v>691.23032</v>
      </c>
      <c r="S19" s="11" t="n">
        <f aca="false">Q19+R19</f>
        <v>2314.38952</v>
      </c>
      <c r="T19" s="12" t="n">
        <f aca="false">P19/$P$50</f>
        <v>0.0079607378326255</v>
      </c>
      <c r="U19" s="13" t="n">
        <f aca="false">S19/$S$50</f>
        <v>0.00838829871729946</v>
      </c>
    </row>
    <row r="20" customFormat="false" ht="24" hidden="false" customHeight="true" outlineLevel="0" collapsed="false">
      <c r="A20" s="7" t="s">
        <v>73</v>
      </c>
      <c r="B20" s="7"/>
      <c r="C20" s="7"/>
      <c r="D20" s="7" t="s">
        <v>74</v>
      </c>
      <c r="E20" s="7"/>
      <c r="F20" s="7"/>
      <c r="G20" s="8"/>
      <c r="H20" s="8"/>
      <c r="I20" s="8"/>
      <c r="J20" s="8"/>
      <c r="K20" s="8"/>
      <c r="L20" s="8"/>
      <c r="M20" s="8"/>
      <c r="N20" s="8" t="n">
        <f aca="false">SUM(N21:N22)</f>
        <v>3370.6481</v>
      </c>
      <c r="O20" s="8" t="n">
        <f aca="false">SUM(O21:O22)</f>
        <v>10877.9848</v>
      </c>
      <c r="P20" s="8" t="n">
        <f aca="false">SUM(P21:P22)</f>
        <v>14248.6329</v>
      </c>
      <c r="Q20" s="8" t="n">
        <f aca="false">SUM(Q21:Q22)</f>
        <v>4250.3872541</v>
      </c>
      <c r="R20" s="8" t="n">
        <f aca="false">SUM(R21:R22)</f>
        <v>12294.29842096</v>
      </c>
      <c r="S20" s="8" t="n">
        <f aca="false">SUM(S21:S22)</f>
        <v>16544.68567506</v>
      </c>
      <c r="T20" s="9" t="n">
        <f aca="false">P20/$P$50</f>
        <v>0.0597375347536457</v>
      </c>
      <c r="U20" s="9" t="n">
        <f aca="false">S20/$S$50</f>
        <v>0.0599647399138882</v>
      </c>
    </row>
    <row r="21" customFormat="false" ht="25.95" hidden="false" customHeight="true" outlineLevel="0" collapsed="false">
      <c r="A21" s="10" t="s">
        <v>75</v>
      </c>
      <c r="B21" s="10" t="s">
        <v>76</v>
      </c>
      <c r="C21" s="10" t="s">
        <v>32</v>
      </c>
      <c r="D21" s="10" t="s">
        <v>77</v>
      </c>
      <c r="E21" s="10" t="s">
        <v>34</v>
      </c>
      <c r="F21" s="10" t="n">
        <v>49.6</v>
      </c>
      <c r="G21" s="11" t="n">
        <f aca="false">H21+I21</f>
        <v>171.82</v>
      </c>
      <c r="H21" s="11" t="n">
        <v>54.79</v>
      </c>
      <c r="I21" s="11" t="n">
        <v>117.03</v>
      </c>
      <c r="J21" s="11" t="n">
        <f aca="false">H21+I21</f>
        <v>171.82</v>
      </c>
      <c r="K21" s="11" t="n">
        <f aca="false">H21*1.261</f>
        <v>69.09019</v>
      </c>
      <c r="L21" s="11" t="n">
        <f aca="false">I21*1.1302</f>
        <v>132.267306</v>
      </c>
      <c r="M21" s="11" t="n">
        <f aca="false">K21+L21</f>
        <v>201.357496</v>
      </c>
      <c r="N21" s="11" t="n">
        <f aca="false">H21*$F$21</f>
        <v>2717.584</v>
      </c>
      <c r="O21" s="11" t="n">
        <f aca="false">I21*$F$21</f>
        <v>5804.688</v>
      </c>
      <c r="P21" s="11" t="n">
        <f aca="false">O21+N21</f>
        <v>8522.272</v>
      </c>
      <c r="Q21" s="11" t="n">
        <f aca="false">F21*K21</f>
        <v>3426.873424</v>
      </c>
      <c r="R21" s="11" t="n">
        <f aca="false">F21*L21</f>
        <v>6560.4583776</v>
      </c>
      <c r="S21" s="11" t="n">
        <f aca="false">Q21+R21</f>
        <v>9987.3318016</v>
      </c>
      <c r="T21" s="12" t="n">
        <f aca="false">P21/$P$50</f>
        <v>0.0357297098853618</v>
      </c>
      <c r="U21" s="13" t="n">
        <f aca="false">S21/$S$50</f>
        <v>0.0361981947362972</v>
      </c>
    </row>
    <row r="22" customFormat="false" ht="25.95" hidden="false" customHeight="true" outlineLevel="0" collapsed="false">
      <c r="A22" s="10" t="s">
        <v>78</v>
      </c>
      <c r="B22" s="10" t="s">
        <v>79</v>
      </c>
      <c r="C22" s="10" t="s">
        <v>32</v>
      </c>
      <c r="D22" s="10" t="s">
        <v>80</v>
      </c>
      <c r="E22" s="10" t="s">
        <v>51</v>
      </c>
      <c r="F22" s="10" t="n">
        <v>7.27</v>
      </c>
      <c r="G22" s="11" t="n">
        <f aca="false">H22+I22</f>
        <v>787.67</v>
      </c>
      <c r="H22" s="11" t="n">
        <v>89.83</v>
      </c>
      <c r="I22" s="11" t="n">
        <v>697.84</v>
      </c>
      <c r="J22" s="11" t="n">
        <f aca="false">H22+I22</f>
        <v>787.67</v>
      </c>
      <c r="K22" s="11" t="n">
        <f aca="false">H22*1.261</f>
        <v>113.27563</v>
      </c>
      <c r="L22" s="11" t="n">
        <f aca="false">I22*1.1302</f>
        <v>788.698768</v>
      </c>
      <c r="M22" s="11" t="n">
        <f aca="false">K22+L22</f>
        <v>901.974398</v>
      </c>
      <c r="N22" s="11" t="n">
        <f aca="false">H22*$F$22</f>
        <v>653.0641</v>
      </c>
      <c r="O22" s="11" t="n">
        <f aca="false">I22*$F$22</f>
        <v>5073.2968</v>
      </c>
      <c r="P22" s="11" t="n">
        <f aca="false">O22+N22</f>
        <v>5726.3609</v>
      </c>
      <c r="Q22" s="11" t="n">
        <f aca="false">F22*K22</f>
        <v>823.5138301</v>
      </c>
      <c r="R22" s="11" t="n">
        <f aca="false">F22*L22</f>
        <v>5733.84004336</v>
      </c>
      <c r="S22" s="11" t="n">
        <f aca="false">Q22+R22</f>
        <v>6557.35387346</v>
      </c>
      <c r="T22" s="12" t="n">
        <f aca="false">P22/$P$50</f>
        <v>0.0240078248682839</v>
      </c>
      <c r="U22" s="13" t="n">
        <f aca="false">S22/$S$50</f>
        <v>0.023766545177591</v>
      </c>
    </row>
    <row r="23" customFormat="false" ht="24" hidden="false" customHeight="true" outlineLevel="0" collapsed="false">
      <c r="A23" s="7" t="s">
        <v>81</v>
      </c>
      <c r="B23" s="7"/>
      <c r="C23" s="7"/>
      <c r="D23" s="7" t="s">
        <v>82</v>
      </c>
      <c r="E23" s="7"/>
      <c r="F23" s="7"/>
      <c r="G23" s="8"/>
      <c r="H23" s="8"/>
      <c r="I23" s="8"/>
      <c r="J23" s="8"/>
      <c r="K23" s="8"/>
      <c r="L23" s="8"/>
      <c r="M23" s="8"/>
      <c r="N23" s="8" t="n">
        <f aca="false">SUM(N24:N26)</f>
        <v>4318.05</v>
      </c>
      <c r="O23" s="8" t="n">
        <f aca="false">SUM(O24:O26)</f>
        <v>3751.6</v>
      </c>
      <c r="P23" s="8" t="n">
        <f aca="false">SUM(P24:P26)</f>
        <v>8069.65</v>
      </c>
      <c r="Q23" s="8" t="n">
        <f aca="false">SUM(Q24:Q26)</f>
        <v>5445.06105</v>
      </c>
      <c r="R23" s="8" t="n">
        <f aca="false">SUM(R24:R26)</f>
        <v>4240.05832</v>
      </c>
      <c r="S23" s="8" t="n">
        <f aca="false">SUM(S24:S26)</f>
        <v>9685.11937</v>
      </c>
      <c r="T23" s="9" t="n">
        <f aca="false">P23/$P$50</f>
        <v>0.0338320876611788</v>
      </c>
      <c r="U23" s="9" t="n">
        <f aca="false">S23/$S$50</f>
        <v>0.0351028526901829</v>
      </c>
    </row>
    <row r="24" customFormat="false" ht="39" hidden="false" customHeight="true" outlineLevel="0" collapsed="false">
      <c r="A24" s="10" t="s">
        <v>83</v>
      </c>
      <c r="B24" s="10" t="s">
        <v>84</v>
      </c>
      <c r="C24" s="10" t="s">
        <v>32</v>
      </c>
      <c r="D24" s="10" t="s">
        <v>85</v>
      </c>
      <c r="E24" s="10" t="s">
        <v>34</v>
      </c>
      <c r="F24" s="10" t="n">
        <v>2.5</v>
      </c>
      <c r="G24" s="11" t="n">
        <f aca="false">H24+I24</f>
        <v>113.14</v>
      </c>
      <c r="H24" s="11" t="n">
        <v>12.5</v>
      </c>
      <c r="I24" s="11" t="n">
        <v>100.64</v>
      </c>
      <c r="J24" s="11" t="n">
        <f aca="false">H24+I24</f>
        <v>113.14</v>
      </c>
      <c r="K24" s="11" t="n">
        <f aca="false">H24*1.261</f>
        <v>15.7625</v>
      </c>
      <c r="L24" s="11" t="n">
        <f aca="false">I24*1.1302</f>
        <v>113.743328</v>
      </c>
      <c r="M24" s="11" t="n">
        <f aca="false">K24+L24</f>
        <v>129.505828</v>
      </c>
      <c r="N24" s="11" t="n">
        <f aca="false">H24*$F$24</f>
        <v>31.25</v>
      </c>
      <c r="O24" s="11" t="n">
        <f aca="false">I24*$F$24</f>
        <v>251.6</v>
      </c>
      <c r="P24" s="11" t="n">
        <f aca="false">O24+N24</f>
        <v>282.85</v>
      </c>
      <c r="Q24" s="11" t="n">
        <f aca="false">F24*K24</f>
        <v>39.40625</v>
      </c>
      <c r="R24" s="11" t="n">
        <f aca="false">F24*L24</f>
        <v>284.35832</v>
      </c>
      <c r="S24" s="11" t="n">
        <f aca="false">Q24+R24</f>
        <v>323.76457</v>
      </c>
      <c r="T24" s="12" t="n">
        <f aca="false">P24/$P$50</f>
        <v>0.00118585143035503</v>
      </c>
      <c r="U24" s="12" t="n">
        <f aca="false">S24/$S$50</f>
        <v>0.00117345585251268</v>
      </c>
    </row>
    <row r="25" customFormat="false" ht="52.05" hidden="false" customHeight="true" outlineLevel="0" collapsed="false">
      <c r="A25" s="10" t="s">
        <v>86</v>
      </c>
      <c r="B25" s="10" t="s">
        <v>87</v>
      </c>
      <c r="C25" s="10" t="s">
        <v>32</v>
      </c>
      <c r="D25" s="10" t="s">
        <v>88</v>
      </c>
      <c r="E25" s="10" t="s">
        <v>34</v>
      </c>
      <c r="F25" s="10" t="n">
        <v>40</v>
      </c>
      <c r="G25" s="11" t="n">
        <f aca="false">H25+I25</f>
        <v>131.93</v>
      </c>
      <c r="H25" s="11" t="n">
        <v>57.01</v>
      </c>
      <c r="I25" s="11" t="n">
        <v>74.92</v>
      </c>
      <c r="J25" s="11" t="n">
        <f aca="false">H25+I25</f>
        <v>131.93</v>
      </c>
      <c r="K25" s="11" t="n">
        <f aca="false">H25*1.261</f>
        <v>71.88961</v>
      </c>
      <c r="L25" s="11" t="n">
        <f aca="false">I25*1.1302</f>
        <v>84.674584</v>
      </c>
      <c r="M25" s="11" t="n">
        <f aca="false">K25+L25</f>
        <v>156.564194</v>
      </c>
      <c r="N25" s="11" t="n">
        <f aca="false">H25*$F$25</f>
        <v>2280.4</v>
      </c>
      <c r="O25" s="11" t="n">
        <f aca="false">I25*$F$25</f>
        <v>2996.8</v>
      </c>
      <c r="P25" s="11" t="n">
        <f aca="false">O25+N25</f>
        <v>5277.2</v>
      </c>
      <c r="Q25" s="11" t="n">
        <f aca="false">F25*K25</f>
        <v>2875.5844</v>
      </c>
      <c r="R25" s="11" t="n">
        <f aca="false">F25*L25</f>
        <v>3386.98336</v>
      </c>
      <c r="S25" s="11" t="n">
        <f aca="false">Q25+R25</f>
        <v>6262.56776</v>
      </c>
      <c r="T25" s="12" t="n">
        <f aca="false">P25/$P$50</f>
        <v>0.0221247133401787</v>
      </c>
      <c r="U25" s="12" t="n">
        <f aca="false">S25/$S$50</f>
        <v>0.0226981191602565</v>
      </c>
    </row>
    <row r="26" customFormat="false" ht="39" hidden="false" customHeight="true" outlineLevel="0" collapsed="false">
      <c r="A26" s="10" t="s">
        <v>89</v>
      </c>
      <c r="B26" s="10" t="s">
        <v>90</v>
      </c>
      <c r="C26" s="10" t="s">
        <v>32</v>
      </c>
      <c r="D26" s="10" t="s">
        <v>91</v>
      </c>
      <c r="E26" s="10" t="s">
        <v>34</v>
      </c>
      <c r="F26" s="10" t="n">
        <v>80</v>
      </c>
      <c r="G26" s="11" t="n">
        <f aca="false">H26+I26</f>
        <v>31.37</v>
      </c>
      <c r="H26" s="11" t="n">
        <v>25.08</v>
      </c>
      <c r="I26" s="11" t="n">
        <v>6.29</v>
      </c>
      <c r="J26" s="11" t="n">
        <f aca="false">H26+I26</f>
        <v>31.37</v>
      </c>
      <c r="K26" s="11" t="n">
        <f aca="false">H26*1.261</f>
        <v>31.62588</v>
      </c>
      <c r="L26" s="11" t="n">
        <f aca="false">I26*1.1302</f>
        <v>7.108958</v>
      </c>
      <c r="M26" s="11" t="n">
        <f aca="false">K26+L26</f>
        <v>38.734838</v>
      </c>
      <c r="N26" s="11" t="n">
        <f aca="false">H26*$F$26</f>
        <v>2006.4</v>
      </c>
      <c r="O26" s="11" t="n">
        <f aca="false">I26*$F$26</f>
        <v>503.2</v>
      </c>
      <c r="P26" s="11" t="n">
        <f aca="false">O26+N26</f>
        <v>2509.6</v>
      </c>
      <c r="Q26" s="11" t="n">
        <f aca="false">F26*K26</f>
        <v>2530.0704</v>
      </c>
      <c r="R26" s="11" t="n">
        <f aca="false">F26*L26</f>
        <v>568.71664</v>
      </c>
      <c r="S26" s="11" t="n">
        <f aca="false">Q26+R26</f>
        <v>3098.78704</v>
      </c>
      <c r="T26" s="12" t="n">
        <f aca="false">P26/$P$50</f>
        <v>0.0105215228906451</v>
      </c>
      <c r="U26" s="12" t="n">
        <f aca="false">S26/$S$50</f>
        <v>0.0112312776774137</v>
      </c>
    </row>
    <row r="27" customFormat="false" ht="24" hidden="false" customHeight="true" outlineLevel="0" collapsed="false">
      <c r="A27" s="7" t="s">
        <v>92</v>
      </c>
      <c r="B27" s="7"/>
      <c r="C27" s="7"/>
      <c r="D27" s="7" t="s">
        <v>93</v>
      </c>
      <c r="E27" s="7"/>
      <c r="F27" s="7"/>
      <c r="G27" s="8"/>
      <c r="H27" s="8"/>
      <c r="I27" s="8"/>
      <c r="J27" s="8"/>
      <c r="K27" s="8"/>
      <c r="L27" s="8"/>
      <c r="M27" s="8"/>
      <c r="N27" s="8" t="n">
        <f aca="false">SUM(N28:N29)</f>
        <v>329.856</v>
      </c>
      <c r="O27" s="8" t="n">
        <f aca="false">SUM(O28:O29)</f>
        <v>2546.039</v>
      </c>
      <c r="P27" s="8" t="n">
        <f aca="false">SUM(P28:P29)</f>
        <v>2875.895</v>
      </c>
      <c r="Q27" s="8" t="n">
        <f aca="false">SUM(Q28:Q29)</f>
        <v>415.948416</v>
      </c>
      <c r="R27" s="8" t="n">
        <f aca="false">SUM(R28:R29)</f>
        <v>2877.5332778</v>
      </c>
      <c r="S27" s="8" t="n">
        <f aca="false">SUM(S28:S29)</f>
        <v>3293.4816938</v>
      </c>
      <c r="T27" s="9" t="n">
        <f aca="false">P27/$P$50</f>
        <v>0.012057218311122</v>
      </c>
      <c r="U27" s="9" t="n">
        <f aca="false">S27/$S$50</f>
        <v>0.0119369311124222</v>
      </c>
    </row>
    <row r="28" customFormat="false" ht="25.95" hidden="false" customHeight="true" outlineLevel="0" collapsed="false">
      <c r="A28" s="10" t="s">
        <v>94</v>
      </c>
      <c r="B28" s="10" t="s">
        <v>95</v>
      </c>
      <c r="C28" s="10" t="s">
        <v>32</v>
      </c>
      <c r="D28" s="10" t="s">
        <v>96</v>
      </c>
      <c r="E28" s="10" t="s">
        <v>34</v>
      </c>
      <c r="F28" s="10" t="n">
        <v>33.7</v>
      </c>
      <c r="G28" s="11" t="n">
        <f aca="false">H28+I28</f>
        <v>69.35</v>
      </c>
      <c r="H28" s="11" t="n">
        <v>2.88</v>
      </c>
      <c r="I28" s="11" t="n">
        <v>66.47</v>
      </c>
      <c r="J28" s="11" t="n">
        <f aca="false">H28+I28</f>
        <v>69.35</v>
      </c>
      <c r="K28" s="11" t="n">
        <f aca="false">H28*1.261</f>
        <v>3.63168</v>
      </c>
      <c r="L28" s="11" t="n">
        <f aca="false">I28*1.1302</f>
        <v>75.124394</v>
      </c>
      <c r="M28" s="11" t="n">
        <f aca="false">K28+L28</f>
        <v>78.756074</v>
      </c>
      <c r="N28" s="11" t="n">
        <f aca="false">H28*$F$28</f>
        <v>97.056</v>
      </c>
      <c r="O28" s="11" t="n">
        <f aca="false">I28*$F$28</f>
        <v>2240.039</v>
      </c>
      <c r="P28" s="11" t="n">
        <f aca="false">O28+N28</f>
        <v>2337.095</v>
      </c>
      <c r="Q28" s="11" t="n">
        <f aca="false">F28*K28</f>
        <v>122.387616</v>
      </c>
      <c r="R28" s="11" t="n">
        <f aca="false">F28*L28</f>
        <v>2531.6920778</v>
      </c>
      <c r="S28" s="11" t="n">
        <f aca="false">Q28+R28</f>
        <v>2654.0796938</v>
      </c>
      <c r="T28" s="12" t="n">
        <f aca="false">P28/$P$50</f>
        <v>0.00979829396721081</v>
      </c>
      <c r="U28" s="12" t="n">
        <f aca="false">S28/$S$50</f>
        <v>0.00961947550259953</v>
      </c>
    </row>
    <row r="29" customFormat="false" ht="25.95" hidden="false" customHeight="true" outlineLevel="0" collapsed="false">
      <c r="A29" s="10" t="s">
        <v>97</v>
      </c>
      <c r="B29" s="10" t="s">
        <v>98</v>
      </c>
      <c r="C29" s="10" t="s">
        <v>32</v>
      </c>
      <c r="D29" s="10" t="s">
        <v>99</v>
      </c>
      <c r="E29" s="10" t="s">
        <v>34</v>
      </c>
      <c r="F29" s="10" t="n">
        <v>40</v>
      </c>
      <c r="G29" s="11" t="n">
        <f aca="false">H29+I29</f>
        <v>13.47</v>
      </c>
      <c r="H29" s="11" t="n">
        <v>5.82</v>
      </c>
      <c r="I29" s="11" t="n">
        <v>7.65</v>
      </c>
      <c r="J29" s="11" t="n">
        <f aca="false">H29+I29</f>
        <v>13.47</v>
      </c>
      <c r="K29" s="11" t="n">
        <f aca="false">H29*1.261</f>
        <v>7.33902</v>
      </c>
      <c r="L29" s="11" t="n">
        <f aca="false">I29*1.1302</f>
        <v>8.64603</v>
      </c>
      <c r="M29" s="11" t="n">
        <f aca="false">K29+L29</f>
        <v>15.98505</v>
      </c>
      <c r="N29" s="11" t="n">
        <f aca="false">H29*$F$29</f>
        <v>232.8</v>
      </c>
      <c r="O29" s="11" t="n">
        <f aca="false">I29*$F$29</f>
        <v>306</v>
      </c>
      <c r="P29" s="11" t="n">
        <f aca="false">O29+N29</f>
        <v>538.8</v>
      </c>
      <c r="Q29" s="11" t="n">
        <f aca="false">F29*K29</f>
        <v>293.5608</v>
      </c>
      <c r="R29" s="11" t="n">
        <f aca="false">F29*L29</f>
        <v>345.8412</v>
      </c>
      <c r="S29" s="11" t="n">
        <f aca="false">Q29+R29</f>
        <v>639.402</v>
      </c>
      <c r="T29" s="12" t="n">
        <f aca="false">P29/$P$50</f>
        <v>0.00225892434391122</v>
      </c>
      <c r="U29" s="12" t="n">
        <f aca="false">S29/$S$50</f>
        <v>0.00231745560982263</v>
      </c>
    </row>
    <row r="30" customFormat="false" ht="24" hidden="false" customHeight="true" outlineLevel="0" collapsed="false">
      <c r="A30" s="7" t="s">
        <v>100</v>
      </c>
      <c r="B30" s="7"/>
      <c r="C30" s="7"/>
      <c r="D30" s="7" t="s">
        <v>101</v>
      </c>
      <c r="E30" s="7"/>
      <c r="F30" s="7"/>
      <c r="G30" s="8"/>
      <c r="H30" s="8"/>
      <c r="I30" s="8"/>
      <c r="J30" s="8"/>
      <c r="K30" s="8"/>
      <c r="L30" s="8"/>
      <c r="M30" s="8"/>
      <c r="N30" s="8" t="n">
        <f aca="false">SUM(N31:N36)</f>
        <v>30783.59</v>
      </c>
      <c r="O30" s="8" t="n">
        <f aca="false">SUM(O31:O36)</f>
        <v>163303.64</v>
      </c>
      <c r="P30" s="8" t="n">
        <f aca="false">SUM(P31:P36)</f>
        <v>194087.23</v>
      </c>
      <c r="Q30" s="8" t="n">
        <f aca="false">SUM(Q31:Q36)</f>
        <v>38818.10699</v>
      </c>
      <c r="R30" s="8" t="n">
        <f aca="false">SUM(R31:R36)</f>
        <v>184565.773928</v>
      </c>
      <c r="S30" s="8" t="n">
        <f aca="false">SUM(S31:S36)</f>
        <v>223383.880918</v>
      </c>
      <c r="T30" s="9" t="n">
        <f aca="false">P30/$P$50</f>
        <v>0.813712636765581</v>
      </c>
      <c r="U30" s="9" t="n">
        <f aca="false">S30/$S$50</f>
        <v>0.809634983902724</v>
      </c>
    </row>
    <row r="31" customFormat="false" ht="25.95" hidden="false" customHeight="true" outlineLevel="0" collapsed="false">
      <c r="A31" s="10" t="s">
        <v>102</v>
      </c>
      <c r="B31" s="10" t="s">
        <v>103</v>
      </c>
      <c r="C31" s="10" t="s">
        <v>70</v>
      </c>
      <c r="D31" s="10" t="s">
        <v>104</v>
      </c>
      <c r="E31" s="10" t="s">
        <v>105</v>
      </c>
      <c r="F31" s="10" t="n">
        <v>1</v>
      </c>
      <c r="G31" s="11" t="n">
        <f aca="false">H31+I31</f>
        <v>189880.46</v>
      </c>
      <c r="H31" s="11" t="n">
        <v>30012</v>
      </c>
      <c r="I31" s="11" t="n">
        <v>159868.46</v>
      </c>
      <c r="J31" s="11" t="n">
        <f aca="false">H31+I31</f>
        <v>189880.46</v>
      </c>
      <c r="K31" s="11" t="n">
        <f aca="false">H31*1.261</f>
        <v>37845.132</v>
      </c>
      <c r="L31" s="11" t="n">
        <f aca="false">I31*1.1302</f>
        <v>180683.333492</v>
      </c>
      <c r="M31" s="11" t="n">
        <f aca="false">K31+L31</f>
        <v>218528.465492</v>
      </c>
      <c r="N31" s="11" t="n">
        <f aca="false">H31*$F$31</f>
        <v>30012</v>
      </c>
      <c r="O31" s="11" t="n">
        <f aca="false">I31*$F$31</f>
        <v>159868.46</v>
      </c>
      <c r="P31" s="11" t="n">
        <f aca="false">O31+N31</f>
        <v>189880.46</v>
      </c>
      <c r="Q31" s="11" t="n">
        <f aca="false">F31*K31</f>
        <v>37845.132</v>
      </c>
      <c r="R31" s="11" t="n">
        <f aca="false">F31*L31</f>
        <v>180683.333492</v>
      </c>
      <c r="S31" s="11" t="n">
        <f aca="false">Q31+R31</f>
        <v>218528.465492</v>
      </c>
      <c r="T31" s="12" t="n">
        <f aca="false">P31/$P$50</f>
        <v>0.796075711817112</v>
      </c>
      <c r="U31" s="12" t="n">
        <f aca="false">S31/$S$50</f>
        <v>0.792036963069191</v>
      </c>
    </row>
    <row r="32" customFormat="false" ht="58.4" hidden="false" customHeight="false" outlineLevel="0" collapsed="false">
      <c r="A32" s="10" t="s">
        <v>106</v>
      </c>
      <c r="B32" s="10" t="n">
        <v>72110</v>
      </c>
      <c r="C32" s="10" t="s">
        <v>32</v>
      </c>
      <c r="D32" s="15" t="s">
        <v>107</v>
      </c>
      <c r="E32" s="10" t="s">
        <v>34</v>
      </c>
      <c r="F32" s="10" t="n">
        <v>3</v>
      </c>
      <c r="G32" s="11" t="n">
        <f aca="false">H32+I32</f>
        <v>127.28</v>
      </c>
      <c r="H32" s="11" t="n">
        <v>31.07</v>
      </c>
      <c r="I32" s="11" t="n">
        <v>96.21</v>
      </c>
      <c r="J32" s="11" t="n">
        <f aca="false">H32+I32</f>
        <v>127.28</v>
      </c>
      <c r="K32" s="11" t="n">
        <f aca="false">H32*1.261</f>
        <v>39.17927</v>
      </c>
      <c r="L32" s="11" t="n">
        <f aca="false">I32*1.1302</f>
        <v>108.736542</v>
      </c>
      <c r="M32" s="11" t="n">
        <f aca="false">K32+L32</f>
        <v>147.915812</v>
      </c>
      <c r="N32" s="11" t="n">
        <f aca="false">H32*$F$32</f>
        <v>93.21</v>
      </c>
      <c r="O32" s="11" t="n">
        <f aca="false">I32*$F$32</f>
        <v>288.63</v>
      </c>
      <c r="P32" s="11" t="n">
        <f aca="false">O32+N32</f>
        <v>381.84</v>
      </c>
      <c r="Q32" s="11" t="n">
        <f aca="false">F32*K32</f>
        <v>117.53781</v>
      </c>
      <c r="R32" s="11" t="n">
        <f aca="false">F32*L32</f>
        <v>326.209626</v>
      </c>
      <c r="S32" s="11" t="n">
        <f aca="false">Q32+R32</f>
        <v>443.747436</v>
      </c>
      <c r="T32" s="12" t="n">
        <f aca="false">P32/$P$50</f>
        <v>0.0016008679871549</v>
      </c>
      <c r="U32" s="12" t="n">
        <f aca="false">S32/$S$50</f>
        <v>0.00160832306577491</v>
      </c>
    </row>
    <row r="33" customFormat="false" ht="39" hidden="false" customHeight="true" outlineLevel="0" collapsed="false">
      <c r="A33" s="10" t="s">
        <v>108</v>
      </c>
      <c r="B33" s="10" t="s">
        <v>109</v>
      </c>
      <c r="C33" s="10" t="s">
        <v>32</v>
      </c>
      <c r="D33" s="10" t="s">
        <v>110</v>
      </c>
      <c r="E33" s="10" t="s">
        <v>34</v>
      </c>
      <c r="F33" s="10" t="n">
        <v>3</v>
      </c>
      <c r="G33" s="11" t="n">
        <f aca="false">H33+I33</f>
        <v>983.06</v>
      </c>
      <c r="H33" s="11" t="n">
        <v>82.6</v>
      </c>
      <c r="I33" s="11" t="n">
        <v>900.46</v>
      </c>
      <c r="J33" s="11" t="n">
        <f aca="false">H33+I33</f>
        <v>983.06</v>
      </c>
      <c r="K33" s="11" t="n">
        <f aca="false">H33*1.261</f>
        <v>104.1586</v>
      </c>
      <c r="L33" s="11" t="n">
        <f aca="false">I33*1.1302</f>
        <v>1017.699892</v>
      </c>
      <c r="M33" s="11" t="n">
        <f aca="false">K33+L33</f>
        <v>1121.858492</v>
      </c>
      <c r="N33" s="11" t="n">
        <f aca="false">H33*$F$33</f>
        <v>247.8</v>
      </c>
      <c r="O33" s="11" t="n">
        <f aca="false">I33*$F$33</f>
        <v>2701.38</v>
      </c>
      <c r="P33" s="11" t="n">
        <f aca="false">O33+N33</f>
        <v>2949.18</v>
      </c>
      <c r="Q33" s="11" t="n">
        <f aca="false">F33*K33</f>
        <v>312.4758</v>
      </c>
      <c r="R33" s="11" t="n">
        <f aca="false">F33*L33</f>
        <v>3053.099676</v>
      </c>
      <c r="S33" s="11" t="n">
        <f aca="false">Q33+R33</f>
        <v>3365.575476</v>
      </c>
      <c r="T33" s="12" t="n">
        <f aca="false">P33/$P$50</f>
        <v>0.0123644664004753</v>
      </c>
      <c r="U33" s="12" t="n">
        <f aca="false">S33/$S$50</f>
        <v>0.0121982286060064</v>
      </c>
    </row>
    <row r="34" customFormat="false" ht="25.95" hidden="false" customHeight="true" outlineLevel="0" collapsed="false">
      <c r="A34" s="10" t="s">
        <v>111</v>
      </c>
      <c r="B34" s="10" t="s">
        <v>112</v>
      </c>
      <c r="C34" s="10" t="s">
        <v>32</v>
      </c>
      <c r="D34" s="10" t="s">
        <v>113</v>
      </c>
      <c r="E34" s="10" t="s">
        <v>34</v>
      </c>
      <c r="F34" s="10" t="n">
        <v>3</v>
      </c>
      <c r="G34" s="11" t="n">
        <f aca="false">H34+I34</f>
        <v>58.23</v>
      </c>
      <c r="H34" s="11" t="n">
        <v>12.04</v>
      </c>
      <c r="I34" s="11" t="n">
        <v>46.19</v>
      </c>
      <c r="J34" s="11" t="n">
        <f aca="false">H34+I34</f>
        <v>58.23</v>
      </c>
      <c r="K34" s="11" t="n">
        <f aca="false">H34*1.261</f>
        <v>15.18244</v>
      </c>
      <c r="L34" s="11" t="n">
        <f aca="false">I34*1.1302</f>
        <v>52.203938</v>
      </c>
      <c r="M34" s="11" t="n">
        <f aca="false">K34+L34</f>
        <v>67.386378</v>
      </c>
      <c r="N34" s="11" t="n">
        <f aca="false">H34*$F$34</f>
        <v>36.12</v>
      </c>
      <c r="O34" s="11" t="n">
        <f aca="false">I34*$F$34</f>
        <v>138.57</v>
      </c>
      <c r="P34" s="11" t="n">
        <f aca="false">O34+N34</f>
        <v>174.69</v>
      </c>
      <c r="Q34" s="11" t="n">
        <f aca="false">F34*K34</f>
        <v>45.54732</v>
      </c>
      <c r="R34" s="11" t="n">
        <f aca="false">F34*L34</f>
        <v>156.611814</v>
      </c>
      <c r="S34" s="11" t="n">
        <f aca="false">Q34+R34</f>
        <v>202.159134</v>
      </c>
      <c r="T34" s="12" t="n">
        <f aca="false">P34/$P$50</f>
        <v>0.000732389557605513</v>
      </c>
      <c r="U34" s="12" t="n">
        <f aca="false">S34/$S$50</f>
        <v>0.000732707778776396</v>
      </c>
    </row>
    <row r="35" customFormat="false" ht="25.95" hidden="false" customHeight="true" outlineLevel="0" collapsed="false">
      <c r="A35" s="10" t="s">
        <v>114</v>
      </c>
      <c r="B35" s="10" t="s">
        <v>115</v>
      </c>
      <c r="C35" s="10" t="s">
        <v>32</v>
      </c>
      <c r="D35" s="10" t="s">
        <v>116</v>
      </c>
      <c r="E35" s="10" t="s">
        <v>34</v>
      </c>
      <c r="F35" s="10" t="n">
        <v>6</v>
      </c>
      <c r="G35" s="11" t="n">
        <f aca="false">H35+I35</f>
        <v>55.26</v>
      </c>
      <c r="H35" s="11" t="n">
        <v>39.53</v>
      </c>
      <c r="I35" s="11" t="n">
        <v>15.73</v>
      </c>
      <c r="J35" s="11" t="n">
        <f aca="false">H35+I35</f>
        <v>55.26</v>
      </c>
      <c r="K35" s="11" t="n">
        <f aca="false">H35*1.261</f>
        <v>49.84733</v>
      </c>
      <c r="L35" s="11" t="n">
        <f aca="false">I35*1.1302</f>
        <v>17.778046</v>
      </c>
      <c r="M35" s="11" t="n">
        <f aca="false">K35+L35</f>
        <v>67.625376</v>
      </c>
      <c r="N35" s="11" t="n">
        <f aca="false">H35*$F$35</f>
        <v>237.18</v>
      </c>
      <c r="O35" s="11" t="n">
        <f aca="false">I35*$F$35</f>
        <v>94.38</v>
      </c>
      <c r="P35" s="11" t="n">
        <f aca="false">O35+N35</f>
        <v>331.56</v>
      </c>
      <c r="Q35" s="11" t="n">
        <f aca="false">F35*K35</f>
        <v>299.08398</v>
      </c>
      <c r="R35" s="11" t="n">
        <f aca="false">F35*L35</f>
        <v>106.668276</v>
      </c>
      <c r="S35" s="11" t="n">
        <f aca="false">Q35+R35</f>
        <v>405.752256</v>
      </c>
      <c r="T35" s="12" t="n">
        <f aca="false">P35/$P$50</f>
        <v>0.0013900685884692</v>
      </c>
      <c r="U35" s="12" t="n">
        <f aca="false">S35/$S$50</f>
        <v>0.0014706129193612</v>
      </c>
    </row>
    <row r="36" customFormat="false" ht="24" hidden="false" customHeight="true" outlineLevel="0" collapsed="false">
      <c r="A36" s="10" t="s">
        <v>117</v>
      </c>
      <c r="B36" s="10" t="s">
        <v>118</v>
      </c>
      <c r="C36" s="10" t="s">
        <v>70</v>
      </c>
      <c r="D36" s="10" t="s">
        <v>119</v>
      </c>
      <c r="E36" s="10" t="s">
        <v>34</v>
      </c>
      <c r="F36" s="10" t="n">
        <v>2</v>
      </c>
      <c r="G36" s="11" t="n">
        <f aca="false">H36+I36</f>
        <v>184.75</v>
      </c>
      <c r="H36" s="11" t="n">
        <v>78.64</v>
      </c>
      <c r="I36" s="11" t="n">
        <v>106.11</v>
      </c>
      <c r="J36" s="11" t="n">
        <f aca="false">H36+I36</f>
        <v>184.75</v>
      </c>
      <c r="K36" s="11" t="n">
        <f aca="false">H36*1.261</f>
        <v>99.16504</v>
      </c>
      <c r="L36" s="11" t="n">
        <f aca="false">I36*1.1302</f>
        <v>119.925522</v>
      </c>
      <c r="M36" s="11" t="n">
        <f aca="false">K36+L36</f>
        <v>219.090562</v>
      </c>
      <c r="N36" s="11" t="n">
        <f aca="false">H36*$F$36</f>
        <v>157.28</v>
      </c>
      <c r="O36" s="11" t="n">
        <f aca="false">I36*$F$36</f>
        <v>212.22</v>
      </c>
      <c r="P36" s="11" t="n">
        <f aca="false">O36+N36</f>
        <v>369.5</v>
      </c>
      <c r="Q36" s="11" t="n">
        <f aca="false">F36*K36</f>
        <v>198.33008</v>
      </c>
      <c r="R36" s="11" t="n">
        <f aca="false">F36*L36</f>
        <v>239.851044</v>
      </c>
      <c r="S36" s="11" t="n">
        <f aca="false">Q36+R36</f>
        <v>438.181124</v>
      </c>
      <c r="T36" s="12" t="n">
        <f aca="false">P36/$P$50</f>
        <v>0.00154913241476465</v>
      </c>
      <c r="U36" s="12" t="n">
        <f aca="false">S36/$S$50</f>
        <v>0.00158814846361473</v>
      </c>
    </row>
    <row r="37" customFormat="false" ht="24" hidden="false" customHeight="true" outlineLevel="0" collapsed="false">
      <c r="A37" s="7" t="s">
        <v>120</v>
      </c>
      <c r="B37" s="7"/>
      <c r="C37" s="7"/>
      <c r="D37" s="7" t="s">
        <v>121</v>
      </c>
      <c r="E37" s="7"/>
      <c r="F37" s="7"/>
      <c r="G37" s="8"/>
      <c r="H37" s="8"/>
      <c r="I37" s="8"/>
      <c r="J37" s="8"/>
      <c r="K37" s="8"/>
      <c r="L37" s="8"/>
      <c r="M37" s="8"/>
      <c r="N37" s="8" t="n">
        <f aca="false">SUM(N38:N44)</f>
        <v>1802.21</v>
      </c>
      <c r="O37" s="8" t="n">
        <f aca="false">SUM(O38:O44)</f>
        <v>1790.51</v>
      </c>
      <c r="P37" s="8" t="n">
        <f aca="false">SUM(P38:P44)</f>
        <v>3592.72</v>
      </c>
      <c r="Q37" s="8" t="n">
        <f aca="false">SUM(Q38:Q44)</f>
        <v>2272.58681</v>
      </c>
      <c r="R37" s="8" t="n">
        <f aca="false">SUM(R38:R44)</f>
        <v>2023.634402</v>
      </c>
      <c r="S37" s="8" t="n">
        <f aca="false">SUM(S38:S44)</f>
        <v>4296.221212</v>
      </c>
      <c r="T37" s="9" t="n">
        <f aca="false">P37/$P$50</f>
        <v>0.0150625142332159</v>
      </c>
      <c r="U37" s="9" t="n">
        <f aca="false">S37/$S$50</f>
        <v>0.0155712712015108</v>
      </c>
    </row>
    <row r="38" customFormat="false" ht="25.95" hidden="false" customHeight="true" outlineLevel="0" collapsed="false">
      <c r="A38" s="10" t="s">
        <v>122</v>
      </c>
      <c r="B38" s="10" t="s">
        <v>123</v>
      </c>
      <c r="C38" s="10" t="s">
        <v>32</v>
      </c>
      <c r="D38" s="10" t="s">
        <v>124</v>
      </c>
      <c r="E38" s="10" t="s">
        <v>64</v>
      </c>
      <c r="F38" s="10" t="n">
        <v>130</v>
      </c>
      <c r="G38" s="11" t="n">
        <f aca="false">H38+I38</f>
        <v>8.15</v>
      </c>
      <c r="H38" s="11" t="n">
        <v>3.65</v>
      </c>
      <c r="I38" s="11" t="n">
        <v>4.5</v>
      </c>
      <c r="J38" s="11" t="n">
        <f aca="false">H38+I38</f>
        <v>8.15</v>
      </c>
      <c r="K38" s="11" t="n">
        <f aca="false">H38*1.261</f>
        <v>4.60265</v>
      </c>
      <c r="L38" s="11" t="n">
        <f aca="false">I38*1.1302</f>
        <v>5.0859</v>
      </c>
      <c r="M38" s="11" t="n">
        <f aca="false">K38+L38</f>
        <v>9.68855</v>
      </c>
      <c r="N38" s="11" t="n">
        <f aca="false">H38*$F$38</f>
        <v>474.5</v>
      </c>
      <c r="O38" s="11" t="n">
        <f aca="false">I38*$F$38</f>
        <v>585</v>
      </c>
      <c r="P38" s="11" t="n">
        <f aca="false">O38+N38</f>
        <v>1059.5</v>
      </c>
      <c r="Q38" s="11" t="n">
        <f aca="false">F38*K38</f>
        <v>598.3445</v>
      </c>
      <c r="R38" s="11" t="n">
        <f aca="false">F38*L38</f>
        <v>661.167</v>
      </c>
      <c r="S38" s="11" t="n">
        <f aca="false">Q38+R38</f>
        <v>1259.5115</v>
      </c>
      <c r="T38" s="12" t="n">
        <f aca="false">P38/$P$50</f>
        <v>0.00444196425830351</v>
      </c>
      <c r="U38" s="12" t="n">
        <f aca="false">S38/$S$50</f>
        <v>0.00456498727140534</v>
      </c>
    </row>
    <row r="39" customFormat="false" ht="25.95" hidden="false" customHeight="true" outlineLevel="0" collapsed="false">
      <c r="A39" s="10" t="s">
        <v>125</v>
      </c>
      <c r="B39" s="10" t="s">
        <v>126</v>
      </c>
      <c r="C39" s="10" t="s">
        <v>32</v>
      </c>
      <c r="D39" s="10" t="s">
        <v>127</v>
      </c>
      <c r="E39" s="10" t="s">
        <v>64</v>
      </c>
      <c r="F39" s="10" t="n">
        <v>60</v>
      </c>
      <c r="G39" s="11" t="n">
        <f aca="false">H39+I39</f>
        <v>7.19</v>
      </c>
      <c r="H39" s="11" t="n">
        <v>2.99</v>
      </c>
      <c r="I39" s="11" t="n">
        <v>4.2</v>
      </c>
      <c r="J39" s="11" t="n">
        <f aca="false">H39+I39</f>
        <v>7.19</v>
      </c>
      <c r="K39" s="11" t="n">
        <f aca="false">H39*1.261</f>
        <v>3.77039</v>
      </c>
      <c r="L39" s="11" t="n">
        <f aca="false">I39*1.1302</f>
        <v>4.74684</v>
      </c>
      <c r="M39" s="11" t="n">
        <f aca="false">K39+L39</f>
        <v>8.51723</v>
      </c>
      <c r="N39" s="11" t="n">
        <f aca="false">H39*$F$39</f>
        <v>179.4</v>
      </c>
      <c r="O39" s="11" t="n">
        <f aca="false">I39*$F$39</f>
        <v>252</v>
      </c>
      <c r="P39" s="11" t="n">
        <f aca="false">O39+N39</f>
        <v>431.4</v>
      </c>
      <c r="Q39" s="11" t="n">
        <f aca="false">F39*K39</f>
        <v>226.2234</v>
      </c>
      <c r="R39" s="11" t="n">
        <f aca="false">F39*L39</f>
        <v>284.8104</v>
      </c>
      <c r="S39" s="11" t="n">
        <f aca="false">Q39+R39</f>
        <v>511.0338</v>
      </c>
      <c r="T39" s="12" t="n">
        <f aca="false">P39/$P$50</f>
        <v>0.00180864877869951</v>
      </c>
      <c r="U39" s="12" t="n">
        <f aca="false">S39/$S$50</f>
        <v>0.00185219650019702</v>
      </c>
    </row>
    <row r="40" customFormat="false" ht="25.95" hidden="false" customHeight="true" outlineLevel="0" collapsed="false">
      <c r="A40" s="10" t="s">
        <v>128</v>
      </c>
      <c r="B40" s="10" t="s">
        <v>129</v>
      </c>
      <c r="C40" s="10" t="s">
        <v>32</v>
      </c>
      <c r="D40" s="10" t="s">
        <v>130</v>
      </c>
      <c r="E40" s="10" t="s">
        <v>64</v>
      </c>
      <c r="F40" s="10" t="n">
        <v>30</v>
      </c>
      <c r="G40" s="11" t="n">
        <f aca="false">H40+I40</f>
        <v>44.38</v>
      </c>
      <c r="H40" s="11" t="n">
        <v>28.04</v>
      </c>
      <c r="I40" s="11" t="n">
        <v>16.34</v>
      </c>
      <c r="J40" s="11" t="n">
        <f aca="false">H40+I40</f>
        <v>44.38</v>
      </c>
      <c r="K40" s="11" t="n">
        <f aca="false">H40*1.261</f>
        <v>35.35844</v>
      </c>
      <c r="L40" s="11" t="n">
        <f aca="false">I40*1.1302</f>
        <v>18.467468</v>
      </c>
      <c r="M40" s="11" t="n">
        <f aca="false">K40+L40</f>
        <v>53.825908</v>
      </c>
      <c r="N40" s="11" t="n">
        <f aca="false">H40*$F$40</f>
        <v>841.2</v>
      </c>
      <c r="O40" s="11" t="n">
        <f aca="false">I40*$F$40</f>
        <v>490.2</v>
      </c>
      <c r="P40" s="11" t="n">
        <f aca="false">O40+N40</f>
        <v>1331.4</v>
      </c>
      <c r="Q40" s="11" t="n">
        <f aca="false">F40*K40</f>
        <v>1060.7532</v>
      </c>
      <c r="R40" s="11" t="n">
        <f aca="false">F40*L40</f>
        <v>554.02404</v>
      </c>
      <c r="S40" s="11" t="n">
        <f aca="false">Q40+R40</f>
        <v>1614.77724</v>
      </c>
      <c r="T40" s="12" t="n">
        <f aca="false">P40/$P$50</f>
        <v>0.00558190770505455</v>
      </c>
      <c r="U40" s="12" t="n">
        <f aca="false">S40/$S$50</f>
        <v>0.00585261630938268</v>
      </c>
    </row>
    <row r="41" customFormat="false" ht="25.95" hidden="false" customHeight="true" outlineLevel="0" collapsed="false">
      <c r="A41" s="10" t="s">
        <v>131</v>
      </c>
      <c r="B41" s="10" t="s">
        <v>132</v>
      </c>
      <c r="C41" s="10" t="s">
        <v>32</v>
      </c>
      <c r="D41" s="10" t="s">
        <v>133</v>
      </c>
      <c r="E41" s="10" t="s">
        <v>38</v>
      </c>
      <c r="F41" s="10" t="n">
        <v>2</v>
      </c>
      <c r="G41" s="11" t="n">
        <f aca="false">H41+I41</f>
        <v>16.35</v>
      </c>
      <c r="H41" s="11" t="n">
        <v>4.92</v>
      </c>
      <c r="I41" s="11" t="n">
        <v>11.43</v>
      </c>
      <c r="J41" s="11" t="n">
        <f aca="false">H41+I41</f>
        <v>16.35</v>
      </c>
      <c r="K41" s="11" t="n">
        <f aca="false">H41*1.261</f>
        <v>6.20412</v>
      </c>
      <c r="L41" s="11" t="n">
        <f aca="false">I41*1.1302</f>
        <v>12.918186</v>
      </c>
      <c r="M41" s="11" t="n">
        <f aca="false">K41+L41</f>
        <v>19.122306</v>
      </c>
      <c r="N41" s="11" t="n">
        <f aca="false">H41*$F$41</f>
        <v>9.84</v>
      </c>
      <c r="O41" s="11" t="n">
        <f aca="false">I41*$F$41</f>
        <v>22.86</v>
      </c>
      <c r="P41" s="11" t="n">
        <f aca="false">O41+N41</f>
        <v>32.7</v>
      </c>
      <c r="Q41" s="11" t="n">
        <f aca="false">F41*K41</f>
        <v>12.40824</v>
      </c>
      <c r="R41" s="11" t="n">
        <f aca="false">F41*L41</f>
        <v>25.836372</v>
      </c>
      <c r="S41" s="11" t="n">
        <f aca="false">Q41+R41</f>
        <v>38.244612</v>
      </c>
      <c r="T41" s="12" t="n">
        <f aca="false">P41/$P$50</f>
        <v>0.000137095074324233</v>
      </c>
      <c r="U41" s="12" t="n">
        <f aca="false">S41/$S$50</f>
        <v>0.000138614190485626</v>
      </c>
    </row>
    <row r="42" customFormat="false" ht="25.95" hidden="false" customHeight="true" outlineLevel="0" collapsed="false">
      <c r="A42" s="10" t="s">
        <v>134</v>
      </c>
      <c r="B42" s="10" t="s">
        <v>135</v>
      </c>
      <c r="C42" s="10" t="s">
        <v>32</v>
      </c>
      <c r="D42" s="10" t="s">
        <v>136</v>
      </c>
      <c r="E42" s="10" t="s">
        <v>38</v>
      </c>
      <c r="F42" s="10" t="n">
        <v>1</v>
      </c>
      <c r="G42" s="11" t="n">
        <f aca="false">H42+I42</f>
        <v>101.49</v>
      </c>
      <c r="H42" s="11" t="n">
        <v>24.92</v>
      </c>
      <c r="I42" s="11" t="n">
        <v>76.57</v>
      </c>
      <c r="J42" s="11" t="n">
        <f aca="false">H42+I42</f>
        <v>101.49</v>
      </c>
      <c r="K42" s="11" t="n">
        <f aca="false">H42*1.261</f>
        <v>31.42412</v>
      </c>
      <c r="L42" s="11" t="n">
        <f aca="false">I42*1.1302</f>
        <v>86.539414</v>
      </c>
      <c r="M42" s="11" t="n">
        <f aca="false">K42+L42</f>
        <v>117.963534</v>
      </c>
      <c r="N42" s="11" t="n">
        <f aca="false">H42*$F$42</f>
        <v>24.92</v>
      </c>
      <c r="O42" s="11" t="n">
        <f aca="false">I42*$F$42</f>
        <v>76.57</v>
      </c>
      <c r="P42" s="11" t="n">
        <f aca="false">O42+N42</f>
        <v>101.49</v>
      </c>
      <c r="Q42" s="11" t="n">
        <f aca="false">F42*K42</f>
        <v>31.42412</v>
      </c>
      <c r="R42" s="11" t="n">
        <f aca="false">F42*L42</f>
        <v>86.539414</v>
      </c>
      <c r="S42" s="11" t="n">
        <f aca="false">Q42+R42</f>
        <v>117.963534</v>
      </c>
      <c r="T42" s="12" t="n">
        <f aca="false">P42/$P$50</f>
        <v>0.000425497831595303</v>
      </c>
      <c r="U42" s="12" t="n">
        <f aca="false">S42/$S$50</f>
        <v>0.000427548324251101</v>
      </c>
    </row>
    <row r="43" customFormat="false" ht="25.95" hidden="false" customHeight="true" outlineLevel="0" collapsed="false">
      <c r="A43" s="10" t="s">
        <v>137</v>
      </c>
      <c r="B43" s="10" t="s">
        <v>138</v>
      </c>
      <c r="C43" s="10" t="s">
        <v>32</v>
      </c>
      <c r="D43" s="10" t="s">
        <v>139</v>
      </c>
      <c r="E43" s="10" t="s">
        <v>38</v>
      </c>
      <c r="F43" s="10" t="n">
        <v>5</v>
      </c>
      <c r="G43" s="11" t="n">
        <f aca="false">H43+I43</f>
        <v>119.71</v>
      </c>
      <c r="H43" s="11" t="n">
        <v>49.86</v>
      </c>
      <c r="I43" s="11" t="n">
        <v>69.85</v>
      </c>
      <c r="J43" s="11" t="n">
        <f aca="false">H43+I43</f>
        <v>119.71</v>
      </c>
      <c r="K43" s="11" t="n">
        <f aca="false">H43*1.261</f>
        <v>62.87346</v>
      </c>
      <c r="L43" s="11" t="n">
        <f aca="false">I43*1.1302</f>
        <v>78.94447</v>
      </c>
      <c r="M43" s="11" t="n">
        <f aca="false">K43+L43</f>
        <v>141.81793</v>
      </c>
      <c r="N43" s="11" t="n">
        <f aca="false">H43*$F$43</f>
        <v>249.3</v>
      </c>
      <c r="O43" s="11" t="n">
        <f aca="false">I43*$F$43</f>
        <v>349.25</v>
      </c>
      <c r="P43" s="11" t="n">
        <f aca="false">O43+N43</f>
        <v>598.55</v>
      </c>
      <c r="Q43" s="11" t="n">
        <f aca="false">F43*K43</f>
        <v>314.3673</v>
      </c>
      <c r="R43" s="11" t="n">
        <f aca="false">F43*L43</f>
        <v>394.72235</v>
      </c>
      <c r="S43" s="11" t="n">
        <f aca="false">Q43+R43</f>
        <v>709.08965</v>
      </c>
      <c r="T43" s="12" t="n">
        <f aca="false">P43/$P$50</f>
        <v>0.00250942681152201</v>
      </c>
      <c r="U43" s="12" t="n">
        <f aca="false">S43/$S$50</f>
        <v>0.00257003229151561</v>
      </c>
    </row>
    <row r="44" customFormat="false" ht="25.95" hidden="false" customHeight="true" outlineLevel="0" collapsed="false">
      <c r="A44" s="10" t="s">
        <v>140</v>
      </c>
      <c r="B44" s="10" t="s">
        <v>141</v>
      </c>
      <c r="C44" s="10" t="s">
        <v>32</v>
      </c>
      <c r="D44" s="10" t="s">
        <v>142</v>
      </c>
      <c r="E44" s="10" t="s">
        <v>38</v>
      </c>
      <c r="F44" s="10" t="n">
        <v>1</v>
      </c>
      <c r="G44" s="11" t="n">
        <f aca="false">H44+I44</f>
        <v>37.68</v>
      </c>
      <c r="H44" s="11" t="n">
        <v>23.05</v>
      </c>
      <c r="I44" s="11" t="n">
        <v>14.63</v>
      </c>
      <c r="J44" s="11" t="n">
        <f aca="false">H44+I44</f>
        <v>37.68</v>
      </c>
      <c r="K44" s="11" t="n">
        <f aca="false">H44*1.261</f>
        <v>29.06605</v>
      </c>
      <c r="L44" s="11" t="n">
        <f aca="false">I44*1.1302</f>
        <v>16.534826</v>
      </c>
      <c r="M44" s="11" t="n">
        <f aca="false">K44+L44</f>
        <v>45.600876</v>
      </c>
      <c r="N44" s="11" t="n">
        <f aca="false">H44*$F$44</f>
        <v>23.05</v>
      </c>
      <c r="O44" s="11" t="n">
        <f aca="false">I44*$F$44</f>
        <v>14.63</v>
      </c>
      <c r="P44" s="11" t="n">
        <f aca="false">O44+N44</f>
        <v>37.68</v>
      </c>
      <c r="Q44" s="11" t="n">
        <f aca="false">F44*K44</f>
        <v>29.06605</v>
      </c>
      <c r="R44" s="11" t="n">
        <f aca="false">F44*L44</f>
        <v>16.534826</v>
      </c>
      <c r="S44" s="11" t="n">
        <f aca="false">Q44+R44</f>
        <v>45.600876</v>
      </c>
      <c r="T44" s="12" t="n">
        <f aca="false">P44/$P$50</f>
        <v>0.000157973773716731</v>
      </c>
      <c r="U44" s="12" t="n">
        <f aca="false">S44/$S$50</f>
        <v>0.000165276314273378</v>
      </c>
    </row>
    <row r="45" customFormat="false" ht="24" hidden="false" customHeight="true" outlineLevel="0" collapsed="false">
      <c r="A45" s="7" t="s">
        <v>143</v>
      </c>
      <c r="B45" s="7"/>
      <c r="C45" s="7"/>
      <c r="D45" s="7" t="s">
        <v>144</v>
      </c>
      <c r="E45" s="7"/>
      <c r="F45" s="7"/>
      <c r="G45" s="8"/>
      <c r="H45" s="8"/>
      <c r="I45" s="8"/>
      <c r="J45" s="8"/>
      <c r="K45" s="8"/>
      <c r="L45" s="8"/>
      <c r="M45" s="8"/>
      <c r="N45" s="8" t="n">
        <f aca="false">SUM(N46:N47)</f>
        <v>211.12</v>
      </c>
      <c r="O45" s="8" t="n">
        <f aca="false">SUM(O46:O47)</f>
        <v>104.44</v>
      </c>
      <c r="P45" s="8" t="n">
        <f aca="false">SUM(P46:P47)</f>
        <v>315.56</v>
      </c>
      <c r="Q45" s="8" t="n">
        <f aca="false">SUM(Q46:Q47)</f>
        <v>266.22232</v>
      </c>
      <c r="R45" s="8" t="n">
        <f aca="false">SUM(R46:R47)</f>
        <v>118.038088</v>
      </c>
      <c r="S45" s="8" t="n">
        <f aca="false">SUM(S46:S47)</f>
        <v>384.260408</v>
      </c>
      <c r="T45" s="9" t="n">
        <f aca="false">P45/$P$50</f>
        <v>0.00132298842977844</v>
      </c>
      <c r="U45" s="9" t="n">
        <f aca="false">S45/$S$50</f>
        <v>0.00139271763014869</v>
      </c>
    </row>
    <row r="46" customFormat="false" ht="24" hidden="false" customHeight="true" outlineLevel="0" collapsed="false">
      <c r="A46" s="10" t="s">
        <v>145</v>
      </c>
      <c r="B46" s="10" t="s">
        <v>146</v>
      </c>
      <c r="C46" s="10" t="s">
        <v>32</v>
      </c>
      <c r="D46" s="10" t="s">
        <v>147</v>
      </c>
      <c r="E46" s="10" t="s">
        <v>34</v>
      </c>
      <c r="F46" s="10" t="n">
        <v>40</v>
      </c>
      <c r="G46" s="11" t="n">
        <f aca="false">H46+I46</f>
        <v>4.29</v>
      </c>
      <c r="H46" s="11" t="n">
        <v>2.88</v>
      </c>
      <c r="I46" s="11" t="n">
        <v>1.41</v>
      </c>
      <c r="J46" s="11" t="n">
        <f aca="false">H46+I46</f>
        <v>4.29</v>
      </c>
      <c r="K46" s="11" t="n">
        <f aca="false">H46*1.261</f>
        <v>3.63168</v>
      </c>
      <c r="L46" s="11" t="n">
        <f aca="false">I46*1.1302</f>
        <v>1.593582</v>
      </c>
      <c r="M46" s="11" t="n">
        <f aca="false">K46+L46</f>
        <v>5.225262</v>
      </c>
      <c r="N46" s="11" t="n">
        <f aca="false">H46*$F$46</f>
        <v>115.2</v>
      </c>
      <c r="O46" s="11" t="n">
        <f aca="false">I46*$F$46</f>
        <v>56.4</v>
      </c>
      <c r="P46" s="11" t="n">
        <f aca="false">O46+N46</f>
        <v>171.6</v>
      </c>
      <c r="Q46" s="11" t="n">
        <f aca="false">F46*K46</f>
        <v>145.2672</v>
      </c>
      <c r="R46" s="11" t="n">
        <f aca="false">F46*L46</f>
        <v>63.74328</v>
      </c>
      <c r="S46" s="11" t="n">
        <f aca="false">Q46+R46</f>
        <v>209.01048</v>
      </c>
      <c r="T46" s="12" t="n">
        <f aca="false">P46/$P$50</f>
        <v>0.000719434701958361</v>
      </c>
      <c r="U46" s="12" t="n">
        <f aca="false">S46/$S$50</f>
        <v>0.000757539872236435</v>
      </c>
    </row>
    <row r="47" customFormat="false" ht="25.95" hidden="false" customHeight="true" outlineLevel="0" collapsed="false">
      <c r="A47" s="10" t="s">
        <v>148</v>
      </c>
      <c r="B47" s="10" t="s">
        <v>149</v>
      </c>
      <c r="C47" s="10" t="s">
        <v>32</v>
      </c>
      <c r="D47" s="10" t="s">
        <v>150</v>
      </c>
      <c r="E47" s="10" t="s">
        <v>51</v>
      </c>
      <c r="F47" s="10" t="n">
        <v>4</v>
      </c>
      <c r="G47" s="11" t="n">
        <f aca="false">H47+I47</f>
        <v>35.99</v>
      </c>
      <c r="H47" s="11" t="n">
        <v>23.98</v>
      </c>
      <c r="I47" s="11" t="n">
        <v>12.01</v>
      </c>
      <c r="J47" s="11" t="n">
        <f aca="false">H47+I47</f>
        <v>35.99</v>
      </c>
      <c r="K47" s="11" t="n">
        <f aca="false">H47*1.261</f>
        <v>30.23878</v>
      </c>
      <c r="L47" s="11" t="n">
        <f aca="false">I47*1.1302</f>
        <v>13.573702</v>
      </c>
      <c r="M47" s="11" t="n">
        <f aca="false">K47+L47</f>
        <v>43.812482</v>
      </c>
      <c r="N47" s="11" t="n">
        <f aca="false">H47*$F$47</f>
        <v>95.92</v>
      </c>
      <c r="O47" s="11" t="n">
        <f aca="false">I47*$F$47</f>
        <v>48.04</v>
      </c>
      <c r="P47" s="11" t="n">
        <f aca="false">O47+N47</f>
        <v>143.96</v>
      </c>
      <c r="Q47" s="11" t="n">
        <f aca="false">F47*K47</f>
        <v>120.95512</v>
      </c>
      <c r="R47" s="11" t="n">
        <f aca="false">F47*L47</f>
        <v>54.294808</v>
      </c>
      <c r="S47" s="11" t="n">
        <f aca="false">Q47+R47</f>
        <v>175.249928</v>
      </c>
      <c r="T47" s="12" t="n">
        <f aca="false">P47/$P$50</f>
        <v>0.000603553727820079</v>
      </c>
      <c r="U47" s="12" t="n">
        <f aca="false">S47/$S$50</f>
        <v>0.000635177757912256</v>
      </c>
    </row>
    <row r="48" customFormat="false" ht="24" hidden="false" customHeight="true" outlineLevel="0" collapsed="false">
      <c r="A48" s="7" t="s">
        <v>151</v>
      </c>
      <c r="B48" s="7"/>
      <c r="C48" s="7"/>
      <c r="D48" s="7" t="s">
        <v>152</v>
      </c>
      <c r="E48" s="7"/>
      <c r="F48" s="7"/>
      <c r="G48" s="8"/>
      <c r="H48" s="8"/>
      <c r="I48" s="8"/>
      <c r="J48" s="8"/>
      <c r="K48" s="8"/>
      <c r="L48" s="8"/>
      <c r="M48" s="8"/>
      <c r="N48" s="8" t="n">
        <f aca="false">N49</f>
        <v>2323.19555217262</v>
      </c>
      <c r="O48" s="8" t="n">
        <f aca="false">O49</f>
        <v>1548.79703478175</v>
      </c>
      <c r="P48" s="8" t="n">
        <f aca="false">P49</f>
        <v>3871.99258695436</v>
      </c>
      <c r="Q48" s="8" t="n">
        <f aca="false">Q49</f>
        <v>2929.54959128967</v>
      </c>
      <c r="R48" s="8" t="n">
        <f aca="false">R49</f>
        <v>1750.45040871033</v>
      </c>
      <c r="S48" s="8" t="n">
        <f aca="false">S49</f>
        <v>4680</v>
      </c>
      <c r="T48" s="9" t="n">
        <f aca="false">P48/$P$50</f>
        <v>0.0162333673238957</v>
      </c>
      <c r="U48" s="9" t="n">
        <f aca="false">S48/$S$50</f>
        <v>0.016962243242858</v>
      </c>
    </row>
    <row r="49" customFormat="false" ht="25.95" hidden="false" customHeight="true" outlineLevel="0" collapsed="false">
      <c r="A49" s="16" t="s">
        <v>153</v>
      </c>
      <c r="B49" s="16" t="s">
        <v>154</v>
      </c>
      <c r="C49" s="16" t="s">
        <v>70</v>
      </c>
      <c r="D49" s="16" t="s">
        <v>155</v>
      </c>
      <c r="E49" s="16" t="s">
        <v>156</v>
      </c>
      <c r="F49" s="16" t="n">
        <v>12</v>
      </c>
      <c r="G49" s="17" t="n">
        <f aca="false">390/(0.6*1.261+0.4*1.1302)</f>
        <v>322.666048912864</v>
      </c>
      <c r="H49" s="17" t="n">
        <f aca="false">G49*0.6</f>
        <v>193.599629347718</v>
      </c>
      <c r="I49" s="17" t="n">
        <f aca="false">G49*0.4</f>
        <v>129.066419565145</v>
      </c>
      <c r="J49" s="17" t="n">
        <f aca="false">H49+I49</f>
        <v>322.666048912864</v>
      </c>
      <c r="K49" s="17" t="n">
        <f aca="false">H49*1.261</f>
        <v>244.129132607473</v>
      </c>
      <c r="L49" s="17" t="n">
        <f aca="false">I49*1.1302</f>
        <v>145.870867392527</v>
      </c>
      <c r="M49" s="17" t="n">
        <f aca="false">L49+K49</f>
        <v>390</v>
      </c>
      <c r="N49" s="17" t="n">
        <f aca="false">H49*12</f>
        <v>2323.19555217262</v>
      </c>
      <c r="O49" s="17" t="n">
        <f aca="false">I49*12</f>
        <v>1548.79703478175</v>
      </c>
      <c r="P49" s="17" t="n">
        <f aca="false">O49+N49</f>
        <v>3871.99258695436</v>
      </c>
      <c r="Q49" s="17" t="n">
        <f aca="false">F49*K49</f>
        <v>2929.54959128967</v>
      </c>
      <c r="R49" s="17" t="n">
        <f aca="false">F49*L49</f>
        <v>1750.45040871033</v>
      </c>
      <c r="S49" s="17" t="n">
        <f aca="false">Q49+R49</f>
        <v>4680</v>
      </c>
      <c r="T49" s="12" t="n">
        <f aca="false">P49/$P$50</f>
        <v>0.0162333673238957</v>
      </c>
      <c r="U49" s="12" t="n">
        <f aca="false">S49/$S$50</f>
        <v>0.016962243242858</v>
      </c>
    </row>
    <row r="50" customFormat="false" ht="12.8" hidden="false" customHeight="false" outlineLevel="0" collapsed="false">
      <c r="A50" s="18"/>
      <c r="B50" s="18"/>
      <c r="C50" s="18"/>
      <c r="D50" s="18"/>
      <c r="E50" s="18"/>
      <c r="F50" s="18"/>
      <c r="G50" s="18"/>
      <c r="H50" s="18"/>
      <c r="I50" s="18"/>
      <c r="J50" s="18" t="s">
        <v>157</v>
      </c>
      <c r="K50" s="18"/>
      <c r="L50" s="18"/>
      <c r="M50" s="18"/>
      <c r="N50" s="19" t="n">
        <f aca="false">N48+N45+N37+N30+N27+N23+N20+N6</f>
        <v>48671.7212521726</v>
      </c>
      <c r="O50" s="19" t="n">
        <f aca="false">O48+O45+O37+O30+O27+O23+O20+O6</f>
        <v>189848.883234782</v>
      </c>
      <c r="P50" s="19" t="n">
        <f aca="false">P48+P45+P37+P30+P27+P23+P20+P6</f>
        <v>238520.604486954</v>
      </c>
      <c r="Q50" s="19" t="n">
        <f aca="false">Q48+Q45+Q37+Q30+Q27+Q23+Q20+Q6</f>
        <v>61375.0404989897</v>
      </c>
      <c r="R50" s="19" t="n">
        <f aca="false">R48+R45+R37+R30+R27+R23+R20+R6</f>
        <v>214531.86243795</v>
      </c>
      <c r="S50" s="19" t="n">
        <f aca="false">S48+S45+S37+S30+S27+S23+S20+S6</f>
        <v>275906.90293694</v>
      </c>
      <c r="T50" s="19" t="n">
        <f aca="false">T48+T45+T37+T30+T27+T23+T20+T6</f>
        <v>1</v>
      </c>
      <c r="U50" s="19" t="n">
        <f aca="false">U48+U45+U37+U30+U27+U23+U20+U6</f>
        <v>1</v>
      </c>
    </row>
    <row r="51" customFormat="false" ht="13.2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customFormat="false" ht="12.75" hidden="false" customHeight="true" outlineLevel="0" collapsed="false">
      <c r="A52" s="21"/>
      <c r="B52" s="21"/>
      <c r="C52" s="21"/>
      <c r="D52" s="22"/>
      <c r="E52" s="18"/>
      <c r="F52" s="18"/>
      <c r="G52" s="18"/>
      <c r="H52" s="18"/>
      <c r="I52" s="18"/>
      <c r="J52" s="4" t="s">
        <v>18</v>
      </c>
      <c r="K52" s="4"/>
      <c r="L52" s="4"/>
      <c r="M52" s="4"/>
      <c r="N52" s="4"/>
      <c r="O52" s="23" t="n">
        <f aca="false">P50</f>
        <v>238520.604486954</v>
      </c>
      <c r="P52" s="23"/>
      <c r="Q52" s="23"/>
      <c r="R52" s="23"/>
      <c r="S52" s="23"/>
      <c r="T52" s="23"/>
      <c r="U52" s="18"/>
    </row>
    <row r="53" customFormat="false" ht="12.75" hidden="false" customHeight="true" outlineLevel="0" collapsed="false">
      <c r="A53" s="21"/>
      <c r="B53" s="21"/>
      <c r="C53" s="21"/>
      <c r="D53" s="22"/>
      <c r="E53" s="18"/>
      <c r="F53" s="18"/>
      <c r="G53" s="18"/>
      <c r="H53" s="18"/>
      <c r="I53" s="18"/>
      <c r="J53" s="4" t="s">
        <v>158</v>
      </c>
      <c r="K53" s="4"/>
      <c r="L53" s="4"/>
      <c r="M53" s="4"/>
      <c r="N53" s="4"/>
      <c r="O53" s="23" t="n">
        <f aca="false">S50-P50</f>
        <v>37386.2984499857</v>
      </c>
      <c r="P53" s="23"/>
      <c r="Q53" s="23"/>
      <c r="R53" s="23"/>
      <c r="S53" s="23"/>
      <c r="T53" s="23"/>
      <c r="U53" s="18"/>
    </row>
    <row r="54" customFormat="false" ht="12.75" hidden="false" customHeight="true" outlineLevel="0" collapsed="false">
      <c r="A54" s="21"/>
      <c r="B54" s="21"/>
      <c r="C54" s="21"/>
      <c r="D54" s="22"/>
      <c r="E54" s="18"/>
      <c r="F54" s="18"/>
      <c r="G54" s="18"/>
      <c r="H54" s="18"/>
      <c r="I54" s="18"/>
      <c r="J54" s="4" t="s">
        <v>159</v>
      </c>
      <c r="K54" s="4"/>
      <c r="L54" s="4"/>
      <c r="M54" s="4"/>
      <c r="N54" s="4"/>
      <c r="O54" s="23" t="n">
        <f aca="false">S50</f>
        <v>275906.90293694</v>
      </c>
      <c r="P54" s="23"/>
      <c r="Q54" s="23"/>
      <c r="R54" s="23"/>
      <c r="S54" s="23"/>
      <c r="T54" s="23"/>
      <c r="U54" s="18"/>
    </row>
    <row r="55" customFormat="false" ht="60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customFormat="false" ht="70.05" hidden="false" customHeight="true" outlineLevel="0" collapsed="false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9" customFormat="false" ht="13.2" hidden="false" customHeight="false" outlineLevel="0" collapsed="false">
      <c r="D59" s="0" t="s">
        <v>160</v>
      </c>
    </row>
    <row r="61" customFormat="false" ht="12.8" hidden="false" customHeight="false" outlineLevel="0" collapsed="false">
      <c r="Q61" s="26"/>
    </row>
    <row r="67" customFormat="false" ht="12.8" hidden="false" customHeight="false" outlineLevel="0" collapsed="false"/>
  </sheetData>
  <mergeCells count="30">
    <mergeCell ref="E1:G1"/>
    <mergeCell ref="H1:J1"/>
    <mergeCell ref="N1:T1"/>
    <mergeCell ref="E2:G2"/>
    <mergeCell ref="H2:J2"/>
    <mergeCell ref="N2:T2"/>
    <mergeCell ref="A3:T3"/>
    <mergeCell ref="A4:A5"/>
    <mergeCell ref="B4:B5"/>
    <mergeCell ref="C4:C5"/>
    <mergeCell ref="D4:D5"/>
    <mergeCell ref="E4:E5"/>
    <mergeCell ref="F4:F5"/>
    <mergeCell ref="G4:G5"/>
    <mergeCell ref="H4:J4"/>
    <mergeCell ref="K4:M4"/>
    <mergeCell ref="N4:P4"/>
    <mergeCell ref="Q4:S4"/>
    <mergeCell ref="T4:T5"/>
    <mergeCell ref="U4:U5"/>
    <mergeCell ref="A52:C52"/>
    <mergeCell ref="J52:N52"/>
    <mergeCell ref="O52:T52"/>
    <mergeCell ref="A53:C53"/>
    <mergeCell ref="J53:N53"/>
    <mergeCell ref="O53:T53"/>
    <mergeCell ref="A54:C54"/>
    <mergeCell ref="J54:N54"/>
    <mergeCell ref="O54:T54"/>
    <mergeCell ref="A56:T56"/>
  </mergeCells>
  <printOptions headings="false" gridLines="false" gridLinesSet="true" horizontalCentered="false" verticalCentered="false"/>
  <pageMargins left="0.5" right="0.5" top="1" bottom="1" header="0.5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&amp;L&amp;11 &amp;C&amp;11Companhia Nacional de Abastecimento
CPF:</oddHeader>
    <oddFooter>&amp;L&amp;11 &amp;C&amp;11  -  -  / DF
 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2928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2025-02-26T19:16:36Z</dcterms:created>
  <dc:creator>axlsx</dc:creator>
  <dc:description/>
  <dc:language>pt-BR</dc:language>
  <cp:lastModifiedBy/>
  <cp:lastPrinted>2025-09-12T10:09:49Z</cp:lastPrinted>
  <dcterms:modified xsi:type="dcterms:W3CDTF">2025-09-12T11:04:55Z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