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d1aad74b9e1ecc6/Public/Conab/Canoas/dez24/Enviar/Ajustes/"/>
    </mc:Choice>
  </mc:AlternateContent>
  <xr:revisionPtr revIDLastSave="338" documentId="8_{9DC1851B-2E8D-48AD-9A38-A9B653CC8E73}" xr6:coauthVersionLast="47" xr6:coauthVersionMax="47" xr10:uidLastSave="{590A822D-59D9-4F06-8A48-C7F3CD9A8A2F}"/>
  <bookViews>
    <workbookView xWindow="-120" yWindow="-120" windowWidth="38640" windowHeight="15840" activeTab="5" xr2:uid="{732DA8FE-F660-4F3A-A2D7-45471111D3FF}"/>
  </bookViews>
  <sheets>
    <sheet name="Planilha Orcamentaria" sheetId="1" r:id="rId1"/>
    <sheet name="Comp01" sheetId="3" r:id="rId2"/>
    <sheet name="Comp02" sheetId="4" r:id="rId3"/>
    <sheet name="Comp03" sheetId="5" r:id="rId4"/>
    <sheet name="Comp04" sheetId="2" r:id="rId5"/>
    <sheet name="Comp05" sheetId="6" r:id="rId6"/>
    <sheet name="BDI" sheetId="7" r:id="rId7"/>
  </sheets>
  <definedNames>
    <definedName name="_xlnm.Print_Area" localSheetId="1">Comp01!$A$1:$F$6</definedName>
    <definedName name="_xlnm.Print_Area" localSheetId="2">Comp02!$A$1:$I$30</definedName>
    <definedName name="_xlnm.Print_Area" localSheetId="3">Comp03!$A$1:$I$36</definedName>
    <definedName name="_xlnm.Print_Area" localSheetId="4">Comp04!$A$1:$I$20</definedName>
    <definedName name="_xlnm.Print_Area" localSheetId="5">Comp05!$A$1:$F$10</definedName>
    <definedName name="_xlnm.Print_Area" localSheetId="0">'Planilha Orcamentaria'!$A$1:$H$16</definedName>
    <definedName name="_xlnm.Print_Titles" localSheetId="2">Comp02!$1:$3</definedName>
    <definedName name="_xlnm.Print_Titles" localSheetId="3">Comp03!$1:$4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" l="1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35" i="5"/>
  <c r="H34" i="5"/>
  <c r="H29" i="5"/>
  <c r="H28" i="5"/>
  <c r="H24" i="5"/>
  <c r="H22" i="5"/>
  <c r="H21" i="5"/>
  <c r="H20" i="5"/>
  <c r="H19" i="5"/>
  <c r="H18" i="5"/>
  <c r="H17" i="5"/>
  <c r="H16" i="5"/>
  <c r="H15" i="5"/>
  <c r="H11" i="5"/>
  <c r="H6" i="5"/>
  <c r="H7" i="5"/>
  <c r="H8" i="5"/>
  <c r="H5" i="5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6" i="4"/>
  <c r="C10" i="7"/>
  <c r="C16" i="7" s="1"/>
  <c r="H2" i="1" s="1"/>
  <c r="G12" i="1" s="1"/>
  <c r="E6" i="5" l="1"/>
  <c r="I8" i="4" l="1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6" i="4"/>
  <c r="E6" i="3"/>
  <c r="F6" i="3" s="1"/>
  <c r="E5" i="3"/>
  <c r="F5" i="3" s="1"/>
  <c r="H29" i="4"/>
  <c r="H30" i="4"/>
  <c r="H28" i="4"/>
  <c r="H27" i="4"/>
  <c r="H12" i="1"/>
  <c r="C28" i="4"/>
  <c r="C29" i="4" s="1"/>
  <c r="C30" i="4" s="1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S10" i="5"/>
  <c r="S9" i="5"/>
  <c r="C9" i="6"/>
  <c r="C10" i="6" s="1"/>
  <c r="F10" i="6" s="1"/>
  <c r="D15" i="1"/>
  <c r="F8" i="6"/>
  <c r="F7" i="6"/>
  <c r="F6" i="6"/>
  <c r="F5" i="6"/>
  <c r="A1" i="6"/>
  <c r="I6" i="5"/>
  <c r="I16" i="5"/>
  <c r="I15" i="5"/>
  <c r="I14" i="5"/>
  <c r="I13" i="5"/>
  <c r="I12" i="5"/>
  <c r="I11" i="5"/>
  <c r="I10" i="5"/>
  <c r="I9" i="5"/>
  <c r="I8" i="5"/>
  <c r="I7" i="5"/>
  <c r="I5" i="5"/>
  <c r="A1" i="5"/>
  <c r="I27" i="4"/>
  <c r="I7" i="4"/>
  <c r="A1" i="4"/>
  <c r="H8" i="1"/>
  <c r="F9" i="6" l="1"/>
  <c r="I30" i="4"/>
  <c r="I28" i="4"/>
  <c r="I3" i="5"/>
  <c r="G13" i="1" s="1"/>
  <c r="H13" i="1" s="1"/>
  <c r="I29" i="4"/>
  <c r="I4" i="4"/>
  <c r="F3" i="6"/>
  <c r="G15" i="1" s="1"/>
  <c r="H15" i="1" s="1"/>
  <c r="I25" i="4" l="1"/>
  <c r="I3" i="4"/>
  <c r="F3" i="3"/>
  <c r="A1" i="3"/>
  <c r="D14" i="1"/>
  <c r="A1" i="2"/>
  <c r="I20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5" i="2"/>
  <c r="G7" i="1" l="1"/>
  <c r="H7" i="1" s="1"/>
  <c r="H6" i="1" s="1"/>
  <c r="G10" i="1"/>
  <c r="H10" i="1" s="1"/>
  <c r="H9" i="1" s="1"/>
  <c r="I3" i="2"/>
  <c r="G14" i="1" s="1"/>
  <c r="H14" i="1" s="1"/>
  <c r="H11" i="1" s="1"/>
  <c r="G16" i="1" l="1"/>
</calcChain>
</file>

<file path=xl/sharedStrings.xml><?xml version="1.0" encoding="utf-8"?>
<sst xmlns="http://schemas.openxmlformats.org/spreadsheetml/2006/main" count="358" uniqueCount="180">
  <si>
    <t>Item</t>
  </si>
  <si>
    <t>Descrição</t>
  </si>
  <si>
    <t>Quantidade</t>
  </si>
  <si>
    <t>Unidade</t>
  </si>
  <si>
    <t>Código</t>
  </si>
  <si>
    <t>Banco</t>
  </si>
  <si>
    <t>Elaboração de Projeto Executivo</t>
  </si>
  <si>
    <t>1.1</t>
  </si>
  <si>
    <t>1.2</t>
  </si>
  <si>
    <t>Próprio</t>
  </si>
  <si>
    <t>Adequação da subestação de energia</t>
  </si>
  <si>
    <t>2.1</t>
  </si>
  <si>
    <t>Serviços de adequação da subestação de energia com fornecimento de materiais e mão de obre de execução, conforme Estudo de Coordenação e Seletividade</t>
  </si>
  <si>
    <t>Execução da obra</t>
  </si>
  <si>
    <t>3.1</t>
  </si>
  <si>
    <t>Valores com BDI</t>
  </si>
  <si>
    <t>R$ Unitário</t>
  </si>
  <si>
    <t>R$ Total</t>
  </si>
  <si>
    <t>Valor total com BDI</t>
  </si>
  <si>
    <t>OBRA</t>
  </si>
  <si>
    <t>INSTALAÇÃO DE SISTEMA DE GERAÇÃO DE ENERGIA SOLAR PARA ATENDIMENTO DAS NECESSIDADES ENERGÉTICAS DA UNIDADE DE ARMAZENAMENTO DA CONAB DE CANOAS\RS</t>
  </si>
  <si>
    <t>BDI</t>
  </si>
  <si>
    <r>
      <rPr>
        <b/>
        <sz val="9"/>
        <rFont val="Arial"/>
        <family val="2"/>
      </rPr>
      <t>Item</t>
    </r>
  </si>
  <si>
    <r>
      <rPr>
        <b/>
        <sz val="9"/>
        <rFont val="Arial"/>
        <family val="2"/>
      </rPr>
      <t>Qtd</t>
    </r>
  </si>
  <si>
    <r>
      <rPr>
        <b/>
        <sz val="9"/>
        <rFont val="Arial"/>
        <family val="2"/>
      </rPr>
      <t>Un</t>
    </r>
  </si>
  <si>
    <r>
      <rPr>
        <sz val="9"/>
        <rFont val="Arial MT"/>
        <family val="2"/>
      </rPr>
      <t>un</t>
    </r>
  </si>
  <si>
    <r>
      <rPr>
        <sz val="9"/>
        <rFont val="Arial MT"/>
        <family val="2"/>
      </rPr>
      <t>FIXADOR Z</t>
    </r>
  </si>
  <si>
    <r>
      <rPr>
        <sz val="9"/>
        <rFont val="Arial MT"/>
        <family val="2"/>
      </rPr>
      <t>LUVA JUNÇÃO 0,25M SLIM POWER</t>
    </r>
  </si>
  <si>
    <r>
      <rPr>
        <sz val="9"/>
        <rFont val="Arial MT"/>
        <family val="2"/>
      </rPr>
      <t>MÃO FRANCESA - CANTONEIRA 1.1/2" x 1/8" - 1,257m</t>
    </r>
  </si>
  <si>
    <r>
      <rPr>
        <sz val="9"/>
        <rFont val="Arial MT"/>
        <family val="2"/>
      </rPr>
      <t>PF BROC SEX 5,5 x 25 GEOMET</t>
    </r>
  </si>
  <si>
    <r>
      <rPr>
        <sz val="9"/>
        <rFont val="Arial MT"/>
        <family val="2"/>
      </rPr>
      <t>PF BROC SEX 5,5 x 38 GEOMET C/ EPDM</t>
    </r>
  </si>
  <si>
    <r>
      <rPr>
        <sz val="9"/>
        <rFont val="Arial MT"/>
        <family val="2"/>
      </rPr>
      <t>CJ PARAFUSO SEXT PORCA ARRUELA M12 x 20 GEOMET</t>
    </r>
  </si>
  <si>
    <r>
      <rPr>
        <sz val="9"/>
        <rFont val="Arial MT"/>
        <family val="2"/>
      </rPr>
      <t>CJ PARAFUSO LENTILHA PORCA ARRUELA M10 x 25 GEOMET</t>
    </r>
  </si>
  <si>
    <r>
      <rPr>
        <sz val="9"/>
        <rFont val="Arial MT"/>
        <family val="2"/>
      </rPr>
      <t>CJ PARAFUSO SEXT PORCA ARRUELA M8 x 20 GEOMET</t>
    </r>
  </si>
  <si>
    <r>
      <rPr>
        <sz val="9"/>
        <rFont val="Arial MT"/>
        <family val="2"/>
      </rPr>
      <t>CJ PARAFUSO SEXT PORCA M8 x 25 GEOMET</t>
    </r>
  </si>
  <si>
    <r>
      <rPr>
        <sz val="9"/>
        <rFont val="Arial MT"/>
        <family val="2"/>
      </rPr>
      <t>GRAMPO INTERMEDIARIO</t>
    </r>
  </si>
  <si>
    <r>
      <rPr>
        <sz val="9"/>
        <rFont val="Arial MT"/>
        <family val="2"/>
      </rPr>
      <t>GRAMPO FINAL 30/35MM</t>
    </r>
  </si>
  <si>
    <t>Valor Unitário</t>
  </si>
  <si>
    <t>Valor Total</t>
  </si>
  <si>
    <t>Frete</t>
  </si>
  <si>
    <t>un</t>
  </si>
  <si>
    <t>ESTRUTURA PARA INSTALAÇÃO DE 250 PAINÉIS FOTOVOLTAICOS EM SOLO
Valores sem BDI</t>
  </si>
  <si>
    <t>COMP02</t>
  </si>
  <si>
    <t>COMP05</t>
  </si>
  <si>
    <t>Cotação</t>
  </si>
  <si>
    <t>COMP01</t>
  </si>
  <si>
    <t>Elaboração de Projeto Executivo do sistema de geração de energia solar, incluindo toda a documentação, trâmites e aprovação da distribuidora de energia</t>
  </si>
  <si>
    <t>Engenheiro Eletrico</t>
  </si>
  <si>
    <t>Encarregado</t>
  </si>
  <si>
    <t>Eletricista</t>
  </si>
  <si>
    <t>horas</t>
  </si>
  <si>
    <t>Elaboração de Projeto Executivo do sistema de geração de energia solar
Valores sem BDI</t>
  </si>
  <si>
    <t>CREA RS</t>
  </si>
  <si>
    <t>515/2024</t>
  </si>
  <si>
    <t>Anotação de Responsabilidade Técnica - ART do projeto Executivo, conforme Portaria 515/2024 do CREA RS</t>
  </si>
  <si>
    <t>Comp02</t>
  </si>
  <si>
    <t>Comp01</t>
  </si>
  <si>
    <t>Comp03</t>
  </si>
  <si>
    <t>Comp05</t>
  </si>
  <si>
    <t>Adequação da subestação de energia com fornecimento de materiais e mão de obra de execução, conforme Estudo de Coordenação e Seletividade</t>
  </si>
  <si>
    <t>Adequação da subestação de energia com fornecimento de materiais e mão de obra de execução
Valores sem BDI</t>
  </si>
  <si>
    <t>Disjuntor a vacuo ou SF6 630A 16KA 24KV com motorização, Bobina de Abertura 220V  e Bobina de Fechamento 220V</t>
  </si>
  <si>
    <t>Transformador de Corrente 300/5 A 10b 100 - 24KV</t>
  </si>
  <si>
    <t>Transformador de Potencial 500VA - 03P75 23100/RAIZ3 - 115V</t>
  </si>
  <si>
    <t>Transformador de Potencial 1000VA - comando 23100 - 220V</t>
  </si>
  <si>
    <t>Barra de cobre redondo puro 3/8 x 3m</t>
  </si>
  <si>
    <t>Terminal olhal reto 3/8 concêntrico</t>
  </si>
  <si>
    <t>Cabo cobre nu 35mm²</t>
  </si>
  <si>
    <t>Terminal de compressão 35mm olhar</t>
  </si>
  <si>
    <t xml:space="preserve">Terminal parafuso fendido 50mm </t>
  </si>
  <si>
    <t>Conduite PAD 1"</t>
  </si>
  <si>
    <t>Tinta esmalte Vermelho 250ml</t>
  </si>
  <si>
    <t>Tinta esmalte Preto 250ml</t>
  </si>
  <si>
    <t>Tinta esmalte Marrom 250ml</t>
  </si>
  <si>
    <t>Nobreak 1200 VA Senoidal 220 / 220V</t>
  </si>
  <si>
    <t>Carrinho com rodas para Disjuntor</t>
  </si>
  <si>
    <t>Cavalete Metalico para 3 TCs</t>
  </si>
  <si>
    <t>Cavalete Metalico para 3 TPs</t>
  </si>
  <si>
    <t>Cavalete Metalico para 1 TP</t>
  </si>
  <si>
    <t>Materiais</t>
  </si>
  <si>
    <t>Mão de obra</t>
  </si>
  <si>
    <t>Auxiliar eletricista</t>
  </si>
  <si>
    <t>hora</t>
  </si>
  <si>
    <t>ESTRUTURA PARA INSTALAÇÃO DE 250 PAINÉIS FOTOVOLTAICOS EM SOLO NO LAYOUT 5 MESAS PARA 50 PAINÉIS (2 x 25) - Materiais</t>
  </si>
  <si>
    <t>COMP03</t>
  </si>
  <si>
    <t>Sistema de geração de energia solar com potência mínima de 100KW par os inversores e 137,5KWp para os módulos, conforme termo de referência e projeto executivo aprovado. Materiais.</t>
  </si>
  <si>
    <t>Módulos Fotovoltaicos com potência de 550 Wp Monocristalina modelo WPV 550-555 HMM3 Weg ou similar</t>
  </si>
  <si>
    <t>Inversor Fotovoltaico de 100 kWp Trifasico modelo SIW500G T100 W0 Weg ou similar</t>
  </si>
  <si>
    <t>Cabo CC 6mm² 1.8kV Preto</t>
  </si>
  <si>
    <t>Cabo CC 6mm² 1.8kV Vermelho</t>
  </si>
  <si>
    <t>Conectores MC4</t>
  </si>
  <si>
    <t>COMP04</t>
  </si>
  <si>
    <t>Comp04</t>
  </si>
  <si>
    <t>Mão de Obra para instalaçãio de sistema de geração de energia solar com potência mínima de 100KW
Valores sem BDI</t>
  </si>
  <si>
    <t>Sistema de geração de energia solar com potência mínima de 100KW - Materiais
Valores sem BDI</t>
  </si>
  <si>
    <t>3.2</t>
  </si>
  <si>
    <t>3.3</t>
  </si>
  <si>
    <t>ESCAVAÇÃO MANUAL PARA BLOCO DE COROAMENTO OU SAPATA</t>
  </si>
  <si>
    <t>m³</t>
  </si>
  <si>
    <t>CONCRETO FCK = 20MPA, TRAÇO 1:2,6:2,9</t>
  </si>
  <si>
    <t>Mão de Obra para instalaçãio de sistema de geração de energia solar com potência mínima de 100KW par os inversores e 137,5KWp para os módulos, conforme termo de referência e projeto executivo aprovado, incluindo escavação e concretagem.</t>
  </si>
  <si>
    <t>Materiais elétricos diversos para a instalação elétrica do SFV</t>
  </si>
  <si>
    <t>DISJUNTOR TERMOMAGNETICO TRIPOLAR 200 A / 600 V, TIPO FXD / ICC - 35 KA</t>
  </si>
  <si>
    <t>DISPOSITIVO DPS CLASSE II, 1 POLO, TENSAO MAXIMA DE 385 V, CORRENTE MAXIMA DE *90*KA</t>
  </si>
  <si>
    <t>Não</t>
  </si>
  <si>
    <r>
      <rPr>
        <sz val="8"/>
        <rFont val="Arial MT"/>
        <family val="2"/>
      </rPr>
      <t>CINTA PERFURADA 35MM X 3MT CH16</t>
    </r>
  </si>
  <si>
    <r>
      <rPr>
        <sz val="8"/>
        <rFont val="Arial MT"/>
        <family val="2"/>
      </rPr>
      <t>CONECTOR BOX RETO 3" 56127008</t>
    </r>
  </si>
  <si>
    <r>
      <rPr>
        <sz val="8"/>
        <rFont val="Arial MT"/>
        <family val="2"/>
      </rPr>
      <t>CONECTOR BOX RETO 2" 56127026</t>
    </r>
  </si>
  <si>
    <r>
      <rPr>
        <sz val="8"/>
        <rFont val="Arial MT"/>
        <family val="2"/>
      </rPr>
      <t>MASSA CALAFETAR  350G</t>
    </r>
  </si>
  <si>
    <r>
      <rPr>
        <sz val="8"/>
        <rFont val="Arial MT"/>
        <family val="2"/>
      </rPr>
      <t>MANGUEIRA CORRUG 3" DUTOFLEX PEAD</t>
    </r>
  </si>
  <si>
    <r>
      <rPr>
        <sz val="8"/>
        <rFont val="Arial MT"/>
        <family val="2"/>
      </rPr>
      <t>CX CONCRETO 50X50X60 C/ TAMPA S/ FUNDO</t>
    </r>
  </si>
  <si>
    <r>
      <rPr>
        <sz val="8"/>
        <rFont val="Arial MT"/>
        <family val="2"/>
      </rPr>
      <t>ELETROCALHA PERFURADA 100 X 100mm 3M</t>
    </r>
    <r>
      <rPr>
        <sz val="8"/>
        <rFont val="Arial MT"/>
      </rPr>
      <t xml:space="preserve"> CH18 C/ VIROLA 180º</t>
    </r>
  </si>
  <si>
    <r>
      <rPr>
        <sz val="8"/>
        <rFont val="Arial MT"/>
        <family val="2"/>
      </rPr>
      <t>TAMPA ELETROC 100X3000MM</t>
    </r>
  </si>
  <si>
    <t>MT</t>
  </si>
  <si>
    <t>metro</t>
  </si>
  <si>
    <t>barra</t>
  </si>
  <si>
    <t>Data</t>
  </si>
  <si>
    <t>PLANILHA ORÇAMENTÁRIA</t>
  </si>
  <si>
    <t>SINAPI</t>
  </si>
  <si>
    <t xml:space="preserve">FORNECIMENTO E INSTALAÇÃO DE PLACA DE OBRA COM CHAPA GALVANIZADA E ESTRUTURA DE MADEIRA. </t>
  </si>
  <si>
    <t>m²</t>
  </si>
  <si>
    <t>3.4</t>
  </si>
  <si>
    <t>Painel de Proteção com Rele Multifunção de Proteção secundária Microprocessado Funções 50/51, 50/51N, 67,67N, 32,47,25,51V, 27,81u/o, 59, 59N</t>
  </si>
  <si>
    <t>HASTE DE ATERRAMENTO EM ACO COM 3,00 M DE COMPRIMENTO E DN = 5/8",
REVESTIDA COM BAIXA CAMADA DE COBRE, SEM CONECTOR</t>
  </si>
  <si>
    <t>GRAMPO METALICO TIPO U PARA HASTE DE ATERRAMENTO DE ATE 5/8",
CONDUTOR DE 10 A 25 MM2</t>
  </si>
  <si>
    <t>CABO DE COBRE NU 50 MM2 MEIO-DURO</t>
  </si>
  <si>
    <t>CONECTOR METALICO TIPO PARAFUSO FENDIDO (SPLIT BOLT), COM SEPARADOR DE
CABOS BIMETALICOS, PARA CABOS ATE 50 MM2</t>
  </si>
  <si>
    <t>ABRACADEIRA DE NYLON PARA AMARRACAO DE CABOS, COMPRIMENTO DE 390 X
*4,6* MM</t>
  </si>
  <si>
    <t>CABO DE COBRE, FLEXIVEL, CLASSE 4 OU 5, ISOLACAO EM PVC/A, ANTICHAMA
BWF-B, 1 CONDUTOR, 450/750 V, SECAO NOMINAL 10 MM2</t>
  </si>
  <si>
    <t>DISJUNTOR TERMOMAGNETICO PARA TRILHO DIN (IEC), TRIPOLAR, 10 - 50 A</t>
  </si>
  <si>
    <t>DISJUNTOR TERMOMAGNETICO PARA TRILHO DIN (IEC), MONOPOLAR, 6 - 32 A</t>
  </si>
  <si>
    <t>QUADRO DE DISTRIBUICAO COM BARRAMENTO TRIFASICO, DE SOBREPOR, EM
CHAPA DE ACO GALVANIZADO, PARA 48 DISJUNTORES DIN, 100 A</t>
  </si>
  <si>
    <t>CABO DE COBRE, FLEXIVEL, CLASSE 4 OU 5, ISOLACAO EM PVC/A, ANTICHAMA
BWF-B, COBERTURA PVC-ST1, ANTICHAMA BWF-B, 1 CONDUTOR, 0,6/1 KV, SECAO
NOMINAL 50 MM2</t>
  </si>
  <si>
    <t>CABO DE COBRE, FLEXIVEL, CLASSE 4 OU 5, ISOLACAO EM PVC/A, ANTICHAMA
BWF-B, COBERTURA PVC-ST1, ANTICHAMA BWF-B, 1 CONDUTOR, 0,6/1 KV, SECAO
NOMINAL 95 MM2</t>
  </si>
  <si>
    <t>DISPOSITIVO DPS CLASSE II, 1 POLO, TENSAO MAXIMA DE 275 V, CORRENTE
MAXIMA DE *45* KA (TIPO AC)</t>
  </si>
  <si>
    <t>DISJUNTOR TERMOMAGNETICO TRIPOLAR 300 A / 600 V, TIPO JXD / ICC - 40 KA</t>
  </si>
  <si>
    <t>POSTE DE CONCRETO ARMADO DE SECAO DUPLO T, EXTENSAO DE 9,00 M,
RESISTENCIA DE 300 A 400 DAN, TIPO B OU D</t>
  </si>
  <si>
    <t>ELETRODUTO DE PVC RIGIDO ROSCAVEL DE 3"</t>
  </si>
  <si>
    <t>Engenheiro</t>
  </si>
  <si>
    <t>Acerta</t>
  </si>
  <si>
    <t>Solar Power</t>
  </si>
  <si>
    <t>Trento</t>
  </si>
  <si>
    <t>Free Energia</t>
  </si>
  <si>
    <t>Tecnoporto</t>
  </si>
  <si>
    <t>Potência</t>
  </si>
  <si>
    <t>COMPOSIÇÃO BDI</t>
  </si>
  <si>
    <t>ITEM</t>
  </si>
  <si>
    <t>COMPONENTES</t>
  </si>
  <si>
    <t>%</t>
  </si>
  <si>
    <t>DESPESAS COM ADMINISTRAÇÃO CENTRAL (AC)</t>
  </si>
  <si>
    <t>DESPESAS FINANCEIRAS (DF)</t>
  </si>
  <si>
    <t>SEGUROS, RISCOS E GARANTIAS (S,R,G)</t>
  </si>
  <si>
    <t>SEGUROS (S)</t>
  </si>
  <si>
    <t>RISCOS (R)</t>
  </si>
  <si>
    <t>GARANTIAS (G)</t>
  </si>
  <si>
    <t>TRIBUTOS (I)</t>
  </si>
  <si>
    <t>4.1</t>
  </si>
  <si>
    <t>ISS</t>
  </si>
  <si>
    <t>4.2</t>
  </si>
  <si>
    <t>PIS</t>
  </si>
  <si>
    <t>4.3</t>
  </si>
  <si>
    <t>CPRB</t>
  </si>
  <si>
    <t>4.4</t>
  </si>
  <si>
    <t>COFINS</t>
  </si>
  <si>
    <t>LUCRO (L)</t>
  </si>
  <si>
    <t>TOTAL</t>
  </si>
  <si>
    <t>2) O cálculo do BDI se baseia na fórmula utilizada pelo Acórdão 2622/13 do TCU.</t>
  </si>
  <si>
    <t>3) Se optante do Simples Nacional (informar os respectivos percentuais de acordo com o previsto no Anexo IV da Lei Complementar 123/2006).</t>
  </si>
  <si>
    <t>4) Com o advento da Lei 13.161/2015, houve uma alteração referente à Contribuição Previdenciária sobre a Receita Bruta - CPRB, da Lei 12.546/2011, que trata da desoneração das contribuições previdenciárias, majorando a alíquota de 2,00% para 4,50%.</t>
  </si>
  <si>
    <t>1) Os Tributos normalmente aplicáveis são: PIS (O,65%), COFINS (3,00%) e ISS (variável até 5,00% conforme o município).</t>
  </si>
  <si>
    <t>Valor Unitário médio</t>
  </si>
  <si>
    <t>Origem/
Cód. Sinapi</t>
  </si>
  <si>
    <t>COLUNA - PERFIL U ENRIJ 2MM - 100X40X15X2000MM GALV</t>
  </si>
  <si>
    <t>TESOURA - PERFIL U ENRIJ 2MM - 127X50X15X3500MM GALV</t>
  </si>
  <si>
    <t>CONTRAVENTAMENTO - PERFIL AL JUNÇÃO/CONTRAV 3,50M</t>
  </si>
  <si>
    <t>TERÇA - PERFIL AL 6,00M</t>
  </si>
  <si>
    <t>CURVA 90 ELETR. LONGA 3"</t>
  </si>
  <si>
    <t>LUVA ELETR PESADO 3"</t>
  </si>
  <si>
    <t>TUBO ELETRODUTO 3" X 3M</t>
  </si>
  <si>
    <t xml:space="preserve">BARRA PROTECAO NEUTRO BRG-N/T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</si>
</sst>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9"/>
      <name val="Arial"/>
      <family val="2"/>
    </font>
    <font>
      <sz val="9"/>
      <color rgb="FF000000"/>
      <name val="Arial MT"/>
      <family val="2"/>
    </font>
    <font>
      <sz val="9"/>
      <name val="Arial MT"/>
    </font>
    <font>
      <b/>
      <sz val="9"/>
      <name val="Arial"/>
      <family val="2"/>
    </font>
    <font>
      <sz val="9"/>
      <name val="Arial MT"/>
      <family val="2"/>
    </font>
    <font>
      <b/>
      <sz val="11"/>
      <color rgb="FFFF0000"/>
      <name val="Aptos Narrow"/>
      <family val="2"/>
      <scheme val="minor"/>
    </font>
    <font>
      <sz val="8"/>
      <name val="Arial MT"/>
      <family val="2"/>
    </font>
    <font>
      <sz val="8"/>
      <name val="Arial MT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0F0F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3" borderId="1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1" fontId="6" fillId="0" borderId="1" xfId="2" applyNumberFormat="1" applyFont="1" applyBorder="1" applyAlignment="1">
      <alignment horizontal="right" vertical="center" shrinkToFit="1"/>
    </xf>
    <xf numFmtId="0" fontId="7" fillId="0" borderId="1" xfId="2" applyFont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right" vertical="center" shrinkToFit="1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8" fillId="3" borderId="1" xfId="2" applyFont="1" applyFill="1" applyBorder="1" applyAlignment="1">
      <alignment horizontal="center" vertical="center" wrapText="1"/>
    </xf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/>
    </xf>
    <xf numFmtId="4" fontId="1" fillId="0" borderId="5" xfId="0" applyNumberFormat="1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43" fontId="0" fillId="0" borderId="1" xfId="1" applyFont="1" applyBorder="1"/>
    <xf numFmtId="43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3" fontId="0" fillId="0" borderId="1" xfId="1" applyFont="1" applyFill="1" applyBorder="1" applyAlignment="1">
      <alignment horizontal="center" vertical="center"/>
    </xf>
    <xf numFmtId="4" fontId="0" fillId="0" borderId="1" xfId="0" applyNumberFormat="1" applyBorder="1"/>
    <xf numFmtId="43" fontId="0" fillId="0" borderId="1" xfId="1" applyFont="1" applyFill="1" applyBorder="1"/>
    <xf numFmtId="3" fontId="6" fillId="0" borderId="1" xfId="2" applyNumberFormat="1" applyFont="1" applyBorder="1" applyAlignment="1">
      <alignment horizontal="right" vertical="center" shrinkToFit="1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10" fontId="0" fillId="4" borderId="0" xfId="0" applyNumberFormat="1" applyFill="1" applyAlignment="1">
      <alignment vertical="center"/>
    </xf>
    <xf numFmtId="17" fontId="0" fillId="4" borderId="0" xfId="0" applyNumberFormat="1" applyFill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43" fontId="0" fillId="4" borderId="1" xfId="1" applyFont="1" applyFill="1" applyBorder="1" applyAlignment="1">
      <alignment vertical="center"/>
    </xf>
    <xf numFmtId="43" fontId="0" fillId="4" borderId="1" xfId="0" applyNumberFormat="1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43" fontId="0" fillId="5" borderId="1" xfId="1" applyFont="1" applyFill="1" applyBorder="1" applyAlignment="1">
      <alignment vertical="center"/>
    </xf>
    <xf numFmtId="43" fontId="0" fillId="5" borderId="1" xfId="0" applyNumberFormat="1" applyFill="1" applyBorder="1" applyAlignment="1">
      <alignment vertical="center"/>
    </xf>
    <xf numFmtId="0" fontId="11" fillId="0" borderId="1" xfId="2" applyFont="1" applyBorder="1" applyAlignment="1">
      <alignment horizontal="left" vertical="center" wrapText="1"/>
    </xf>
    <xf numFmtId="9" fontId="0" fillId="0" borderId="0" xfId="3" applyFont="1"/>
    <xf numFmtId="10" fontId="0" fillId="0" borderId="0" xfId="3" applyNumberFormat="1" applyFont="1"/>
    <xf numFmtId="4" fontId="13" fillId="4" borderId="1" xfId="0" applyNumberFormat="1" applyFont="1" applyFill="1" applyBorder="1" applyAlignment="1">
      <alignment vertical="center"/>
    </xf>
    <xf numFmtId="43" fontId="0" fillId="0" borderId="0" xfId="1" applyFont="1"/>
    <xf numFmtId="0" fontId="1" fillId="4" borderId="0" xfId="0" applyFont="1" applyFill="1" applyAlignment="1">
      <alignment vertical="center" wrapText="1"/>
    </xf>
    <xf numFmtId="0" fontId="0" fillId="4" borderId="0" xfId="0" applyFill="1"/>
    <xf numFmtId="10" fontId="0" fillId="4" borderId="0" xfId="0" applyNumberFormat="1" applyFill="1"/>
    <xf numFmtId="0" fontId="0" fillId="4" borderId="0" xfId="0" applyFill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0" fontId="0" fillId="4" borderId="1" xfId="0" applyNumberForma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10" fontId="0" fillId="7" borderId="1" xfId="0" applyNumberFormat="1" applyFill="1" applyBorder="1" applyAlignment="1">
      <alignment horizontal="center"/>
    </xf>
    <xf numFmtId="10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10" fontId="0" fillId="0" borderId="0" xfId="0" applyNumberFormat="1"/>
    <xf numFmtId="0" fontId="9" fillId="0" borderId="1" xfId="2" applyFont="1" applyBorder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3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0" fillId="4" borderId="0" xfId="0" applyFill="1" applyAlignment="1">
      <alignment horizontal="left" vertical="center" wrapText="1"/>
    </xf>
  </cellXfs>
  <cellStyles count="4">
    <cellStyle name="Normal" xfId="0" builtinId="0"/>
    <cellStyle name="Normal 2" xfId="2" xr:uid="{6794DF2F-169B-4F5F-840A-CA53F740EDF5}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66674</xdr:colOff>
      <xdr:row>17</xdr:row>
      <xdr:rowOff>134937</xdr:rowOff>
    </xdr:from>
    <xdr:ext cx="4295775" cy="41947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CBDF601F-F2DB-9240-05EE-9A167E04C983}"/>
                </a:ext>
              </a:extLst>
            </xdr:cNvPr>
            <xdr:cNvSpPr txBox="1"/>
          </xdr:nvSpPr>
          <xdr:spPr>
            <a:xfrm>
              <a:off x="676274" y="4221162"/>
              <a:ext cx="4295775" cy="4194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pt-BR" sz="1800" b="0" i="1">
                      <a:latin typeface="Cambria Math" panose="02040503050406030204" pitchFamily="18" charset="0"/>
                    </a:rPr>
                    <m:t>𝐵𝐷𝐼</m:t>
                  </m:r>
                  <m:r>
                    <a:rPr lang="pt-BR" sz="1800" i="1">
                      <a:latin typeface="Cambria Math" panose="02040503050406030204" pitchFamily="18" charset="0"/>
                    </a:rPr>
                    <m:t>=</m:t>
                  </m:r>
                  <m:d>
                    <m:dPr>
                      <m:ctrlPr>
                        <a:rPr lang="pt-BR" sz="1800" i="1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ctrlPr>
                            <a:rPr lang="pt-BR" sz="180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d>
                            <m:dPr>
                              <m:ctrlP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1+</m:t>
                              </m:r>
                              <m: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𝐴𝐶</m:t>
                              </m:r>
                              <m: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+</m:t>
                              </m:r>
                              <m: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𝑆</m:t>
                              </m:r>
                              <m: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+</m:t>
                              </m:r>
                              <m: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𝐺</m:t>
                              </m:r>
                              <m: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+</m:t>
                              </m:r>
                              <m: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𝑅</m:t>
                              </m:r>
                            </m:e>
                          </m:d>
                          <m:r>
                            <a:rPr lang="pt-BR" sz="18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∗</m:t>
                          </m:r>
                          <m:d>
                            <m:dPr>
                              <m:ctrlP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1+</m:t>
                              </m:r>
                              <m:r>
                                <a:rPr lang="pt-BR" sz="18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  <m:t>𝐷𝐹</m:t>
                              </m:r>
                            </m:e>
                          </m:d>
                          <m:r>
                            <a:rPr lang="pt-BR" sz="18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∗(1+</m:t>
                          </m:r>
                          <m:r>
                            <a:rPr lang="pt-BR" sz="18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𝐿</m:t>
                          </m:r>
                          <m:r>
                            <a:rPr lang="pt-BR" sz="18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)</m:t>
                          </m:r>
                        </m:num>
                        <m:den>
                          <m:r>
                            <a:rPr lang="pt-BR" sz="18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1−</m:t>
                          </m:r>
                          <m:r>
                            <a:rPr lang="pt-BR" sz="18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𝐼</m:t>
                          </m:r>
                        </m:den>
                      </m:f>
                      <m:r>
                        <a:rPr lang="pt-BR" sz="18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−1</m:t>
                      </m:r>
                    </m:e>
                  </m:d>
                </m:oMath>
              </a14:m>
              <a:r>
                <a:rPr lang="pt-BR" sz="1800"/>
                <a:t>*100</a:t>
              </a:r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CBDF601F-F2DB-9240-05EE-9A167E04C983}"/>
                </a:ext>
              </a:extLst>
            </xdr:cNvPr>
            <xdr:cNvSpPr txBox="1"/>
          </xdr:nvSpPr>
          <xdr:spPr>
            <a:xfrm>
              <a:off x="676274" y="4221162"/>
              <a:ext cx="4295775" cy="4194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pt-BR" sz="1800" b="0" i="0">
                  <a:latin typeface="Cambria Math" panose="02040503050406030204" pitchFamily="18" charset="0"/>
                </a:rPr>
                <a:t>𝐵𝐷𝐼</a:t>
              </a:r>
              <a:r>
                <a:rPr lang="pt-BR" sz="1800" i="0">
                  <a:latin typeface="Cambria Math" panose="02040503050406030204" pitchFamily="18" charset="0"/>
                </a:rPr>
                <a:t>=(</a:t>
              </a:r>
              <a:r>
                <a:rPr lang="pt-BR" sz="18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pt-BR" sz="1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(1+𝐴𝐶+</a:t>
              </a:r>
              <a:r>
                <a:rPr lang="pt-BR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𝑆+</a:t>
              </a:r>
              <a:r>
                <a:rPr lang="pt-BR" sz="1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𝐺+𝑅)∗(1+𝐷𝐹)∗(1+𝐿))/(1−𝐼)</a:t>
              </a:r>
              <a:r>
                <a:rPr lang="pt-BR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−1)</a:t>
              </a:r>
              <a:r>
                <a:rPr lang="pt-BR" sz="1800"/>
                <a:t>*100</a:t>
              </a: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B6398-C4CA-440A-B28D-20E7913CEB19}">
  <sheetPr>
    <pageSetUpPr fitToPage="1"/>
  </sheetPr>
  <dimension ref="A1:H16"/>
  <sheetViews>
    <sheetView tabSelected="1" zoomScaleNormal="100" workbookViewId="0">
      <selection activeCell="E5" sqref="E5:E10"/>
    </sheetView>
  </sheetViews>
  <sheetFormatPr defaultColWidth="8.85546875" defaultRowHeight="15"/>
  <cols>
    <col min="1" max="1" width="8.85546875" style="1"/>
    <col min="2" max="2" width="9.42578125" style="2" customWidth="1"/>
    <col min="3" max="3" width="8.85546875" style="2"/>
    <col min="4" max="4" width="53.7109375" style="3" customWidth="1"/>
    <col min="5" max="5" width="8.85546875" style="2"/>
    <col min="6" max="6" width="11.7109375" style="2" customWidth="1"/>
    <col min="7" max="7" width="12.28515625" style="2" customWidth="1"/>
    <col min="8" max="8" width="13.85546875" style="2" customWidth="1"/>
    <col min="9" max="9" width="31.85546875" style="2" customWidth="1"/>
    <col min="10" max="10" width="67.42578125" style="2" bestFit="1" customWidth="1"/>
    <col min="11" max="16384" width="8.85546875" style="2"/>
  </cols>
  <sheetData>
    <row r="1" spans="1:8" ht="43.15" customHeight="1">
      <c r="A1" s="26" t="s">
        <v>19</v>
      </c>
      <c r="B1" s="63" t="s">
        <v>20</v>
      </c>
      <c r="C1" s="63"/>
      <c r="D1" s="63"/>
      <c r="E1" s="63"/>
      <c r="F1" s="63"/>
      <c r="G1" s="63"/>
      <c r="H1" s="63"/>
    </row>
    <row r="2" spans="1:8">
      <c r="A2" s="27"/>
      <c r="B2" s="72" t="s">
        <v>117</v>
      </c>
      <c r="C2" s="72"/>
      <c r="D2" s="72"/>
      <c r="E2" s="72"/>
      <c r="F2" s="28"/>
      <c r="G2" s="28" t="s">
        <v>21</v>
      </c>
      <c r="H2" s="29">
        <f>BDI!C16</f>
        <v>0.24444302590673583</v>
      </c>
    </row>
    <row r="3" spans="1:8">
      <c r="A3" s="27"/>
      <c r="B3" s="73"/>
      <c r="C3" s="73"/>
      <c r="D3" s="73"/>
      <c r="E3" s="73"/>
      <c r="F3" s="28"/>
      <c r="G3" s="28" t="s">
        <v>116</v>
      </c>
      <c r="H3" s="30">
        <v>45748</v>
      </c>
    </row>
    <row r="4" spans="1:8">
      <c r="A4" s="68" t="s">
        <v>0</v>
      </c>
      <c r="B4" s="68" t="s">
        <v>4</v>
      </c>
      <c r="C4" s="68" t="s">
        <v>5</v>
      </c>
      <c r="D4" s="70" t="s">
        <v>1</v>
      </c>
      <c r="E4" s="68" t="s">
        <v>3</v>
      </c>
      <c r="F4" s="68" t="s">
        <v>2</v>
      </c>
      <c r="G4" s="67" t="s">
        <v>15</v>
      </c>
      <c r="H4" s="66"/>
    </row>
    <row r="5" spans="1:8">
      <c r="A5" s="69"/>
      <c r="B5" s="69"/>
      <c r="C5" s="69"/>
      <c r="D5" s="71"/>
      <c r="E5" s="69"/>
      <c r="F5" s="69"/>
      <c r="G5" s="4" t="s">
        <v>16</v>
      </c>
      <c r="H5" s="4" t="s">
        <v>17</v>
      </c>
    </row>
    <row r="6" spans="1:8">
      <c r="A6" s="37">
        <v>1</v>
      </c>
      <c r="B6" s="38"/>
      <c r="C6" s="38"/>
      <c r="D6" s="39" t="s">
        <v>6</v>
      </c>
      <c r="E6" s="38"/>
      <c r="F6" s="38"/>
      <c r="G6" s="38"/>
      <c r="H6" s="40">
        <f>SUM(H7:H8)</f>
        <v>35314.487832323321</v>
      </c>
    </row>
    <row r="7" spans="1:8" ht="45">
      <c r="A7" s="31" t="s">
        <v>7</v>
      </c>
      <c r="B7" s="32" t="s">
        <v>56</v>
      </c>
      <c r="C7" s="32" t="s">
        <v>9</v>
      </c>
      <c r="D7" s="33" t="s">
        <v>46</v>
      </c>
      <c r="E7" s="31" t="s">
        <v>40</v>
      </c>
      <c r="F7" s="31">
        <v>1</v>
      </c>
      <c r="G7" s="34">
        <f>Comp01!F3*(1+'Planilha Orcamentaria'!H2)</f>
        <v>35043.017832323319</v>
      </c>
      <c r="H7" s="35">
        <f t="shared" ref="H7:H8" si="0">F7*G7</f>
        <v>35043.017832323319</v>
      </c>
    </row>
    <row r="8" spans="1:8" ht="30">
      <c r="A8" s="31" t="s">
        <v>8</v>
      </c>
      <c r="B8" s="32" t="s">
        <v>53</v>
      </c>
      <c r="C8" s="32" t="s">
        <v>52</v>
      </c>
      <c r="D8" s="33" t="s">
        <v>54</v>
      </c>
      <c r="E8" s="31" t="s">
        <v>40</v>
      </c>
      <c r="F8" s="31">
        <v>1</v>
      </c>
      <c r="G8" s="32">
        <v>271.47000000000003</v>
      </c>
      <c r="H8" s="35">
        <f t="shared" si="0"/>
        <v>271.47000000000003</v>
      </c>
    </row>
    <row r="9" spans="1:8">
      <c r="A9" s="37">
        <v>2</v>
      </c>
      <c r="B9" s="38"/>
      <c r="C9" s="38"/>
      <c r="D9" s="39" t="s">
        <v>10</v>
      </c>
      <c r="E9" s="38"/>
      <c r="F9" s="38"/>
      <c r="G9" s="38"/>
      <c r="H9" s="40">
        <f>SUM(H10)</f>
        <v>170526.87406125761</v>
      </c>
    </row>
    <row r="10" spans="1:8" ht="45">
      <c r="A10" s="31" t="s">
        <v>11</v>
      </c>
      <c r="B10" s="32" t="s">
        <v>55</v>
      </c>
      <c r="C10" s="32" t="s">
        <v>9</v>
      </c>
      <c r="D10" s="33" t="s">
        <v>12</v>
      </c>
      <c r="E10" s="31" t="s">
        <v>40</v>
      </c>
      <c r="F10" s="31">
        <v>1</v>
      </c>
      <c r="G10" s="36">
        <f>Comp02!I3*(1+'Planilha Orcamentaria'!H2)</f>
        <v>170526.87406125761</v>
      </c>
      <c r="H10" s="35">
        <f>F10*G10</f>
        <v>170526.87406125761</v>
      </c>
    </row>
    <row r="11" spans="1:8">
      <c r="A11" s="37">
        <v>3</v>
      </c>
      <c r="B11" s="38"/>
      <c r="C11" s="38"/>
      <c r="D11" s="39" t="s">
        <v>13</v>
      </c>
      <c r="E11" s="38"/>
      <c r="F11" s="38"/>
      <c r="G11" s="38"/>
      <c r="H11" s="41">
        <f>SUM(H12:H15)</f>
        <v>413777.43876219646</v>
      </c>
    </row>
    <row r="12" spans="1:8" ht="30">
      <c r="A12" s="31" t="s">
        <v>14</v>
      </c>
      <c r="B12" s="32">
        <v>103689</v>
      </c>
      <c r="C12" s="32" t="s">
        <v>118</v>
      </c>
      <c r="D12" s="33" t="s">
        <v>119</v>
      </c>
      <c r="E12" s="31" t="s">
        <v>120</v>
      </c>
      <c r="F12" s="31">
        <v>2.2400000000000002</v>
      </c>
      <c r="G12" s="45">
        <f>461.14*(1+'Planilha Orcamentaria'!H2)</f>
        <v>573.86245696663218</v>
      </c>
      <c r="H12" s="35">
        <f>F12*G12</f>
        <v>1285.4519036052561</v>
      </c>
    </row>
    <row r="13" spans="1:8" ht="60">
      <c r="A13" s="31" t="s">
        <v>95</v>
      </c>
      <c r="B13" s="32" t="s">
        <v>57</v>
      </c>
      <c r="C13" s="32" t="s">
        <v>9</v>
      </c>
      <c r="D13" s="33" t="s">
        <v>85</v>
      </c>
      <c r="E13" s="31" t="s">
        <v>40</v>
      </c>
      <c r="F13" s="31">
        <v>1</v>
      </c>
      <c r="G13" s="36">
        <f>Comp03!I3*(1+'Planilha Orcamentaria'!H2)</f>
        <v>267485.35508752096</v>
      </c>
      <c r="H13" s="35">
        <f>F13*G13</f>
        <v>267485.35508752096</v>
      </c>
    </row>
    <row r="14" spans="1:8" ht="45">
      <c r="A14" s="31" t="s">
        <v>96</v>
      </c>
      <c r="B14" s="32" t="s">
        <v>92</v>
      </c>
      <c r="C14" s="32" t="s">
        <v>9</v>
      </c>
      <c r="D14" s="33" t="str">
        <f>Comp04!B3</f>
        <v>ESTRUTURA PARA INSTALAÇÃO DE 250 PAINÉIS FOTOVOLTAICOS EM SOLO NO LAYOUT 5 MESAS PARA 50 PAINÉIS (2 x 25) - Materiais</v>
      </c>
      <c r="E14" s="31" t="s">
        <v>40</v>
      </c>
      <c r="F14" s="31">
        <v>1</v>
      </c>
      <c r="G14" s="34">
        <f>Comp04!I3*(1+'Planilha Orcamentaria'!H2)</f>
        <v>57946.517677358323</v>
      </c>
      <c r="H14" s="35">
        <f>F14*G14</f>
        <v>57946.517677358323</v>
      </c>
    </row>
    <row r="15" spans="1:8" ht="75">
      <c r="A15" s="31" t="s">
        <v>121</v>
      </c>
      <c r="B15" s="32" t="s">
        <v>58</v>
      </c>
      <c r="C15" s="32" t="s">
        <v>9</v>
      </c>
      <c r="D15" s="33" t="str">
        <f>Comp05!B3</f>
        <v>Mão de Obra para instalaçãio de sistema de geração de energia solar com potência mínima de 100KW par os inversores e 137,5KWp para os módulos, conforme termo de referência e projeto executivo aprovado, incluindo escavação e concretagem.</v>
      </c>
      <c r="E15" s="31" t="s">
        <v>40</v>
      </c>
      <c r="F15" s="31">
        <v>1</v>
      </c>
      <c r="G15" s="34">
        <f>Comp05!F3*(1+'Planilha Orcamentaria'!H2)</f>
        <v>87060.114093711934</v>
      </c>
      <c r="H15" s="35">
        <f>F15*G15</f>
        <v>87060.114093711934</v>
      </c>
    </row>
    <row r="16" spans="1:8" ht="21" customHeight="1">
      <c r="A16" s="64" t="s">
        <v>18</v>
      </c>
      <c r="B16" s="64"/>
      <c r="C16" s="64"/>
      <c r="D16" s="64"/>
      <c r="E16" s="64"/>
      <c r="F16" s="64"/>
      <c r="G16" s="65">
        <f>SUM(H6,H9,H11)</f>
        <v>619618.80065577733</v>
      </c>
      <c r="H16" s="66"/>
    </row>
  </sheetData>
  <mergeCells count="11">
    <mergeCell ref="B1:H1"/>
    <mergeCell ref="A16:F16"/>
    <mergeCell ref="G16:H16"/>
    <mergeCell ref="G4:H4"/>
    <mergeCell ref="A4:A5"/>
    <mergeCell ref="B4:B5"/>
    <mergeCell ref="C4:C5"/>
    <mergeCell ref="D4:D5"/>
    <mergeCell ref="E4:E5"/>
    <mergeCell ref="F4:F5"/>
    <mergeCell ref="B2:E3"/>
  </mergeCells>
  <phoneticPr fontId="2" type="noConversion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203A6-0173-4D32-99B5-73F33636FB45}">
  <sheetPr>
    <pageSetUpPr fitToPage="1"/>
  </sheetPr>
  <dimension ref="A1:H6"/>
  <sheetViews>
    <sheetView tabSelected="1" workbookViewId="0">
      <selection activeCell="E5" sqref="E5:E10"/>
    </sheetView>
  </sheetViews>
  <sheetFormatPr defaultRowHeight="15"/>
  <cols>
    <col min="1" max="1" width="11" customWidth="1"/>
    <col min="2" max="2" width="50.42578125" customWidth="1"/>
    <col min="6" max="6" width="14.5703125" customWidth="1"/>
  </cols>
  <sheetData>
    <row r="1" spans="1:8" ht="33" customHeight="1">
      <c r="A1" s="74" t="str">
        <f>'Planilha Orcamentaria'!B1</f>
        <v>INSTALAÇÃO DE SISTEMA DE GERAÇÃO DE ENERGIA SOLAR PARA ATENDIMENTO DAS NECESSIDADES ENERGÉTICAS DA UNIDADE DE ARMAZENAMENTO DA CONAB DE CANOAS\RS</v>
      </c>
      <c r="B1" s="74"/>
      <c r="C1" s="74"/>
      <c r="D1" s="74"/>
      <c r="E1" s="74"/>
      <c r="F1" s="74"/>
    </row>
    <row r="2" spans="1:8" ht="37.5" customHeight="1">
      <c r="A2" s="75" t="s">
        <v>51</v>
      </c>
      <c r="B2" s="76"/>
      <c r="C2" s="76"/>
      <c r="D2" s="76"/>
      <c r="E2" s="76"/>
      <c r="F2" s="76"/>
    </row>
    <row r="3" spans="1:8" ht="30" customHeight="1">
      <c r="A3" s="12" t="s">
        <v>45</v>
      </c>
      <c r="B3" s="74" t="s">
        <v>46</v>
      </c>
      <c r="C3" s="74"/>
      <c r="D3" s="74"/>
      <c r="E3" s="74"/>
      <c r="F3" s="13">
        <f>SUM(F5:F6)</f>
        <v>28159.599999999999</v>
      </c>
    </row>
    <row r="4" spans="1:8" ht="24">
      <c r="A4" s="7" t="s">
        <v>171</v>
      </c>
      <c r="B4" s="7" t="s">
        <v>22</v>
      </c>
      <c r="C4" s="7" t="s">
        <v>23</v>
      </c>
      <c r="D4" s="7" t="s">
        <v>24</v>
      </c>
      <c r="E4" s="14" t="s">
        <v>37</v>
      </c>
      <c r="F4" s="14" t="s">
        <v>38</v>
      </c>
    </row>
    <row r="5" spans="1:8">
      <c r="A5" s="6">
        <v>2707</v>
      </c>
      <c r="B5" s="6" t="s">
        <v>47</v>
      </c>
      <c r="C5" s="15">
        <v>200</v>
      </c>
      <c r="D5" s="16" t="s">
        <v>50</v>
      </c>
      <c r="E5" s="15">
        <f>Comp05!E5</f>
        <v>131.57</v>
      </c>
      <c r="F5" s="11">
        <f>E5*C5</f>
        <v>26314</v>
      </c>
      <c r="H5" s="43"/>
    </row>
    <row r="6" spans="1:8">
      <c r="A6" s="6">
        <v>2436</v>
      </c>
      <c r="B6" s="6" t="s">
        <v>49</v>
      </c>
      <c r="C6" s="15">
        <v>80</v>
      </c>
      <c r="D6" s="16" t="s">
        <v>50</v>
      </c>
      <c r="E6" s="15">
        <f>Comp05!E7</f>
        <v>23.07</v>
      </c>
      <c r="F6" s="11">
        <f>E6*C6</f>
        <v>1845.6</v>
      </c>
      <c r="H6" s="43"/>
    </row>
  </sheetData>
  <mergeCells count="3">
    <mergeCell ref="A1:F1"/>
    <mergeCell ref="A2:F2"/>
    <mergeCell ref="B3:E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6DFB-D652-4120-8A0B-250D0C96A1E9}">
  <sheetPr>
    <pageSetUpPr fitToPage="1"/>
  </sheetPr>
  <dimension ref="A1:K30"/>
  <sheetViews>
    <sheetView tabSelected="1" zoomScaleNormal="100" workbookViewId="0">
      <selection activeCell="E5" sqref="E5:E10"/>
    </sheetView>
  </sheetViews>
  <sheetFormatPr defaultRowHeight="15"/>
  <cols>
    <col min="1" max="1" width="10.140625" customWidth="1"/>
    <col min="2" max="2" width="52.5703125" customWidth="1"/>
    <col min="3" max="3" width="8" customWidth="1"/>
    <col min="5" max="6" width="11.5703125" customWidth="1"/>
    <col min="7" max="7" width="11.140625" customWidth="1"/>
    <col min="9" max="9" width="13.28515625" customWidth="1"/>
    <col min="11" max="11" width="12.140625" bestFit="1" customWidth="1"/>
  </cols>
  <sheetData>
    <row r="1" spans="1:11" ht="33" customHeight="1">
      <c r="A1" s="74" t="str">
        <f>'Planilha Orcamentaria'!B1</f>
        <v>INSTALAÇÃO DE SISTEMA DE GERAÇÃO DE ENERGIA SOLAR PARA ATENDIMENTO DAS NECESSIDADES ENERGÉTICAS DA UNIDADE DE ARMAZENAMENTO DA CONAB DE CANOAS\RS</v>
      </c>
      <c r="B1" s="74"/>
      <c r="C1" s="74"/>
      <c r="D1" s="74"/>
      <c r="E1" s="74"/>
      <c r="F1" s="74"/>
      <c r="G1" s="74"/>
      <c r="H1" s="74"/>
      <c r="I1" s="74"/>
    </row>
    <row r="2" spans="1:11" ht="37.5" customHeight="1">
      <c r="A2" s="75" t="s">
        <v>60</v>
      </c>
      <c r="B2" s="76"/>
      <c r="C2" s="76"/>
      <c r="D2" s="76"/>
      <c r="E2" s="76"/>
      <c r="F2" s="76"/>
      <c r="G2" s="76"/>
      <c r="H2" s="76"/>
      <c r="I2" s="76"/>
    </row>
    <row r="3" spans="1:11" ht="45" customHeight="1">
      <c r="A3" s="12" t="s">
        <v>42</v>
      </c>
      <c r="B3" s="77" t="s">
        <v>59</v>
      </c>
      <c r="C3" s="77"/>
      <c r="D3" s="77"/>
      <c r="E3" s="77"/>
      <c r="F3" s="77"/>
      <c r="G3" s="77"/>
      <c r="H3" s="77"/>
      <c r="I3" s="13">
        <f>SUM(I25,I4)</f>
        <v>137030.68</v>
      </c>
    </row>
    <row r="4" spans="1:11">
      <c r="A4" s="78" t="s">
        <v>79</v>
      </c>
      <c r="B4" s="79"/>
      <c r="C4" s="79"/>
      <c r="D4" s="79"/>
      <c r="E4" s="79"/>
      <c r="F4" s="79"/>
      <c r="G4" s="79"/>
      <c r="H4" s="79"/>
      <c r="I4" s="17">
        <f>SUM(I6:I24)</f>
        <v>108017.07999999999</v>
      </c>
    </row>
    <row r="5" spans="1:11" ht="36">
      <c r="A5" s="7" t="s">
        <v>171</v>
      </c>
      <c r="B5" s="7" t="s">
        <v>22</v>
      </c>
      <c r="C5" s="7" t="s">
        <v>23</v>
      </c>
      <c r="D5" s="7" t="s">
        <v>24</v>
      </c>
      <c r="E5" s="7" t="s">
        <v>143</v>
      </c>
      <c r="F5" s="7" t="s">
        <v>140</v>
      </c>
      <c r="G5" s="7" t="s">
        <v>144</v>
      </c>
      <c r="H5" s="7" t="s">
        <v>170</v>
      </c>
      <c r="I5" s="14" t="s">
        <v>38</v>
      </c>
    </row>
    <row r="6" spans="1:11" ht="24">
      <c r="A6" s="8" t="s">
        <v>44</v>
      </c>
      <c r="B6" s="8" t="s">
        <v>61</v>
      </c>
      <c r="C6" s="9">
        <v>1</v>
      </c>
      <c r="D6" s="10" t="s">
        <v>25</v>
      </c>
      <c r="E6" s="11">
        <v>39800</v>
      </c>
      <c r="F6" s="11">
        <v>66987</v>
      </c>
      <c r="G6" s="11">
        <v>44974</v>
      </c>
      <c r="H6" s="11">
        <f>MEDIAN(E6:G6)</f>
        <v>44974</v>
      </c>
      <c r="I6" s="11">
        <f>C6*H6</f>
        <v>44974</v>
      </c>
      <c r="K6" s="46"/>
    </row>
    <row r="7" spans="1:11" ht="36">
      <c r="A7" s="8" t="s">
        <v>44</v>
      </c>
      <c r="B7" s="8" t="s">
        <v>122</v>
      </c>
      <c r="C7" s="9">
        <v>1</v>
      </c>
      <c r="D7" s="10" t="s">
        <v>25</v>
      </c>
      <c r="E7" s="11">
        <v>19500</v>
      </c>
      <c r="F7" s="11">
        <v>25678</v>
      </c>
      <c r="G7" s="11">
        <v>22035</v>
      </c>
      <c r="H7" s="11">
        <f t="shared" ref="H7:H24" si="0">MEDIAN(E7:G7)</f>
        <v>22035</v>
      </c>
      <c r="I7" s="11">
        <f t="shared" ref="I7:I24" si="1">C7*H7</f>
        <v>22035</v>
      </c>
      <c r="K7" s="46"/>
    </row>
    <row r="8" spans="1:11">
      <c r="A8" s="8" t="s">
        <v>44</v>
      </c>
      <c r="B8" s="8" t="s">
        <v>62</v>
      </c>
      <c r="C8" s="9">
        <v>3</v>
      </c>
      <c r="D8" s="10" t="s">
        <v>25</v>
      </c>
      <c r="E8" s="11">
        <v>2380</v>
      </c>
      <c r="F8" s="11">
        <v>451.27</v>
      </c>
      <c r="G8" s="11">
        <v>2951.2</v>
      </c>
      <c r="H8" s="11">
        <f t="shared" si="0"/>
        <v>2380</v>
      </c>
      <c r="I8" s="11">
        <f t="shared" si="1"/>
        <v>7140</v>
      </c>
      <c r="K8" s="46"/>
    </row>
    <row r="9" spans="1:11">
      <c r="A9" s="8" t="s">
        <v>44</v>
      </c>
      <c r="B9" s="8" t="s">
        <v>63</v>
      </c>
      <c r="C9" s="9">
        <v>3</v>
      </c>
      <c r="D9" s="10" t="s">
        <v>25</v>
      </c>
      <c r="E9" s="11">
        <v>5400</v>
      </c>
      <c r="F9" s="11">
        <v>4201.34</v>
      </c>
      <c r="G9" s="11">
        <v>6210</v>
      </c>
      <c r="H9" s="11">
        <f t="shared" si="0"/>
        <v>5400</v>
      </c>
      <c r="I9" s="11">
        <f t="shared" si="1"/>
        <v>16200</v>
      </c>
      <c r="K9" s="46"/>
    </row>
    <row r="10" spans="1:11">
      <c r="A10" s="8" t="s">
        <v>44</v>
      </c>
      <c r="B10" s="8" t="s">
        <v>64</v>
      </c>
      <c r="C10" s="9">
        <v>1</v>
      </c>
      <c r="D10" s="10" t="s">
        <v>25</v>
      </c>
      <c r="E10" s="11">
        <v>6400</v>
      </c>
      <c r="F10" s="11">
        <v>4998.76</v>
      </c>
      <c r="G10" s="11">
        <v>7936</v>
      </c>
      <c r="H10" s="11">
        <f t="shared" si="0"/>
        <v>6400</v>
      </c>
      <c r="I10" s="11">
        <f t="shared" si="1"/>
        <v>6400</v>
      </c>
      <c r="K10" s="46"/>
    </row>
    <row r="11" spans="1:11">
      <c r="A11" s="8" t="s">
        <v>44</v>
      </c>
      <c r="B11" s="8" t="s">
        <v>65</v>
      </c>
      <c r="C11" s="9">
        <v>4</v>
      </c>
      <c r="D11" s="10" t="s">
        <v>25</v>
      </c>
      <c r="E11" s="11">
        <v>475</v>
      </c>
      <c r="F11" s="11">
        <v>410.23</v>
      </c>
      <c r="G11" s="11">
        <v>589</v>
      </c>
      <c r="H11" s="11">
        <f t="shared" si="0"/>
        <v>475</v>
      </c>
      <c r="I11" s="11">
        <f t="shared" si="1"/>
        <v>1900</v>
      </c>
      <c r="K11" s="46"/>
    </row>
    <row r="12" spans="1:11">
      <c r="A12" s="8" t="s">
        <v>44</v>
      </c>
      <c r="B12" s="8" t="s">
        <v>66</v>
      </c>
      <c r="C12" s="9">
        <v>22</v>
      </c>
      <c r="D12" s="10" t="s">
        <v>25</v>
      </c>
      <c r="E12" s="11">
        <v>27.9</v>
      </c>
      <c r="F12" s="11">
        <v>48.19</v>
      </c>
      <c r="G12" s="11">
        <v>34.6</v>
      </c>
      <c r="H12" s="11">
        <f t="shared" si="0"/>
        <v>34.6</v>
      </c>
      <c r="I12" s="11">
        <f t="shared" si="1"/>
        <v>761.2</v>
      </c>
      <c r="K12" s="46"/>
    </row>
    <row r="13" spans="1:11">
      <c r="A13" s="8" t="s">
        <v>44</v>
      </c>
      <c r="B13" s="8" t="s">
        <v>67</v>
      </c>
      <c r="C13" s="9">
        <v>30</v>
      </c>
      <c r="D13" s="10" t="s">
        <v>25</v>
      </c>
      <c r="E13" s="11">
        <v>37.85</v>
      </c>
      <c r="F13" s="11">
        <v>48.9</v>
      </c>
      <c r="G13" s="11">
        <v>46.93</v>
      </c>
      <c r="H13" s="11">
        <f t="shared" si="0"/>
        <v>46.93</v>
      </c>
      <c r="I13" s="11">
        <f t="shared" si="1"/>
        <v>1407.9</v>
      </c>
      <c r="K13" s="46"/>
    </row>
    <row r="14" spans="1:11">
      <c r="A14" s="8" t="s">
        <v>44</v>
      </c>
      <c r="B14" s="8" t="s">
        <v>68</v>
      </c>
      <c r="C14" s="9">
        <v>12</v>
      </c>
      <c r="D14" s="10" t="s">
        <v>25</v>
      </c>
      <c r="E14" s="11">
        <v>18</v>
      </c>
      <c r="F14" s="11">
        <v>3.4</v>
      </c>
      <c r="G14" s="11">
        <v>22.32</v>
      </c>
      <c r="H14" s="11">
        <f t="shared" si="0"/>
        <v>18</v>
      </c>
      <c r="I14" s="11">
        <f t="shared" si="1"/>
        <v>216</v>
      </c>
      <c r="K14" s="46"/>
    </row>
    <row r="15" spans="1:11">
      <c r="A15" s="8" t="s">
        <v>44</v>
      </c>
      <c r="B15" s="8" t="s">
        <v>69</v>
      </c>
      <c r="C15" s="9">
        <v>6</v>
      </c>
      <c r="D15" s="10" t="s">
        <v>25</v>
      </c>
      <c r="E15" s="11">
        <v>42</v>
      </c>
      <c r="F15" s="11">
        <v>18.899999999999999</v>
      </c>
      <c r="G15" s="11">
        <v>52.08</v>
      </c>
      <c r="H15" s="11">
        <f t="shared" si="0"/>
        <v>42</v>
      </c>
      <c r="I15" s="11">
        <f t="shared" si="1"/>
        <v>252</v>
      </c>
      <c r="K15" s="46"/>
    </row>
    <row r="16" spans="1:11">
      <c r="A16" s="8" t="s">
        <v>44</v>
      </c>
      <c r="B16" s="8" t="s">
        <v>70</v>
      </c>
      <c r="C16" s="9">
        <v>10</v>
      </c>
      <c r="D16" s="10" t="s">
        <v>25</v>
      </c>
      <c r="E16" s="11">
        <v>18.5</v>
      </c>
      <c r="F16" s="11">
        <v>8.4499999999999993</v>
      </c>
      <c r="G16" s="11">
        <v>22.94</v>
      </c>
      <c r="H16" s="11">
        <f t="shared" si="0"/>
        <v>18.5</v>
      </c>
      <c r="I16" s="11">
        <f t="shared" si="1"/>
        <v>185</v>
      </c>
      <c r="K16" s="46"/>
    </row>
    <row r="17" spans="1:11">
      <c r="A17" s="8" t="s">
        <v>44</v>
      </c>
      <c r="B17" s="8" t="s">
        <v>71</v>
      </c>
      <c r="C17" s="9">
        <v>1</v>
      </c>
      <c r="D17" s="10" t="s">
        <v>25</v>
      </c>
      <c r="E17" s="11">
        <v>35</v>
      </c>
      <c r="F17" s="11">
        <v>22.4</v>
      </c>
      <c r="G17" s="11">
        <v>43.4</v>
      </c>
      <c r="H17" s="11">
        <f t="shared" si="0"/>
        <v>35</v>
      </c>
      <c r="I17" s="11">
        <f t="shared" si="1"/>
        <v>35</v>
      </c>
      <c r="K17" s="46"/>
    </row>
    <row r="18" spans="1:11">
      <c r="A18" s="8" t="s">
        <v>44</v>
      </c>
      <c r="B18" s="8" t="s">
        <v>72</v>
      </c>
      <c r="C18" s="9">
        <v>1</v>
      </c>
      <c r="D18" s="10" t="s">
        <v>25</v>
      </c>
      <c r="E18" s="11">
        <v>35</v>
      </c>
      <c r="F18" s="11">
        <v>22.4</v>
      </c>
      <c r="G18" s="11">
        <v>43.4</v>
      </c>
      <c r="H18" s="11">
        <f t="shared" si="0"/>
        <v>35</v>
      </c>
      <c r="I18" s="11">
        <f t="shared" si="1"/>
        <v>35</v>
      </c>
      <c r="K18" s="46"/>
    </row>
    <row r="19" spans="1:11">
      <c r="A19" s="8" t="s">
        <v>44</v>
      </c>
      <c r="B19" s="8" t="s">
        <v>73</v>
      </c>
      <c r="C19" s="9">
        <v>1</v>
      </c>
      <c r="D19" s="10" t="s">
        <v>25</v>
      </c>
      <c r="E19" s="11">
        <v>35</v>
      </c>
      <c r="F19" s="11">
        <v>23.6</v>
      </c>
      <c r="G19" s="11">
        <v>43.4</v>
      </c>
      <c r="H19" s="11">
        <f t="shared" si="0"/>
        <v>35</v>
      </c>
      <c r="I19" s="11">
        <f t="shared" si="1"/>
        <v>35</v>
      </c>
      <c r="K19" s="46"/>
    </row>
    <row r="20" spans="1:11">
      <c r="A20" s="8" t="s">
        <v>44</v>
      </c>
      <c r="B20" s="8" t="s">
        <v>74</v>
      </c>
      <c r="C20" s="9">
        <v>1</v>
      </c>
      <c r="D20" s="10" t="s">
        <v>25</v>
      </c>
      <c r="E20" s="11">
        <v>1378</v>
      </c>
      <c r="F20" s="11">
        <v>1450.98</v>
      </c>
      <c r="G20" s="11">
        <v>1708.72</v>
      </c>
      <c r="H20" s="11">
        <f t="shared" si="0"/>
        <v>1450.98</v>
      </c>
      <c r="I20" s="11">
        <f t="shared" si="1"/>
        <v>1450.98</v>
      </c>
      <c r="K20" s="46"/>
    </row>
    <row r="21" spans="1:11">
      <c r="A21" s="8" t="s">
        <v>44</v>
      </c>
      <c r="B21" s="8" t="s">
        <v>75</v>
      </c>
      <c r="C21" s="9">
        <v>1</v>
      </c>
      <c r="D21" s="10" t="s">
        <v>40</v>
      </c>
      <c r="E21" s="11">
        <v>2200</v>
      </c>
      <c r="F21" s="11">
        <v>2045</v>
      </c>
      <c r="G21" s="11">
        <v>2728</v>
      </c>
      <c r="H21" s="11">
        <f t="shared" si="0"/>
        <v>2200</v>
      </c>
      <c r="I21" s="11">
        <f t="shared" si="1"/>
        <v>2200</v>
      </c>
      <c r="K21" s="46"/>
    </row>
    <row r="22" spans="1:11">
      <c r="A22" s="8" t="s">
        <v>44</v>
      </c>
      <c r="B22" s="8" t="s">
        <v>76</v>
      </c>
      <c r="C22" s="9">
        <v>1</v>
      </c>
      <c r="D22" s="10" t="s">
        <v>40</v>
      </c>
      <c r="E22" s="11">
        <v>750</v>
      </c>
      <c r="F22" s="11">
        <v>2590</v>
      </c>
      <c r="G22" s="11">
        <v>930</v>
      </c>
      <c r="H22" s="11">
        <f t="shared" si="0"/>
        <v>930</v>
      </c>
      <c r="I22" s="11">
        <f t="shared" si="1"/>
        <v>930</v>
      </c>
      <c r="K22" s="46"/>
    </row>
    <row r="23" spans="1:11">
      <c r="A23" s="8" t="s">
        <v>44</v>
      </c>
      <c r="B23" s="8" t="s">
        <v>77</v>
      </c>
      <c r="C23" s="9">
        <v>1</v>
      </c>
      <c r="D23" s="10" t="s">
        <v>40</v>
      </c>
      <c r="E23" s="11">
        <v>750</v>
      </c>
      <c r="F23" s="11">
        <v>2590</v>
      </c>
      <c r="G23" s="11">
        <v>930</v>
      </c>
      <c r="H23" s="11">
        <f t="shared" si="0"/>
        <v>930</v>
      </c>
      <c r="I23" s="11">
        <f t="shared" si="1"/>
        <v>930</v>
      </c>
      <c r="K23" s="46"/>
    </row>
    <row r="24" spans="1:11">
      <c r="A24" s="8" t="s">
        <v>44</v>
      </c>
      <c r="B24" s="8" t="s">
        <v>78</v>
      </c>
      <c r="C24" s="9">
        <v>1</v>
      </c>
      <c r="D24" s="10" t="s">
        <v>40</v>
      </c>
      <c r="E24" s="11">
        <v>750</v>
      </c>
      <c r="F24" s="11">
        <v>980</v>
      </c>
      <c r="G24" s="11">
        <v>930</v>
      </c>
      <c r="H24" s="11">
        <f t="shared" si="0"/>
        <v>930</v>
      </c>
      <c r="I24" s="11">
        <f t="shared" si="1"/>
        <v>930</v>
      </c>
      <c r="K24" s="46"/>
    </row>
    <row r="25" spans="1:11">
      <c r="A25" s="78" t="s">
        <v>80</v>
      </c>
      <c r="B25" s="79"/>
      <c r="C25" s="79"/>
      <c r="D25" s="79"/>
      <c r="E25" s="79"/>
      <c r="F25" s="79"/>
      <c r="G25" s="79"/>
      <c r="H25" s="79"/>
      <c r="I25" s="17">
        <f>SUM(I27:I30)</f>
        <v>29013.600000000002</v>
      </c>
    </row>
    <row r="26" spans="1:11" ht="24">
      <c r="A26" s="7" t="s">
        <v>171</v>
      </c>
      <c r="B26" s="7" t="s">
        <v>22</v>
      </c>
      <c r="C26" s="7" t="s">
        <v>23</v>
      </c>
      <c r="D26" s="7" t="s">
        <v>24</v>
      </c>
      <c r="E26" s="7"/>
      <c r="F26" s="7"/>
      <c r="G26" s="7"/>
      <c r="H26" s="14" t="s">
        <v>37</v>
      </c>
      <c r="I26" s="14" t="s">
        <v>38</v>
      </c>
    </row>
    <row r="27" spans="1:11">
      <c r="A27" s="6">
        <v>2707</v>
      </c>
      <c r="B27" s="6" t="s">
        <v>47</v>
      </c>
      <c r="C27" s="18">
        <v>120</v>
      </c>
      <c r="D27" s="16" t="s">
        <v>82</v>
      </c>
      <c r="E27" s="16"/>
      <c r="F27" s="16"/>
      <c r="G27" s="16"/>
      <c r="H27" s="15">
        <f>Comp05!E5</f>
        <v>131.57</v>
      </c>
      <c r="I27" s="19">
        <f>C27*H27</f>
        <v>15788.4</v>
      </c>
      <c r="K27" s="43"/>
    </row>
    <row r="28" spans="1:11">
      <c r="A28" s="6">
        <v>4083</v>
      </c>
      <c r="B28" s="6" t="s">
        <v>48</v>
      </c>
      <c r="C28" s="18">
        <f>C27</f>
        <v>120</v>
      </c>
      <c r="D28" s="16" t="s">
        <v>82</v>
      </c>
      <c r="E28" s="16"/>
      <c r="F28" s="16"/>
      <c r="G28" s="16"/>
      <c r="H28" s="15">
        <f>Comp05!E6</f>
        <v>68.930000000000007</v>
      </c>
      <c r="I28" s="19">
        <f t="shared" ref="I28:I30" si="2">C28*H28</f>
        <v>8271.6</v>
      </c>
      <c r="K28" s="43"/>
    </row>
    <row r="29" spans="1:11">
      <c r="A29" s="6">
        <v>2436</v>
      </c>
      <c r="B29" s="6" t="s">
        <v>49</v>
      </c>
      <c r="C29" s="18">
        <f t="shared" ref="C29:C30" si="3">C28</f>
        <v>120</v>
      </c>
      <c r="D29" s="16" t="s">
        <v>82</v>
      </c>
      <c r="E29" s="16"/>
      <c r="F29" s="16"/>
      <c r="G29" s="16"/>
      <c r="H29" s="15">
        <f>Comp05!E7</f>
        <v>23.07</v>
      </c>
      <c r="I29" s="19">
        <f t="shared" si="2"/>
        <v>2768.4</v>
      </c>
      <c r="K29" s="43"/>
    </row>
    <row r="30" spans="1:11">
      <c r="A30" s="6">
        <v>247</v>
      </c>
      <c r="B30" s="6" t="s">
        <v>81</v>
      </c>
      <c r="C30" s="18">
        <f t="shared" si="3"/>
        <v>120</v>
      </c>
      <c r="D30" s="16" t="s">
        <v>82</v>
      </c>
      <c r="E30" s="16"/>
      <c r="F30" s="16"/>
      <c r="G30" s="16"/>
      <c r="H30" s="15">
        <f>Comp05!E8</f>
        <v>18.21</v>
      </c>
      <c r="I30" s="19">
        <f t="shared" si="2"/>
        <v>2185.2000000000003</v>
      </c>
      <c r="K30" s="43"/>
    </row>
  </sheetData>
  <mergeCells count="5">
    <mergeCell ref="A1:I1"/>
    <mergeCell ref="A2:I2"/>
    <mergeCell ref="B3:H3"/>
    <mergeCell ref="A4:H4"/>
    <mergeCell ref="A25:H25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99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CF1B-EB0E-4D41-A39E-19D10E145684}">
  <sheetPr>
    <pageSetUpPr fitToPage="1"/>
  </sheetPr>
  <dimension ref="A1:S36"/>
  <sheetViews>
    <sheetView tabSelected="1" workbookViewId="0">
      <selection activeCell="E5" sqref="E5:E10"/>
    </sheetView>
  </sheetViews>
  <sheetFormatPr defaultRowHeight="15"/>
  <cols>
    <col min="1" max="1" width="10.5703125" customWidth="1"/>
    <col min="2" max="2" width="72.28515625" customWidth="1"/>
    <col min="3" max="3" width="6.5703125" customWidth="1"/>
    <col min="4" max="4" width="6.28515625" customWidth="1"/>
    <col min="5" max="7" width="9.5703125" customWidth="1"/>
    <col min="9" max="9" width="12.85546875" customWidth="1"/>
    <col min="10" max="10" width="16" customWidth="1"/>
    <col min="11" max="11" width="11" customWidth="1"/>
    <col min="16" max="16" width="84.5703125" bestFit="1" customWidth="1"/>
  </cols>
  <sheetData>
    <row r="1" spans="1:19" ht="33" customHeight="1">
      <c r="A1" s="74" t="str">
        <f>'Planilha Orcamentaria'!B1</f>
        <v>INSTALAÇÃO DE SISTEMA DE GERAÇÃO DE ENERGIA SOLAR PARA ATENDIMENTO DAS NECESSIDADES ENERGÉTICAS DA UNIDADE DE ARMAZENAMENTO DA CONAB DE CANOAS\RS</v>
      </c>
      <c r="B1" s="74"/>
      <c r="C1" s="74"/>
      <c r="D1" s="74"/>
      <c r="E1" s="74"/>
      <c r="F1" s="74"/>
      <c r="G1" s="74"/>
      <c r="H1" s="74"/>
      <c r="I1" s="74"/>
    </row>
    <row r="2" spans="1:19" ht="30" customHeight="1">
      <c r="A2" s="75" t="s">
        <v>94</v>
      </c>
      <c r="B2" s="76"/>
      <c r="C2" s="76"/>
      <c r="D2" s="76"/>
      <c r="E2" s="76"/>
      <c r="F2" s="76"/>
      <c r="G2" s="76"/>
      <c r="H2" s="76"/>
      <c r="I2" s="76"/>
    </row>
    <row r="3" spans="1:19" ht="34.5" customHeight="1">
      <c r="A3" s="12" t="s">
        <v>84</v>
      </c>
      <c r="B3" s="77" t="s">
        <v>85</v>
      </c>
      <c r="C3" s="77"/>
      <c r="D3" s="77"/>
      <c r="E3" s="77"/>
      <c r="F3" s="77"/>
      <c r="G3" s="77"/>
      <c r="H3" s="77"/>
      <c r="I3" s="13">
        <f>SUM(I5:I36)</f>
        <v>214943.83392331176</v>
      </c>
    </row>
    <row r="4" spans="1:19" ht="36">
      <c r="A4" s="7" t="s">
        <v>171</v>
      </c>
      <c r="B4" s="7" t="s">
        <v>22</v>
      </c>
      <c r="C4" s="7" t="s">
        <v>23</v>
      </c>
      <c r="D4" s="7" t="s">
        <v>24</v>
      </c>
      <c r="E4" s="7" t="s">
        <v>141</v>
      </c>
      <c r="F4" s="7" t="s">
        <v>140</v>
      </c>
      <c r="G4" s="7" t="s">
        <v>142</v>
      </c>
      <c r="H4" s="7" t="s">
        <v>170</v>
      </c>
      <c r="I4" s="14" t="s">
        <v>38</v>
      </c>
    </row>
    <row r="5" spans="1:19" ht="15.75" customHeight="1">
      <c r="A5" s="8" t="s">
        <v>44</v>
      </c>
      <c r="B5" s="8" t="s">
        <v>87</v>
      </c>
      <c r="C5" s="25">
        <v>1</v>
      </c>
      <c r="D5" s="10" t="s">
        <v>25</v>
      </c>
      <c r="E5" s="11">
        <v>49000</v>
      </c>
      <c r="F5" s="11">
        <v>42576</v>
      </c>
      <c r="G5" s="11">
        <v>27172.83</v>
      </c>
      <c r="H5" s="11">
        <f>MEDIAN(E5:G5)</f>
        <v>42576</v>
      </c>
      <c r="I5" s="11">
        <f>C5*H5</f>
        <v>42576</v>
      </c>
      <c r="K5" s="44"/>
    </row>
    <row r="6" spans="1:19" ht="24">
      <c r="A6" s="8" t="s">
        <v>44</v>
      </c>
      <c r="B6" s="8" t="s">
        <v>86</v>
      </c>
      <c r="C6" s="25">
        <v>250</v>
      </c>
      <c r="D6" s="10" t="s">
        <v>25</v>
      </c>
      <c r="E6" s="11">
        <f>205000/256</f>
        <v>800.78125</v>
      </c>
      <c r="F6" s="11">
        <v>425</v>
      </c>
      <c r="G6" s="11">
        <v>539.54</v>
      </c>
      <c r="H6" s="11">
        <f t="shared" ref="H6:H8" si="0">MEDIAN(E6:G6)</f>
        <v>539.54</v>
      </c>
      <c r="I6" s="11">
        <f t="shared" ref="I6:I36" si="1">C6*H6</f>
        <v>134885</v>
      </c>
      <c r="K6" s="44"/>
    </row>
    <row r="7" spans="1:19">
      <c r="A7" s="8" t="s">
        <v>44</v>
      </c>
      <c r="B7" s="8" t="s">
        <v>88</v>
      </c>
      <c r="C7" s="25">
        <v>700</v>
      </c>
      <c r="D7" s="10" t="s">
        <v>25</v>
      </c>
      <c r="E7" s="11">
        <v>8.5</v>
      </c>
      <c r="F7" s="11">
        <v>4.49</v>
      </c>
      <c r="G7" s="11">
        <v>4.1206571428571426</v>
      </c>
      <c r="H7" s="11">
        <f t="shared" si="0"/>
        <v>4.49</v>
      </c>
      <c r="I7" s="11">
        <f t="shared" si="1"/>
        <v>3143</v>
      </c>
      <c r="K7" s="44"/>
      <c r="P7" t="s">
        <v>104</v>
      </c>
    </row>
    <row r="8" spans="1:19">
      <c r="A8" s="8" t="s">
        <v>44</v>
      </c>
      <c r="B8" s="8" t="s">
        <v>89</v>
      </c>
      <c r="C8" s="25">
        <v>700</v>
      </c>
      <c r="D8" s="10" t="s">
        <v>25</v>
      </c>
      <c r="E8" s="11">
        <v>8.5</v>
      </c>
      <c r="F8" s="11">
        <v>4.49</v>
      </c>
      <c r="G8" s="11">
        <v>4.1206571428571426</v>
      </c>
      <c r="H8" s="11">
        <f t="shared" si="0"/>
        <v>4.49</v>
      </c>
      <c r="I8" s="11">
        <f t="shared" si="1"/>
        <v>3143</v>
      </c>
      <c r="K8" s="44"/>
      <c r="P8" t="s">
        <v>104</v>
      </c>
    </row>
    <row r="9" spans="1:19">
      <c r="A9" s="8">
        <v>2378</v>
      </c>
      <c r="B9" s="8" t="s">
        <v>135</v>
      </c>
      <c r="C9" s="25">
        <v>1</v>
      </c>
      <c r="D9" s="10" t="s">
        <v>25</v>
      </c>
      <c r="E9" s="11"/>
      <c r="F9" s="11"/>
      <c r="G9" s="11"/>
      <c r="H9" s="11">
        <v>1191.57</v>
      </c>
      <c r="I9" s="11">
        <f t="shared" si="1"/>
        <v>1191.57</v>
      </c>
      <c r="K9" s="44"/>
      <c r="P9" t="s">
        <v>102</v>
      </c>
      <c r="Q9">
        <v>2377</v>
      </c>
      <c r="R9">
        <v>610.77</v>
      </c>
      <c r="S9">
        <f>C9*R9</f>
        <v>610.77</v>
      </c>
    </row>
    <row r="10" spans="1:19" ht="24">
      <c r="A10" s="8">
        <v>39471</v>
      </c>
      <c r="B10" s="8" t="s">
        <v>134</v>
      </c>
      <c r="C10" s="25">
        <v>3</v>
      </c>
      <c r="D10" s="10" t="s">
        <v>25</v>
      </c>
      <c r="E10" s="11"/>
      <c r="F10" s="11"/>
      <c r="G10" s="11"/>
      <c r="H10" s="11">
        <v>97.77</v>
      </c>
      <c r="I10" s="11">
        <f t="shared" si="1"/>
        <v>293.31</v>
      </c>
      <c r="K10" s="44"/>
      <c r="P10" t="s">
        <v>103</v>
      </c>
      <c r="Q10">
        <v>39476</v>
      </c>
      <c r="R10">
        <v>294.63</v>
      </c>
      <c r="S10">
        <f>C10*R10</f>
        <v>883.89</v>
      </c>
    </row>
    <row r="11" spans="1:19">
      <c r="A11" s="8" t="s">
        <v>44</v>
      </c>
      <c r="B11" s="8" t="s">
        <v>90</v>
      </c>
      <c r="C11" s="25">
        <v>30</v>
      </c>
      <c r="D11" s="10" t="s">
        <v>25</v>
      </c>
      <c r="E11" s="11">
        <v>13.18</v>
      </c>
      <c r="F11" s="11">
        <v>14.5</v>
      </c>
      <c r="G11" s="11">
        <v>7.5462005799055962</v>
      </c>
      <c r="H11" s="11">
        <f t="shared" ref="H11" si="2">MEDIAN(E11:G11)</f>
        <v>13.18</v>
      </c>
      <c r="I11" s="11">
        <f t="shared" si="1"/>
        <v>395.4</v>
      </c>
      <c r="K11" s="44"/>
      <c r="P11" t="s">
        <v>104</v>
      </c>
    </row>
    <row r="12" spans="1:19" ht="24">
      <c r="A12" s="8">
        <v>5033</v>
      </c>
      <c r="B12" s="8" t="s">
        <v>136</v>
      </c>
      <c r="C12" s="25">
        <v>1</v>
      </c>
      <c r="D12" s="10" t="s">
        <v>25</v>
      </c>
      <c r="E12" s="11"/>
      <c r="F12" s="11"/>
      <c r="G12" s="11"/>
      <c r="H12" s="11">
        <v>960.45</v>
      </c>
      <c r="I12" s="11">
        <f t="shared" si="1"/>
        <v>960.45</v>
      </c>
      <c r="K12" s="44"/>
      <c r="P12" s="80" t="s">
        <v>101</v>
      </c>
    </row>
    <row r="13" spans="1:19" ht="33.75">
      <c r="A13" s="8">
        <v>998</v>
      </c>
      <c r="B13" s="42" t="s">
        <v>133</v>
      </c>
      <c r="C13" s="25">
        <v>120</v>
      </c>
      <c r="D13" s="10" t="s">
        <v>113</v>
      </c>
      <c r="E13" s="11"/>
      <c r="F13" s="11"/>
      <c r="G13" s="11"/>
      <c r="H13" s="11">
        <v>90.1</v>
      </c>
      <c r="I13" s="11">
        <f t="shared" si="1"/>
        <v>10812</v>
      </c>
      <c r="K13" s="44"/>
      <c r="P13" s="80"/>
    </row>
    <row r="14" spans="1:19" ht="33.75">
      <c r="A14" s="8">
        <v>1018</v>
      </c>
      <c r="B14" s="42" t="s">
        <v>132</v>
      </c>
      <c r="C14" s="25">
        <v>40</v>
      </c>
      <c r="D14" s="10" t="s">
        <v>113</v>
      </c>
      <c r="E14" s="11"/>
      <c r="F14" s="11"/>
      <c r="G14" s="11"/>
      <c r="H14" s="11">
        <v>49.6</v>
      </c>
      <c r="I14" s="11">
        <f t="shared" si="1"/>
        <v>1984</v>
      </c>
      <c r="K14" s="44"/>
      <c r="P14" s="80"/>
    </row>
    <row r="15" spans="1:19">
      <c r="A15" s="8" t="s">
        <v>44</v>
      </c>
      <c r="B15" s="42" t="s">
        <v>176</v>
      </c>
      <c r="C15" s="25">
        <v>5</v>
      </c>
      <c r="D15" s="10" t="s">
        <v>25</v>
      </c>
      <c r="E15" s="11">
        <v>31.15</v>
      </c>
      <c r="F15" s="11">
        <v>53.76</v>
      </c>
      <c r="G15" s="11">
        <v>17.834912599701013</v>
      </c>
      <c r="H15" s="11">
        <f t="shared" ref="H15:H22" si="3">MEDIAN(E15:G15)</f>
        <v>31.15</v>
      </c>
      <c r="I15" s="11">
        <f t="shared" si="1"/>
        <v>155.75</v>
      </c>
      <c r="K15" s="44"/>
      <c r="P15" s="80"/>
    </row>
    <row r="16" spans="1:19">
      <c r="A16" s="8" t="s">
        <v>44</v>
      </c>
      <c r="B16" s="42" t="s">
        <v>177</v>
      </c>
      <c r="C16" s="25">
        <v>12</v>
      </c>
      <c r="D16" s="10" t="s">
        <v>25</v>
      </c>
      <c r="E16" s="11">
        <v>9.35</v>
      </c>
      <c r="F16" s="11">
        <v>28.98</v>
      </c>
      <c r="G16" s="11">
        <v>5.353336526716034</v>
      </c>
      <c r="H16" s="11">
        <f t="shared" si="3"/>
        <v>9.35</v>
      </c>
      <c r="I16" s="11">
        <f t="shared" si="1"/>
        <v>112.19999999999999</v>
      </c>
      <c r="K16" s="44"/>
      <c r="P16" s="80"/>
    </row>
    <row r="17" spans="1:11">
      <c r="A17" s="8" t="s">
        <v>44</v>
      </c>
      <c r="B17" s="42" t="s">
        <v>178</v>
      </c>
      <c r="C17" s="25">
        <v>4</v>
      </c>
      <c r="D17" s="10" t="s">
        <v>115</v>
      </c>
      <c r="E17" s="11">
        <v>88.13</v>
      </c>
      <c r="F17" s="11">
        <v>127</v>
      </c>
      <c r="G17" s="11">
        <v>50.458775197805785</v>
      </c>
      <c r="H17" s="11">
        <f t="shared" si="3"/>
        <v>88.13</v>
      </c>
      <c r="I17" s="11">
        <f t="shared" si="1"/>
        <v>352.52</v>
      </c>
      <c r="K17" s="44"/>
    </row>
    <row r="18" spans="1:11">
      <c r="A18" s="8" t="s">
        <v>44</v>
      </c>
      <c r="B18" s="8" t="s">
        <v>105</v>
      </c>
      <c r="C18" s="25">
        <v>6</v>
      </c>
      <c r="D18" s="10" t="s">
        <v>114</v>
      </c>
      <c r="E18" s="11">
        <v>10.64</v>
      </c>
      <c r="F18" s="11">
        <v>4.67</v>
      </c>
      <c r="G18" s="11">
        <v>6.0919252025945037</v>
      </c>
      <c r="H18" s="11">
        <f t="shared" si="3"/>
        <v>6.0919252025945037</v>
      </c>
      <c r="I18" s="11">
        <f t="shared" si="1"/>
        <v>36.551551215567024</v>
      </c>
      <c r="K18" s="44"/>
    </row>
    <row r="19" spans="1:11">
      <c r="A19" s="8" t="s">
        <v>44</v>
      </c>
      <c r="B19" s="8" t="s">
        <v>106</v>
      </c>
      <c r="C19" s="25">
        <v>2</v>
      </c>
      <c r="D19" s="10" t="s">
        <v>25</v>
      </c>
      <c r="E19" s="11">
        <v>58.88</v>
      </c>
      <c r="F19" s="11">
        <v>49.58</v>
      </c>
      <c r="G19" s="11">
        <v>33.711706384282365</v>
      </c>
      <c r="H19" s="11">
        <f t="shared" si="3"/>
        <v>49.58</v>
      </c>
      <c r="I19" s="11">
        <f t="shared" si="1"/>
        <v>99.16</v>
      </c>
      <c r="K19" s="44"/>
    </row>
    <row r="20" spans="1:11">
      <c r="A20" s="8">
        <v>2686</v>
      </c>
      <c r="B20" s="42" t="s">
        <v>137</v>
      </c>
      <c r="C20" s="25">
        <v>6</v>
      </c>
      <c r="D20" s="10" t="s">
        <v>113</v>
      </c>
      <c r="E20" s="11">
        <v>43.08</v>
      </c>
      <c r="F20" s="11">
        <v>36.659999999999997</v>
      </c>
      <c r="G20" s="11">
        <v>24.665426478173984</v>
      </c>
      <c r="H20" s="11">
        <f t="shared" si="3"/>
        <v>36.659999999999997</v>
      </c>
      <c r="I20" s="11">
        <f t="shared" si="1"/>
        <v>219.95999999999998</v>
      </c>
      <c r="K20" s="44"/>
    </row>
    <row r="21" spans="1:11">
      <c r="A21" s="8" t="s">
        <v>44</v>
      </c>
      <c r="B21" s="8" t="s">
        <v>107</v>
      </c>
      <c r="C21" s="25">
        <v>6</v>
      </c>
      <c r="D21" s="10" t="s">
        <v>25</v>
      </c>
      <c r="E21" s="11">
        <v>17.04</v>
      </c>
      <c r="F21" s="11">
        <v>19.899999999999999</v>
      </c>
      <c r="G21" s="11">
        <v>9.7562411139295424</v>
      </c>
      <c r="H21" s="11">
        <f t="shared" si="3"/>
        <v>17.04</v>
      </c>
      <c r="I21" s="11">
        <f t="shared" si="1"/>
        <v>102.24</v>
      </c>
      <c r="K21" s="44"/>
    </row>
    <row r="22" spans="1:11">
      <c r="A22" s="8" t="s">
        <v>44</v>
      </c>
      <c r="B22" s="8" t="s">
        <v>108</v>
      </c>
      <c r="C22" s="25">
        <v>5</v>
      </c>
      <c r="D22" s="10" t="s">
        <v>25</v>
      </c>
      <c r="E22" s="11">
        <v>15.54</v>
      </c>
      <c r="F22" s="11">
        <v>8.9</v>
      </c>
      <c r="G22" s="11">
        <v>8.8974170722103914</v>
      </c>
      <c r="H22" s="11">
        <f t="shared" si="3"/>
        <v>8.9</v>
      </c>
      <c r="I22" s="11">
        <f t="shared" si="1"/>
        <v>44.5</v>
      </c>
      <c r="K22" s="44"/>
    </row>
    <row r="23" spans="1:11" ht="22.5">
      <c r="A23" s="8">
        <v>39761</v>
      </c>
      <c r="B23" s="42" t="s">
        <v>131</v>
      </c>
      <c r="C23" s="25">
        <v>1</v>
      </c>
      <c r="D23" s="10" t="s">
        <v>25</v>
      </c>
      <c r="E23" s="11"/>
      <c r="F23" s="11"/>
      <c r="G23" s="11"/>
      <c r="H23" s="11">
        <v>1025.22</v>
      </c>
      <c r="I23" s="11">
        <f t="shared" si="1"/>
        <v>1025.22</v>
      </c>
      <c r="K23" s="44"/>
    </row>
    <row r="24" spans="1:11">
      <c r="A24" s="8" t="s">
        <v>44</v>
      </c>
      <c r="B24" s="42" t="s">
        <v>179</v>
      </c>
      <c r="C24" s="25">
        <v>2</v>
      </c>
      <c r="D24" s="10" t="s">
        <v>25</v>
      </c>
      <c r="E24" s="11">
        <v>149.5</v>
      </c>
      <c r="F24" s="11">
        <v>32.450000000000003</v>
      </c>
      <c r="G24" s="11">
        <v>85.596129491341941</v>
      </c>
      <c r="H24" s="11">
        <f t="shared" ref="H24" si="4">MEDIAN(E24:G24)</f>
        <v>85.596129491341941</v>
      </c>
      <c r="I24" s="11">
        <f t="shared" si="1"/>
        <v>171.19225898268388</v>
      </c>
      <c r="K24" s="44"/>
    </row>
    <row r="25" spans="1:11">
      <c r="A25" s="8">
        <v>34709</v>
      </c>
      <c r="B25" s="42" t="s">
        <v>129</v>
      </c>
      <c r="C25" s="25">
        <v>1</v>
      </c>
      <c r="D25" s="10" t="s">
        <v>25</v>
      </c>
      <c r="E25" s="11"/>
      <c r="F25" s="11"/>
      <c r="G25" s="11"/>
      <c r="H25" s="11">
        <v>59.65</v>
      </c>
      <c r="I25" s="11">
        <f t="shared" si="1"/>
        <v>59.65</v>
      </c>
      <c r="K25" s="44"/>
    </row>
    <row r="26" spans="1:11">
      <c r="A26" s="8">
        <v>34653</v>
      </c>
      <c r="B26" s="42" t="s">
        <v>130</v>
      </c>
      <c r="C26" s="25">
        <v>2</v>
      </c>
      <c r="D26" s="10" t="s">
        <v>25</v>
      </c>
      <c r="E26" s="11"/>
      <c r="F26" s="11"/>
      <c r="G26" s="11"/>
      <c r="H26" s="11">
        <v>8.49</v>
      </c>
      <c r="I26" s="11">
        <f t="shared" si="1"/>
        <v>16.98</v>
      </c>
      <c r="K26" s="44"/>
    </row>
    <row r="27" spans="1:11" ht="22.5">
      <c r="A27" s="8">
        <v>980</v>
      </c>
      <c r="B27" s="42" t="s">
        <v>128</v>
      </c>
      <c r="C27" s="25">
        <v>10</v>
      </c>
      <c r="D27" s="10" t="s">
        <v>114</v>
      </c>
      <c r="E27" s="11"/>
      <c r="F27" s="11"/>
      <c r="G27" s="11"/>
      <c r="H27" s="11">
        <v>10.08</v>
      </c>
      <c r="I27" s="11">
        <f t="shared" si="1"/>
        <v>100.8</v>
      </c>
      <c r="K27" s="44"/>
    </row>
    <row r="28" spans="1:11">
      <c r="A28" s="8" t="s">
        <v>44</v>
      </c>
      <c r="B28" s="8" t="s">
        <v>109</v>
      </c>
      <c r="C28" s="25">
        <v>100</v>
      </c>
      <c r="D28" s="10" t="s">
        <v>114</v>
      </c>
      <c r="E28" s="11">
        <v>4.54</v>
      </c>
      <c r="F28" s="11">
        <v>7.67</v>
      </c>
      <c r="G28" s="11">
        <v>2.5993740996032937</v>
      </c>
      <c r="H28" s="11">
        <f t="shared" ref="H28:H29" si="5">MEDIAN(E28:G28)</f>
        <v>4.54</v>
      </c>
      <c r="I28" s="11">
        <f t="shared" si="1"/>
        <v>454</v>
      </c>
      <c r="K28" s="44"/>
    </row>
    <row r="29" spans="1:11">
      <c r="A29" s="8" t="s">
        <v>44</v>
      </c>
      <c r="B29" s="8" t="s">
        <v>110</v>
      </c>
      <c r="C29" s="25">
        <v>5</v>
      </c>
      <c r="D29" s="10" t="s">
        <v>25</v>
      </c>
      <c r="E29" s="11">
        <v>410.7</v>
      </c>
      <c r="F29" s="11">
        <v>197</v>
      </c>
      <c r="G29" s="11">
        <v>235.14602262270324</v>
      </c>
      <c r="H29" s="11">
        <f t="shared" si="5"/>
        <v>235.14602262270324</v>
      </c>
      <c r="I29" s="11">
        <f t="shared" si="1"/>
        <v>1175.7301131135162</v>
      </c>
      <c r="K29" s="44"/>
    </row>
    <row r="30" spans="1:11" ht="24">
      <c r="A30" s="8">
        <v>3379</v>
      </c>
      <c r="B30" s="8" t="s">
        <v>123</v>
      </c>
      <c r="C30" s="25">
        <v>10</v>
      </c>
      <c r="D30" s="10" t="s">
        <v>25</v>
      </c>
      <c r="E30" s="11"/>
      <c r="F30" s="11"/>
      <c r="G30" s="11"/>
      <c r="H30" s="11">
        <v>93.22</v>
      </c>
      <c r="I30" s="11">
        <f t="shared" si="1"/>
        <v>932.2</v>
      </c>
      <c r="K30" s="44"/>
    </row>
    <row r="31" spans="1:11" ht="22.5">
      <c r="A31" s="8">
        <v>38056</v>
      </c>
      <c r="B31" s="42" t="s">
        <v>124</v>
      </c>
      <c r="C31" s="25">
        <v>10</v>
      </c>
      <c r="D31" s="10" t="s">
        <v>25</v>
      </c>
      <c r="E31" s="11"/>
      <c r="F31" s="11"/>
      <c r="G31" s="11"/>
      <c r="H31" s="11">
        <v>47.56</v>
      </c>
      <c r="I31" s="11">
        <f t="shared" si="1"/>
        <v>475.6</v>
      </c>
      <c r="K31" s="44"/>
    </row>
    <row r="32" spans="1:11">
      <c r="A32" s="8">
        <v>867</v>
      </c>
      <c r="B32" s="42" t="s">
        <v>125</v>
      </c>
      <c r="C32" s="25">
        <v>150</v>
      </c>
      <c r="D32" s="10" t="s">
        <v>114</v>
      </c>
      <c r="E32" s="11"/>
      <c r="F32" s="11"/>
      <c r="G32" s="11"/>
      <c r="H32" s="11">
        <v>52.15</v>
      </c>
      <c r="I32" s="11">
        <f t="shared" si="1"/>
        <v>7822.5</v>
      </c>
      <c r="K32" s="44"/>
    </row>
    <row r="33" spans="1:11" ht="22.5">
      <c r="A33" s="8">
        <v>1562</v>
      </c>
      <c r="B33" s="42" t="s">
        <v>126</v>
      </c>
      <c r="C33" s="25">
        <v>10</v>
      </c>
      <c r="D33" s="10" t="s">
        <v>25</v>
      </c>
      <c r="E33" s="11"/>
      <c r="F33" s="11"/>
      <c r="G33" s="11"/>
      <c r="H33" s="11">
        <v>20</v>
      </c>
      <c r="I33" s="11">
        <f t="shared" si="1"/>
        <v>200</v>
      </c>
      <c r="K33" s="44"/>
    </row>
    <row r="34" spans="1:11" ht="14.25" customHeight="1">
      <c r="A34" s="8" t="s">
        <v>44</v>
      </c>
      <c r="B34" s="8" t="s">
        <v>111</v>
      </c>
      <c r="C34" s="25">
        <v>5</v>
      </c>
      <c r="D34" s="10" t="s">
        <v>25</v>
      </c>
      <c r="E34" s="11">
        <v>149.47999999999999</v>
      </c>
      <c r="F34" s="11">
        <v>147.65</v>
      </c>
      <c r="G34" s="11">
        <v>85.584678504119012</v>
      </c>
      <c r="H34" s="11">
        <f t="shared" ref="H34:H35" si="6">MEDIAN(E34:G34)</f>
        <v>147.65</v>
      </c>
      <c r="I34" s="11">
        <f t="shared" si="1"/>
        <v>738.25</v>
      </c>
      <c r="K34" s="44"/>
    </row>
    <row r="35" spans="1:11">
      <c r="A35" s="8" t="s">
        <v>44</v>
      </c>
      <c r="B35" s="8" t="s">
        <v>112</v>
      </c>
      <c r="C35" s="25">
        <v>5</v>
      </c>
      <c r="D35" s="10" t="s">
        <v>115</v>
      </c>
      <c r="E35" s="11">
        <v>35.020000000000003</v>
      </c>
      <c r="F35" s="11">
        <v>48.9</v>
      </c>
      <c r="G35" s="11">
        <v>20.050678627336424</v>
      </c>
      <c r="H35" s="11">
        <f t="shared" si="6"/>
        <v>35.020000000000003</v>
      </c>
      <c r="I35" s="11">
        <f t="shared" si="1"/>
        <v>175.10000000000002</v>
      </c>
      <c r="K35" s="44"/>
    </row>
    <row r="36" spans="1:11" ht="22.5">
      <c r="A36" s="8">
        <v>408</v>
      </c>
      <c r="B36" s="42" t="s">
        <v>127</v>
      </c>
      <c r="C36" s="25">
        <v>1000</v>
      </c>
      <c r="D36" s="10" t="s">
        <v>25</v>
      </c>
      <c r="E36" s="11"/>
      <c r="F36" s="11"/>
      <c r="G36" s="11"/>
      <c r="H36" s="11">
        <v>1.0900000000000001</v>
      </c>
      <c r="I36" s="11">
        <f t="shared" si="1"/>
        <v>1090</v>
      </c>
      <c r="K36" s="44"/>
    </row>
  </sheetData>
  <mergeCells count="4">
    <mergeCell ref="P12:P16"/>
    <mergeCell ref="A1:I1"/>
    <mergeCell ref="A2:I2"/>
    <mergeCell ref="B3:H3"/>
  </mergeCells>
  <pageMargins left="0.51181102362204722" right="0.51181102362204722" top="0.78740157480314965" bottom="0.78740157480314965" header="0.31496062992125984" footer="0.31496062992125984"/>
  <pageSetup paperSize="9" scale="9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08BC3-0571-4782-8797-026F3BF07613}">
  <sheetPr>
    <pageSetUpPr fitToPage="1"/>
  </sheetPr>
  <dimension ref="A1:I20"/>
  <sheetViews>
    <sheetView tabSelected="1" workbookViewId="0">
      <selection activeCell="E5" sqref="E5:E10"/>
    </sheetView>
  </sheetViews>
  <sheetFormatPr defaultRowHeight="15"/>
  <cols>
    <col min="1" max="1" width="10.5703125" customWidth="1"/>
    <col min="2" max="2" width="57" customWidth="1"/>
    <col min="9" max="9" width="14.5703125" customWidth="1"/>
  </cols>
  <sheetData>
    <row r="1" spans="1:9" ht="33" customHeight="1">
      <c r="A1" s="74" t="str">
        <f>'Planilha Orcamentaria'!B1</f>
        <v>INSTALAÇÃO DE SISTEMA DE GERAÇÃO DE ENERGIA SOLAR PARA ATENDIMENTO DAS NECESSIDADES ENERGÉTICAS DA UNIDADE DE ARMAZENAMENTO DA CONAB DE CANOAS\RS</v>
      </c>
      <c r="B1" s="74"/>
      <c r="C1" s="74"/>
      <c r="D1" s="74"/>
      <c r="E1" s="74"/>
      <c r="F1" s="74"/>
      <c r="G1" s="74"/>
      <c r="H1" s="74"/>
      <c r="I1" s="74"/>
    </row>
    <row r="2" spans="1:9" ht="37.5" customHeight="1">
      <c r="A2" s="75" t="s">
        <v>41</v>
      </c>
      <c r="B2" s="76"/>
      <c r="C2" s="76"/>
      <c r="D2" s="76"/>
      <c r="E2" s="76"/>
      <c r="F2" s="76"/>
      <c r="G2" s="76"/>
      <c r="H2" s="76"/>
      <c r="I2" s="76"/>
    </row>
    <row r="3" spans="1:9" ht="30" customHeight="1">
      <c r="A3" s="12" t="s">
        <v>91</v>
      </c>
      <c r="B3" s="81" t="s">
        <v>83</v>
      </c>
      <c r="C3" s="81"/>
      <c r="D3" s="81"/>
      <c r="E3" s="81"/>
      <c r="F3" s="81"/>
      <c r="G3" s="81"/>
      <c r="H3" s="81"/>
      <c r="I3" s="13">
        <f>SUM(I5:I20)</f>
        <v>46564.219069118793</v>
      </c>
    </row>
    <row r="4" spans="1:9" ht="36">
      <c r="A4" s="7" t="s">
        <v>171</v>
      </c>
      <c r="B4" s="7" t="s">
        <v>22</v>
      </c>
      <c r="C4" s="7" t="s">
        <v>23</v>
      </c>
      <c r="D4" s="7" t="s">
        <v>24</v>
      </c>
      <c r="E4" s="7" t="s">
        <v>139</v>
      </c>
      <c r="F4" s="7" t="s">
        <v>140</v>
      </c>
      <c r="G4" s="7" t="s">
        <v>142</v>
      </c>
      <c r="H4" s="7" t="s">
        <v>170</v>
      </c>
      <c r="I4" s="14" t="s">
        <v>38</v>
      </c>
    </row>
    <row r="5" spans="1:9" ht="15" customHeight="1">
      <c r="A5" s="8" t="s">
        <v>44</v>
      </c>
      <c r="B5" s="62" t="s">
        <v>172</v>
      </c>
      <c r="C5" s="9">
        <v>70</v>
      </c>
      <c r="D5" s="10" t="s">
        <v>25</v>
      </c>
      <c r="E5" s="11">
        <v>100.2736</v>
      </c>
      <c r="F5" s="11">
        <v>188</v>
      </c>
      <c r="G5" s="11">
        <v>89.427776005584363</v>
      </c>
      <c r="H5" s="11">
        <f t="shared" ref="H5:H20" si="0">MEDIAN(E5:G5)</f>
        <v>100.2736</v>
      </c>
      <c r="I5" s="11">
        <f>C5*H5</f>
        <v>7019.152</v>
      </c>
    </row>
    <row r="6" spans="1:9" ht="15" customHeight="1">
      <c r="A6" s="8" t="s">
        <v>44</v>
      </c>
      <c r="B6" s="62" t="s">
        <v>173</v>
      </c>
      <c r="C6" s="9">
        <v>70</v>
      </c>
      <c r="D6" s="10" t="s">
        <v>25</v>
      </c>
      <c r="E6" s="11">
        <v>205.68809999999999</v>
      </c>
      <c r="F6" s="11">
        <v>236.89</v>
      </c>
      <c r="G6" s="11">
        <v>183.44040040264073</v>
      </c>
      <c r="H6" s="11">
        <f t="shared" si="0"/>
        <v>205.68809999999999</v>
      </c>
      <c r="I6" s="11">
        <f t="shared" ref="I6:I20" si="1">C6*H6</f>
        <v>14398.166999999999</v>
      </c>
    </row>
    <row r="7" spans="1:9" ht="15" customHeight="1">
      <c r="A7" s="8" t="s">
        <v>44</v>
      </c>
      <c r="B7" s="62" t="s">
        <v>174</v>
      </c>
      <c r="C7" s="9">
        <v>15</v>
      </c>
      <c r="D7" s="10" t="s">
        <v>25</v>
      </c>
      <c r="E7" s="11">
        <v>65.868300000000005</v>
      </c>
      <c r="F7" s="11">
        <v>220</v>
      </c>
      <c r="G7" s="11">
        <v>58.743832656538039</v>
      </c>
      <c r="H7" s="11">
        <f t="shared" si="0"/>
        <v>65.868300000000005</v>
      </c>
      <c r="I7" s="11">
        <f t="shared" si="1"/>
        <v>988.0245000000001</v>
      </c>
    </row>
    <row r="8" spans="1:9">
      <c r="A8" s="8" t="s">
        <v>44</v>
      </c>
      <c r="B8" s="62" t="s">
        <v>175</v>
      </c>
      <c r="C8" s="9">
        <v>100</v>
      </c>
      <c r="D8" s="10" t="s">
        <v>25</v>
      </c>
      <c r="E8" s="11">
        <v>154.39680000000001</v>
      </c>
      <c r="F8" s="11">
        <v>265.76</v>
      </c>
      <c r="G8" s="11">
        <v>137.69688578428429</v>
      </c>
      <c r="H8" s="11">
        <f t="shared" si="0"/>
        <v>154.39680000000001</v>
      </c>
      <c r="I8" s="11">
        <f t="shared" si="1"/>
        <v>15439.680000000002</v>
      </c>
    </row>
    <row r="9" spans="1:9">
      <c r="A9" s="8" t="s">
        <v>44</v>
      </c>
      <c r="B9" s="8" t="s">
        <v>26</v>
      </c>
      <c r="C9" s="9">
        <v>1040</v>
      </c>
      <c r="D9" s="10" t="s">
        <v>25</v>
      </c>
      <c r="E9" s="11">
        <v>0.7339</v>
      </c>
      <c r="F9" s="11">
        <v>11.23</v>
      </c>
      <c r="G9" s="11">
        <v>0.65451968225433566</v>
      </c>
      <c r="H9" s="11">
        <f t="shared" si="0"/>
        <v>0.7339</v>
      </c>
      <c r="I9" s="11">
        <f t="shared" si="1"/>
        <v>763.25599999999997</v>
      </c>
    </row>
    <row r="10" spans="1:9">
      <c r="A10" s="8" t="s">
        <v>44</v>
      </c>
      <c r="B10" s="8" t="s">
        <v>27</v>
      </c>
      <c r="C10" s="9">
        <v>80</v>
      </c>
      <c r="D10" s="10" t="s">
        <v>25</v>
      </c>
      <c r="E10" s="11">
        <v>4.9115000000000002</v>
      </c>
      <c r="F10" s="11">
        <v>8.1</v>
      </c>
      <c r="G10" s="11">
        <v>4.3802608248973565</v>
      </c>
      <c r="H10" s="11">
        <f t="shared" si="0"/>
        <v>4.9115000000000002</v>
      </c>
      <c r="I10" s="11">
        <f t="shared" si="1"/>
        <v>392.92</v>
      </c>
    </row>
    <row r="11" spans="1:9" ht="15" customHeight="1">
      <c r="A11" s="8" t="s">
        <v>44</v>
      </c>
      <c r="B11" s="8" t="s">
        <v>28</v>
      </c>
      <c r="C11" s="9">
        <v>70</v>
      </c>
      <c r="D11" s="10" t="s">
        <v>25</v>
      </c>
      <c r="E11" s="11">
        <v>46.838000000000001</v>
      </c>
      <c r="F11" s="11">
        <v>44.85</v>
      </c>
      <c r="G11" s="11">
        <v>41.77189382399316</v>
      </c>
      <c r="H11" s="11">
        <f t="shared" si="0"/>
        <v>44.85</v>
      </c>
      <c r="I11" s="11">
        <f t="shared" si="1"/>
        <v>3139.5</v>
      </c>
    </row>
    <row r="12" spans="1:9">
      <c r="A12" s="8" t="s">
        <v>44</v>
      </c>
      <c r="B12" s="8" t="s">
        <v>29</v>
      </c>
      <c r="C12" s="9">
        <v>160</v>
      </c>
      <c r="D12" s="10" t="s">
        <v>25</v>
      </c>
      <c r="E12" s="11">
        <v>0.55100000000000005</v>
      </c>
      <c r="F12" s="11">
        <v>0.52</v>
      </c>
      <c r="G12" s="11">
        <v>0.49140256836372675</v>
      </c>
      <c r="H12" s="11">
        <f t="shared" si="0"/>
        <v>0.52</v>
      </c>
      <c r="I12" s="11">
        <f t="shared" si="1"/>
        <v>83.2</v>
      </c>
    </row>
    <row r="13" spans="1:9" ht="15" customHeight="1">
      <c r="A13" s="8" t="s">
        <v>44</v>
      </c>
      <c r="B13" s="8" t="s">
        <v>30</v>
      </c>
      <c r="C13" s="9">
        <v>40</v>
      </c>
      <c r="D13" s="10" t="s">
        <v>25</v>
      </c>
      <c r="E13" s="11">
        <v>0.77139999999999997</v>
      </c>
      <c r="F13" s="11">
        <v>0.1</v>
      </c>
      <c r="G13" s="11">
        <v>0.68796359570921717</v>
      </c>
      <c r="H13" s="11">
        <f t="shared" si="0"/>
        <v>0.68796359570921717</v>
      </c>
      <c r="I13" s="11">
        <f t="shared" si="1"/>
        <v>27.518543828368685</v>
      </c>
    </row>
    <row r="14" spans="1:9" ht="15" customHeight="1">
      <c r="A14" s="8" t="s">
        <v>44</v>
      </c>
      <c r="B14" s="8" t="s">
        <v>31</v>
      </c>
      <c r="C14" s="9">
        <v>70</v>
      </c>
      <c r="D14" s="10" t="s">
        <v>25</v>
      </c>
      <c r="E14" s="11">
        <v>1.8734999999999999</v>
      </c>
      <c r="F14" s="11">
        <v>1.76</v>
      </c>
      <c r="G14" s="11">
        <v>1.6708579162058834</v>
      </c>
      <c r="H14" s="11">
        <f t="shared" si="0"/>
        <v>1.76</v>
      </c>
      <c r="I14" s="11">
        <f t="shared" si="1"/>
        <v>123.2</v>
      </c>
    </row>
    <row r="15" spans="1:9" ht="15" customHeight="1">
      <c r="A15" s="8" t="s">
        <v>44</v>
      </c>
      <c r="B15" s="8" t="s">
        <v>32</v>
      </c>
      <c r="C15" s="9">
        <v>170</v>
      </c>
      <c r="D15" s="10" t="s">
        <v>25</v>
      </c>
      <c r="E15" s="11">
        <v>2.4796999999999998</v>
      </c>
      <c r="F15" s="11">
        <v>1.95</v>
      </c>
      <c r="G15" s="11">
        <v>2.2114899251751958</v>
      </c>
      <c r="H15" s="11">
        <f t="shared" si="0"/>
        <v>2.2114899251751958</v>
      </c>
      <c r="I15" s="11">
        <f t="shared" si="1"/>
        <v>375.9532872797833</v>
      </c>
    </row>
    <row r="16" spans="1:9" ht="15" customHeight="1">
      <c r="A16" s="8" t="s">
        <v>44</v>
      </c>
      <c r="B16" s="8" t="s">
        <v>33</v>
      </c>
      <c r="C16" s="9">
        <v>560</v>
      </c>
      <c r="D16" s="10" t="s">
        <v>25</v>
      </c>
      <c r="E16" s="11">
        <v>0.74390000000000001</v>
      </c>
      <c r="F16" s="11">
        <v>2.1</v>
      </c>
      <c r="G16" s="11">
        <v>0.66343805917563747</v>
      </c>
      <c r="H16" s="11">
        <f t="shared" si="0"/>
        <v>0.74390000000000001</v>
      </c>
      <c r="I16" s="11">
        <f t="shared" si="1"/>
        <v>416.584</v>
      </c>
    </row>
    <row r="17" spans="1:9">
      <c r="A17" s="8" t="s">
        <v>44</v>
      </c>
      <c r="B17" s="8" t="s">
        <v>34</v>
      </c>
      <c r="C17" s="9">
        <v>480</v>
      </c>
      <c r="D17" s="10" t="s">
        <v>25</v>
      </c>
      <c r="E17" s="11">
        <v>0.95050000000000001</v>
      </c>
      <c r="F17" s="11">
        <v>1.8</v>
      </c>
      <c r="G17" s="11">
        <v>0.84769172636973167</v>
      </c>
      <c r="H17" s="11">
        <f t="shared" si="0"/>
        <v>0.95050000000000001</v>
      </c>
      <c r="I17" s="11">
        <f t="shared" si="1"/>
        <v>456.24</v>
      </c>
    </row>
    <row r="18" spans="1:9">
      <c r="A18" s="8" t="s">
        <v>44</v>
      </c>
      <c r="B18" s="8" t="s">
        <v>35</v>
      </c>
      <c r="C18" s="9">
        <v>480</v>
      </c>
      <c r="D18" s="10" t="s">
        <v>25</v>
      </c>
      <c r="E18" s="11">
        <v>1.2398</v>
      </c>
      <c r="F18" s="11">
        <v>4.7</v>
      </c>
      <c r="G18" s="11">
        <v>1.1057003707029915</v>
      </c>
      <c r="H18" s="11">
        <f t="shared" si="0"/>
        <v>1.2398</v>
      </c>
      <c r="I18" s="11">
        <f t="shared" si="1"/>
        <v>595.10400000000004</v>
      </c>
    </row>
    <row r="19" spans="1:9">
      <c r="A19" s="8" t="s">
        <v>44</v>
      </c>
      <c r="B19" s="8" t="s">
        <v>36</v>
      </c>
      <c r="C19" s="9">
        <v>40</v>
      </c>
      <c r="D19" s="10" t="s">
        <v>25</v>
      </c>
      <c r="E19" s="11">
        <v>2.0112999999999999</v>
      </c>
      <c r="F19" s="11">
        <v>4.7</v>
      </c>
      <c r="G19" s="11">
        <v>1.7937531501814217</v>
      </c>
      <c r="H19" s="11">
        <f t="shared" si="0"/>
        <v>2.0112999999999999</v>
      </c>
      <c r="I19" s="11">
        <f t="shared" si="1"/>
        <v>80.451999999999998</v>
      </c>
    </row>
    <row r="20" spans="1:9">
      <c r="A20" s="8" t="s">
        <v>44</v>
      </c>
      <c r="B20" s="8" t="s">
        <v>39</v>
      </c>
      <c r="C20" s="9">
        <v>1</v>
      </c>
      <c r="D20" s="10" t="s">
        <v>40</v>
      </c>
      <c r="E20" s="11">
        <v>2540</v>
      </c>
      <c r="F20" s="11">
        <v>900</v>
      </c>
      <c r="G20" s="11">
        <v>2265.2677380106456</v>
      </c>
      <c r="H20" s="11">
        <f t="shared" si="0"/>
        <v>2265.2677380106456</v>
      </c>
      <c r="I20" s="11">
        <f t="shared" si="1"/>
        <v>2265.2677380106456</v>
      </c>
    </row>
  </sheetData>
  <mergeCells count="3">
    <mergeCell ref="B3:H3"/>
    <mergeCell ref="A2:I2"/>
    <mergeCell ref="A1:I1"/>
  </mergeCells>
  <pageMargins left="0.51181102362204722" right="0.51181102362204722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D41E2-8395-4CC7-A85F-A5D20602E358}">
  <sheetPr>
    <pageSetUpPr fitToPage="1"/>
  </sheetPr>
  <dimension ref="A1:F10"/>
  <sheetViews>
    <sheetView tabSelected="1" workbookViewId="0">
      <selection activeCell="E5" sqref="E5:E10"/>
    </sheetView>
  </sheetViews>
  <sheetFormatPr defaultRowHeight="15"/>
  <cols>
    <col min="1" max="1" width="10.7109375" customWidth="1"/>
    <col min="2" max="2" width="64.42578125" customWidth="1"/>
    <col min="5" max="5" width="11.5703125" customWidth="1"/>
    <col min="6" max="6" width="13.140625" customWidth="1"/>
  </cols>
  <sheetData>
    <row r="1" spans="1:6" ht="33" customHeight="1">
      <c r="A1" s="74" t="str">
        <f>'Planilha Orcamentaria'!B1</f>
        <v>INSTALAÇÃO DE SISTEMA DE GERAÇÃO DE ENERGIA SOLAR PARA ATENDIMENTO DAS NECESSIDADES ENERGÉTICAS DA UNIDADE DE ARMAZENAMENTO DA CONAB DE CANOAS\RS</v>
      </c>
      <c r="B1" s="74"/>
      <c r="C1" s="74"/>
      <c r="D1" s="74"/>
      <c r="E1" s="74"/>
      <c r="F1" s="74"/>
    </row>
    <row r="2" spans="1:6" ht="37.5" customHeight="1">
      <c r="A2" s="75" t="s">
        <v>93</v>
      </c>
      <c r="B2" s="76"/>
      <c r="C2" s="76"/>
      <c r="D2" s="76"/>
      <c r="E2" s="76"/>
      <c r="F2" s="76"/>
    </row>
    <row r="3" spans="1:6" ht="45" customHeight="1">
      <c r="A3" s="12" t="s">
        <v>43</v>
      </c>
      <c r="B3" s="77" t="s">
        <v>100</v>
      </c>
      <c r="C3" s="77"/>
      <c r="D3" s="77"/>
      <c r="E3" s="77"/>
      <c r="F3" s="13">
        <f>SUM(F5:F10)</f>
        <v>69959.100000000006</v>
      </c>
    </row>
    <row r="4" spans="1:6" ht="30.75" customHeight="1">
      <c r="A4" s="7" t="s">
        <v>171</v>
      </c>
      <c r="B4" s="7" t="s">
        <v>22</v>
      </c>
      <c r="C4" s="7" t="s">
        <v>23</v>
      </c>
      <c r="D4" s="7" t="s">
        <v>24</v>
      </c>
      <c r="E4" s="14" t="s">
        <v>37</v>
      </c>
      <c r="F4" s="14" t="s">
        <v>38</v>
      </c>
    </row>
    <row r="5" spans="1:6">
      <c r="A5" s="6">
        <v>2707</v>
      </c>
      <c r="B5" s="6" t="s">
        <v>138</v>
      </c>
      <c r="C5" s="5">
        <v>100</v>
      </c>
      <c r="D5" s="16" t="s">
        <v>82</v>
      </c>
      <c r="E5" s="15">
        <v>131.57</v>
      </c>
      <c r="F5" s="19">
        <f>C5*E5</f>
        <v>13157</v>
      </c>
    </row>
    <row r="6" spans="1:6">
      <c r="A6" s="6">
        <v>4083</v>
      </c>
      <c r="B6" s="6" t="s">
        <v>48</v>
      </c>
      <c r="C6" s="5">
        <v>200</v>
      </c>
      <c r="D6" s="16" t="s">
        <v>82</v>
      </c>
      <c r="E6" s="15">
        <v>68.930000000000007</v>
      </c>
      <c r="F6" s="19">
        <f t="shared" ref="F6:F10" si="0">C6*E6</f>
        <v>13786.000000000002</v>
      </c>
    </row>
    <row r="7" spans="1:6">
      <c r="A7" s="6">
        <v>2436</v>
      </c>
      <c r="B7" s="6" t="s">
        <v>49</v>
      </c>
      <c r="C7" s="5">
        <v>400</v>
      </c>
      <c r="D7" s="16" t="s">
        <v>82</v>
      </c>
      <c r="E7" s="15">
        <v>23.07</v>
      </c>
      <c r="F7" s="19">
        <f t="shared" si="0"/>
        <v>9228</v>
      </c>
    </row>
    <row r="8" spans="1:6">
      <c r="A8" s="6">
        <v>247</v>
      </c>
      <c r="B8" s="6" t="s">
        <v>81</v>
      </c>
      <c r="C8" s="5">
        <v>400</v>
      </c>
      <c r="D8" s="16" t="s">
        <v>82</v>
      </c>
      <c r="E8" s="15">
        <v>18.21</v>
      </c>
      <c r="F8" s="19">
        <f t="shared" si="0"/>
        <v>7284</v>
      </c>
    </row>
    <row r="9" spans="1:6" ht="18" customHeight="1">
      <c r="A9" s="6">
        <v>96523</v>
      </c>
      <c r="B9" s="21" t="s">
        <v>97</v>
      </c>
      <c r="C9" s="5">
        <f>140*(0.5*0.5*1)</f>
        <v>35</v>
      </c>
      <c r="D9" s="5" t="s">
        <v>98</v>
      </c>
      <c r="E9" s="22">
        <v>99.82</v>
      </c>
      <c r="F9" s="20">
        <f t="shared" si="0"/>
        <v>3493.7</v>
      </c>
    </row>
    <row r="10" spans="1:6">
      <c r="A10" s="6">
        <v>102475</v>
      </c>
      <c r="B10" s="21" t="s">
        <v>99</v>
      </c>
      <c r="C10" s="16">
        <f>C9</f>
        <v>35</v>
      </c>
      <c r="D10" s="5" t="s">
        <v>98</v>
      </c>
      <c r="E10" s="23">
        <v>657.44</v>
      </c>
      <c r="F10" s="24">
        <f t="shared" si="0"/>
        <v>23010.400000000001</v>
      </c>
    </row>
  </sheetData>
  <mergeCells count="3">
    <mergeCell ref="A1:F1"/>
    <mergeCell ref="A2:F2"/>
    <mergeCell ref="B3:E3"/>
  </mergeCells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021D5-5E21-4005-92D5-C5EDC85F4795}">
  <dimension ref="A1:H27"/>
  <sheetViews>
    <sheetView workbookViewId="0">
      <selection activeCell="H18" sqref="H18"/>
    </sheetView>
  </sheetViews>
  <sheetFormatPr defaultRowHeight="15"/>
  <cols>
    <col min="1" max="1" width="12.7109375" customWidth="1"/>
    <col min="2" max="2" width="50.5703125" customWidth="1"/>
    <col min="3" max="3" width="18.7109375" customWidth="1"/>
  </cols>
  <sheetData>
    <row r="1" spans="1:8" ht="66.75" customHeight="1">
      <c r="A1" s="26" t="s">
        <v>19</v>
      </c>
      <c r="B1" s="63" t="s">
        <v>20</v>
      </c>
      <c r="C1" s="63"/>
      <c r="D1" s="47"/>
      <c r="E1" s="47"/>
      <c r="F1" s="47"/>
      <c r="G1" s="47"/>
      <c r="H1" s="47"/>
    </row>
    <row r="2" spans="1:8" ht="30" customHeight="1">
      <c r="A2" s="72" t="s">
        <v>145</v>
      </c>
      <c r="B2" s="72"/>
      <c r="C2" s="72"/>
      <c r="D2" s="26"/>
      <c r="E2" s="26"/>
      <c r="F2" s="28"/>
      <c r="G2" s="28"/>
      <c r="H2" s="29"/>
    </row>
    <row r="3" spans="1:8">
      <c r="A3" s="54" t="s">
        <v>146</v>
      </c>
      <c r="B3" s="54" t="s">
        <v>147</v>
      </c>
      <c r="C3" s="54" t="s">
        <v>148</v>
      </c>
      <c r="E3" s="26"/>
      <c r="F3" s="28"/>
      <c r="G3" s="28"/>
      <c r="H3" s="30"/>
    </row>
    <row r="4" spans="1:8">
      <c r="A4" s="55">
        <v>1</v>
      </c>
      <c r="B4" s="56" t="s">
        <v>149</v>
      </c>
      <c r="C4" s="57">
        <v>1.4999999999999999E-2</v>
      </c>
      <c r="E4" s="48"/>
      <c r="F4" s="61"/>
    </row>
    <row r="5" spans="1:8">
      <c r="A5" s="55">
        <v>2</v>
      </c>
      <c r="B5" s="56" t="s">
        <v>150</v>
      </c>
      <c r="C5" s="57">
        <v>5.5999999999999999E-3</v>
      </c>
      <c r="E5" s="48"/>
    </row>
    <row r="6" spans="1:8">
      <c r="A6" s="55">
        <v>3</v>
      </c>
      <c r="B6" s="56" t="s">
        <v>151</v>
      </c>
      <c r="C6" s="57">
        <v>8.6E-3</v>
      </c>
      <c r="E6" s="48"/>
    </row>
    <row r="7" spans="1:8">
      <c r="A7" s="51" t="s">
        <v>14</v>
      </c>
      <c r="B7" s="52" t="s">
        <v>152</v>
      </c>
      <c r="C7" s="53">
        <v>1.5E-3</v>
      </c>
      <c r="E7" s="48"/>
    </row>
    <row r="8" spans="1:8">
      <c r="A8" s="51" t="s">
        <v>95</v>
      </c>
      <c r="B8" s="52" t="s">
        <v>153</v>
      </c>
      <c r="C8" s="53">
        <v>5.5999999999999999E-3</v>
      </c>
      <c r="E8" s="48"/>
    </row>
    <row r="9" spans="1:8">
      <c r="A9" s="51" t="s">
        <v>96</v>
      </c>
      <c r="B9" s="52" t="s">
        <v>154</v>
      </c>
      <c r="C9" s="53">
        <v>1.5E-3</v>
      </c>
      <c r="E9" s="48"/>
    </row>
    <row r="10" spans="1:8">
      <c r="A10" s="55">
        <v>4</v>
      </c>
      <c r="B10" s="56" t="s">
        <v>155</v>
      </c>
      <c r="C10" s="57">
        <f>SUM(C11:C14)</f>
        <v>0.13150000000000001</v>
      </c>
      <c r="E10" s="48"/>
    </row>
    <row r="11" spans="1:8">
      <c r="A11" s="51" t="s">
        <v>156</v>
      </c>
      <c r="B11" s="52" t="s">
        <v>157</v>
      </c>
      <c r="C11" s="53">
        <v>0.05</v>
      </c>
      <c r="E11" s="48"/>
    </row>
    <row r="12" spans="1:8">
      <c r="A12" s="51" t="s">
        <v>158</v>
      </c>
      <c r="B12" s="52" t="s">
        <v>159</v>
      </c>
      <c r="C12" s="53">
        <v>6.4999999999999997E-3</v>
      </c>
      <c r="E12" s="48"/>
    </row>
    <row r="13" spans="1:8">
      <c r="A13" s="51" t="s">
        <v>160</v>
      </c>
      <c r="B13" s="52" t="s">
        <v>161</v>
      </c>
      <c r="C13" s="53">
        <v>4.4999999999999998E-2</v>
      </c>
      <c r="E13" s="48"/>
    </row>
    <row r="14" spans="1:8">
      <c r="A14" s="51" t="s">
        <v>162</v>
      </c>
      <c r="B14" s="52" t="s">
        <v>163</v>
      </c>
      <c r="C14" s="53">
        <v>0.03</v>
      </c>
      <c r="E14" s="48"/>
    </row>
    <row r="15" spans="1:8">
      <c r="A15" s="55">
        <v>5</v>
      </c>
      <c r="B15" s="56" t="s">
        <v>164</v>
      </c>
      <c r="C15" s="57">
        <v>0.05</v>
      </c>
      <c r="E15" s="48"/>
    </row>
    <row r="16" spans="1:8">
      <c r="A16" s="51"/>
      <c r="B16" s="59" t="s">
        <v>165</v>
      </c>
      <c r="C16" s="58">
        <f>((((1+C4+C7+C9+C8)*(1+C5)*(1+C15))/(1-C10))-1)</f>
        <v>0.24444302590673583</v>
      </c>
      <c r="E16" s="48"/>
    </row>
    <row r="17" spans="1:5">
      <c r="A17" s="48"/>
      <c r="B17" s="48"/>
      <c r="C17" s="48"/>
      <c r="D17" s="49"/>
      <c r="E17" s="48"/>
    </row>
    <row r="18" spans="1:5" ht="73.5" customHeight="1">
      <c r="A18" s="50"/>
      <c r="B18" s="48"/>
      <c r="C18" s="48"/>
      <c r="D18" s="48"/>
      <c r="E18" s="48"/>
    </row>
    <row r="19" spans="1:5" ht="20.25" customHeight="1">
      <c r="A19" s="50"/>
      <c r="B19" s="48"/>
      <c r="C19" s="48"/>
      <c r="D19" s="48"/>
      <c r="E19" s="48"/>
    </row>
    <row r="20" spans="1:5" s="60" customFormat="1" ht="35.25" customHeight="1">
      <c r="A20" s="82" t="s">
        <v>169</v>
      </c>
      <c r="B20" s="82"/>
      <c r="C20" s="82"/>
      <c r="D20" s="50"/>
      <c r="E20" s="50"/>
    </row>
    <row r="21" spans="1:5" s="60" customFormat="1" ht="27.75" customHeight="1">
      <c r="A21" s="82" t="s">
        <v>166</v>
      </c>
      <c r="B21" s="82"/>
      <c r="C21" s="82"/>
      <c r="D21" s="50"/>
      <c r="E21" s="50"/>
    </row>
    <row r="22" spans="1:5" s="60" customFormat="1" ht="42" customHeight="1">
      <c r="A22" s="82" t="s">
        <v>167</v>
      </c>
      <c r="B22" s="82"/>
      <c r="C22" s="82"/>
      <c r="D22" s="50"/>
      <c r="E22" s="50"/>
    </row>
    <row r="23" spans="1:5" s="60" customFormat="1" ht="69.75" customHeight="1">
      <c r="A23" s="82" t="s">
        <v>168</v>
      </c>
      <c r="B23" s="82"/>
      <c r="C23" s="82"/>
      <c r="D23" s="50"/>
      <c r="E23" s="50"/>
    </row>
    <row r="24" spans="1:5">
      <c r="A24" s="48"/>
      <c r="B24" s="48"/>
      <c r="C24" s="48"/>
      <c r="D24" s="48"/>
      <c r="E24" s="48"/>
    </row>
    <row r="25" spans="1:5">
      <c r="A25" s="48"/>
      <c r="B25" s="48"/>
      <c r="C25" s="48"/>
      <c r="D25" s="48"/>
      <c r="E25" s="48"/>
    </row>
    <row r="26" spans="1:5">
      <c r="A26" s="48"/>
      <c r="B26" s="48"/>
      <c r="C26" s="48"/>
      <c r="D26" s="48"/>
      <c r="E26" s="48"/>
    </row>
    <row r="27" spans="1:5">
      <c r="A27" s="48"/>
      <c r="B27" s="48"/>
      <c r="C27" s="48"/>
      <c r="D27" s="48"/>
      <c r="E27" s="48"/>
    </row>
  </sheetData>
  <mergeCells count="6">
    <mergeCell ref="A22:C22"/>
    <mergeCell ref="A23:C23"/>
    <mergeCell ref="B1:C1"/>
    <mergeCell ref="A2:C2"/>
    <mergeCell ref="A20:C20"/>
    <mergeCell ref="A21:C21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ignoredErrors>
    <ignoredError sqref="C1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8</vt:i4>
      </vt:variant>
    </vt:vector>
  </HeadingPairs>
  <TitlesOfParts>
    <vt:vector size="15" baseType="lpstr">
      <vt:lpstr>Planilha Orcamentaria</vt:lpstr>
      <vt:lpstr>Comp01</vt:lpstr>
      <vt:lpstr>Comp02</vt:lpstr>
      <vt:lpstr>Comp03</vt:lpstr>
      <vt:lpstr>Comp04</vt:lpstr>
      <vt:lpstr>Comp05</vt:lpstr>
      <vt:lpstr>BDI</vt:lpstr>
      <vt:lpstr>Comp01!Area_de_impressao</vt:lpstr>
      <vt:lpstr>Comp02!Area_de_impressao</vt:lpstr>
      <vt:lpstr>Comp03!Area_de_impressao</vt:lpstr>
      <vt:lpstr>Comp04!Area_de_impressao</vt:lpstr>
      <vt:lpstr>Comp05!Area_de_impressao</vt:lpstr>
      <vt:lpstr>'Planilha Orcamentaria'!Area_de_impressao</vt:lpstr>
      <vt:lpstr>Comp02!Titulos_de_impressao</vt:lpstr>
      <vt:lpstr>Comp03!Titulos_de_impressao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Kássio Acauan</dc:creator>
  <cp:lastModifiedBy>Kássio Acauan</cp:lastModifiedBy>
  <cp:lastPrinted>2025-07-08T20:19:09Z</cp:lastPrinted>
  <dcterms:created xsi:type="dcterms:W3CDTF">2025-01-13T16:29:02Z</dcterms:created>
  <dcterms:modified xsi:type="dcterms:W3CDTF">2025-07-08T20:19:22Z</dcterms:modified>
</cp:coreProperties>
</file>