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cdea3a638dfd2e6/Área de Trabalho/"/>
    </mc:Choice>
  </mc:AlternateContent>
  <xr:revisionPtr revIDLastSave="0" documentId="8_{9409156F-34E6-41CE-8F81-2AAA3792A430}" xr6:coauthVersionLast="47" xr6:coauthVersionMax="47" xr10:uidLastSave="{00000000-0000-0000-0000-000000000000}"/>
  <bookViews>
    <workbookView xWindow="-120" yWindow="-120" windowWidth="29040" windowHeight="15720" xr2:uid="{4293752D-30E5-43EE-A9B6-CB9256B28EA9}"/>
  </bookViews>
  <sheets>
    <sheet name="Planilha1" sheetId="1" r:id="rId1"/>
  </sheets>
  <definedNames>
    <definedName name="_xlnm.Print_Area" localSheetId="0">Planilha1!$A$1:$O$30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G29" i="1"/>
  <c r="H28" i="1" s="1"/>
  <c r="I28" i="1" s="1"/>
  <c r="D29" i="1"/>
  <c r="E2" i="1" s="1"/>
  <c r="F2" i="1" s="1"/>
  <c r="E14" i="1" l="1"/>
  <c r="F14" i="1" s="1"/>
  <c r="H17" i="1"/>
  <c r="I17" i="1" s="1"/>
  <c r="E15" i="1"/>
  <c r="F15" i="1" s="1"/>
  <c r="E27" i="1"/>
  <c r="F27" i="1" s="1"/>
  <c r="H12" i="1"/>
  <c r="I12" i="1" s="1"/>
  <c r="E4" i="1"/>
  <c r="F4" i="1" s="1"/>
  <c r="E16" i="1"/>
  <c r="F16" i="1" s="1"/>
  <c r="E28" i="1"/>
  <c r="F28" i="1" s="1"/>
  <c r="J28" i="1" s="1"/>
  <c r="H13" i="1"/>
  <c r="I13" i="1" s="1"/>
  <c r="E5" i="1"/>
  <c r="F5" i="1" s="1"/>
  <c r="E17" i="1"/>
  <c r="F17" i="1" s="1"/>
  <c r="H2" i="1"/>
  <c r="I2" i="1" s="1"/>
  <c r="J2" i="1" s="1"/>
  <c r="H14" i="1"/>
  <c r="I14" i="1" s="1"/>
  <c r="J14" i="1" s="1"/>
  <c r="E6" i="1"/>
  <c r="F6" i="1" s="1"/>
  <c r="E18" i="1"/>
  <c r="F18" i="1" s="1"/>
  <c r="H3" i="1"/>
  <c r="I3" i="1" s="1"/>
  <c r="H15" i="1"/>
  <c r="I15" i="1" s="1"/>
  <c r="E7" i="1"/>
  <c r="F7" i="1" s="1"/>
  <c r="E19" i="1"/>
  <c r="F19" i="1" s="1"/>
  <c r="H4" i="1"/>
  <c r="I4" i="1" s="1"/>
  <c r="J4" i="1" s="1"/>
  <c r="H16" i="1"/>
  <c r="I16" i="1" s="1"/>
  <c r="E8" i="1"/>
  <c r="F8" i="1" s="1"/>
  <c r="E20" i="1"/>
  <c r="F20" i="1" s="1"/>
  <c r="H5" i="1"/>
  <c r="I5" i="1" s="1"/>
  <c r="E9" i="1"/>
  <c r="F9" i="1" s="1"/>
  <c r="E21" i="1"/>
  <c r="F21" i="1" s="1"/>
  <c r="H6" i="1"/>
  <c r="I6" i="1" s="1"/>
  <c r="J6" i="1" s="1"/>
  <c r="H18" i="1"/>
  <c r="I18" i="1" s="1"/>
  <c r="J18" i="1" s="1"/>
  <c r="H19" i="1"/>
  <c r="I19" i="1" s="1"/>
  <c r="H20" i="1"/>
  <c r="I20" i="1" s="1"/>
  <c r="E13" i="1"/>
  <c r="F13" i="1" s="1"/>
  <c r="E25" i="1"/>
  <c r="F25" i="1" s="1"/>
  <c r="H10" i="1"/>
  <c r="I10" i="1" s="1"/>
  <c r="E10" i="1"/>
  <c r="F10" i="1" s="1"/>
  <c r="E22" i="1"/>
  <c r="F22" i="1" s="1"/>
  <c r="H7" i="1"/>
  <c r="I7" i="1" s="1"/>
  <c r="E11" i="1"/>
  <c r="F11" i="1" s="1"/>
  <c r="E23" i="1"/>
  <c r="F23" i="1" s="1"/>
  <c r="H8" i="1"/>
  <c r="I8" i="1" s="1"/>
  <c r="E12" i="1"/>
  <c r="F12" i="1" s="1"/>
  <c r="E24" i="1"/>
  <c r="F24" i="1" s="1"/>
  <c r="H9" i="1"/>
  <c r="I9" i="1" s="1"/>
  <c r="J9" i="1" s="1"/>
  <c r="H21" i="1"/>
  <c r="I21" i="1" s="1"/>
  <c r="J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E26" i="1"/>
  <c r="F26" i="1" s="1"/>
  <c r="H11" i="1"/>
  <c r="I11" i="1" s="1"/>
  <c r="E3" i="1"/>
  <c r="F3" i="1" s="1"/>
  <c r="J23" i="1" l="1"/>
  <c r="J13" i="1"/>
  <c r="J25" i="1"/>
  <c r="J11" i="1"/>
  <c r="J12" i="1"/>
  <c r="J15" i="1"/>
  <c r="J16" i="1"/>
  <c r="M6" i="1"/>
  <c r="O6" i="1"/>
  <c r="M9" i="1"/>
  <c r="O9" i="1"/>
  <c r="M11" i="1"/>
  <c r="O11" i="1"/>
  <c r="K25" i="1"/>
  <c r="M25" i="1"/>
  <c r="N25" i="1" s="1"/>
  <c r="J24" i="1"/>
  <c r="K13" i="1"/>
  <c r="M13" i="1"/>
  <c r="N13" i="1" s="1"/>
  <c r="K28" i="1"/>
  <c r="M28" i="1"/>
  <c r="N28" i="1" s="1"/>
  <c r="K21" i="1"/>
  <c r="M21" i="1"/>
  <c r="N21" i="1" s="1"/>
  <c r="K18" i="1"/>
  <c r="M18" i="1"/>
  <c r="N18" i="1" s="1"/>
  <c r="M23" i="1"/>
  <c r="N23" i="1" s="1"/>
  <c r="K14" i="1"/>
  <c r="M14" i="1"/>
  <c r="N14" i="1" s="1"/>
  <c r="J10" i="1"/>
  <c r="J3" i="1"/>
  <c r="J8" i="1"/>
  <c r="J17" i="1"/>
  <c r="J22" i="1"/>
  <c r="K4" i="1"/>
  <c r="M4" i="1"/>
  <c r="N4" i="1" s="1"/>
  <c r="J20" i="1"/>
  <c r="J19" i="1"/>
  <c r="K11" i="1"/>
  <c r="N11" i="1"/>
  <c r="J27" i="1"/>
  <c r="K9" i="1"/>
  <c r="K6" i="1"/>
  <c r="J26" i="1"/>
  <c r="J7" i="1"/>
  <c r="J5" i="1"/>
  <c r="M2" i="1"/>
  <c r="K2" i="1"/>
  <c r="K23" i="1" l="1"/>
  <c r="O12" i="1"/>
  <c r="M12" i="1"/>
  <c r="N12" i="1" s="1"/>
  <c r="O16" i="1"/>
  <c r="M16" i="1"/>
  <c r="N16" i="1" s="1"/>
  <c r="K16" i="1"/>
  <c r="J29" i="1"/>
  <c r="N9" i="1"/>
  <c r="N6" i="1"/>
  <c r="K15" i="1"/>
  <c r="M15" i="1"/>
  <c r="N15" i="1" s="1"/>
  <c r="K12" i="1"/>
  <c r="O10" i="1"/>
  <c r="M10" i="1"/>
  <c r="M3" i="1"/>
  <c r="O3" i="1"/>
  <c r="O8" i="1"/>
  <c r="M8" i="1"/>
  <c r="O7" i="1"/>
  <c r="M7" i="1"/>
  <c r="K27" i="1"/>
  <c r="M27" i="1"/>
  <c r="N27" i="1" s="1"/>
  <c r="K19" i="1"/>
  <c r="M19" i="1"/>
  <c r="N19" i="1" s="1"/>
  <c r="N2" i="1"/>
  <c r="K20" i="1"/>
  <c r="M20" i="1"/>
  <c r="N20" i="1" s="1"/>
  <c r="K24" i="1"/>
  <c r="M24" i="1"/>
  <c r="N24" i="1" s="1"/>
  <c r="K26" i="1"/>
  <c r="M26" i="1"/>
  <c r="N26" i="1" s="1"/>
  <c r="K22" i="1"/>
  <c r="M22" i="1"/>
  <c r="N22" i="1" s="1"/>
  <c r="K17" i="1"/>
  <c r="M17" i="1"/>
  <c r="N17" i="1" s="1"/>
  <c r="K5" i="1"/>
  <c r="M5" i="1"/>
  <c r="N5" i="1" s="1"/>
  <c r="K8" i="1"/>
  <c r="K3" i="1"/>
  <c r="K7" i="1"/>
  <c r="K10" i="1"/>
  <c r="N10" i="1" l="1"/>
  <c r="N7" i="1"/>
  <c r="N8" i="1"/>
  <c r="N3" i="1"/>
  <c r="O29" i="1"/>
  <c r="K29" i="1"/>
  <c r="M29" i="1"/>
  <c r="N29" i="1" l="1"/>
</calcChain>
</file>

<file path=xl/sharedStrings.xml><?xml version="1.0" encoding="utf-8"?>
<sst xmlns="http://schemas.openxmlformats.org/spreadsheetml/2006/main" count="64" uniqueCount="48">
  <si>
    <t>Região</t>
  </si>
  <si>
    <t>Estado</t>
  </si>
  <si>
    <t>Municípios</t>
  </si>
  <si>
    <t xml:space="preserve">População </t>
  </si>
  <si>
    <t>Goiás</t>
  </si>
  <si>
    <t>Mato Grosso</t>
  </si>
  <si>
    <t>Mato Grosso do Sul </t>
  </si>
  <si>
    <t>Distrito Federal</t>
  </si>
  <si>
    <t> Acre</t>
  </si>
  <si>
    <t>Amapá</t>
  </si>
  <si>
    <t>Amazonas</t>
  </si>
  <si>
    <t>Pará</t>
  </si>
  <si>
    <t>Rondônia</t>
  </si>
  <si>
    <t>Roraima</t>
  </si>
  <si>
    <t>Tocantins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</si>
  <si>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</si>
  <si>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</si>
  <si>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</si>
  <si>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</si>
  <si>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</si>
  <si>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</si>
  <si>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</si>
  <si>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</si>
  <si>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</si>
  <si>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Sudeste</t>
  </si>
  <si>
    <t>Espírito Santo</t>
  </si>
  <si>
    <t>Minas Gerais</t>
  </si>
  <si>
    <t>Rio de Janeiro</t>
  </si>
  <si>
    <t>São Paulo</t>
  </si>
  <si>
    <t>Sul</t>
  </si>
  <si>
    <t>Paraná</t>
  </si>
  <si>
    <t>Rio Grande do Sul</t>
  </si>
  <si>
    <t>Santa Catarina</t>
  </si>
  <si>
    <t>Percentual municípios</t>
  </si>
  <si>
    <t>Percentual população</t>
  </si>
  <si>
    <t xml:space="preserve">Nordeste </t>
  </si>
  <si>
    <t>Norte</t>
  </si>
  <si>
    <t xml:space="preserve">Centro-Oeste </t>
  </si>
  <si>
    <t>Quantitativo equânime por UF (50% do total dos recursos)</t>
  </si>
  <si>
    <t>Contrapartida total</t>
  </si>
  <si>
    <t>Contrapartida anual</t>
  </si>
  <si>
    <t>Percentual contrapartida</t>
  </si>
  <si>
    <t>Total a receber por UF</t>
  </si>
  <si>
    <t>Parcela anual a receber</t>
  </si>
  <si>
    <t>Percentual recursos municípios (22,5% do total)</t>
  </si>
  <si>
    <t>Percentual recursos população (22,5% do total)</t>
  </si>
  <si>
    <t>-</t>
  </si>
  <si>
    <t>Amazônia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</si>
</sst>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&quot;R$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3" fontId="0" fillId="2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6205-510B-4991-810D-181D4659FEFB}">
  <dimension ref="A1:O31"/>
  <sheetViews>
    <sheetView tabSelected="1" zoomScale="120" zoomScaleNormal="120" workbookViewId="0">
      <selection activeCell="I31" sqref="I31:J31"/>
    </sheetView>
  </sheetViews>
  <sheetFormatPr defaultRowHeight="15" x14ac:dyDescent="0.25"/>
  <cols>
    <col min="1" max="1" width="14.28515625" style="6" customWidth="1"/>
    <col min="2" max="2" width="21.140625" customWidth="1"/>
    <col min="3" max="3" width="24.28515625" customWidth="1"/>
    <col min="4" max="4" width="14.5703125" style="2" customWidth="1"/>
    <col min="5" max="5" width="15.42578125" style="2" customWidth="1"/>
    <col min="6" max="6" width="25" style="2" customWidth="1"/>
    <col min="7" max="7" width="12.28515625" style="2" customWidth="1"/>
    <col min="8" max="8" width="12.5703125" style="2" customWidth="1"/>
    <col min="9" max="9" width="25.42578125" style="2" customWidth="1"/>
    <col min="10" max="10" width="19.85546875" bestFit="1" customWidth="1"/>
    <col min="11" max="11" width="18.7109375" bestFit="1" customWidth="1"/>
    <col min="12" max="12" width="15.140625" customWidth="1"/>
    <col min="13" max="13" width="17.7109375" customWidth="1"/>
    <col min="14" max="14" width="17.5703125" bestFit="1" customWidth="1"/>
    <col min="15" max="15" width="19.140625" customWidth="1"/>
  </cols>
  <sheetData>
    <row r="1" spans="1:15" ht="45" x14ac:dyDescent="0.25">
      <c r="A1" s="10" t="s">
        <v>0</v>
      </c>
      <c r="B1" s="10" t="s">
        <v>1</v>
      </c>
      <c r="C1" s="10" t="s">
        <v>38</v>
      </c>
      <c r="D1" s="10" t="s">
        <v>2</v>
      </c>
      <c r="E1" s="10" t="s">
        <v>33</v>
      </c>
      <c r="F1" s="10" t="s">
        <v>44</v>
      </c>
      <c r="G1" s="10" t="s">
        <v>3</v>
      </c>
      <c r="H1" s="10" t="s">
        <v>34</v>
      </c>
      <c r="I1" s="10" t="s">
        <v>45</v>
      </c>
      <c r="J1" s="10" t="s">
        <v>42</v>
      </c>
      <c r="K1" s="10" t="s">
        <v>43</v>
      </c>
      <c r="L1" s="10" t="s">
        <v>41</v>
      </c>
      <c r="M1" s="10" t="s">
        <v>39</v>
      </c>
      <c r="N1" s="10" t="s">
        <v>40</v>
      </c>
      <c r="O1" s="10" t="s">
        <v>47</v>
      </c>
    </row>
    <row r="2" spans="1:15" x14ac:dyDescent="0.25">
      <c r="A2" s="19" t="s">
        <v>37</v>
      </c>
      <c r="B2" s="3" t="s">
        <v>4</v>
      </c>
      <c r="C2" s="21">
        <v>5555555</v>
      </c>
      <c r="D2" s="3">
        <v>246</v>
      </c>
      <c r="E2" s="22">
        <f>D2/D29</f>
        <v>4.4173101095349256E-2</v>
      </c>
      <c r="F2" s="21">
        <f>(E2)*F29</f>
        <v>2981684.323936075</v>
      </c>
      <c r="G2" s="7">
        <v>7350483</v>
      </c>
      <c r="H2" s="22">
        <f>G2/G29</f>
        <v>3.4576880876360495E-2</v>
      </c>
      <c r="I2" s="21">
        <f>(H2)*I29</f>
        <v>2333939.4591543335</v>
      </c>
      <c r="J2" s="21">
        <f>SUM(I2,F2,C2)</f>
        <v>10871178.783090409</v>
      </c>
      <c r="K2" s="21">
        <f>J2/3</f>
        <v>3623726.2610301361</v>
      </c>
      <c r="L2" s="23">
        <v>0.05</v>
      </c>
      <c r="M2" s="21">
        <f t="shared" ref="M2:M5" si="0">J2*0.05</f>
        <v>543558.93915452051</v>
      </c>
      <c r="N2" s="21">
        <f>M2/3</f>
        <v>181186.31305150685</v>
      </c>
      <c r="O2" s="21" t="s">
        <v>46</v>
      </c>
    </row>
    <row r="3" spans="1:15" x14ac:dyDescent="0.25">
      <c r="A3" s="19"/>
      <c r="B3" s="15" t="s">
        <v>5</v>
      </c>
      <c r="C3" s="24">
        <v>5555555</v>
      </c>
      <c r="D3" s="15">
        <v>141</v>
      </c>
      <c r="E3" s="25">
        <f>D3/D29</f>
        <v>2.5318728676602623E-2</v>
      </c>
      <c r="F3" s="24">
        <f>(E3)*F29</f>
        <v>1709014.1856706771</v>
      </c>
      <c r="G3" s="16">
        <v>3836399</v>
      </c>
      <c r="H3" s="25">
        <f>G3/G29</f>
        <v>1.8046529897040579E-2</v>
      </c>
      <c r="I3" s="24">
        <f>(H3)*I29</f>
        <v>1218140.7680502392</v>
      </c>
      <c r="J3" s="24">
        <f t="shared" ref="J3:J28" si="1">SUM(I3,F3,C3)</f>
        <v>8482709.9537209161</v>
      </c>
      <c r="K3" s="24">
        <f t="shared" ref="K3:K29" si="2">J3/3</f>
        <v>2827569.9845736385</v>
      </c>
      <c r="L3" s="26">
        <v>0.03</v>
      </c>
      <c r="M3" s="24">
        <f>J3*0.03</f>
        <v>254481.29861162748</v>
      </c>
      <c r="N3" s="24">
        <f t="shared" ref="N3:N28" si="3">M3/3</f>
        <v>84827.099537209157</v>
      </c>
      <c r="O3" s="24">
        <f>J3*0.215</f>
        <v>1823782.640049997</v>
      </c>
    </row>
    <row r="4" spans="1:15" x14ac:dyDescent="0.25">
      <c r="A4" s="19"/>
      <c r="B4" s="3" t="s">
        <v>6</v>
      </c>
      <c r="C4" s="21">
        <v>5555555</v>
      </c>
      <c r="D4" s="3">
        <v>79</v>
      </c>
      <c r="E4" s="22">
        <f>D4/D29</f>
        <v>1.4185670676961753E-2</v>
      </c>
      <c r="F4" s="21">
        <f>(E4)*F29</f>
        <v>957532.77069491835</v>
      </c>
      <c r="G4" s="7">
        <v>2901895</v>
      </c>
      <c r="H4" s="22">
        <f>G4/G29</f>
        <v>1.3650596529603039E-2</v>
      </c>
      <c r="I4" s="21">
        <f>(H4)*I29</f>
        <v>921415.26574820513</v>
      </c>
      <c r="J4" s="21">
        <f t="shared" si="1"/>
        <v>7434503.0364431236</v>
      </c>
      <c r="K4" s="21">
        <f t="shared" si="2"/>
        <v>2478167.6788143744</v>
      </c>
      <c r="L4" s="23">
        <v>0.05</v>
      </c>
      <c r="M4" s="21">
        <f t="shared" si="0"/>
        <v>371725.15182215621</v>
      </c>
      <c r="N4" s="21">
        <f t="shared" si="3"/>
        <v>123908.38394071873</v>
      </c>
      <c r="O4" s="21" t="s">
        <v>46</v>
      </c>
    </row>
    <row r="5" spans="1:15" x14ac:dyDescent="0.25">
      <c r="A5" s="19"/>
      <c r="B5" s="3" t="s">
        <v>7</v>
      </c>
      <c r="C5" s="21">
        <v>5555555</v>
      </c>
      <c r="D5" s="3">
        <v>1</v>
      </c>
      <c r="E5" s="22">
        <f>D5/D29</f>
        <v>1.795654516071108E-4</v>
      </c>
      <c r="F5" s="21">
        <f>(E5)*F29</f>
        <v>12120.66798347998</v>
      </c>
      <c r="G5" s="7">
        <v>2982818</v>
      </c>
      <c r="H5" s="22">
        <f>G5/G29</f>
        <v>1.403126062081415E-2</v>
      </c>
      <c r="I5" s="21">
        <f>(H5)*I29</f>
        <v>947110.0919049551</v>
      </c>
      <c r="J5" s="21">
        <f t="shared" si="1"/>
        <v>6514785.7598884348</v>
      </c>
      <c r="K5" s="21">
        <f t="shared" si="2"/>
        <v>2171595.2532961448</v>
      </c>
      <c r="L5" s="23">
        <v>0.05</v>
      </c>
      <c r="M5" s="21">
        <f t="shared" si="0"/>
        <v>325739.28799442179</v>
      </c>
      <c r="N5" s="21">
        <f t="shared" si="3"/>
        <v>108579.76266480726</v>
      </c>
      <c r="O5" s="21" t="s">
        <v>46</v>
      </c>
    </row>
    <row r="6" spans="1:15" x14ac:dyDescent="0.25">
      <c r="A6" s="27" t="s">
        <v>36</v>
      </c>
      <c r="B6" s="15" t="s">
        <v>8</v>
      </c>
      <c r="C6" s="24">
        <v>5555555</v>
      </c>
      <c r="D6" s="15">
        <v>22</v>
      </c>
      <c r="E6" s="25">
        <f>D6/D29</f>
        <v>3.9504399353564373E-3</v>
      </c>
      <c r="F6" s="24">
        <f>(E6)*F29</f>
        <v>266654.69563655951</v>
      </c>
      <c r="G6" s="16">
        <v>880631</v>
      </c>
      <c r="H6" s="25">
        <f>G6/G29</f>
        <v>4.1425132447799988E-3</v>
      </c>
      <c r="I6" s="24">
        <f>(H6)*I29</f>
        <v>279619.64402264991</v>
      </c>
      <c r="J6" s="24">
        <f t="shared" si="1"/>
        <v>6101829.3396592094</v>
      </c>
      <c r="K6" s="24">
        <f t="shared" si="2"/>
        <v>2033943.1132197364</v>
      </c>
      <c r="L6" s="26">
        <v>0.03</v>
      </c>
      <c r="M6" s="24">
        <f t="shared" ref="M6:M12" si="4">J6*0.03</f>
        <v>183054.88018977628</v>
      </c>
      <c r="N6" s="24">
        <f t="shared" si="3"/>
        <v>61018.293396592089</v>
      </c>
      <c r="O6" s="24">
        <f>J6*0.215</f>
        <v>1311893.3080267301</v>
      </c>
    </row>
    <row r="7" spans="1:15" x14ac:dyDescent="0.25">
      <c r="A7" s="27"/>
      <c r="B7" s="15" t="s">
        <v>9</v>
      </c>
      <c r="C7" s="24">
        <v>5555555</v>
      </c>
      <c r="D7" s="15">
        <v>16</v>
      </c>
      <c r="E7" s="25">
        <f>D7/D29</f>
        <v>2.8730472257137729E-3</v>
      </c>
      <c r="F7" s="24">
        <f>(E7)*F29</f>
        <v>193930.68773567968</v>
      </c>
      <c r="G7" s="16">
        <v>802837</v>
      </c>
      <c r="H7" s="25">
        <f>G7/G29</f>
        <v>3.7765680584710731E-3</v>
      </c>
      <c r="I7" s="24">
        <f>(H7)*I29</f>
        <v>254918.34394679742</v>
      </c>
      <c r="J7" s="24">
        <f t="shared" si="1"/>
        <v>6004404.0316824773</v>
      </c>
      <c r="K7" s="24">
        <f t="shared" si="2"/>
        <v>2001468.0105608257</v>
      </c>
      <c r="L7" s="26">
        <v>0.03</v>
      </c>
      <c r="M7" s="24">
        <f t="shared" si="4"/>
        <v>180132.12095047432</v>
      </c>
      <c r="N7" s="24">
        <f t="shared" si="3"/>
        <v>60044.040316824772</v>
      </c>
      <c r="O7" s="24">
        <f t="shared" ref="O7:O12" si="5">J7*0.215</f>
        <v>1290946.8668117325</v>
      </c>
    </row>
    <row r="8" spans="1:15" x14ac:dyDescent="0.25">
      <c r="A8" s="27"/>
      <c r="B8" s="15" t="s">
        <v>10</v>
      </c>
      <c r="C8" s="24">
        <v>5555555</v>
      </c>
      <c r="D8" s="15">
        <v>62</v>
      </c>
      <c r="E8" s="25">
        <f>D8/D29</f>
        <v>1.1133057999640868E-2</v>
      </c>
      <c r="F8" s="24">
        <f>(E8)*F29</f>
        <v>751481.41497575864</v>
      </c>
      <c r="G8" s="16">
        <v>4281209</v>
      </c>
      <c r="H8" s="25">
        <f>G8/G29</f>
        <v>2.0138928775129801E-2</v>
      </c>
      <c r="I8" s="24">
        <f>(H8)*I29</f>
        <v>1359377.6923212616</v>
      </c>
      <c r="J8" s="24">
        <f t="shared" si="1"/>
        <v>7666414.10729702</v>
      </c>
      <c r="K8" s="24">
        <f t="shared" si="2"/>
        <v>2555471.3690990065</v>
      </c>
      <c r="L8" s="26">
        <v>0.03</v>
      </c>
      <c r="M8" s="24">
        <f t="shared" si="4"/>
        <v>229992.42321891058</v>
      </c>
      <c r="N8" s="24">
        <f t="shared" si="3"/>
        <v>76664.141072970189</v>
      </c>
      <c r="O8" s="24">
        <f t="shared" si="5"/>
        <v>1648279.0330688593</v>
      </c>
    </row>
    <row r="9" spans="1:15" x14ac:dyDescent="0.25">
      <c r="A9" s="27"/>
      <c r="B9" s="15" t="s">
        <v>11</v>
      </c>
      <c r="C9" s="24">
        <v>5555555</v>
      </c>
      <c r="D9" s="15">
        <v>144</v>
      </c>
      <c r="E9" s="25">
        <f>D9/D29</f>
        <v>2.5857425031423954E-2</v>
      </c>
      <c r="F9" s="24">
        <f>(E9)*F29</f>
        <v>1745376.189621117</v>
      </c>
      <c r="G9" s="16">
        <v>8664306</v>
      </c>
      <c r="H9" s="25">
        <f>G9/G29</f>
        <v>4.0757141597135248E-2</v>
      </c>
      <c r="I9" s="24">
        <f>(H9)*I29</f>
        <v>2751107.0578066292</v>
      </c>
      <c r="J9" s="24">
        <f t="shared" si="1"/>
        <v>10052038.247427747</v>
      </c>
      <c r="K9" s="24">
        <f t="shared" si="2"/>
        <v>3350679.415809249</v>
      </c>
      <c r="L9" s="26">
        <v>0.03</v>
      </c>
      <c r="M9" s="24">
        <f t="shared" si="4"/>
        <v>301561.14742283238</v>
      </c>
      <c r="N9" s="24">
        <f t="shared" si="3"/>
        <v>100520.38247427746</v>
      </c>
      <c r="O9" s="24">
        <f t="shared" si="5"/>
        <v>2161188.2231969656</v>
      </c>
    </row>
    <row r="10" spans="1:15" x14ac:dyDescent="0.25">
      <c r="A10" s="27"/>
      <c r="B10" s="15" t="s">
        <v>12</v>
      </c>
      <c r="C10" s="24">
        <v>5555555</v>
      </c>
      <c r="D10" s="15">
        <v>52</v>
      </c>
      <c r="E10" s="25">
        <f>D10/D29</f>
        <v>9.3374034835697617E-3</v>
      </c>
      <c r="F10" s="24">
        <f>(E10)*F29</f>
        <v>630274.73514095892</v>
      </c>
      <c r="G10" s="16">
        <v>1746227</v>
      </c>
      <c r="H10" s="25">
        <f>G10/G29</f>
        <v>8.2143014223805908E-3</v>
      </c>
      <c r="I10" s="24">
        <f>(H10)*I29</f>
        <v>554465.34601068986</v>
      </c>
      <c r="J10" s="24">
        <f t="shared" si="1"/>
        <v>6740295.0811516494</v>
      </c>
      <c r="K10" s="24">
        <f t="shared" si="2"/>
        <v>2246765.0270505496</v>
      </c>
      <c r="L10" s="26">
        <v>0.03</v>
      </c>
      <c r="M10" s="24">
        <f t="shared" si="4"/>
        <v>202208.85243454948</v>
      </c>
      <c r="N10" s="24">
        <f t="shared" si="3"/>
        <v>67402.950811516494</v>
      </c>
      <c r="O10" s="24">
        <f t="shared" si="5"/>
        <v>1449163.4424476046</v>
      </c>
    </row>
    <row r="11" spans="1:15" x14ac:dyDescent="0.25">
      <c r="A11" s="27"/>
      <c r="B11" s="15" t="s">
        <v>13</v>
      </c>
      <c r="C11" s="24">
        <v>5555555</v>
      </c>
      <c r="D11" s="15">
        <v>15</v>
      </c>
      <c r="E11" s="25">
        <f>D11/D29</f>
        <v>2.6934817741066618E-3</v>
      </c>
      <c r="F11" s="24">
        <f>(E11)*F29</f>
        <v>181810.01975219967</v>
      </c>
      <c r="G11" s="16">
        <v>716793</v>
      </c>
      <c r="H11" s="25">
        <f>G11/G29</f>
        <v>3.3718146377604121E-3</v>
      </c>
      <c r="I11" s="24">
        <f>(H11)*I29</f>
        <v>227597.48804882783</v>
      </c>
      <c r="J11" s="24">
        <f t="shared" si="1"/>
        <v>5964962.507801028</v>
      </c>
      <c r="K11" s="24">
        <f t="shared" si="2"/>
        <v>1988320.835933676</v>
      </c>
      <c r="L11" s="26">
        <v>0.03</v>
      </c>
      <c r="M11" s="24">
        <f t="shared" si="4"/>
        <v>178948.87523403083</v>
      </c>
      <c r="N11" s="24">
        <f t="shared" si="3"/>
        <v>59649.625078010278</v>
      </c>
      <c r="O11" s="24">
        <f t="shared" si="5"/>
        <v>1282466.9391772209</v>
      </c>
    </row>
    <row r="12" spans="1:15" x14ac:dyDescent="0.25">
      <c r="A12" s="27"/>
      <c r="B12" s="15" t="s">
        <v>14</v>
      </c>
      <c r="C12" s="24">
        <v>5555555</v>
      </c>
      <c r="D12" s="15">
        <v>139</v>
      </c>
      <c r="E12" s="25">
        <f>D12/D29</f>
        <v>2.4959597773388398E-2</v>
      </c>
      <c r="F12" s="24">
        <f>(E12)*F29</f>
        <v>1684772.8497037168</v>
      </c>
      <c r="G12" s="16">
        <v>1577342</v>
      </c>
      <c r="H12" s="25">
        <f>G12/G29</f>
        <v>7.4198615839639673E-3</v>
      </c>
      <c r="I12" s="24">
        <f>(H12)*I29</f>
        <v>500840.65691756777</v>
      </c>
      <c r="J12" s="24">
        <f t="shared" si="1"/>
        <v>7741168.5066212844</v>
      </c>
      <c r="K12" s="24">
        <f t="shared" si="2"/>
        <v>2580389.5022070948</v>
      </c>
      <c r="L12" s="26">
        <v>0.03</v>
      </c>
      <c r="M12" s="24">
        <f t="shared" si="4"/>
        <v>232235.05519863853</v>
      </c>
      <c r="N12" s="24">
        <f t="shared" si="3"/>
        <v>77411.685066212842</v>
      </c>
      <c r="O12" s="24">
        <f t="shared" si="5"/>
        <v>1664351.2289235762</v>
      </c>
    </row>
    <row r="13" spans="1:15" x14ac:dyDescent="0.25">
      <c r="A13" s="19" t="s">
        <v>35</v>
      </c>
      <c r="B13" s="3" t="s">
        <v>15</v>
      </c>
      <c r="C13" s="21">
        <v>5555555</v>
      </c>
      <c r="D13" s="3">
        <v>102</v>
      </c>
      <c r="E13" s="22">
        <f>D13/D29</f>
        <v>1.8315676063925302E-2</v>
      </c>
      <c r="F13" s="21">
        <f>(E13)*F29</f>
        <v>1236308.1343149578</v>
      </c>
      <c r="G13" s="7">
        <v>3220104</v>
      </c>
      <c r="H13" s="22">
        <f>G13/G29</f>
        <v>1.5147460706662669E-2</v>
      </c>
      <c r="I13" s="21">
        <f>(H13)*I29</f>
        <v>1022453.5976997302</v>
      </c>
      <c r="J13" s="21">
        <f t="shared" si="1"/>
        <v>7814316.7320146877</v>
      </c>
      <c r="K13" s="21">
        <f t="shared" si="2"/>
        <v>2604772.2440048959</v>
      </c>
      <c r="L13" s="23">
        <v>0.05</v>
      </c>
      <c r="M13" s="21">
        <f t="shared" ref="M13:M21" si="6">J13*0.05</f>
        <v>390715.83660073439</v>
      </c>
      <c r="N13" s="21">
        <f t="shared" si="3"/>
        <v>130238.6122002448</v>
      </c>
      <c r="O13" s="21" t="s">
        <v>46</v>
      </c>
    </row>
    <row r="14" spans="1:15" x14ac:dyDescent="0.25">
      <c r="A14" s="19"/>
      <c r="B14" s="3" t="s">
        <v>16</v>
      </c>
      <c r="C14" s="21">
        <v>5555555</v>
      </c>
      <c r="D14" s="3">
        <v>417</v>
      </c>
      <c r="E14" s="22">
        <f>D14/D29</f>
        <v>7.4878793320165199E-2</v>
      </c>
      <c r="F14" s="21">
        <f>(E14)*F29</f>
        <v>5054318.5491111511</v>
      </c>
      <c r="G14" s="7">
        <v>14850513</v>
      </c>
      <c r="H14" s="22">
        <f>G14/G29</f>
        <v>6.9857235089699946E-2</v>
      </c>
      <c r="I14" s="21">
        <f>(H14)*I29</f>
        <v>4715363.3685547467</v>
      </c>
      <c r="J14" s="21">
        <f t="shared" si="1"/>
        <v>15325236.917665899</v>
      </c>
      <c r="K14" s="21">
        <f t="shared" si="2"/>
        <v>5108412.3058886332</v>
      </c>
      <c r="L14" s="23">
        <v>0.05</v>
      </c>
      <c r="M14" s="21">
        <f t="shared" si="6"/>
        <v>766261.84588329494</v>
      </c>
      <c r="N14" s="21">
        <f t="shared" si="3"/>
        <v>255420.61529443166</v>
      </c>
      <c r="O14" s="21" t="s">
        <v>46</v>
      </c>
    </row>
    <row r="15" spans="1:15" x14ac:dyDescent="0.25">
      <c r="A15" s="19"/>
      <c r="B15" s="3" t="s">
        <v>17</v>
      </c>
      <c r="C15" s="21">
        <v>5555555</v>
      </c>
      <c r="D15" s="3">
        <v>184</v>
      </c>
      <c r="E15" s="22">
        <f>D15/D29</f>
        <v>3.3040043095708384E-2</v>
      </c>
      <c r="F15" s="21">
        <f>(E15)*F29</f>
        <v>2230202.9089603159</v>
      </c>
      <c r="G15" s="7">
        <v>9233656</v>
      </c>
      <c r="H15" s="22">
        <f>G15/G29</f>
        <v>4.3435380173696247E-2</v>
      </c>
      <c r="I15" s="21">
        <f>(H15)*I29</f>
        <v>2931888.1617244966</v>
      </c>
      <c r="J15" s="21">
        <f t="shared" si="1"/>
        <v>10717646.070684813</v>
      </c>
      <c r="K15" s="21">
        <f t="shared" si="2"/>
        <v>3572548.6902282708</v>
      </c>
      <c r="L15" s="23">
        <v>0.05</v>
      </c>
      <c r="M15" s="21">
        <f t="shared" si="6"/>
        <v>535882.30353424069</v>
      </c>
      <c r="N15" s="21">
        <f t="shared" si="3"/>
        <v>178627.43451141356</v>
      </c>
      <c r="O15" s="21" t="s">
        <v>46</v>
      </c>
    </row>
    <row r="16" spans="1:15" x14ac:dyDescent="0.25">
      <c r="A16" s="19"/>
      <c r="B16" s="15" t="s">
        <v>18</v>
      </c>
      <c r="C16" s="24">
        <v>5555555</v>
      </c>
      <c r="D16" s="15">
        <v>217</v>
      </c>
      <c r="E16" s="25">
        <f>D16/D29</f>
        <v>3.8965702998743044E-2</v>
      </c>
      <c r="F16" s="24">
        <f>(E16)*F29</f>
        <v>2630184.9524151557</v>
      </c>
      <c r="G16" s="16">
        <v>7010960</v>
      </c>
      <c r="H16" s="25">
        <f>G16/G29</f>
        <v>3.297975503772043E-2</v>
      </c>
      <c r="I16" s="24">
        <f>(H16)*I29</f>
        <v>2226133.4650461292</v>
      </c>
      <c r="J16" s="24">
        <f t="shared" si="1"/>
        <v>10411873.417461285</v>
      </c>
      <c r="K16" s="24">
        <f t="shared" si="2"/>
        <v>3470624.4724870953</v>
      </c>
      <c r="L16" s="26">
        <v>0.03</v>
      </c>
      <c r="M16" s="24">
        <f>J16*0.03</f>
        <v>312356.20252383855</v>
      </c>
      <c r="N16" s="24">
        <f t="shared" si="3"/>
        <v>104118.73417461285</v>
      </c>
      <c r="O16" s="24">
        <f>J16*0.215</f>
        <v>2238552.7847541762</v>
      </c>
    </row>
    <row r="17" spans="1:15" x14ac:dyDescent="0.25">
      <c r="A17" s="19"/>
      <c r="B17" s="3" t="s">
        <v>19</v>
      </c>
      <c r="C17" s="21">
        <v>5555555</v>
      </c>
      <c r="D17" s="3">
        <v>223</v>
      </c>
      <c r="E17" s="22">
        <f>D17/D29</f>
        <v>4.0043095708385705E-2</v>
      </c>
      <c r="F17" s="21">
        <f>(E17)*F29</f>
        <v>2702908.960316035</v>
      </c>
      <c r="G17" s="7">
        <v>4145040</v>
      </c>
      <c r="H17" s="22">
        <f>G17/G29</f>
        <v>1.9498385930251019E-2</v>
      </c>
      <c r="I17" s="21">
        <f>(H17)*I29</f>
        <v>1316141.0502919438</v>
      </c>
      <c r="J17" s="21">
        <f t="shared" si="1"/>
        <v>9574605.0106079783</v>
      </c>
      <c r="K17" s="21">
        <f t="shared" si="2"/>
        <v>3191535.0035359929</v>
      </c>
      <c r="L17" s="23">
        <v>0.05</v>
      </c>
      <c r="M17" s="21">
        <f t="shared" si="6"/>
        <v>478730.25053039892</v>
      </c>
      <c r="N17" s="21">
        <f t="shared" si="3"/>
        <v>159576.75017679963</v>
      </c>
      <c r="O17" s="21"/>
    </row>
    <row r="18" spans="1:15" x14ac:dyDescent="0.25">
      <c r="A18" s="19"/>
      <c r="B18" s="3" t="s">
        <v>20</v>
      </c>
      <c r="C18" s="21">
        <v>5555555</v>
      </c>
      <c r="D18" s="3">
        <v>184</v>
      </c>
      <c r="E18" s="22">
        <f>D18/D29</f>
        <v>3.3040043095708384E-2</v>
      </c>
      <c r="F18" s="21">
        <f>(E18)*F29</f>
        <v>2230202.9089603159</v>
      </c>
      <c r="G18" s="7">
        <v>9539029</v>
      </c>
      <c r="H18" s="22">
        <f>G18/G29</f>
        <v>4.4871863442055189E-2</v>
      </c>
      <c r="I18" s="21">
        <f>(H18)*I29</f>
        <v>3028850.7823387254</v>
      </c>
      <c r="J18" s="21">
        <f t="shared" si="1"/>
        <v>10814608.691299042</v>
      </c>
      <c r="K18" s="21">
        <f t="shared" si="2"/>
        <v>3604869.5637663472</v>
      </c>
      <c r="L18" s="23">
        <v>0.05</v>
      </c>
      <c r="M18" s="21">
        <f t="shared" si="6"/>
        <v>540730.43456495216</v>
      </c>
      <c r="N18" s="21">
        <f t="shared" si="3"/>
        <v>180243.47818831739</v>
      </c>
      <c r="O18" s="21" t="s">
        <v>46</v>
      </c>
    </row>
    <row r="19" spans="1:15" x14ac:dyDescent="0.25">
      <c r="A19" s="19"/>
      <c r="B19" s="3" t="s">
        <v>21</v>
      </c>
      <c r="C19" s="21">
        <v>5555555</v>
      </c>
      <c r="D19" s="3">
        <v>224</v>
      </c>
      <c r="E19" s="22">
        <f>D19/D29</f>
        <v>4.0222661159992817E-2</v>
      </c>
      <c r="F19" s="21">
        <f>(E19)*F29</f>
        <v>2715029.6282995152</v>
      </c>
      <c r="G19" s="7">
        <v>3375646</v>
      </c>
      <c r="H19" s="22">
        <f>G19/G29</f>
        <v>1.5879134693973552E-2</v>
      </c>
      <c r="I19" s="21">
        <f>(H19)*I29</f>
        <v>1071841.5918432148</v>
      </c>
      <c r="J19" s="21">
        <f t="shared" si="1"/>
        <v>9342426.2201427296</v>
      </c>
      <c r="K19" s="21">
        <f t="shared" si="2"/>
        <v>3114142.0733809099</v>
      </c>
      <c r="L19" s="23">
        <v>0.05</v>
      </c>
      <c r="M19" s="21">
        <f t="shared" si="6"/>
        <v>467121.31100713648</v>
      </c>
      <c r="N19" s="21">
        <f t="shared" si="3"/>
        <v>155707.10366904549</v>
      </c>
      <c r="O19" s="21" t="s">
        <v>46</v>
      </c>
    </row>
    <row r="20" spans="1:15" x14ac:dyDescent="0.25">
      <c r="A20" s="19"/>
      <c r="B20" s="4" t="s">
        <v>22</v>
      </c>
      <c r="C20" s="21">
        <v>5555555</v>
      </c>
      <c r="D20" s="3">
        <v>167</v>
      </c>
      <c r="E20" s="22">
        <f>D20/D29</f>
        <v>2.9987430418387501E-2</v>
      </c>
      <c r="F20" s="21">
        <f>(E20)*F29</f>
        <v>2024151.5532411563</v>
      </c>
      <c r="G20" s="7">
        <v>3446071</v>
      </c>
      <c r="H20" s="22">
        <f>G20/G29</f>
        <v>1.6210415894912004E-2</v>
      </c>
      <c r="I20" s="21">
        <f>(H20)*I29</f>
        <v>1094203.0729065603</v>
      </c>
      <c r="J20" s="21">
        <f t="shared" si="1"/>
        <v>8673909.6261477172</v>
      </c>
      <c r="K20" s="21">
        <f t="shared" si="2"/>
        <v>2891303.2087159059</v>
      </c>
      <c r="L20" s="23">
        <v>0.05</v>
      </c>
      <c r="M20" s="21">
        <f t="shared" si="6"/>
        <v>433695.4813073859</v>
      </c>
      <c r="N20" s="21">
        <f t="shared" si="3"/>
        <v>144565.16043579529</v>
      </c>
      <c r="O20" s="21" t="s">
        <v>46</v>
      </c>
    </row>
    <row r="21" spans="1:15" x14ac:dyDescent="0.25">
      <c r="A21" s="19"/>
      <c r="B21" s="4" t="s">
        <v>23</v>
      </c>
      <c r="C21" s="21">
        <v>5555555</v>
      </c>
      <c r="D21" s="3">
        <v>75</v>
      </c>
      <c r="E21" s="22">
        <f>D21/D29</f>
        <v>1.3467408870533309E-2</v>
      </c>
      <c r="F21" s="21">
        <f>(E21)*F29</f>
        <v>909050.09876099834</v>
      </c>
      <c r="G21" s="7">
        <v>2291077</v>
      </c>
      <c r="H21" s="22">
        <f>G21/G29</f>
        <v>1.0777291302839468E-2</v>
      </c>
      <c r="I21" s="21">
        <f>(H21)*I29</f>
        <v>727467.16294166411</v>
      </c>
      <c r="J21" s="21">
        <f t="shared" si="1"/>
        <v>7192072.2617026623</v>
      </c>
      <c r="K21" s="21">
        <f t="shared" si="2"/>
        <v>2397357.420567554</v>
      </c>
      <c r="L21" s="23">
        <v>0.05</v>
      </c>
      <c r="M21" s="21">
        <f t="shared" si="6"/>
        <v>359603.61308513314</v>
      </c>
      <c r="N21" s="21">
        <f t="shared" si="3"/>
        <v>119867.87102837772</v>
      </c>
      <c r="O21" s="21" t="s">
        <v>46</v>
      </c>
    </row>
    <row r="22" spans="1:15" x14ac:dyDescent="0.25">
      <c r="A22" s="20" t="s">
        <v>24</v>
      </c>
      <c r="B22" s="1" t="s">
        <v>25</v>
      </c>
      <c r="C22" s="13">
        <v>5555555</v>
      </c>
      <c r="D22" s="1">
        <v>78</v>
      </c>
      <c r="E22" s="28">
        <f>D22/D29</f>
        <v>1.4006105225354643E-2</v>
      </c>
      <c r="F22" s="13">
        <f>(E22)*F29</f>
        <v>945412.10271143832</v>
      </c>
      <c r="G22" s="8">
        <v>4102129</v>
      </c>
      <c r="H22" s="28">
        <f>G22/G29</f>
        <v>1.9296531367049456E-2</v>
      </c>
      <c r="I22" s="13">
        <f>(H22)*I29</f>
        <v>1302515.8672758383</v>
      </c>
      <c r="J22" s="13">
        <f t="shared" si="1"/>
        <v>7803482.9699872769</v>
      </c>
      <c r="K22" s="13">
        <f t="shared" si="2"/>
        <v>2601160.989995759</v>
      </c>
      <c r="L22" s="14">
        <v>0.1</v>
      </c>
      <c r="M22" s="13">
        <f>J22*0.1</f>
        <v>780348.29699872772</v>
      </c>
      <c r="N22" s="13">
        <f t="shared" si="3"/>
        <v>260116.09899957592</v>
      </c>
      <c r="O22" s="13" t="s">
        <v>46</v>
      </c>
    </row>
    <row r="23" spans="1:15" x14ac:dyDescent="0.25">
      <c r="A23" s="20"/>
      <c r="B23" s="1" t="s">
        <v>26</v>
      </c>
      <c r="C23" s="13">
        <v>5555555</v>
      </c>
      <c r="D23" s="1">
        <v>853</v>
      </c>
      <c r="E23" s="28">
        <f>D23/D29</f>
        <v>0.15316933022086551</v>
      </c>
      <c r="F23" s="13">
        <f>(E23)*F29</f>
        <v>10338929.789908422</v>
      </c>
      <c r="G23" s="8">
        <v>21322691</v>
      </c>
      <c r="H23" s="28">
        <f>G23/G29</f>
        <v>0.10030254429136752</v>
      </c>
      <c r="I23" s="13">
        <f>(H23)*I29</f>
        <v>6770421.7396673076</v>
      </c>
      <c r="J23" s="13">
        <f t="shared" si="1"/>
        <v>22664906.529575728</v>
      </c>
      <c r="K23" s="13">
        <f t="shared" si="2"/>
        <v>7554968.8431919096</v>
      </c>
      <c r="L23" s="14">
        <v>0.1</v>
      </c>
      <c r="M23" s="13">
        <f t="shared" ref="M23:M25" si="7">J23*0.1</f>
        <v>2266490.6529575731</v>
      </c>
      <c r="N23" s="13">
        <f t="shared" si="3"/>
        <v>755496.88431919098</v>
      </c>
      <c r="O23" s="13" t="s">
        <v>46</v>
      </c>
    </row>
    <row r="24" spans="1:15" x14ac:dyDescent="0.25">
      <c r="A24" s="20"/>
      <c r="B24" s="1" t="s">
        <v>27</v>
      </c>
      <c r="C24" s="13">
        <v>5555555</v>
      </c>
      <c r="D24" s="1">
        <v>92</v>
      </c>
      <c r="E24" s="28">
        <f>D24/D29</f>
        <v>1.6520021547854192E-2</v>
      </c>
      <c r="F24" s="13">
        <f>(E24)*F29</f>
        <v>1115101.4544801579</v>
      </c>
      <c r="G24" s="8">
        <v>17219679</v>
      </c>
      <c r="H24" s="28">
        <f>G24/G29</f>
        <v>8.100185926722997E-2</v>
      </c>
      <c r="I24" s="13">
        <f>(H24)*I29</f>
        <v>5467625.5005380232</v>
      </c>
      <c r="J24" s="13">
        <f t="shared" si="1"/>
        <v>12138281.955018181</v>
      </c>
      <c r="K24" s="13">
        <f t="shared" si="2"/>
        <v>4046093.9850060605</v>
      </c>
      <c r="L24" s="14">
        <v>0.1</v>
      </c>
      <c r="M24" s="13">
        <f t="shared" si="7"/>
        <v>1213828.1955018181</v>
      </c>
      <c r="N24" s="13">
        <f t="shared" si="3"/>
        <v>404609.39850060601</v>
      </c>
      <c r="O24" s="13" t="s">
        <v>46</v>
      </c>
    </row>
    <row r="25" spans="1:15" x14ac:dyDescent="0.25">
      <c r="A25" s="20"/>
      <c r="B25" s="1" t="s">
        <v>28</v>
      </c>
      <c r="C25" s="13">
        <v>5555555</v>
      </c>
      <c r="D25" s="1">
        <v>645</v>
      </c>
      <c r="E25" s="28">
        <f>D25/D29</f>
        <v>0.11581971628658647</v>
      </c>
      <c r="F25" s="13">
        <f>(E25)*F29</f>
        <v>7817830.849344586</v>
      </c>
      <c r="G25" s="8">
        <v>45973194</v>
      </c>
      <c r="H25" s="28">
        <f>G25/G29</f>
        <v>0.21625921078163313</v>
      </c>
      <c r="I25" s="13">
        <f>(H25)*I29</f>
        <v>14597496.727760237</v>
      </c>
      <c r="J25" s="13">
        <f t="shared" si="1"/>
        <v>27970882.577104822</v>
      </c>
      <c r="K25" s="13">
        <f t="shared" si="2"/>
        <v>9323627.5257016066</v>
      </c>
      <c r="L25" s="14">
        <v>0.1</v>
      </c>
      <c r="M25" s="13">
        <f t="shared" si="7"/>
        <v>2797088.2577104825</v>
      </c>
      <c r="N25" s="13">
        <f t="shared" si="3"/>
        <v>932362.75257016078</v>
      </c>
      <c r="O25" s="13" t="s">
        <v>46</v>
      </c>
    </row>
    <row r="26" spans="1:15" x14ac:dyDescent="0.25">
      <c r="A26" s="19" t="s">
        <v>29</v>
      </c>
      <c r="B26" s="3" t="s">
        <v>30</v>
      </c>
      <c r="C26" s="21">
        <v>5555555</v>
      </c>
      <c r="D26" s="3">
        <v>399</v>
      </c>
      <c r="E26" s="22">
        <f>D26/D29</f>
        <v>7.1646615191237203E-2</v>
      </c>
      <c r="F26" s="21">
        <f>(E26)*F29</f>
        <v>4836146.5254085111</v>
      </c>
      <c r="G26" s="7">
        <v>11824665</v>
      </c>
      <c r="H26" s="22">
        <f>G26/G29</f>
        <v>5.5623560126303165E-2</v>
      </c>
      <c r="I26" s="21">
        <f>(H26)*I29</f>
        <v>3754590.3085254636</v>
      </c>
      <c r="J26" s="21">
        <f t="shared" si="1"/>
        <v>14146291.833933976</v>
      </c>
      <c r="K26" s="21">
        <f t="shared" si="2"/>
        <v>4715430.6113113249</v>
      </c>
      <c r="L26" s="23">
        <v>7.4999999999999997E-2</v>
      </c>
      <c r="M26" s="21">
        <f>J26*0.075</f>
        <v>1060971.887545048</v>
      </c>
      <c r="N26" s="21">
        <f t="shared" si="3"/>
        <v>353657.29584834934</v>
      </c>
      <c r="O26" s="21" t="s">
        <v>46</v>
      </c>
    </row>
    <row r="27" spans="1:15" x14ac:dyDescent="0.25">
      <c r="A27" s="19"/>
      <c r="B27" s="3" t="s">
        <v>31</v>
      </c>
      <c r="C27" s="21">
        <v>5555555</v>
      </c>
      <c r="D27" s="3">
        <v>497</v>
      </c>
      <c r="E27" s="22">
        <f>D27/D29</f>
        <v>8.9244029448734066E-2</v>
      </c>
      <c r="F27" s="21">
        <f>(E27)*F29</f>
        <v>6023971.9877895499</v>
      </c>
      <c r="G27" s="7">
        <v>11229915</v>
      </c>
      <c r="H27" s="22">
        <f>G27/G29</f>
        <v>5.2825839228068938E-2</v>
      </c>
      <c r="I27" s="21">
        <f>(H27)*I29</f>
        <v>3565744.1478946535</v>
      </c>
      <c r="J27" s="21">
        <f t="shared" si="1"/>
        <v>15145271.135684203</v>
      </c>
      <c r="K27" s="21">
        <f t="shared" si="2"/>
        <v>5048423.7118947348</v>
      </c>
      <c r="L27" s="23">
        <v>7.4999999999999997E-2</v>
      </c>
      <c r="M27" s="21">
        <f t="shared" ref="M27:M28" si="8">J27*0.075</f>
        <v>1135895.3351763152</v>
      </c>
      <c r="N27" s="21">
        <f t="shared" si="3"/>
        <v>378631.77839210507</v>
      </c>
      <c r="O27" s="21" t="s">
        <v>46</v>
      </c>
    </row>
    <row r="28" spans="1:15" x14ac:dyDescent="0.25">
      <c r="A28" s="19"/>
      <c r="B28" s="3" t="s">
        <v>32</v>
      </c>
      <c r="C28" s="21">
        <v>5555555</v>
      </c>
      <c r="D28" s="3">
        <v>295</v>
      </c>
      <c r="E28" s="22">
        <f>D28/D29</f>
        <v>5.2971808224097687E-2</v>
      </c>
      <c r="F28" s="21">
        <f>(E28)*F29</f>
        <v>3575597.0551265939</v>
      </c>
      <c r="G28" s="7">
        <v>8058441</v>
      </c>
      <c r="H28" s="22">
        <f>G28/G29</f>
        <v>3.7907135423097954E-2</v>
      </c>
      <c r="I28" s="21">
        <f>(H28)*I29</f>
        <v>2558731.6410591118</v>
      </c>
      <c r="J28" s="21">
        <f t="shared" si="1"/>
        <v>11689883.696185706</v>
      </c>
      <c r="K28" s="21">
        <f t="shared" si="2"/>
        <v>3896627.8987285686</v>
      </c>
      <c r="L28" s="23">
        <v>7.4999999999999997E-2</v>
      </c>
      <c r="M28" s="21">
        <f t="shared" si="8"/>
        <v>876741.27721392794</v>
      </c>
      <c r="N28" s="21">
        <f t="shared" si="3"/>
        <v>292247.09240464267</v>
      </c>
      <c r="O28" s="21" t="s">
        <v>46</v>
      </c>
    </row>
    <row r="29" spans="1:15" x14ac:dyDescent="0.25">
      <c r="C29" s="11">
        <f>SUM(C2:C28)</f>
        <v>149999985</v>
      </c>
      <c r="D29" s="1">
        <f>SUM(D2:D28)</f>
        <v>5569</v>
      </c>
      <c r="E29" s="1"/>
      <c r="F29" s="12">
        <v>67500000</v>
      </c>
      <c r="G29" s="5">
        <f>SUM(G2:G28)</f>
        <v>212583750</v>
      </c>
      <c r="H29" s="9"/>
      <c r="I29" s="12">
        <v>67500000</v>
      </c>
      <c r="J29" s="12">
        <f>SUM(J2:J28)</f>
        <v>284999985</v>
      </c>
      <c r="K29" s="13">
        <f t="shared" si="2"/>
        <v>94999995</v>
      </c>
      <c r="L29" s="14"/>
      <c r="M29" s="13">
        <f>SUM(M2:M28)</f>
        <v>17420099.214372944</v>
      </c>
      <c r="N29" s="13">
        <f>SUM(N2:N28)</f>
        <v>5806699.7381243156</v>
      </c>
      <c r="O29" s="13">
        <f>SUM(O2:O28)</f>
        <v>14870624.46645686</v>
      </c>
    </row>
    <row r="31" spans="1:15" x14ac:dyDescent="0.25">
      <c r="I31" s="17"/>
      <c r="J31" s="18"/>
    </row>
  </sheetData>
  <mergeCells count="5">
    <mergeCell ref="A2:A5"/>
    <mergeCell ref="A6:A12"/>
    <mergeCell ref="A13:A21"/>
    <mergeCell ref="A22:A25"/>
    <mergeCell ref="A26:A28"/>
  </mergeCells>
  <pageMargins left="0.51181102362204722" right="0.51181102362204722" top="0.78740157480314965" bottom="0.78740157480314965" header="0.31496062992125984" footer="0.31496062992125984"/>
  <pageSetup paperSize="9" scale="49" orientation="landscape" r:id="rId1"/>
  <headerFooter>
    <oddHeader xml:space="preserve">&amp;CAnexo I 
CHAMAMENTO PÚBLICO CNPq/FNDCT/MCTI nº 01/2026
PARA PARTICIPAÇÃO NO PROGRAMA DE APOIO À POPULARIZAÇÃO DA CIÊNCIA NAS UNIDADES DA FEDERAÇÃO
Anexo I - Quadro demonstrativo de distribuição de recursos e dos valores mínimos de contrapartida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Vitoria Mady da Silva</dc:creator>
  <cp:keywords/>
  <dc:description/>
  <cp:lastModifiedBy>Alisson Araujo</cp:lastModifiedBy>
  <cp:revision/>
  <cp:lastPrinted>2026-06-28T19:23:42Z</cp:lastPrinted>
  <dcterms:created xsi:type="dcterms:W3CDTF">2026-01-26T21:11:53Z</dcterms:created>
  <dcterms:modified xsi:type="dcterms:W3CDTF">2026-06-28T19:55:26Z</dcterms:modified>
  <cp:category/>
  <cp:contentStatus/>
</cp:coreProperties>
</file>