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gugovbr.sharepoint.com/sites/op-stpc-dpi-cgipriv-ape20202021/Documentos Compartilhados/General/Templates de Documentos/"/>
    </mc:Choice>
  </mc:AlternateContent>
  <xr:revisionPtr revIDLastSave="146" documentId="8_{E15FE464-DC6B-41EE-9F05-D9FE9C935AD6}" xr6:coauthVersionLast="47" xr6:coauthVersionMax="47" xr10:uidLastSave="{4CFB0005-1ADB-4C50-93A8-6054A9057EE8}"/>
  <bookViews>
    <workbookView xWindow="-120" yWindow="-120" windowWidth="24240" windowHeight="13020" xr2:uid="{50420EBE-7429-4350-B017-FA5BE1CC8365}"/>
  </bookViews>
  <sheets>
    <sheet name="Perfil" sheetId="12" r:id="rId1"/>
    <sheet name="Relatório Simplificado" sheetId="16" state="hidden" r:id="rId2"/>
    <sheet name="Área I" sheetId="4" r:id="rId3"/>
    <sheet name="Área II" sheetId="5" r:id="rId4"/>
    <sheet name="Área III" sheetId="6" r:id="rId5"/>
    <sheet name="Área IV" sheetId="7" r:id="rId6"/>
    <sheet name="Área V" sheetId="8" r:id="rId7"/>
    <sheet name="Área VI" sheetId="9" r:id="rId8"/>
    <sheet name="Resultado" sheetId="10" r:id="rId9"/>
    <sheet name="Estatísticas" sheetId="18" state="hidden" r:id="rId10"/>
    <sheet name="VAL Dados" sheetId="13" state="hidden" r:id="rId11"/>
  </sheets>
  <definedNames>
    <definedName name="_xlnm.Print_Area" localSheetId="2">'Área I'!$A$1:$F$35</definedName>
    <definedName name="_xlnm.Print_Area" localSheetId="6">'Área V'!$A$1:$F$26</definedName>
    <definedName name="_xlnm.Print_Area" localSheetId="7">'Área VI'!$A$1:$F$16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8" l="1"/>
  <c r="B2" i="18"/>
  <c r="D175" i="18"/>
  <c r="C175" i="18"/>
  <c r="C176" i="18"/>
  <c r="C177" i="18"/>
  <c r="C178" i="18"/>
  <c r="C179" i="18"/>
  <c r="C180" i="18"/>
  <c r="C181" i="18"/>
  <c r="C182" i="18"/>
  <c r="C183" i="18"/>
  <c r="C184" i="18"/>
  <c r="C185" i="18"/>
  <c r="B175" i="18"/>
  <c r="B184" i="18"/>
  <c r="B185" i="18"/>
  <c r="A175" i="18"/>
  <c r="A176" i="18"/>
  <c r="A177" i="18"/>
  <c r="A178" i="18"/>
  <c r="A179" i="18"/>
  <c r="A180" i="18"/>
  <c r="A181" i="18"/>
  <c r="A182" i="18"/>
  <c r="A183" i="18"/>
  <c r="A184" i="18"/>
  <c r="A185" i="18"/>
  <c r="D174" i="18"/>
  <c r="C174" i="18"/>
  <c r="B174" i="18"/>
  <c r="A174" i="18"/>
  <c r="D155" i="18"/>
  <c r="D165" i="18"/>
  <c r="D166" i="18"/>
  <c r="D169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D153" i="18"/>
  <c r="C153" i="18"/>
  <c r="B153" i="18"/>
  <c r="A153" i="18"/>
  <c r="D124" i="18"/>
  <c r="D132" i="18"/>
  <c r="D139" i="18"/>
  <c r="D143" i="18"/>
  <c r="D144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D123" i="18"/>
  <c r="C123" i="18"/>
  <c r="B123" i="18"/>
  <c r="A123" i="18"/>
  <c r="D95" i="18"/>
  <c r="D101" i="18"/>
  <c r="D105" i="18"/>
  <c r="D107" i="18"/>
  <c r="D116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D93" i="18"/>
  <c r="C93" i="18"/>
  <c r="B93" i="18"/>
  <c r="A93" i="18"/>
  <c r="D38" i="18"/>
  <c r="D50" i="18"/>
  <c r="D58" i="18"/>
  <c r="D64" i="18"/>
  <c r="D66" i="18"/>
  <c r="D78" i="18"/>
  <c r="D85" i="18"/>
  <c r="D86" i="18"/>
  <c r="D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B75" i="18"/>
  <c r="B76" i="18"/>
  <c r="B77" i="18"/>
  <c r="B78" i="18"/>
  <c r="B79" i="18"/>
  <c r="B80" i="18"/>
  <c r="B81" i="18"/>
  <c r="B82" i="18"/>
  <c r="B83" i="18"/>
  <c r="B85" i="18"/>
  <c r="B86" i="18"/>
  <c r="A89" i="18"/>
  <c r="A90" i="18"/>
  <c r="A91" i="18"/>
  <c r="A92" i="18"/>
  <c r="A78" i="18"/>
  <c r="A79" i="18"/>
  <c r="A80" i="18"/>
  <c r="A81" i="18"/>
  <c r="A82" i="18"/>
  <c r="A83" i="18"/>
  <c r="A84" i="18"/>
  <c r="A85" i="18"/>
  <c r="A86" i="18"/>
  <c r="A87" i="18"/>
  <c r="A88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6" i="18"/>
  <c r="B57" i="18"/>
  <c r="B58" i="18"/>
  <c r="B59" i="18"/>
  <c r="B60" i="18"/>
  <c r="B61" i="18"/>
  <c r="B62" i="18"/>
  <c r="B63" i="18"/>
  <c r="B64" i="18"/>
  <c r="B65" i="18"/>
  <c r="B66" i="18"/>
  <c r="B69" i="18"/>
  <c r="B71" i="18"/>
  <c r="C35" i="18"/>
  <c r="B35" i="18"/>
  <c r="A35" i="18"/>
  <c r="B6" i="18"/>
  <c r="B7" i="18"/>
  <c r="B8" i="18"/>
  <c r="B9" i="18"/>
  <c r="B10" i="18"/>
  <c r="B11" i="18"/>
  <c r="B12" i="18"/>
  <c r="B13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5" i="18"/>
  <c r="D8" i="18" l="1"/>
  <c r="D13" i="18"/>
  <c r="D22" i="18"/>
  <c r="D24" i="18"/>
  <c r="D30" i="18"/>
  <c r="D5" i="18"/>
  <c r="F8" i="9" l="1"/>
  <c r="D179" i="18" s="1"/>
  <c r="F14" i="9"/>
  <c r="D185" i="18" s="1"/>
  <c r="F12" i="9"/>
  <c r="D183" i="18" s="1"/>
  <c r="B12" i="9"/>
  <c r="B183" i="18" s="1"/>
  <c r="F11" i="9"/>
  <c r="D182" i="18" s="1"/>
  <c r="B11" i="9"/>
  <c r="B182" i="18" s="1"/>
  <c r="F10" i="9"/>
  <c r="D181" i="18" s="1"/>
  <c r="B10" i="9"/>
  <c r="B181" i="18" s="1"/>
  <c r="F9" i="9"/>
  <c r="D180" i="18" s="1"/>
  <c r="B9" i="9"/>
  <c r="F7" i="9"/>
  <c r="D178" i="18" s="1"/>
  <c r="F6" i="9"/>
  <c r="D177" i="18" s="1"/>
  <c r="F5" i="9"/>
  <c r="F15" i="9" l="1"/>
  <c r="B8" i="9"/>
  <c r="B179" i="18" s="1"/>
  <c r="B180" i="18"/>
  <c r="F13" i="9"/>
  <c r="D176" i="18"/>
  <c r="B6" i="9"/>
  <c r="B177" i="18" s="1"/>
  <c r="B7" i="9"/>
  <c r="B178" i="18" s="1"/>
  <c r="B5" i="9"/>
  <c r="B176" i="18" s="1"/>
  <c r="E23" i="10" l="1"/>
  <c r="B206" i="18" s="1"/>
  <c r="XFD15" i="9"/>
  <c r="E21" i="10"/>
  <c r="D184" i="18"/>
  <c r="F13" i="7"/>
  <c r="D133" i="18" s="1"/>
  <c r="F22" i="6"/>
  <c r="D112" i="18" s="1"/>
  <c r="F25" i="5"/>
  <c r="D57" i="18" s="1"/>
  <c r="B204" i="18" l="1"/>
  <c r="F20" i="10"/>
  <c r="B203" i="18" s="1"/>
  <c r="F9" i="8"/>
  <c r="D159" i="18" s="1"/>
  <c r="F5" i="5"/>
  <c r="D37" i="18" s="1"/>
  <c r="F23" i="8"/>
  <c r="D173" i="18" s="1"/>
  <c r="F22" i="8"/>
  <c r="D172" i="18" s="1"/>
  <c r="F21" i="8"/>
  <c r="D171" i="18" s="1"/>
  <c r="F20" i="8"/>
  <c r="D170" i="18" s="1"/>
  <c r="F13" i="8"/>
  <c r="D163" i="18" s="1"/>
  <c r="F6" i="8"/>
  <c r="D156" i="18" s="1"/>
  <c r="E33" i="7"/>
  <c r="B32" i="7" l="1"/>
  <c r="B152" i="18" s="1"/>
  <c r="F25" i="7"/>
  <c r="D145" i="18" s="1"/>
  <c r="F15" i="7"/>
  <c r="D135" i="18" s="1"/>
  <c r="F28" i="6"/>
  <c r="D118" i="18" s="1"/>
  <c r="F16" i="6"/>
  <c r="D106" i="18" s="1"/>
  <c r="F4" i="6"/>
  <c r="D94" i="18" s="1"/>
  <c r="F44" i="5"/>
  <c r="D76" i="18" s="1"/>
  <c r="F45" i="5"/>
  <c r="D77" i="18" s="1"/>
  <c r="F51" i="5"/>
  <c r="D83" i="18" s="1"/>
  <c r="B60" i="5"/>
  <c r="B92" i="18" s="1"/>
  <c r="B59" i="5"/>
  <c r="B91" i="18" s="1"/>
  <c r="B58" i="5"/>
  <c r="B90" i="18" s="1"/>
  <c r="B31" i="7" l="1"/>
  <c r="B151" i="18" s="1"/>
  <c r="B30" i="7"/>
  <c r="B150" i="18" s="1"/>
  <c r="B27" i="7"/>
  <c r="B147" i="18" s="1"/>
  <c r="B28" i="7"/>
  <c r="B148" i="18" s="1"/>
  <c r="B29" i="7"/>
  <c r="B149" i="18" s="1"/>
  <c r="B56" i="5"/>
  <c r="B88" i="18" s="1"/>
  <c r="B57" i="5"/>
  <c r="B89" i="18" s="1"/>
  <c r="B55" i="5"/>
  <c r="B87" i="18" s="1"/>
  <c r="F37" i="5"/>
  <c r="D69" i="18" s="1"/>
  <c r="F33" i="5"/>
  <c r="F31" i="5"/>
  <c r="D63" i="18" s="1"/>
  <c r="F30" i="5"/>
  <c r="D62" i="18" s="1"/>
  <c r="F29" i="5"/>
  <c r="D61" i="18" s="1"/>
  <c r="F28" i="5"/>
  <c r="D60" i="18" s="1"/>
  <c r="F27" i="5"/>
  <c r="D59" i="18" s="1"/>
  <c r="F24" i="5"/>
  <c r="D56" i="18" s="1"/>
  <c r="F20" i="5"/>
  <c r="D52" i="18" s="1"/>
  <c r="F19" i="5"/>
  <c r="D51" i="18" s="1"/>
  <c r="F14" i="5"/>
  <c r="D46" i="18" s="1"/>
  <c r="F26" i="4"/>
  <c r="D28" i="18" s="1"/>
  <c r="B16" i="4"/>
  <c r="B18" i="18" s="1"/>
  <c r="B14" i="4"/>
  <c r="B16" i="18" s="1"/>
  <c r="B13" i="4"/>
  <c r="B15" i="18" s="1"/>
  <c r="B12" i="4"/>
  <c r="B14" i="18" s="1"/>
  <c r="B15" i="4"/>
  <c r="B17" i="18" s="1"/>
  <c r="B18" i="4"/>
  <c r="D65" i="18" l="1"/>
  <c r="B17" i="4"/>
  <c r="B19" i="18" s="1"/>
  <c r="B20" i="18"/>
  <c r="B52" i="5"/>
  <c r="B84" i="18" s="1"/>
  <c r="B35" i="5" l="1"/>
  <c r="B67" i="18" s="1"/>
  <c r="B42" i="5"/>
  <c r="B36" i="5"/>
  <c r="B68" i="18" s="1"/>
  <c r="B38" i="5"/>
  <c r="B70" i="18" s="1"/>
  <c r="B41" i="5"/>
  <c r="B73" i="18" s="1"/>
  <c r="B40" i="5"/>
  <c r="B72" i="18" s="1"/>
  <c r="F4" i="8"/>
  <c r="F18" i="7"/>
  <c r="D138" i="18" s="1"/>
  <c r="F11" i="7"/>
  <c r="D131" i="18" s="1"/>
  <c r="F25" i="6"/>
  <c r="D115" i="18" s="1"/>
  <c r="F24" i="6"/>
  <c r="D114" i="18" s="1"/>
  <c r="F21" i="6"/>
  <c r="D111" i="18" s="1"/>
  <c r="F20" i="6"/>
  <c r="D110" i="18" s="1"/>
  <c r="F19" i="6"/>
  <c r="D109" i="18" s="1"/>
  <c r="F18" i="6"/>
  <c r="D108" i="18" s="1"/>
  <c r="F10" i="6"/>
  <c r="D100" i="18" s="1"/>
  <c r="F9" i="6"/>
  <c r="D99" i="18" s="1"/>
  <c r="F8" i="6"/>
  <c r="D98" i="18" s="1"/>
  <c r="F7" i="6"/>
  <c r="D97" i="18" s="1"/>
  <c r="F6" i="6"/>
  <c r="D96" i="18" s="1"/>
  <c r="B23" i="5"/>
  <c r="B22" i="5"/>
  <c r="B21" i="5"/>
  <c r="F16" i="5"/>
  <c r="D48" i="18" s="1"/>
  <c r="F15" i="5"/>
  <c r="D47" i="18" s="1"/>
  <c r="F13" i="5"/>
  <c r="D45" i="18" s="1"/>
  <c r="F12" i="5"/>
  <c r="D44" i="18" s="1"/>
  <c r="F11" i="5"/>
  <c r="D43" i="18" s="1"/>
  <c r="F10" i="5"/>
  <c r="D42" i="18" s="1"/>
  <c r="F9" i="5"/>
  <c r="D41" i="18" s="1"/>
  <c r="F8" i="5"/>
  <c r="D40" i="18" s="1"/>
  <c r="F7" i="5"/>
  <c r="D39" i="18" s="1"/>
  <c r="F4" i="5"/>
  <c r="D36" i="18" s="1"/>
  <c r="F9" i="4"/>
  <c r="D11" i="18" s="1"/>
  <c r="F8" i="4"/>
  <c r="D10" i="18" s="1"/>
  <c r="F7" i="4"/>
  <c r="D9" i="18" s="1"/>
  <c r="F16" i="4"/>
  <c r="D18" i="18" s="1"/>
  <c r="F21" i="4"/>
  <c r="D23" i="18" s="1"/>
  <c r="F23" i="4"/>
  <c r="D25" i="18" s="1"/>
  <c r="F24" i="4"/>
  <c r="D26" i="18" s="1"/>
  <c r="F25" i="4"/>
  <c r="D27" i="18" s="1"/>
  <c r="F15" i="4"/>
  <c r="D17" i="18" s="1"/>
  <c r="F5" i="4"/>
  <c r="D7" i="18" s="1"/>
  <c r="F10" i="4"/>
  <c r="D12" i="18" s="1"/>
  <c r="G17" i="10"/>
  <c r="G14" i="10"/>
  <c r="G4" i="10"/>
  <c r="G7" i="10"/>
  <c r="F18" i="8"/>
  <c r="D168" i="18" s="1"/>
  <c r="F17" i="8"/>
  <c r="D167" i="18" s="1"/>
  <c r="D154" i="18" l="1"/>
  <c r="F42" i="5"/>
  <c r="D74" i="18" s="1"/>
  <c r="B74" i="18"/>
  <c r="F22" i="5"/>
  <c r="D54" i="18" s="1"/>
  <c r="B54" i="18"/>
  <c r="F21" i="5"/>
  <c r="D53" i="18" s="1"/>
  <c r="B53" i="18"/>
  <c r="F23" i="5"/>
  <c r="D55" i="18" s="1"/>
  <c r="B55" i="18"/>
  <c r="F23" i="10"/>
  <c r="B205" i="18" s="1"/>
  <c r="F14" i="8"/>
  <c r="D164" i="18" s="1"/>
  <c r="F12" i="8"/>
  <c r="D162" i="18" s="1"/>
  <c r="F10" i="8"/>
  <c r="D160" i="18" s="1"/>
  <c r="F11" i="8"/>
  <c r="D161" i="18" s="1"/>
  <c r="F5" i="7"/>
  <c r="D125" i="18" s="1"/>
  <c r="F27" i="6"/>
  <c r="D117" i="18" s="1"/>
  <c r="F23" i="6" l="1"/>
  <c r="D113" i="18" s="1"/>
  <c r="F55" i="5"/>
  <c r="D87" i="18" s="1"/>
  <c r="F35" i="5"/>
  <c r="D67" i="18" l="1"/>
  <c r="F18" i="4"/>
  <c r="D20" i="18" s="1"/>
  <c r="F17" i="4"/>
  <c r="D19" i="18" s="1"/>
  <c r="F4" i="4"/>
  <c r="D6" i="18" s="1"/>
  <c r="F12" i="4"/>
  <c r="D14" i="18" s="1"/>
  <c r="F12" i="6" l="1"/>
  <c r="D102" i="18" s="1"/>
  <c r="F49" i="5" l="1"/>
  <c r="D81" i="18" s="1"/>
  <c r="F13" i="4" l="1"/>
  <c r="D15" i="18" s="1"/>
  <c r="F14" i="4"/>
  <c r="D16" i="18" s="1"/>
  <c r="F19" i="4"/>
  <c r="D21" i="18" s="1"/>
  <c r="F27" i="4"/>
  <c r="D29" i="18" s="1"/>
  <c r="F29" i="4"/>
  <c r="D31" i="18" s="1"/>
  <c r="F30" i="4"/>
  <c r="D32" i="18" s="1"/>
  <c r="F31" i="4"/>
  <c r="D33" i="18" s="1"/>
  <c r="F32" i="4"/>
  <c r="D34" i="18" s="1"/>
  <c r="F17" i="5"/>
  <c r="F36" i="5"/>
  <c r="F38" i="5"/>
  <c r="D70" i="18" s="1"/>
  <c r="F40" i="5"/>
  <c r="D72" i="18" s="1"/>
  <c r="F41" i="5"/>
  <c r="D73" i="18" s="1"/>
  <c r="F39" i="5"/>
  <c r="D71" i="18" s="1"/>
  <c r="F43" i="5"/>
  <c r="D75" i="18" s="1"/>
  <c r="F47" i="5"/>
  <c r="D79" i="18" s="1"/>
  <c r="F48" i="5"/>
  <c r="D80" i="18" s="1"/>
  <c r="F50" i="5"/>
  <c r="D82" i="18" s="1"/>
  <c r="F52" i="5"/>
  <c r="D84" i="18" s="1"/>
  <c r="F56" i="5"/>
  <c r="D88" i="18" s="1"/>
  <c r="F57" i="5"/>
  <c r="D89" i="18" s="1"/>
  <c r="F58" i="5"/>
  <c r="D90" i="18" s="1"/>
  <c r="F59" i="5"/>
  <c r="D91" i="18" s="1"/>
  <c r="F60" i="5"/>
  <c r="D92" i="18" s="1"/>
  <c r="F13" i="6"/>
  <c r="D103" i="18" s="1"/>
  <c r="F14" i="6"/>
  <c r="D104" i="18" s="1"/>
  <c r="F29" i="6"/>
  <c r="D119" i="18" s="1"/>
  <c r="F30" i="6"/>
  <c r="D120" i="18" s="1"/>
  <c r="F31" i="6"/>
  <c r="D121" i="18" s="1"/>
  <c r="F32" i="6"/>
  <c r="D122" i="18" s="1"/>
  <c r="F6" i="7"/>
  <c r="D126" i="18" s="1"/>
  <c r="F7" i="7"/>
  <c r="D127" i="18" s="1"/>
  <c r="F8" i="7"/>
  <c r="D128" i="18" s="1"/>
  <c r="F9" i="7"/>
  <c r="D129" i="18" s="1"/>
  <c r="F10" i="7"/>
  <c r="D130" i="18" s="1"/>
  <c r="F14" i="7"/>
  <c r="D134" i="18" s="1"/>
  <c r="F16" i="7"/>
  <c r="D136" i="18" s="1"/>
  <c r="F17" i="7"/>
  <c r="D137" i="18" s="1"/>
  <c r="F22" i="7"/>
  <c r="D142" i="18" s="1"/>
  <c r="F20" i="7"/>
  <c r="D140" i="18" s="1"/>
  <c r="F21" i="7"/>
  <c r="D141" i="18" s="1"/>
  <c r="F26" i="7"/>
  <c r="D146" i="18" s="1"/>
  <c r="F27" i="7"/>
  <c r="D147" i="18" s="1"/>
  <c r="F28" i="7"/>
  <c r="D148" i="18" s="1"/>
  <c r="F29" i="7"/>
  <c r="D149" i="18" s="1"/>
  <c r="F30" i="7"/>
  <c r="D150" i="18" s="1"/>
  <c r="F31" i="7"/>
  <c r="D151" i="18" s="1"/>
  <c r="F32" i="7"/>
  <c r="D152" i="18" s="1"/>
  <c r="F7" i="8"/>
  <c r="F8" i="8"/>
  <c r="D158" i="18" s="1"/>
  <c r="G11" i="10"/>
  <c r="G20" i="10"/>
  <c r="D157" i="18" l="1"/>
  <c r="E18" i="10"/>
  <c r="B201" i="18" s="1"/>
  <c r="D68" i="18"/>
  <c r="E9" i="10"/>
  <c r="B192" i="18" s="1"/>
  <c r="E8" i="10"/>
  <c r="B191" i="18" s="1"/>
  <c r="D49" i="18"/>
  <c r="E13" i="10"/>
  <c r="B196" i="18" s="1"/>
  <c r="E12" i="10"/>
  <c r="B195" i="18" s="1"/>
  <c r="E5" i="10"/>
  <c r="B188" i="18" s="1"/>
  <c r="E19" i="10"/>
  <c r="B202" i="18" s="1"/>
  <c r="E16" i="10"/>
  <c r="B199" i="18" s="1"/>
  <c r="E15" i="10"/>
  <c r="B198" i="18" s="1"/>
  <c r="E6" i="10"/>
  <c r="B189" i="18" s="1"/>
  <c r="F61" i="5"/>
  <c r="F33" i="7"/>
  <c r="F33" i="6"/>
  <c r="F33" i="4"/>
  <c r="E10" i="10"/>
  <c r="B193" i="18" s="1"/>
  <c r="F24" i="8"/>
  <c r="F11" i="10" l="1"/>
  <c r="B194" i="18" s="1"/>
  <c r="F14" i="10"/>
  <c r="B197" i="18" s="1"/>
  <c r="F17" i="10"/>
  <c r="B200" i="18" s="1"/>
  <c r="F4" i="10"/>
  <c r="B187" i="18" s="1"/>
  <c r="F7" i="10"/>
  <c r="B190" i="18" s="1"/>
  <c r="F25" i="10" l="1"/>
  <c r="G25" i="10" s="1"/>
  <c r="F26" i="10"/>
</calcChain>
</file>

<file path=xl/sharedStrings.xml><?xml version="1.0" encoding="utf-8"?>
<sst xmlns="http://schemas.openxmlformats.org/spreadsheetml/2006/main" count="519" uniqueCount="366">
  <si>
    <t>RELATÓRIO DE AVALIAÇÃO</t>
  </si>
  <si>
    <t>Nome Empresarial - Razão Social:</t>
  </si>
  <si>
    <t>Nome Fantasia:</t>
  </si>
  <si>
    <t>CNPJ:</t>
  </si>
  <si>
    <t>Representante:</t>
  </si>
  <si>
    <t>Cargo:</t>
  </si>
  <si>
    <t>E-mail:</t>
  </si>
  <si>
    <t>Telefone:</t>
  </si>
  <si>
    <t>ANÁLISE DE PERFIL</t>
  </si>
  <si>
    <t>Quando a Empresa entende que seu programa de integridade foi formalmente instituído?</t>
  </si>
  <si>
    <t>Qual a atividade econômica principal da empresa?</t>
  </si>
  <si>
    <t>A empresa é de Capital Aberto?</t>
  </si>
  <si>
    <t>Além da atividade principal selecionada no item anterior, informe
quais outras atividades são realizadas pela empresa?</t>
  </si>
  <si>
    <t>Trata-se de Empresa Estatal?</t>
  </si>
  <si>
    <t>Se sim, qual esfera?</t>
  </si>
  <si>
    <t>Qual o porte da empresa?</t>
  </si>
  <si>
    <t>Qual o faturamento anual da empresa?</t>
  </si>
  <si>
    <t>A empresa atua em quais Unidades da Federação?</t>
  </si>
  <si>
    <t>Atua no Exterior?</t>
  </si>
  <si>
    <t>Se atua no Exterior, informar em quais países atua:</t>
  </si>
  <si>
    <t>Se atua no Exterior, informar se está submetida a leis anticorrupção nos países em
que atua, por exemplo: FCPA e UK Bribery Act.)</t>
  </si>
  <si>
    <t xml:space="preserve">Integra algum grupo econômico: </t>
  </si>
  <si>
    <t>O programa de integridade é aplicado a todas as empresas do grupo? (se não integrar grupo econômico, informar "não se aplica")</t>
  </si>
  <si>
    <t>Defina a seguir se a empresa é
controladora/controlada, coligada, subsidiária, etc., indicando as
principais empresas que integram esse grupo:</t>
  </si>
  <si>
    <t xml:space="preserve">Se a empresa não integrar grupo econômico, apague esta mensagem e deixa o campo em branco. </t>
  </si>
  <si>
    <t xml:space="preserve">Descreva a estrutura da empresa avaliada: </t>
  </si>
  <si>
    <t xml:space="preserve">Utilize como base os dados descritos pela empresa e os organogramas anexados. </t>
  </si>
  <si>
    <t>Quantos funcionários a empresa possui?</t>
  </si>
  <si>
    <t>A empresa se submete à regulação de agência/órgão governamental?</t>
  </si>
  <si>
    <t>Caso a empresa se submeta à regulação, informe quais são as agências/órgãos reguladores a que a empresa está
submetida.</t>
  </si>
  <si>
    <t>Em relação à obtenção de licenças, autorizações e permissões
governamentais, como poderia ser classificada a situação da
empresa?</t>
  </si>
  <si>
    <t>Caso a empresa necessite de alguma licença, autorização ou permissão, descreva quais:</t>
  </si>
  <si>
    <t>Em relação à participação em licitações públicas, como se classificada a situação da empresa?</t>
  </si>
  <si>
    <t>Em relação à celebração de contratos/convênios com a
Administração Pública, como poderia ser classificada a situação da
empresa:</t>
  </si>
  <si>
    <t xml:space="preserve">Caso a empresa contrate com a Administração Pública, qual das faixas mais se aproxima do percentual médio do faturamento proveniente desses contratos/convênios? </t>
  </si>
  <si>
    <t>A empresa utiliza ou já utilizou intermediários no contato com a Administração Pública nos últimos três anos?</t>
  </si>
  <si>
    <t>Se a empresa utiliza ou utilizou intermediários no contato com a Administração Pública, descreva se os intermediários são (ou foram) utilizados quando de sua
participação em licitações públicas. Explique como ocorre:</t>
  </si>
  <si>
    <t>A empresa subcontrata ou já subcontratou funções relacionadas
à execução de contratos administrativos nos últimos três anos?</t>
  </si>
  <si>
    <t>Explique como ocorre as subcontratações, caso a empresa subcontrate ou tenha subcontratado funções relacionadas
à execução de contratos administrativos :</t>
  </si>
  <si>
    <t>A empresa utiliza ou utilizou leis de incentivo fiscal para realização de patrocínios esportivos e culturais nos últimos três anos?</t>
  </si>
  <si>
    <t>A empresa efetua ou efetuou doações filantrópicas nos últimos
três anos, incluindo as doações ao Fundo Nacional dos Idosos e aos fundos dos Direitos da Criança e do Adolescente passíveis de dedução do imposto de renda?</t>
  </si>
  <si>
    <t>Se a empresa efetua ou efetuou doações filantrópicas nos últimos
três anos, descreva brevemente quem foi o destinatário das doações e o modo como ela foi realizada.</t>
  </si>
  <si>
    <t>A empresa está sendo investigada, negociando a celebração de
acordo de leniência ou sendo monitorada após a celebração de acordo
de leniência, é parte em processo administrativo ou judicial, ou já foi
condenada, nos últimos três anos, pela prática de atos de corrupção,
improbidade administrativa e/ou fraudes em licitação?</t>
  </si>
  <si>
    <t>Se sim, apresente breve esclarecimento sobre o caso e as medidas de integridade adotadas pela empresa em reação ao ilícito.</t>
  </si>
  <si>
    <t>Algum membro da alta direção da empresa está sendo
investigado, é parte em processo administrativo ou judicial ou já foi
condenado, nos últimos três anos, pela prática de atos de corrupção,
improbidade administrativa e/ou fraudes em licitação?</t>
  </si>
  <si>
    <t>Se sim, quais foram as medidas adotadas pela empresa quando da ciência da prática do ato lesivo por membro da alta direção?</t>
  </si>
  <si>
    <t>A empresa participou de edições anteriores do Pró-Ética?</t>
  </si>
  <si>
    <t>Se sim, informe as edições do Pró-Ética em que a empresa foi avaliada e recebeu o relatório de avaliação.</t>
  </si>
  <si>
    <t>A empresa, nos últimos dois anos, recebeu alguma premiação, reconhecimento, ou figurou em algum índice ou lista que trata de aspectos relacionados a ética, integridade ou sustentabilidade empresarial? (Exemplo: “Selo Mais Integridade” do Ministério da Agricultura, Pecuária e Abastecimento; “Índice de Sustentabilidade Empresarial (ISE)” da B3)</t>
  </si>
  <si>
    <t xml:space="preserve">Se a empresa recebeu alguma premiação, indique quais: </t>
  </si>
  <si>
    <t>MEDIDAS DE INTEGRIDADE CONSIDERADAS NA AVALIAÇÃO</t>
  </si>
  <si>
    <t>PONTUAÇÃO DO ITEM</t>
  </si>
  <si>
    <t>A EMPRESA DEMONSTROU A IMPLEMENTAÇÃO DAS MEDIDAS?</t>
  </si>
  <si>
    <t>EVIDÊNCIAS</t>
  </si>
  <si>
    <t>OBSERVAÇÕES / RECOMENDAÇÕES                                                                                                                          (se necessário)</t>
  </si>
  <si>
    <t>PONTUAÇÃO OBTIDA</t>
  </si>
  <si>
    <t>Área I.1. Envolvimento da Alta Direção com o Programa de Integridade</t>
  </si>
  <si>
    <t xml:space="preserve">I.1.1 A empresa manifesta, de forma institucional, seu compromisso com a ética e a integridade? </t>
  </si>
  <si>
    <t xml:space="preserve">I.1.2 Os membros da alta direção, de forma pessoalizada, manifestam apoio ao programa de integridade? </t>
  </si>
  <si>
    <t>I.1.1/1.2 As manifestações de apoio ao programa de integridade são realizadas:</t>
  </si>
  <si>
    <t>-</t>
  </si>
  <si>
    <t>a)  por meio de diferentes emissores, isto é, o apoio foi manifestado por, pelo menos, dois membros da alta direção (que atuam diretamente na empresa avaliada).</t>
  </si>
  <si>
    <t>b) de forma periódica, com comprovação de, ao menos, quatro manifestações no período avaliado.</t>
  </si>
  <si>
    <t xml:space="preserve">c) por diferentes meios para alcançar o público interno da empresa, em toda sua diversidade. </t>
  </si>
  <si>
    <t>I.1.3 São feitas manifestações de apoio ao programa de integridade dirigidas ao público externo?</t>
  </si>
  <si>
    <t>I.1.4 Os membros da alta direção participam da implementação e supervisão do programa de integridade:</t>
  </si>
  <si>
    <t>a) por meio da inclusão de temas relacionados ao programa de integridade em reuniões da alta direção.</t>
  </si>
  <si>
    <t xml:space="preserve">b) por meio de aprovações de medidas importantes para o programa de integridade (instituição formal do programa, designação da instância responsável, estabelecimento  de políticas ou publicação de relatórios de atividades do programa, etc). </t>
  </si>
  <si>
    <t>d) por meio da participação em órgão colegiado responsável por tratar de temas relacionados ao programa.</t>
  </si>
  <si>
    <t>e) por meio da participação em treinamento específico sobre temas relacionados ao programa de integridade no período avaliado.</t>
  </si>
  <si>
    <t>I.1.5 Existem critérios formalizados para escolha de membros da alta direção que considerem aspectos de integridade?</t>
  </si>
  <si>
    <t>I.1.6 Esses critérios são aplicáveis inclusive nas nomeações de membros da alta direção das empresas controladas/subsidiárias, quando for o caso?</t>
  </si>
  <si>
    <t>I.1.7 Além do Pacto Empresarial pela Integridade e Contra a Corrupção do Instituto Ethos, a empresa participa de outras ações coletivas relacionadas ao tema integridade e prevenção da corrupção?</t>
  </si>
  <si>
    <t>Área I.2. Área Responsável pelo Programa de Integridade</t>
  </si>
  <si>
    <t>I.2.1 A empresa possui uma área/pessoa formalmente responsável pelo programa de integridade no Brasil?</t>
  </si>
  <si>
    <t>I.2.2 A área ou a pessoa responsável pelo programa de integridade:</t>
  </si>
  <si>
    <t>a) dedica-se exclusivamente ao programa de integridade no Brasil?</t>
  </si>
  <si>
    <t>I.2.5 As atribuições da área/pessoa responsável pelo programa de integridade estão formalmente estabelecidas?</t>
  </si>
  <si>
    <t>I.2.6 A área/ pessoa responsável possui estrutura de reporte formalmente definida que possibilita acesso do responsável ao mais alto nível hierárquico da empresa (no Brasil e no exterior, quando for o caso)?</t>
  </si>
  <si>
    <t>I.2.7 O responsável pela área:</t>
  </si>
  <si>
    <t>a) conta com garantias formais para evitar punições arbitrárias e possibilitar o exercício de suas atividades com autonomia?</t>
  </si>
  <si>
    <t>Pontuação da Área I:</t>
  </si>
  <si>
    <t>BOAS PRÁTICAS:</t>
  </si>
  <si>
    <t>Indicar neste campo exemplos de boas práticas adotadas pela empresa nesta área, caso existam.</t>
  </si>
  <si>
    <t>OBSERVAÇÕES / RECOMEDAÇÕES                                                                                                                                     (se necessário)</t>
  </si>
  <si>
    <t>II.3.2 O Código de Ética ou documento equivalente foi formalmente aprovado pela alta direção?</t>
  </si>
  <si>
    <t>II.3.4 O Código de Ética ou documento equivalente:</t>
  </si>
  <si>
    <t>a) estabelece o compromisso da empresa com a ética e a integridade?</t>
  </si>
  <si>
    <t>d) estabelece as condutas permitidas e proibidas dentro da empresa?</t>
  </si>
  <si>
    <t>e) menciona a possibilidade de aplicação de medidas disciplinares para aqueles que descumprirem seus preceitos?</t>
  </si>
  <si>
    <t>g) prevê as garantias oferecidas aos denunciantes de boa-fé?</t>
  </si>
  <si>
    <t>II.3.5 O Código de Ética é aplicável a terceiros e/ou a empresa possui um documento equivalente específico para terceiros, como Código de Fornecedor?</t>
  </si>
  <si>
    <t>II.3.6 A empresa possui política ou procedimento de integridade específico que:</t>
  </si>
  <si>
    <t>a) veda expressamente a concessão de vantagens indevidas, econômicas ou não, a agentes públicos?</t>
  </si>
  <si>
    <t>b) trata do oferecimento de presentes, brindes e hospitalidades (refeições, entretenimento, viagem e hospedagem) a agentes públicos?</t>
  </si>
  <si>
    <t>c) trata da prevenção de conflito de interesses, especialmente nas relações com a Administração Pública, incluindo contratações de agentes públicos e seus familiares?</t>
  </si>
  <si>
    <t>3.7. As políticas e procedimentos de integridade apresentados:</t>
  </si>
  <si>
    <t>3.8.  A empresa apresentou documentos que comprovam a aplicação das políticas e procedimentos apresentados no período avaliado.</t>
  </si>
  <si>
    <t>4. Relacionamento com Parceiros de Negócio</t>
  </si>
  <si>
    <t>4.1 A empresa apresentou normativos, políticas e procedimentos formalizados que tenham relação com o programa de integridade e que tratam de diligências prévias para contratação e supervisão de parceiros de negócio?</t>
  </si>
  <si>
    <t xml:space="preserve">4.2. As normas, políticas e procedimentos apresentados que tratam de diligências prévias para contratação e supervisão de parceiros de negócio: </t>
  </si>
  <si>
    <t xml:space="preserve">g) favorecem a contratação de terceiros que apresentam programas de integridade implementado? </t>
  </si>
  <si>
    <t>h) indicam a forma e a periodicidade de supervisão de terceiros após a contratação, sobretudo daqueles considerados de alto risco?</t>
  </si>
  <si>
    <t>4.5 A empresa utiliza cláusulas contratuais anticorrupção nos contratos celebrados com parceiros de negócio?</t>
  </si>
  <si>
    <t>4.5.1 Se sim, as cláusulas contratuais anticorrupção:</t>
  </si>
  <si>
    <t xml:space="preserve">4.6 A empresa apresentou cópias de contratos firmados com parceiros de negócio que comprovam a utilização de cláusulas contratuais anticorrupção entre 01/09/2018 e 31/10/2020? </t>
  </si>
  <si>
    <t>4.7.  A empresa comprovou a existência de regras e procedimentos formalizados sobre a realização de fusões, aquisições ou outras operações societárias que estabeleçam a obrigatoriedade de verificar o histórico de prática de atos lesivos previstos na Lei n. 12.846/2013  e outros ilícitos relacionados a corrupção e fraude antes da conclusão da operação?</t>
  </si>
  <si>
    <t>5. Controles Internos e Externos</t>
  </si>
  <si>
    <t>5.1 A empresa possui mecanismos de controles que asseguram a precisão e a clareza dos registros contábeis e a confiabiliadade dos relatórios e demonstrações financeiras, tais como:</t>
  </si>
  <si>
    <t>a) políticas e fluxos de trabalho para elaboração dos lançamentos contábeis, com definição das àreas responsáveis pela elaboração e revisão dos registros.</t>
  </si>
  <si>
    <t>b) regras que estabelecem a segregação de funções e a definição de níveis de aprovação de despesas.</t>
  </si>
  <si>
    <t>c) medidas formalizadas que visem identificar e tratar “red flags”, tais como receitas e despesas fora do padrão.</t>
  </si>
  <si>
    <t>d) área responsável pela auditoria interna formalmente instituída.</t>
  </si>
  <si>
    <t>e) realização periódica de auditoria independente.</t>
  </si>
  <si>
    <t>Pontuação da Área II:</t>
  </si>
  <si>
    <t>6. Comunicação</t>
  </si>
  <si>
    <t>6.1.  A empresa possui um Plano/Política de Comunicação formalizado e relacionado ao programa de integridade?</t>
  </si>
  <si>
    <t>6.2 O Plano/Política de Comunicação apresentado contempla:</t>
  </si>
  <si>
    <t>6.3 A empresa comprovou a implementação de ações de comunicação relacionadas ao programa de integridade?</t>
  </si>
  <si>
    <t xml:space="preserve">6.3.1 As ações de comunicação apresentadas: </t>
  </si>
  <si>
    <t>7. Treinamento</t>
  </si>
  <si>
    <t>7.1 A empresa possui um Plano/Política de Treinamento formalizado e relacionado ao programa de integridade?</t>
  </si>
  <si>
    <t>7.1.1 O Plano/Política de Treinamento apresentado contempla:</t>
  </si>
  <si>
    <t>a) o setor responsável pelo planejamento e supervisão do plano.</t>
  </si>
  <si>
    <t>b) o público-alvo dos treinamentos.</t>
  </si>
  <si>
    <t>c) os diversos tipos de treinamentos a serem aplicados pela empresa.</t>
  </si>
  <si>
    <t>d) a periodicidade de realização dos treinamentos.</t>
  </si>
  <si>
    <r>
      <t xml:space="preserve">e) a metodologia a ser utilizada </t>
    </r>
    <r>
      <rPr>
        <b/>
        <sz val="12"/>
        <rFont val="Calibri"/>
        <family val="2"/>
        <scheme val="minor"/>
      </rPr>
      <t>para aplicação do treinamento.</t>
    </r>
    <r>
      <rPr>
        <b/>
        <sz val="12"/>
        <color rgb="FFFF0000"/>
        <rFont val="Calibri"/>
        <family val="2"/>
        <scheme val="minor"/>
      </rPr>
      <t xml:space="preserve"> </t>
    </r>
  </si>
  <si>
    <t>f) a metodologia a ser utilizada para verificar a retenção e compreensão do conteúdo abordado nos treinamentos.</t>
  </si>
  <si>
    <t>g) objetivos e metas relativos à realização dos treinamentos, considerando os riscos da empresa.</t>
  </si>
  <si>
    <t>7.2.  A empresa implementou ações de treinamento relacionadas ao programa de integridade?</t>
  </si>
  <si>
    <t>7.2.1 Se sim, as ações de treinamento apresentadas comprovam:</t>
  </si>
  <si>
    <t>a) a realização de treinamentos de conteúdo de interesse geral.</t>
  </si>
  <si>
    <t>b) a  realização de treinamentos de interesse específico, alinhados aos riscos a que a empresa está submetida.</t>
  </si>
  <si>
    <t>c) que os treinamentos atingiram percentual relevante do público-alvo no período avaliado.</t>
  </si>
  <si>
    <t>d) que os treinamentos foram realizados de forma periódica no período avaliado.</t>
  </si>
  <si>
    <t>e) que foram utilizados mecanismos para verificar a retenção e compreensão das informações por parte dos funcionários treinados.</t>
  </si>
  <si>
    <t>f) que foram oferecidos treinamentos aos principais parceiros de negócio.</t>
  </si>
  <si>
    <t>Pontuação da Área III:</t>
  </si>
  <si>
    <t>8. Canais de Denúncia</t>
  </si>
  <si>
    <t>8.1.1 As evidências apresentadas comprovam que a empresa possui Canal de Denúncia:</t>
  </si>
  <si>
    <t>8.2 A empresa possui política, ou documento formal equivalente, que contenha os procedimentos, competências e responsabilidades relacionadas ao recebimento e tratamento de denúncias?</t>
  </si>
  <si>
    <t>8.2.1 Se sim, a política, ou documento formal equivalente:</t>
  </si>
  <si>
    <t>c) indica claramente os responsáveis por cada processo dentro do fluxo de apuração da denúncia?</t>
  </si>
  <si>
    <t>8.3 A empresa comprovou monitorar o Canal de Denúncia?</t>
  </si>
  <si>
    <t>8.3.1 Dentre as evidências relativas ao monitoramento do Canal de Denúncia foram apresentados:</t>
  </si>
  <si>
    <t>a) dados e estatísticas sobre denúncias recebidas e apuradas e/ou outras informações que indicam que os canais de denúncia são monitorados?</t>
  </si>
  <si>
    <t>b) a partir da estatísticas apresentadas é possível verificar uma proporcionalidade entre o número de denúncias recebidas e o número de denúncias apuradas?</t>
  </si>
  <si>
    <t>9. Remediação</t>
  </si>
  <si>
    <t>9.1 A empresa possui política ou documento formal equivalente que:</t>
  </si>
  <si>
    <t>10. Análise de Riscos</t>
  </si>
  <si>
    <t>10.1 A empresa realiza análise de riscos?</t>
  </si>
  <si>
    <t>10.1.1 Se sim, a análise de riscos realizadas pela empresa contempla:</t>
  </si>
  <si>
    <t>b) a classificação dos riscos com base em sua probabilidade e impacto?</t>
  </si>
  <si>
    <t>c) as medidas de mitigação adotadas para cada um dos riscos identificados?</t>
  </si>
  <si>
    <t>d) os responsáveis pelo tratamento dos riscos identificados?</t>
  </si>
  <si>
    <t>e) a periodicidade em que a análise de riscos é realizada?</t>
  </si>
  <si>
    <t>10.2 A empresa possui uma pessoa ou área formalmente definida e responsável pela análise de riscos?</t>
  </si>
  <si>
    <t>10.3 O processo de análise de riscos inclui a revisão e aprovação da alta direção?</t>
  </si>
  <si>
    <t>11. Monitoramento</t>
  </si>
  <si>
    <t>11.1. A empresa possui documento ou política equivalente que:</t>
  </si>
  <si>
    <t>a) estabeleça uma área ou um responsável por realizar o monitoramento do programa de integridade?</t>
  </si>
  <si>
    <t>b) indica a periodicidade para realizar o monitoramento?</t>
  </si>
  <si>
    <t>11.2. A empresa comprovou realizar um monitoramento ativo do programa de integridade por meio de:</t>
  </si>
  <si>
    <t>11.3. As evidências apresentadas comprovam que aplicação das principais políticas e procedimentos da empresa foi monitorada no período avaliado?</t>
  </si>
  <si>
    <t>Pontuação da Área V:</t>
  </si>
  <si>
    <r>
      <t xml:space="preserve">         </t>
    </r>
    <r>
      <rPr>
        <b/>
        <sz val="14"/>
        <color theme="0"/>
        <rFont val="Calibri"/>
        <family val="2"/>
        <scheme val="minor"/>
      </rPr>
      <t>RESULTAD0</t>
    </r>
  </si>
  <si>
    <t>ÁREA</t>
  </si>
  <si>
    <t>Pontuação da Empresa</t>
  </si>
  <si>
    <t>Pontuação Mínima (40%)</t>
  </si>
  <si>
    <t>Pontuação Máxima</t>
  </si>
  <si>
    <t>I</t>
  </si>
  <si>
    <t>COMPROMETIMENTO DA ALTA DIREÇÃO E COMPROMISSO COM A ÉTICA</t>
  </si>
  <si>
    <t>1. Envolvimento da Alta Direção com o Programa de Integridade</t>
  </si>
  <si>
    <t>2. Área Responsável pelo Programa de Integridade</t>
  </si>
  <si>
    <t>II</t>
  </si>
  <si>
    <t>POLÍTICAS E PROCEDIMENTOS</t>
  </si>
  <si>
    <t>3. Padrões de Conduta</t>
  </si>
  <si>
    <t>III</t>
  </si>
  <si>
    <t>COMUNICAÇÃO E TREINAMENTO</t>
  </si>
  <si>
    <t>IV</t>
  </si>
  <si>
    <t>CANAIS DE DENÚNCIA E REMEDIAÇÃO</t>
  </si>
  <si>
    <t>V</t>
  </si>
  <si>
    <t>ANÁLISE DE RISCOS E MONITORAMENTO</t>
  </si>
  <si>
    <t>VI</t>
  </si>
  <si>
    <t>TRANSPARÊNCIA E RESPONSABILIDADE SOCIAL</t>
  </si>
  <si>
    <t>12.Transparência</t>
  </si>
  <si>
    <t>PONTUAÇÃO EXTRA</t>
  </si>
  <si>
    <t>13. Pontuação Extra - Doações Covid-19</t>
  </si>
  <si>
    <t>RESULTADO FINAL</t>
  </si>
  <si>
    <t>Pontação Total:</t>
  </si>
  <si>
    <t>Atingiu a pontuação mínima (40%) em todas as áreas:</t>
  </si>
  <si>
    <t xml:space="preserve">Observação </t>
  </si>
  <si>
    <r>
      <rPr>
        <sz val="11"/>
        <rFont val="Calibri"/>
        <family val="2"/>
        <scheme val="minor"/>
      </rPr>
      <t>De acordo com o artigo 13, §2º, do Regulamento do Pró-Ética 2020/2021:</t>
    </r>
    <r>
      <rPr>
        <sz val="14"/>
        <rFont val="Calibri"/>
        <family val="2"/>
        <scheme val="minor"/>
      </rPr>
      <t xml:space="preserve">  </t>
    </r>
    <r>
      <rPr>
        <i/>
        <sz val="11"/>
        <rFont val="Calibri"/>
        <family val="2"/>
        <scheme val="minor"/>
      </rPr>
      <t>Serão consideradas aprovadas para figurar na lista de Empresas Pró-Ética as empresas que obtiverem pontuação igual ou superior a 70 (setenta) pontos e que tenham obtido, no mínimo, 40 por cento da pontuação em cada área do questionário.</t>
    </r>
  </si>
  <si>
    <t>entre 2019 e 2020</t>
  </si>
  <si>
    <t>Açúcar e Álcool</t>
  </si>
  <si>
    <t>Federal</t>
  </si>
  <si>
    <t>Micro e Pequeno</t>
  </si>
  <si>
    <t>&gt; R$ 360 mil e</t>
  </si>
  <si>
    <t>Não necessita de licenças, autorizações ou permissões no exercício de suas atividades (exceto licenças básicas</t>
  </si>
  <si>
    <t>Nunca participou de licitações.</t>
  </si>
  <si>
    <t>Nunca celebrou contratos/convênios com a Administração Pública.</t>
  </si>
  <si>
    <t>entre 2017 e 2018</t>
  </si>
  <si>
    <t>Administração Pública, Defesa e Seguridade Social</t>
  </si>
  <si>
    <t>Estadual</t>
  </si>
  <si>
    <t>Médio</t>
  </si>
  <si>
    <t>&gt; R$ 4,8 milhões e</t>
  </si>
  <si>
    <t>para funcionamento da empresa, como alvarás de funcionamento e de vistoria do corpo de bombeiros).</t>
  </si>
  <si>
    <t>Nunca participou, mas pretende fazê-lo.</t>
  </si>
  <si>
    <t>Celebrou contratos/convênios no passado, mas não possui nenhum atualmente.</t>
  </si>
  <si>
    <t>1% a 10%</t>
  </si>
  <si>
    <t>entre 2015 e 2016</t>
  </si>
  <si>
    <t>Agropecuária</t>
  </si>
  <si>
    <t>Municipal</t>
  </si>
  <si>
    <t>Grande</t>
  </si>
  <si>
    <t>&gt; R$ 16 milhões e</t>
  </si>
  <si>
    <t xml:space="preserve">Necessita eventualmente de licenças, autorizações ou permissões no exercício de suas atividades. </t>
  </si>
  <si>
    <t>Participou de licitações no passado, mas não participa atualmente.</t>
  </si>
  <si>
    <t>Eventualmente celebra contratos/convênios com a Administração Pública.</t>
  </si>
  <si>
    <t>11% a 30%</t>
  </si>
  <si>
    <t>entre 2013 e 2014</t>
  </si>
  <si>
    <t>Água e Saneamento</t>
  </si>
  <si>
    <t>&gt; R$ 90 milhões e</t>
  </si>
  <si>
    <t>Necessita com frequencia de licenças, autorizações ou permissões no exercício de suas atividades.</t>
  </si>
  <si>
    <t>Participa eventualmente de licitações.</t>
  </si>
  <si>
    <t>Celebra com frequência contratos/convênios com a Administração Pública.</t>
  </si>
  <si>
    <t>31% a 60%</t>
  </si>
  <si>
    <t>antes de 2013</t>
  </si>
  <si>
    <t>Alimentos e Bebidas</t>
  </si>
  <si>
    <t>&gt; R$ 300 milhões e</t>
  </si>
  <si>
    <t>Participa com frequência de licitações.</t>
  </si>
  <si>
    <t>Celebra contratos/convênios como contratante e contratado (caso de empresa estatal).</t>
  </si>
  <si>
    <t>61% a 85%</t>
  </si>
  <si>
    <t>Atividades Financeiras, de Seguros e Serviços Relacionados</t>
  </si>
  <si>
    <t>&gt; R$ 1 Bilhão</t>
  </si>
  <si>
    <t>Participa de licitações, inclusive como contratante (caso de empresa estatal).</t>
  </si>
  <si>
    <t>Celebra contratos/convênios somente como contratante (caso de empresa estatal).</t>
  </si>
  <si>
    <t>Mais de 85%</t>
  </si>
  <si>
    <t>Comércio Atacadista e Exterior</t>
  </si>
  <si>
    <t>Participa de licitações somente como contratante (caso de empresa estatal).</t>
  </si>
  <si>
    <t>Comércio Varejista</t>
  </si>
  <si>
    <t>Construção e Engenharia</t>
  </si>
  <si>
    <t>Educação e Ensino</t>
  </si>
  <si>
    <t>Eletroeletrônica</t>
  </si>
  <si>
    <t>Energia Elétrica</t>
  </si>
  <si>
    <t>Atividades Imobiliárias</t>
  </si>
  <si>
    <t>Farmacêutica e Cosméticos</t>
  </si>
  <si>
    <t>Fumo</t>
  </si>
  <si>
    <t>Informação, Comunicação e Gráfica</t>
  </si>
  <si>
    <t>Material de Construção e Decoração</t>
  </si>
  <si>
    <t>Metalurgia e Mineração</t>
  </si>
  <si>
    <t>Mecânica, Veículos e Peças</t>
  </si>
  <si>
    <t>Papel e Celulose</t>
  </si>
  <si>
    <t>Petróleo e Gás</t>
  </si>
  <si>
    <t>Plásticos e Borracha</t>
  </si>
  <si>
    <t>Química e Petroquímica</t>
  </si>
  <si>
    <t>Saúde Humana e Serviços Sociais</t>
  </si>
  <si>
    <t>Serviços Ambientais</t>
  </si>
  <si>
    <t>Têxtil, Couro e Vestuário</t>
  </si>
  <si>
    <t>TI &amp; Telecom</t>
  </si>
  <si>
    <t>Transportes e Logística</t>
  </si>
  <si>
    <t>Outras</t>
  </si>
  <si>
    <t>Qual o nome do grupo econômico?</t>
  </si>
  <si>
    <t>Incialmente, cabe esclarecer que a empresa cumpriu os requisitos de admissibilidade previstos no Regulamento do Pró-Ética[1] (“Regulamento”) e que foi iniciado o processo de avaliação do seu programa de integridade, com base nas informações e documentos apresentados.</t>
  </si>
  <si>
    <r>
      <t xml:space="preserve">Caso a Secretaria-Executiva verifique falhas graves em qualquer uma das áreas do Questionário de Avaliação que impactem no não atingimento do percentual mínimo de 40 por cento exigido por área, será elaborado </t>
    </r>
    <r>
      <rPr>
        <b/>
        <i/>
        <sz val="12"/>
        <color theme="1"/>
        <rFont val="Calibri"/>
        <family val="2"/>
        <scheme val="minor"/>
      </rPr>
      <t>relatório simplificado</t>
    </r>
    <r>
      <rPr>
        <i/>
        <sz val="12"/>
        <color theme="1"/>
        <rFont val="Calibri"/>
        <family val="2"/>
        <scheme val="minor"/>
      </rPr>
      <t xml:space="preserve"> para a empresa e as demais áreas não serão avaliadas. </t>
    </r>
  </si>
  <si>
    <t>É importante ressaltar que o programa Empresa Pró-Ética tem por objetivo fomentar a integridade no setor empresarial brasileiro. Nesse sentido, encoraja-se que a empresa continue estruturando seu programa de integridade, documentando todos os avanços e adaptações realizados, atuando de forma pública contra a corrupção e contribuindo para promover no país um ambiente corporativo mais íntegro, ético e transparente.</t>
  </si>
  <si>
    <t xml:space="preserve">A equipe Pró-Ética agradece o interesse da empresa e conta com sua participação nas próximas edições.  </t>
  </si>
  <si>
    <r>
      <t>[1]</t>
    </r>
    <r>
      <rPr>
        <sz val="12"/>
        <color theme="1"/>
        <rFont val="Calibri"/>
        <family val="2"/>
        <scheme val="minor"/>
      </rPr>
      <t xml:space="preserve"> O Regulamento encontra-se disponível em: </t>
    </r>
    <r>
      <rPr>
        <u/>
        <sz val="12"/>
        <color rgb="FF0000FF"/>
        <rFont val="Calibri"/>
        <family val="2"/>
        <scheme val="minor"/>
      </rPr>
      <t>https://www.gov.br/cgu/pt-br/assuntos/etica-e-integridade/empresa-pro-etica/arquivos/documentos-e-manuais/RegulamentoProEtica20202021.pdf</t>
    </r>
  </si>
  <si>
    <r>
      <t xml:space="preserve">Desse modo, a empresa foi considerada </t>
    </r>
    <r>
      <rPr>
        <b/>
        <u/>
        <sz val="12"/>
        <color theme="1"/>
        <rFont val="Calibri"/>
        <family val="2"/>
        <scheme val="minor"/>
      </rPr>
      <t>não aprovada</t>
    </r>
    <r>
      <rPr>
        <sz val="12"/>
        <color theme="1"/>
        <rFont val="Calibri"/>
        <family val="2"/>
        <scheme val="minor"/>
      </rPr>
      <t xml:space="preserve"> no Pró-Ética 2020-2021, uma vez que os critérios para a aprovação envolvem a obtenção de pontuações mínimas nas seis áreas de avaliação.</t>
    </r>
  </si>
  <si>
    <r>
      <t>Para uma melhor compreensão do resultado, segue a análise d</t>
    </r>
    <r>
      <rPr>
        <sz val="12"/>
        <color rgb="FFFF0000"/>
        <rFont val="Calibri"/>
        <family val="2"/>
        <scheme val="minor"/>
      </rPr>
      <t>as área(s) avaliada(s) I e VI</t>
    </r>
    <r>
      <rPr>
        <sz val="12"/>
        <rFont val="Calibri"/>
        <family val="2"/>
        <scheme val="minor"/>
      </rPr>
      <t>, assim como as medidas de integridade que foram consideradas para a avaliação das demais áreas nesta edição do Pró-Ética, pois, ainda que elas não tenham sido avaliadas no caso presente, entende-se que essa relação pode nortear a empresa no aprimoramento do seu programa de integridade.</t>
    </r>
  </si>
  <si>
    <t>12. Transparência e Responsabilidade Social</t>
  </si>
  <si>
    <t>12.1 A empresa disponibiliza na internet informações sobre:</t>
  </si>
  <si>
    <t>f) informações sobre participações em licitações públicas?</t>
  </si>
  <si>
    <t>h) relatório periódico com informações relativas ao programa de integridade (relatório de sustentabilidade / relatório de integridade/ relato integrado / relatório anual)?</t>
  </si>
  <si>
    <t>Pontuação da Área VI:</t>
  </si>
  <si>
    <t xml:space="preserve">13. Pontuação Extra </t>
  </si>
  <si>
    <t>13. (Pergunta Opcional sobre Transparência e Monitoramento nas doações relacionadas ao COVID-19). A empresa contribuiu por meio doações para ações de enfrentamento da crise econômico-social e de saúde pública gerada pela pandemia? Se sim, foram indicados e comprovados os beneficiários, demonstradas as ações de transparência  e comprovado o efetivo monitoramento das doações?</t>
  </si>
  <si>
    <t>Pontuação Extra:</t>
  </si>
  <si>
    <t>(Deixar apenas os estados onde a empresa atua:AC, AL, AP, AM, BA, CE, DF, ES, GO, MA, MT, MS, MG, PA, PB, PR, PE, PI, RJ, RN, RS, RO, RR, SC, SP, SE, TO)</t>
  </si>
  <si>
    <t>Código</t>
  </si>
  <si>
    <t>Implementação</t>
  </si>
  <si>
    <t>Pontuação Obtida</t>
  </si>
  <si>
    <t>Empresa</t>
  </si>
  <si>
    <t>10.5 Foi comprovada a correlação dos riscos identificados e as ações de capacitação previstas no Plano de Treinamento?</t>
  </si>
  <si>
    <r>
      <t>Após a avaliação das</t>
    </r>
    <r>
      <rPr>
        <sz val="12"/>
        <color rgb="FFFF0000"/>
        <rFont val="Calibri"/>
        <family val="2"/>
        <scheme val="minor"/>
      </rPr>
      <t xml:space="preserve"> área(s) I e VI,</t>
    </r>
    <r>
      <rPr>
        <sz val="12"/>
        <rFont val="Calibri"/>
        <family val="2"/>
        <scheme val="minor"/>
      </rPr>
      <t xml:space="preserve"> verificou-se que a empresa não atingiu o percentual mínimo de 40% em relação a área </t>
    </r>
    <r>
      <rPr>
        <sz val="12"/>
        <color rgb="FFFF0000"/>
        <rFont val="Calibri"/>
        <family val="2"/>
        <scheme val="minor"/>
      </rPr>
      <t>ÁREA 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COMPROMETIMENTO DA ALTA DIREÇÃO E COMPROMISSO COM A ÉTICA</t>
    </r>
    <r>
      <rPr>
        <sz val="12"/>
        <rFont val="Calibri"/>
        <family val="2"/>
        <scheme val="minor"/>
      </rPr>
      <t>, dando ensejo ao não prosseguimento do processo de avaliação, em cumprimento ao estabelecido no artigo 14 do Regulamento abaixo transcrito.</t>
    </r>
  </si>
  <si>
    <t>a)a análise de riscos relacionados a atos de fraude e corrupção?</t>
  </si>
  <si>
    <t>CNPJ</t>
  </si>
  <si>
    <t>Pontuação Item</t>
  </si>
  <si>
    <t>Total Área I</t>
  </si>
  <si>
    <t>Total Área II</t>
  </si>
  <si>
    <t>Item/Área</t>
  </si>
  <si>
    <t>Total Área III</t>
  </si>
  <si>
    <t>Total Área IV</t>
  </si>
  <si>
    <t>Total Área V</t>
  </si>
  <si>
    <t>Total Área VI</t>
  </si>
  <si>
    <t xml:space="preserve">xxxx funcionários, sendo xxx em atividades gerenciais; xxx em atividades administrativas; xxxx em atividades operacionais. Dos funcionários que executam atividades operacionais, xxxx possuem acesso à internet. </t>
  </si>
  <si>
    <t>I.2.8 Possui orçamento próprio, proporcional ao porte da empresa, e que possibilite o exercício das atividades da área responsável pelo programa de integridade?</t>
  </si>
  <si>
    <t>II.3.3 O Código de Ética ou documento equivalente é facilmente acessível na página eletrônica da empresa?</t>
  </si>
  <si>
    <t>b) proíbe, de forma clara, a prática de atos de corrupção e fraude?</t>
  </si>
  <si>
    <t>c) menciona a Lei nº 12.846/2013 (Lei Anticorrupção)?</t>
  </si>
  <si>
    <t>c) por meio do recebimento e avaliação de relatórios periódicos de acompanhamento das atividades relacionadas ao programa de integridade, inclusive das empresas controladas/subsidiárias, quando for o caso.</t>
  </si>
  <si>
    <t>b) possui estrutura própria, não estando subordinada a outro departamento da empresa  (jurídico, auditoria, RH, etc)?</t>
  </si>
  <si>
    <t>I.2.3/2.4 Possui quantitativo de funcionários proporcional ao porte/riscos da empresa e às atribuições conferidas à área, incluindo representantes nas diferentes localidades em que a empresa atua (quando for o caso).</t>
  </si>
  <si>
    <t>b) atua diretamente ou como instância supervisora na investigação e apuração de situações que configurem violações éticas ou legais?</t>
  </si>
  <si>
    <t>c) possui garantias formalmente definidas de acesso a informações e documentos de outras áreas necessários para exercício de suas atribuições?</t>
  </si>
  <si>
    <t>f) divulga os canais de denúncia da empresa?</t>
  </si>
  <si>
    <t>h) está alinhado com as especificidades da empresa, como áreas de atuação e grau de interação com a administração pública?</t>
  </si>
  <si>
    <t>i) possui linguagem clara e compreensível?</t>
  </si>
  <si>
    <t>j) possui versão nos principais idiomas dos países em que a empresa atua?</t>
  </si>
  <si>
    <t>d) estabelece orientações e controles sobre temas como realização de reuniões, encontros e outros tipos de interações entre administradores e empregados da PJ com agentes públicos?</t>
  </si>
  <si>
    <t>e) estabelece orientações específicas sobre participação em licitações e celebração de contratos com o Poder Público?</t>
  </si>
  <si>
    <t>f) estabelece orientações  para que seus administradores, funcionários ou terceiros agindo em seu nome  cooperem com eventuais investigações e fiscalizações realizadas por órgãos, entidades ou agentes públicos?</t>
  </si>
  <si>
    <t>g) trata da realização de doação filantrópica e patrocínio; ou informam claramente que a empresa não realiza essas atividades?</t>
  </si>
  <si>
    <t>a) são proporcionais ao perfil da empresa e aos riscos a que está submetida?</t>
  </si>
  <si>
    <t>b) de maneira geral, são operacionais e contam com mecanismos que garantam sua aplicação, isto é, não são apenas documentos principiológicos?</t>
  </si>
  <si>
    <t>c) estão disponíveis em português e podem ser facilmente acessados pelos funcionários?</t>
  </si>
  <si>
    <t>d) indicam os responsáveis por sua aplicação e controle?</t>
  </si>
  <si>
    <t>a) determinam a verificação prévia da integridade do parceiro de negócio, incluindo possível envolvimento em casos de corrupção e práticas de fraude contra a administração pública?</t>
  </si>
  <si>
    <t>b) estabelecem a segregação de função entre aqueles que realizam as diligências e os responsáveis por solicitar e autorizar a contratação?</t>
  </si>
  <si>
    <t>c) preveem a participação da área reponsável pelo programa de integridade na realização/supervisão das diligências?</t>
  </si>
  <si>
    <t>d) preveem a classificação dos contratos e/ou dos contratados por categoria de risco?</t>
  </si>
  <si>
    <t>e) indicam como as informações obtidas nas diligências sobre prévio envolvimento com corrupção/risco de corrupção deverão impactar na contratação ou não do parceiro de negócio?</t>
  </si>
  <si>
    <t>f) fazem referência à obrigatoriedade de realização de consultas a bancos de dados governamentais, como o CEIS, o CNEP e o CEPIM?</t>
  </si>
  <si>
    <t>4.3. A empresa apresentou caso(s) real(is) vivenciado(s)  que comprovam a aplicação das regras e procedimentos referentes às diligências prévias à contratação de parceiros de negócio?</t>
  </si>
  <si>
    <r>
      <t xml:space="preserve">4.4. A empresa utiliza algum software específico ou serviço especializado para realização de </t>
    </r>
    <r>
      <rPr>
        <b/>
        <i/>
        <sz val="12"/>
        <color theme="9" tint="-0.499984740745262"/>
        <rFont val="Calibri"/>
        <family val="2"/>
        <scheme val="minor"/>
      </rPr>
      <t>screening</t>
    </r>
    <r>
      <rPr>
        <b/>
        <sz val="12"/>
        <color theme="9" tint="-0.499984740745262"/>
        <rFont val="Calibri"/>
        <family val="2"/>
        <scheme val="minor"/>
      </rPr>
      <t xml:space="preserve"> em processos de Due Diligence?</t>
    </r>
  </si>
  <si>
    <t>a) estabelecem a obrigatoriedade do cumprimento de normas éticas e a vedação de práticas de fraude e corrupção?</t>
  </si>
  <si>
    <t>b) estão adaptadas à Lei nº 12.846/2013?</t>
  </si>
  <si>
    <t>c) recomendam expressamente a adoção de programa de integridade para os parceiros de negócio?</t>
  </si>
  <si>
    <t>d)  preveem a possibilidade de aplicação de sanções e/ou rescisão do contrato nos casos de não observância da integridade na execução do contrato ou de práticas de atos de fraude e corrupção por parte do contratado?</t>
  </si>
  <si>
    <t>5.2. O programa de integridade foi submetido a processo independente de avaliação externa?</t>
  </si>
  <si>
    <t>a) o setor responsável pela implementação e supervisão do plano?</t>
  </si>
  <si>
    <t>b) o público-alvo das ações de comunicação?</t>
  </si>
  <si>
    <t>c) os diversos tipos de comunicações a serem trabalhados pela empresa?</t>
  </si>
  <si>
    <t>d) a periodicidade das ações de comunicação?</t>
  </si>
  <si>
    <t>a) buscam promover a divulgação dos principais temas do programa de integridade da empresa, considerando seu perfil e os riscos a que está submetida?</t>
  </si>
  <si>
    <t>b) foram realizadas de forma periódica no período avaliado?</t>
  </si>
  <si>
    <t>c) destinavam-se aos diversos públicos da empresa?</t>
  </si>
  <si>
    <t>a) disponível para o público interno?</t>
  </si>
  <si>
    <t>b) disponível para o público externo?</t>
  </si>
  <si>
    <t>c) que seja de fácil acesso?</t>
  </si>
  <si>
    <t>d) em que haja informação, no próprio canal,  sobre a possibilidade de ele ser utilizado para realização de denúncias relacionadas à corrupção e demais irregularidades previstas na Lei nº 12.846/2013?</t>
  </si>
  <si>
    <t>e) que indique expressamente, no próprio canal, as garantias de proteção oferecidas aos denunciantes?</t>
  </si>
  <si>
    <t>f) que permita o acompanhamento da apuração da denúncia pelo denunciante?</t>
  </si>
  <si>
    <t>a) estabelece o fluxo de recebimento, tratamento e apuração das denúncias?</t>
  </si>
  <si>
    <t>b) estabelece fluxo específico para denúncias envolvendo membros da alta direção?</t>
  </si>
  <si>
    <t>d) confere aos responsáveis pela apuração acesso a documentos, sistemas e pessoas para a coleta de informações necessárias à apuração?</t>
  </si>
  <si>
    <t>e) estabelece prazo para conclusão da apuração?</t>
  </si>
  <si>
    <t>8.4. O canal disponível no site da empresa (ou outro canal disponível) funcionou quando testado pelo avaliador?</t>
  </si>
  <si>
    <t>a) estabeleça mecanismos voltados à pronta interrupção de irregularidades?</t>
  </si>
  <si>
    <t>b) estabeleça a possibilidade de afastamento cautelar de membros da alta direção suspeitos de envolvimento em atos de corrupção e fraude contra a administração pública?</t>
  </si>
  <si>
    <t>c) defina as medidas disciplinares aplicáveis?</t>
  </si>
  <si>
    <t>d) correlacione as medidas disciplinares ao tipo de infração cometida?</t>
  </si>
  <si>
    <t>e) indique os responsáveis pela aplicação das medidas disciplinares?</t>
  </si>
  <si>
    <t>f) defina os procedimentos necessários para encaminhamento de denúncias às autoridades competentes?</t>
  </si>
  <si>
    <t>g) indique os critérios determinantes para que a denúncia seja encaminhada à autoridade competente?</t>
  </si>
  <si>
    <t>9.2. A empresa comprovou, utilizando caso(s) real(is) de apuração de denúncias, a efetiva aplicação dos procedimentos estabelecidos pela empresa e detalhados no item anterior?</t>
  </si>
  <si>
    <t>10.4  A análise de riscos contempla os principais riscos identificados pelo avaliador a partir da análise do perfil da empresa, incluindo riscos relacionados às atividade de empresas controladas/subsidiárias (quando for o caso)?</t>
  </si>
  <si>
    <t>a)  relatórios periódicos com dados e estatísticas sobre aplicação das medidas de integridade?</t>
  </si>
  <si>
    <r>
      <t>b) utilização de indicadores sobre o programa de integridade - KPIs (</t>
    </r>
    <r>
      <rPr>
        <b/>
        <i/>
        <sz val="12"/>
        <color theme="1"/>
        <rFont val="Calibri"/>
        <family val="2"/>
        <scheme val="minor"/>
      </rPr>
      <t>Key Performance Indicators</t>
    </r>
    <r>
      <rPr>
        <b/>
        <sz val="12"/>
        <color theme="1"/>
        <rFont val="Calibri"/>
        <family val="2"/>
        <scheme val="minor"/>
      </rPr>
      <t>) e o estabelecimento de metas de desempenho?</t>
    </r>
  </si>
  <si>
    <t>c) registro das metas e do desempenho alcançado em cada período, em relação aos indicadores do programa?</t>
  </si>
  <si>
    <t>a) principais atividades exercidas?</t>
  </si>
  <si>
    <t>b) identificação de seus proprietários ou principais acionistas?</t>
  </si>
  <si>
    <t>c) identificação e função de seus executivos e dirigentes?</t>
  </si>
  <si>
    <t>d) demonstrações financeiras?</t>
  </si>
  <si>
    <t>e) informações sobre contratos firmados com a Administração Pública?</t>
  </si>
  <si>
    <t>g) informações sobre patrocínios e doações realizados?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</si>
</sst>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theme="9" tint="-0.49998474074526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u/>
      <sz val="12"/>
      <color rgb="FF0000FF"/>
      <name val="Calibri"/>
      <family val="2"/>
      <scheme val="minor"/>
    </font>
    <font>
      <b/>
      <i/>
      <sz val="12"/>
      <color theme="9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EC74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AEC74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AEC74B"/>
      </bottom>
      <diagonal/>
    </border>
    <border>
      <left/>
      <right style="thin">
        <color indexed="64"/>
      </right>
      <top/>
      <bottom style="medium">
        <color rgb="FFAEC74B"/>
      </bottom>
      <diagonal/>
    </border>
    <border>
      <left/>
      <right/>
      <top/>
      <bottom style="medium">
        <color rgb="FFAEC74B"/>
      </bottom>
      <diagonal/>
    </border>
    <border>
      <left/>
      <right/>
      <top style="medium">
        <color rgb="FFAEC74B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AEC74B"/>
      </bottom>
      <diagonal/>
    </border>
    <border>
      <left/>
      <right style="thin">
        <color indexed="64"/>
      </right>
      <top style="medium">
        <color rgb="FFAEC74B"/>
      </top>
      <bottom/>
      <diagonal/>
    </border>
    <border>
      <left/>
      <right/>
      <top style="medium">
        <color rgb="FFAEC74B"/>
      </top>
      <bottom/>
      <diagonal/>
    </border>
    <border>
      <left/>
      <right style="thin">
        <color indexed="64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otted">
        <color theme="0" tint="-0.34998626667073579"/>
      </top>
      <bottom style="medium">
        <color rgb="FFAEC74B"/>
      </bottom>
      <diagonal/>
    </border>
    <border>
      <left/>
      <right/>
      <top style="dotted">
        <color theme="0" tint="-0.34998626667073579"/>
      </top>
      <bottom style="medium">
        <color rgb="FFAEC74B"/>
      </bottom>
      <diagonal/>
    </border>
    <border>
      <left/>
      <right/>
      <top style="thin">
        <color rgb="FFAEC74B"/>
      </top>
      <bottom/>
      <diagonal/>
    </border>
    <border>
      <left/>
      <right/>
      <top/>
      <bottom style="thin">
        <color rgb="FFAEC74B"/>
      </bottom>
      <diagonal/>
    </border>
    <border>
      <left/>
      <right/>
      <top style="thin">
        <color rgb="FFAEC74B"/>
      </top>
      <bottom style="thin">
        <color rgb="FFAEC74B"/>
      </bottom>
      <diagonal/>
    </border>
    <border>
      <left style="thin">
        <color rgb="FFAEC74B"/>
      </left>
      <right/>
      <top/>
      <bottom/>
      <diagonal/>
    </border>
    <border>
      <left/>
      <right/>
      <top style="thin">
        <color rgb="FFAEC74B"/>
      </top>
      <bottom style="thin">
        <color rgb="FF92D050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/>
      <top style="medium">
        <color rgb="FFAEC74B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/>
      </left>
      <right/>
      <top/>
      <bottom/>
      <diagonal/>
    </border>
    <border>
      <left/>
      <right/>
      <top style="thin">
        <color rgb="FF92D050"/>
      </top>
      <bottom/>
      <diagonal/>
    </border>
    <border>
      <left style="thin">
        <color theme="2"/>
      </left>
      <right/>
      <top/>
      <bottom style="thin">
        <color rgb="FFAEC74B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3" fillId="5" borderId="0" xfId="0" applyFont="1" applyFill="1"/>
    <xf numFmtId="0" fontId="3" fillId="0" borderId="0" xfId="0" applyFont="1"/>
    <xf numFmtId="0" fontId="3" fillId="4" borderId="0" xfId="0" applyFont="1" applyFill="1"/>
    <xf numFmtId="0" fontId="0" fillId="0" borderId="10" xfId="0" applyBorder="1"/>
    <xf numFmtId="0" fontId="0" fillId="0" borderId="14" xfId="0" applyBorder="1"/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8" xfId="0" applyBorder="1"/>
    <xf numFmtId="0" fontId="0" fillId="0" borderId="17" xfId="0" applyBorder="1"/>
    <xf numFmtId="0" fontId="0" fillId="0" borderId="14" xfId="0" applyBorder="1" applyAlignment="1">
      <alignment horizontal="left" vertical="top" wrapText="1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/>
    <xf numFmtId="0" fontId="0" fillId="0" borderId="19" xfId="0" applyBorder="1"/>
    <xf numFmtId="0" fontId="0" fillId="0" borderId="13" xfId="0" applyBorder="1"/>
    <xf numFmtId="0" fontId="0" fillId="0" borderId="22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3" fillId="4" borderId="0" xfId="0" applyFont="1" applyFill="1" applyAlignment="1">
      <alignment horizontal="left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9" fillId="0" borderId="0" xfId="0" applyFont="1"/>
    <xf numFmtId="0" fontId="0" fillId="0" borderId="0" xfId="0" applyBorder="1"/>
    <xf numFmtId="0" fontId="7" fillId="4" borderId="25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28" xfId="0" applyBorder="1"/>
    <xf numFmtId="0" fontId="0" fillId="0" borderId="26" xfId="0" applyBorder="1"/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1" fillId="5" borderId="0" xfId="0" applyFont="1" applyFill="1" applyAlignment="1">
      <alignment horizontal="right" vertical="center"/>
    </xf>
    <xf numFmtId="0" fontId="1" fillId="5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9" fontId="0" fillId="0" borderId="0" xfId="0" applyNumberFormat="1"/>
    <xf numFmtId="0" fontId="1" fillId="0" borderId="0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4" fillId="5" borderId="0" xfId="0" applyFont="1" applyFill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6" borderId="0" xfId="0" applyFill="1"/>
    <xf numFmtId="0" fontId="0" fillId="6" borderId="0" xfId="0" applyFill="1" applyBorder="1"/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0" fontId="1" fillId="0" borderId="27" xfId="0" applyFont="1" applyBorder="1" applyAlignment="1">
      <alignment vertical="center" wrapText="1"/>
    </xf>
    <xf numFmtId="0" fontId="2" fillId="2" borderId="0" xfId="0" applyFont="1" applyFill="1" applyAlignment="1" applyProtection="1">
      <alignment vertical="center"/>
      <protection locked="0"/>
    </xf>
    <xf numFmtId="0" fontId="4" fillId="5" borderId="0" xfId="0" applyFont="1" applyFill="1" applyAlignment="1">
      <alignment vertical="center"/>
    </xf>
    <xf numFmtId="0" fontId="0" fillId="0" borderId="0" xfId="0" quotePrefix="1" applyBorder="1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4" fillId="5" borderId="0" xfId="0" applyFont="1" applyFill="1" applyAlignment="1" applyProtection="1">
      <alignment vertical="center" wrapText="1"/>
    </xf>
    <xf numFmtId="0" fontId="2" fillId="0" borderId="25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vertical="center"/>
    </xf>
    <xf numFmtId="0" fontId="1" fillId="5" borderId="0" xfId="0" applyFont="1" applyFill="1" applyAlignment="1" applyProtection="1">
      <alignment horizontal="right" vertical="center"/>
    </xf>
    <xf numFmtId="0" fontId="1" fillId="5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vertical="center" wrapText="1"/>
    </xf>
    <xf numFmtId="0" fontId="2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horizontal="right" vertical="center"/>
    </xf>
    <xf numFmtId="0" fontId="1" fillId="3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" fillId="0" borderId="25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 wrapText="1"/>
    </xf>
    <xf numFmtId="0" fontId="1" fillId="0" borderId="26" xfId="0" applyFont="1" applyBorder="1" applyAlignment="1" applyProtection="1">
      <alignment horizontal="left" vertical="center" wrapText="1"/>
    </xf>
    <xf numFmtId="0" fontId="1" fillId="0" borderId="27" xfId="0" applyFont="1" applyBorder="1" applyAlignment="1" applyProtection="1">
      <alignment vertical="center" wrapText="1"/>
    </xf>
    <xf numFmtId="0" fontId="1" fillId="0" borderId="26" xfId="0" applyFont="1" applyBorder="1" applyAlignment="1" applyProtection="1">
      <alignment vertical="center" wrapText="1"/>
    </xf>
    <xf numFmtId="0" fontId="4" fillId="5" borderId="34" xfId="0" applyFont="1" applyFill="1" applyBorder="1" applyAlignment="1" applyProtection="1">
      <alignment vertical="center" wrapText="1"/>
    </xf>
    <xf numFmtId="0" fontId="5" fillId="5" borderId="0" xfId="0" applyFont="1" applyFill="1" applyAlignment="1" applyProtection="1">
      <alignment horizontal="center" vertical="center"/>
    </xf>
    <xf numFmtId="0" fontId="5" fillId="5" borderId="0" xfId="0" applyFont="1" applyFill="1" applyAlignment="1" applyProtection="1">
      <alignment vertical="center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1" fillId="7" borderId="27" xfId="0" applyFont="1" applyFill="1" applyBorder="1" applyAlignment="1" applyProtection="1">
      <alignment vertical="center" wrapText="1"/>
    </xf>
    <xf numFmtId="0" fontId="1" fillId="0" borderId="29" xfId="0" applyFont="1" applyBorder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1" fillId="7" borderId="35" xfId="0" applyFont="1" applyFill="1" applyBorder="1" applyAlignment="1" applyProtection="1">
      <alignment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5" fillId="5" borderId="0" xfId="0" applyFont="1" applyFill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4" fillId="5" borderId="0" xfId="0" applyFont="1" applyFill="1" applyAlignment="1" applyProtection="1">
      <alignment vertical="center"/>
    </xf>
    <xf numFmtId="0" fontId="5" fillId="5" borderId="0" xfId="0" applyFont="1" applyFill="1" applyBorder="1" applyAlignment="1" applyProtection="1">
      <alignment horizontal="center" vertical="center"/>
    </xf>
    <xf numFmtId="0" fontId="5" fillId="5" borderId="0" xfId="0" applyFont="1" applyFill="1" applyAlignment="1" applyProtection="1">
      <alignment horizontal="left" vertical="center"/>
    </xf>
    <xf numFmtId="0" fontId="14" fillId="0" borderId="0" xfId="0" applyFont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/>
    </xf>
    <xf numFmtId="0" fontId="7" fillId="4" borderId="0" xfId="0" applyFont="1" applyFill="1" applyAlignment="1" applyProtection="1">
      <alignment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left" vertical="center" wrapText="1"/>
    </xf>
    <xf numFmtId="0" fontId="14" fillId="0" borderId="25" xfId="0" applyFont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vertical="center"/>
    </xf>
    <xf numFmtId="0" fontId="2" fillId="0" borderId="0" xfId="0" applyFont="1" applyProtection="1"/>
    <xf numFmtId="0" fontId="2" fillId="2" borderId="0" xfId="0" applyFont="1" applyFill="1" applyAlignment="1" applyProtection="1">
      <alignment vertical="center"/>
    </xf>
    <xf numFmtId="0" fontId="2" fillId="0" borderId="25" xfId="0" applyFont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1" fillId="0" borderId="25" xfId="0" applyFont="1" applyBorder="1" applyAlignment="1" applyProtection="1">
      <alignment vertical="center"/>
    </xf>
    <xf numFmtId="0" fontId="1" fillId="0" borderId="30" xfId="0" applyFont="1" applyBorder="1" applyAlignment="1" applyProtection="1">
      <alignment vertical="center" wrapText="1"/>
    </xf>
    <xf numFmtId="0" fontId="1" fillId="5" borderId="0" xfId="0" applyFont="1" applyFill="1" applyAlignment="1" applyProtection="1">
      <alignment vertical="center"/>
    </xf>
    <xf numFmtId="0" fontId="18" fillId="0" borderId="0" xfId="0" applyFont="1" applyAlignment="1" applyProtection="1">
      <alignment vertical="center" wrapText="1"/>
    </xf>
    <xf numFmtId="0" fontId="18" fillId="0" borderId="25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8" fillId="5" borderId="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9" fillId="5" borderId="0" xfId="0" applyFont="1" applyFill="1" applyAlignment="1" applyProtection="1">
      <alignment vertical="center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5" borderId="0" xfId="0" applyFont="1" applyFill="1" applyAlignment="1">
      <alignment vertical="center"/>
    </xf>
    <xf numFmtId="0" fontId="19" fillId="5" borderId="0" xfId="0" applyFont="1" applyFill="1" applyAlignment="1">
      <alignment horizontal="left" vertical="center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Border="1" applyAlignment="1">
      <alignment horizontal="justify" vertical="center"/>
    </xf>
    <xf numFmtId="0" fontId="19" fillId="7" borderId="0" xfId="0" applyFont="1" applyFill="1" applyBorder="1" applyAlignment="1" applyProtection="1">
      <alignment horizontal="justify" vertical="center"/>
      <protection locked="0"/>
    </xf>
    <xf numFmtId="0" fontId="20" fillId="0" borderId="0" xfId="0" applyFont="1" applyBorder="1" applyAlignment="1" applyProtection="1">
      <alignment horizontal="left" vertical="center" wrapText="1" indent="2"/>
    </xf>
    <xf numFmtId="0" fontId="20" fillId="0" borderId="0" xfId="0" applyFont="1" applyBorder="1" applyAlignment="1">
      <alignment horizontal="justify" vertical="center"/>
    </xf>
    <xf numFmtId="0" fontId="2" fillId="7" borderId="0" xfId="0" applyFont="1" applyFill="1" applyBorder="1" applyAlignment="1">
      <alignment horizontal="justify" vertical="center"/>
    </xf>
    <xf numFmtId="0" fontId="2" fillId="0" borderId="0" xfId="0" applyFont="1" applyBorder="1" applyAlignment="1" applyProtection="1">
      <alignment horizontal="justify" vertical="center"/>
    </xf>
    <xf numFmtId="0" fontId="23" fillId="0" borderId="0" xfId="0" applyFont="1" applyBorder="1" applyAlignment="1" applyProtection="1">
      <alignment horizontal="justify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5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6" fillId="4" borderId="0" xfId="0" applyFont="1" applyFill="1" applyAlignment="1">
      <alignment horizontal="left" vertical="center" wrapText="1" indent="30"/>
    </xf>
    <xf numFmtId="0" fontId="2" fillId="0" borderId="0" xfId="0" applyFont="1" applyAlignment="1" applyProtection="1">
      <alignment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7" fillId="4" borderId="0" xfId="0" applyFont="1" applyFill="1" applyAlignment="1">
      <alignment horizontal="left" vertical="center" wrapText="1" indent="30"/>
    </xf>
    <xf numFmtId="0" fontId="7" fillId="4" borderId="0" xfId="0" applyFont="1" applyFill="1" applyAlignment="1" applyProtection="1">
      <alignment horizontal="left" vertical="center" wrapText="1" indent="30"/>
    </xf>
    <xf numFmtId="0" fontId="12" fillId="0" borderId="27" xfId="0" applyFont="1" applyFill="1" applyBorder="1" applyAlignment="1">
      <alignment horizontal="left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center"/>
    </xf>
    <xf numFmtId="0" fontId="0" fillId="0" borderId="0" xfId="0" applyNumberFormat="1" applyAlignment="1" applyProtection="1">
      <alignment horizontal="center" vertical="center"/>
    </xf>
  </cellXfs>
  <cellStyles count="1">
    <cellStyle name="Normal" xfId="0" builtinId="0"/>
  </cellStyles>
  <dxfs count="182">
    <dxf>
      <fill>
        <patternFill>
          <fgColor theme="1"/>
          <bgColor theme="9" tint="0.39994506668294322"/>
        </patternFill>
      </fill>
    </dxf>
    <dxf>
      <fill>
        <patternFill>
          <fgColor theme="1"/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fgColor theme="1"/>
          <bgColor theme="5" tint="0.79998168889431442"/>
        </patternFill>
      </fill>
    </dxf>
    <dxf>
      <fill>
        <patternFill>
          <fgColor theme="1"/>
          <bgColor theme="9" tint="0.39994506668294322"/>
        </patternFill>
      </fill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4"/>
      </font>
    </dxf>
    <dxf>
      <font>
        <color rgb="FF00B050"/>
      </font>
    </dxf>
    <dxf>
      <font>
        <color rgb="FFFF0000"/>
      </font>
    </dxf>
    <dxf>
      <font>
        <color theme="4"/>
      </font>
    </dxf>
    <dxf>
      <font>
        <color theme="4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4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AEC7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88611</xdr:colOff>
      <xdr:row>0</xdr:row>
      <xdr:rowOff>598609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651F539-A588-4152-8561-52B9F151A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9061" cy="5986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2420732</xdr:colOff>
      <xdr:row>1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072173E-619D-4AC6-AA70-8180F3806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0732" cy="6096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2417557" cy="609600"/>
    <xdr:pic>
      <xdr:nvPicPr>
        <xdr:cNvPr id="3" name="Imagem 2">
          <a:extLst>
            <a:ext uri="{FF2B5EF4-FFF2-40B4-BE49-F238E27FC236}">
              <a16:creationId xmlns:a16="http://schemas.microsoft.com/office/drawing/2014/main" id="{B6EC6EA7-4B5A-4032-9546-28DA85525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7557" cy="6096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2427453</xdr:colOff>
      <xdr:row>0</xdr:row>
      <xdr:rowOff>601207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41514C2-C507-4BE1-A2BC-59D104556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9638" cy="6012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2421103</xdr:colOff>
      <xdr:row>1</xdr:row>
      <xdr:rowOff>1132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B2D7F21-413A-4E09-BD30-69246401F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5886" cy="598609"/>
        </a:xfrm>
        <a:prstGeom prst="rect">
          <a:avLst/>
        </a:prstGeom>
      </xdr:spPr>
    </xdr:pic>
    <xdr:clientData/>
  </xdr:twoCellAnchor>
  <xdr:oneCellAnchor>
    <xdr:from>
      <xdr:col>0</xdr:col>
      <xdr:colOff>-12106</xdr:colOff>
      <xdr:row>0</xdr:row>
      <xdr:rowOff>-3006</xdr:rowOff>
    </xdr:from>
    <xdr:ext cx="2445314" cy="607219"/>
    <xdr:pic>
      <xdr:nvPicPr>
        <xdr:cNvPr id="3" name="Imagem 2">
          <a:extLst>
            <a:ext uri="{FF2B5EF4-FFF2-40B4-BE49-F238E27FC236}">
              <a16:creationId xmlns:a16="http://schemas.microsoft.com/office/drawing/2014/main" id="{8E2C5F7C-1F59-4EAD-9B47-5B0D89E52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2106" y="-3006"/>
          <a:ext cx="2445314" cy="60721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2427528</xdr:colOff>
      <xdr:row>1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47DC80E-920C-44A9-84F5-440A875AB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9061" cy="609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2422236</xdr:colOff>
      <xdr:row>1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D047461-660E-4062-8A73-FAAA13A42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9061" cy="609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2421230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EF7DCD5-051E-434C-A232-21BEB7AC0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9061" cy="609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2420732</xdr:colOff>
      <xdr:row>1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6046EB-10C4-4E7F-9BD0-C9991FA76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9061" cy="6096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2417557" cy="609600"/>
    <xdr:pic>
      <xdr:nvPicPr>
        <xdr:cNvPr id="4" name="Imagem 3">
          <a:extLst>
            <a:ext uri="{FF2B5EF4-FFF2-40B4-BE49-F238E27FC236}">
              <a16:creationId xmlns:a16="http://schemas.microsoft.com/office/drawing/2014/main" id="{866C2BDC-593A-45A3-9906-1F3FD336A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7557" cy="6096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171161</xdr:colOff>
      <xdr:row>1</xdr:row>
      <xdr:rowOff>6350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EC87FBB-BE53-4AAC-AC15-453452114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9061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54ADC-FF05-4868-8D2A-C88C704107A8}">
  <sheetPr>
    <tabColor theme="0"/>
    <pageSetUpPr fitToPage="1"/>
  </sheetPr>
  <dimension ref="A1:H25"/>
  <sheetViews>
    <sheetView tabSelected="1" zoomScaleNormal="100" zoomScaleSheetLayoutView="90" zoomScalePageLayoutView="70" workbookViewId="0">
      <pane ySplit="1" topLeftCell="A2" activePane="bottomLeft" state="frozen"/>
      <selection pane="bottomLeft" activeCell="B8" sqref="B8"/>
    </sheetView>
  </sheetViews>
  <sheetFormatPr defaultColWidth="9.140625" defaultRowHeight="24.95" customHeight="1" x14ac:dyDescent="0.25"/>
  <cols>
    <col min="1" max="1" width="33.42578125" style="4" customWidth="1"/>
    <col min="2" max="2" width="31.28515625" style="4" customWidth="1"/>
    <col min="3" max="3" width="28.42578125" style="4" customWidth="1"/>
    <col min="4" max="4" width="24.85546875" style="4" customWidth="1"/>
    <col min="5" max="5" width="33.5703125" style="4" customWidth="1"/>
    <col min="6" max="6" width="35.42578125" style="4" customWidth="1"/>
    <col min="7" max="7" width="32.140625" style="4" customWidth="1"/>
    <col min="8" max="8" width="36.85546875" style="4" customWidth="1"/>
    <col min="9" max="16384" width="9.140625" style="4"/>
  </cols>
  <sheetData>
    <row r="1" spans="1:8" ht="48" customHeight="1" x14ac:dyDescent="0.25">
      <c r="A1" s="181" t="s">
        <v>0</v>
      </c>
      <c r="B1" s="181"/>
      <c r="C1" s="181"/>
      <c r="D1" s="181"/>
      <c r="E1" s="181"/>
      <c r="F1" s="181"/>
      <c r="G1" s="181"/>
      <c r="H1" s="181"/>
    </row>
    <row r="2" spans="1:8" ht="40.5" customHeight="1" x14ac:dyDescent="0.25">
      <c r="A2" s="82" t="s">
        <v>1</v>
      </c>
      <c r="B2" s="182"/>
      <c r="C2" s="182"/>
      <c r="D2" s="182"/>
      <c r="E2" s="82" t="s">
        <v>2</v>
      </c>
      <c r="F2" s="177"/>
      <c r="G2" s="177"/>
      <c r="H2" s="177"/>
    </row>
    <row r="3" spans="1:8" ht="42" customHeight="1" x14ac:dyDescent="0.25">
      <c r="A3" s="82" t="s">
        <v>3</v>
      </c>
      <c r="B3" s="177"/>
      <c r="C3" s="177"/>
      <c r="D3" s="82" t="s">
        <v>4</v>
      </c>
      <c r="E3" s="177"/>
      <c r="F3" s="177"/>
      <c r="G3" s="82" t="s">
        <v>5</v>
      </c>
      <c r="H3" s="76"/>
    </row>
    <row r="4" spans="1:8" ht="36.6" customHeight="1" x14ac:dyDescent="0.25">
      <c r="A4" s="82" t="s">
        <v>6</v>
      </c>
      <c r="B4" s="177"/>
      <c r="C4" s="177"/>
      <c r="D4" s="82" t="s">
        <v>7</v>
      </c>
      <c r="E4" s="177"/>
      <c r="F4" s="177"/>
      <c r="G4" s="53"/>
      <c r="H4" s="76"/>
    </row>
    <row r="5" spans="1:8" ht="18.95" customHeight="1" x14ac:dyDescent="0.25">
      <c r="A5" s="178" t="s">
        <v>8</v>
      </c>
      <c r="B5" s="178"/>
      <c r="C5" s="178"/>
      <c r="D5" s="178"/>
      <c r="E5" s="178"/>
      <c r="F5" s="178"/>
      <c r="G5" s="178"/>
      <c r="H5" s="178"/>
    </row>
    <row r="6" spans="1:8" ht="79.5" customHeight="1" x14ac:dyDescent="0.25">
      <c r="A6" s="83" t="s">
        <v>9</v>
      </c>
      <c r="B6" s="180"/>
      <c r="C6" s="180"/>
      <c r="D6" s="83" t="s">
        <v>10</v>
      </c>
      <c r="E6" s="180"/>
      <c r="F6" s="180"/>
      <c r="G6" s="83" t="s">
        <v>11</v>
      </c>
      <c r="H6" s="73"/>
    </row>
    <row r="7" spans="1:8" ht="88.5" customHeight="1" x14ac:dyDescent="0.25">
      <c r="A7" s="83" t="s">
        <v>12</v>
      </c>
      <c r="B7" s="180"/>
      <c r="C7" s="180"/>
      <c r="D7" s="180"/>
      <c r="E7" s="83" t="s">
        <v>13</v>
      </c>
      <c r="F7" s="73"/>
      <c r="G7" s="83" t="s">
        <v>14</v>
      </c>
      <c r="H7" s="49"/>
    </row>
    <row r="8" spans="1:8" ht="50.1" customHeight="1" x14ac:dyDescent="0.25">
      <c r="A8" s="83" t="s">
        <v>15</v>
      </c>
      <c r="B8" s="73"/>
      <c r="C8" s="83" t="s">
        <v>16</v>
      </c>
      <c r="D8" s="73"/>
      <c r="E8" s="83" t="s">
        <v>17</v>
      </c>
      <c r="F8" s="73" t="s">
        <v>278</v>
      </c>
      <c r="G8" s="83" t="s">
        <v>18</v>
      </c>
      <c r="H8" s="73"/>
    </row>
    <row r="9" spans="1:8" ht="50.1" customHeight="1" x14ac:dyDescent="0.25">
      <c r="A9" s="83" t="s">
        <v>19</v>
      </c>
      <c r="B9" s="179"/>
      <c r="C9" s="179"/>
      <c r="D9" s="175" t="s">
        <v>20</v>
      </c>
      <c r="E9" s="175"/>
      <c r="F9" s="180"/>
      <c r="G9" s="180"/>
      <c r="H9" s="180"/>
    </row>
    <row r="10" spans="1:8" ht="99.95" customHeight="1" x14ac:dyDescent="0.25">
      <c r="A10" s="83" t="s">
        <v>21</v>
      </c>
      <c r="B10" s="75"/>
      <c r="C10" s="174" t="s">
        <v>262</v>
      </c>
      <c r="D10" s="174"/>
      <c r="E10" s="79" t="s">
        <v>24</v>
      </c>
      <c r="F10" s="174" t="s">
        <v>22</v>
      </c>
      <c r="G10" s="174"/>
      <c r="H10" s="73"/>
    </row>
    <row r="11" spans="1:8" ht="99.95" customHeight="1" x14ac:dyDescent="0.25">
      <c r="A11" s="83" t="s">
        <v>23</v>
      </c>
      <c r="B11" s="179" t="s">
        <v>24</v>
      </c>
      <c r="C11" s="179"/>
      <c r="D11" s="179"/>
      <c r="E11" s="179"/>
      <c r="F11" s="179"/>
      <c r="G11" s="179"/>
      <c r="H11" s="179"/>
    </row>
    <row r="12" spans="1:8" ht="61.5" customHeight="1" x14ac:dyDescent="0.25">
      <c r="A12" s="83" t="s">
        <v>25</v>
      </c>
      <c r="B12" s="179" t="s">
        <v>26</v>
      </c>
      <c r="C12" s="179"/>
      <c r="D12" s="179"/>
      <c r="E12" s="179"/>
      <c r="F12" s="179"/>
      <c r="G12" s="179"/>
      <c r="H12" s="179"/>
    </row>
    <row r="13" spans="1:8" ht="99.95" customHeight="1" x14ac:dyDescent="0.25">
      <c r="A13" s="83" t="s">
        <v>27</v>
      </c>
      <c r="B13" s="180" t="s">
        <v>295</v>
      </c>
      <c r="C13" s="180"/>
      <c r="D13" s="83" t="s">
        <v>28</v>
      </c>
      <c r="E13" s="73"/>
      <c r="F13" s="83" t="s">
        <v>29</v>
      </c>
      <c r="G13" s="180"/>
      <c r="H13" s="180"/>
    </row>
    <row r="14" spans="1:8" ht="20.100000000000001" customHeight="1" x14ac:dyDescent="0.25">
      <c r="A14" s="183"/>
      <c r="B14" s="183"/>
      <c r="C14" s="183"/>
      <c r="D14" s="183"/>
      <c r="E14" s="183"/>
      <c r="F14" s="183"/>
      <c r="G14" s="183"/>
      <c r="H14" s="183"/>
    </row>
    <row r="15" spans="1:8" ht="99.95" customHeight="1" x14ac:dyDescent="0.25">
      <c r="A15" s="83" t="s">
        <v>30</v>
      </c>
      <c r="B15" s="180"/>
      <c r="C15" s="180"/>
      <c r="D15" s="180"/>
      <c r="E15" s="83" t="s">
        <v>31</v>
      </c>
      <c r="F15" s="180"/>
      <c r="G15" s="180"/>
      <c r="H15" s="180"/>
    </row>
    <row r="16" spans="1:8" ht="99.95" customHeight="1" x14ac:dyDescent="0.25">
      <c r="A16" s="83" t="s">
        <v>32</v>
      </c>
      <c r="B16" s="180"/>
      <c r="C16" s="180"/>
      <c r="D16" s="180"/>
      <c r="E16" s="83" t="s">
        <v>33</v>
      </c>
      <c r="F16" s="180"/>
      <c r="G16" s="180"/>
      <c r="H16" s="180"/>
    </row>
    <row r="17" spans="1:8" ht="138.94999999999999" customHeight="1" x14ac:dyDescent="0.25">
      <c r="A17" s="83" t="s">
        <v>34</v>
      </c>
      <c r="B17" s="81"/>
      <c r="C17" s="84" t="s">
        <v>35</v>
      </c>
      <c r="D17" s="81"/>
      <c r="E17" s="83" t="s">
        <v>36</v>
      </c>
      <c r="F17" s="180"/>
      <c r="G17" s="180"/>
      <c r="H17" s="180"/>
    </row>
    <row r="18" spans="1:8" ht="85.5" customHeight="1" x14ac:dyDescent="0.25">
      <c r="A18" s="83" t="s">
        <v>37</v>
      </c>
      <c r="B18" s="81"/>
      <c r="C18" s="175" t="s">
        <v>38</v>
      </c>
      <c r="D18" s="175"/>
      <c r="E18" s="176"/>
      <c r="F18" s="176"/>
      <c r="G18" s="176"/>
      <c r="H18" s="176"/>
    </row>
    <row r="19" spans="1:8" ht="94.5" x14ac:dyDescent="0.25">
      <c r="A19" s="83" t="s">
        <v>39</v>
      </c>
      <c r="B19" s="81"/>
      <c r="C19" s="175" t="s">
        <v>40</v>
      </c>
      <c r="D19" s="175"/>
      <c r="E19" s="81"/>
      <c r="F19" s="83" t="s">
        <v>41</v>
      </c>
      <c r="G19" s="176"/>
      <c r="H19" s="176"/>
    </row>
    <row r="20" spans="1:8" ht="132.6" customHeight="1" x14ac:dyDescent="0.25">
      <c r="A20" s="175" t="s">
        <v>42</v>
      </c>
      <c r="B20" s="175"/>
      <c r="C20" s="81"/>
      <c r="D20" s="175" t="s">
        <v>43</v>
      </c>
      <c r="E20" s="175"/>
      <c r="F20" s="176"/>
      <c r="G20" s="176"/>
      <c r="H20" s="176"/>
    </row>
    <row r="21" spans="1:8" ht="99.95" customHeight="1" x14ac:dyDescent="0.25">
      <c r="A21" s="185" t="s">
        <v>44</v>
      </c>
      <c r="B21" s="185"/>
      <c r="C21" s="81"/>
      <c r="D21" s="175" t="s">
        <v>45</v>
      </c>
      <c r="E21" s="175"/>
      <c r="F21" s="176"/>
      <c r="G21" s="176"/>
      <c r="H21" s="176"/>
    </row>
    <row r="22" spans="1:8" ht="20.100000000000001" customHeight="1" x14ac:dyDescent="0.25">
      <c r="A22" s="184"/>
      <c r="B22" s="184"/>
      <c r="C22" s="184"/>
      <c r="D22" s="184"/>
      <c r="E22" s="184"/>
      <c r="F22" s="184"/>
      <c r="G22" s="184"/>
      <c r="H22" s="184"/>
    </row>
    <row r="23" spans="1:8" ht="99.95" customHeight="1" x14ac:dyDescent="0.25">
      <c r="A23" s="84" t="s">
        <v>46</v>
      </c>
      <c r="B23" s="176"/>
      <c r="C23" s="176"/>
      <c r="D23" s="175" t="s">
        <v>47</v>
      </c>
      <c r="E23" s="175"/>
      <c r="F23" s="175"/>
      <c r="G23" s="176"/>
      <c r="H23" s="176"/>
    </row>
    <row r="24" spans="1:8" ht="113.45" customHeight="1" x14ac:dyDescent="0.25">
      <c r="A24" s="175" t="s">
        <v>48</v>
      </c>
      <c r="B24" s="175"/>
      <c r="C24" s="175"/>
      <c r="D24" s="81"/>
      <c r="E24" s="175" t="s">
        <v>49</v>
      </c>
      <c r="F24" s="175"/>
      <c r="G24" s="176"/>
      <c r="H24" s="176"/>
    </row>
    <row r="25" spans="1:8" ht="35.1" customHeight="1" x14ac:dyDescent="0.25">
      <c r="A25" s="8"/>
      <c r="B25" s="8"/>
      <c r="C25" s="8"/>
      <c r="D25" s="74"/>
      <c r="E25" s="8"/>
      <c r="F25" s="8"/>
      <c r="G25" s="8"/>
      <c r="H25" s="8"/>
    </row>
  </sheetData>
  <sheetProtection algorithmName="SHA-512" hashValue="iIyU3a5IIcGVPGUEPAf58a5g2dxBGqruH/k9Uw6m94LXM4zAeLNnoBHcSBbWHtsSodl5sJZYil4KGCdY4u/9CA==" saltValue="kGQCGamk0mDMwyKzFqI2aw==" spinCount="100000" sheet="1" formatCells="0" deleteColumns="0" deleteRows="0"/>
  <mergeCells count="43">
    <mergeCell ref="A20:B20"/>
    <mergeCell ref="D20:E20"/>
    <mergeCell ref="F20:H20"/>
    <mergeCell ref="A22:H22"/>
    <mergeCell ref="A21:B21"/>
    <mergeCell ref="D21:E21"/>
    <mergeCell ref="F21:H21"/>
    <mergeCell ref="E24:F24"/>
    <mergeCell ref="G24:H24"/>
    <mergeCell ref="B23:C23"/>
    <mergeCell ref="D23:F23"/>
    <mergeCell ref="G23:H23"/>
    <mergeCell ref="A24:C24"/>
    <mergeCell ref="A1:H1"/>
    <mergeCell ref="B2:D2"/>
    <mergeCell ref="B16:D16"/>
    <mergeCell ref="F16:H16"/>
    <mergeCell ref="F17:H17"/>
    <mergeCell ref="B11:H11"/>
    <mergeCell ref="B13:C13"/>
    <mergeCell ref="A14:H14"/>
    <mergeCell ref="B12:H12"/>
    <mergeCell ref="G13:H13"/>
    <mergeCell ref="B15:D15"/>
    <mergeCell ref="F15:H15"/>
    <mergeCell ref="F2:H2"/>
    <mergeCell ref="B6:C6"/>
    <mergeCell ref="E6:F6"/>
    <mergeCell ref="B7:D7"/>
    <mergeCell ref="D9:E9"/>
    <mergeCell ref="E3:F3"/>
    <mergeCell ref="E4:F4"/>
    <mergeCell ref="B3:C3"/>
    <mergeCell ref="A5:H5"/>
    <mergeCell ref="B9:C9"/>
    <mergeCell ref="F9:H9"/>
    <mergeCell ref="B4:C4"/>
    <mergeCell ref="F10:G10"/>
    <mergeCell ref="C10:D10"/>
    <mergeCell ref="C18:D18"/>
    <mergeCell ref="E18:H18"/>
    <mergeCell ref="C19:D19"/>
    <mergeCell ref="G19:H19"/>
  </mergeCells>
  <dataValidations count="3">
    <dataValidation type="list" allowBlank="1" showInputMessage="1" showErrorMessage="1" sqref="E13 B10 C20:C21 D17 D24 F7 E19 B18:B19 B23 H6 H8" xr:uid="{A1C71FB0-210E-4301-9274-4B2CC57CDCD9}">
      <formula1>"Sim, Não"</formula1>
    </dataValidation>
    <dataValidation type="list" allowBlank="1" showInputMessage="1" showErrorMessage="1" sqref="H10" xr:uid="{3777CC2E-689C-4DE1-8AE3-5BED79A8E0B1}">
      <formula1>"Sim, Não, Não se aplica"</formula1>
    </dataValidation>
    <dataValidation type="list" allowBlank="1" showInputMessage="1" showErrorMessage="1" sqref="H7" xr:uid="{C0335DB1-3810-4EC5-AE98-B43ECA818CF0}">
      <formula1>"Federal, Estadual, Municipal"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C3101E9D-7397-4DF9-BD50-B9D293F0D2F1}">
          <x14:formula1>
            <xm:f>'VAL Dados'!$A$2:$A$6</xm:f>
          </x14:formula1>
          <xm:sqref>B6</xm:sqref>
        </x14:dataValidation>
        <x14:dataValidation type="list" allowBlank="1" showInputMessage="1" showErrorMessage="1" xr:uid="{9E10647B-1996-49AD-B80E-6A35064553B5}">
          <x14:formula1>
            <xm:f>'VAL Dados'!$B$2:$B$30</xm:f>
          </x14:formula1>
          <xm:sqref>E6:F6</xm:sqref>
        </x14:dataValidation>
        <x14:dataValidation type="list" allowBlank="1" showInputMessage="1" showErrorMessage="1" xr:uid="{5BE94761-55D0-4A44-BE68-0D86874D4A59}">
          <x14:formula1>
            <xm:f>'VAL Dados'!$C$2:$C$4</xm:f>
          </x14:formula1>
          <xm:sqref>H7</xm:sqref>
        </x14:dataValidation>
        <x14:dataValidation type="list" allowBlank="1" showInputMessage="1" showErrorMessage="1" xr:uid="{34EC56B6-FF4E-4054-AD04-F9A3B511A203}">
          <x14:formula1>
            <xm:f>'VAL Dados'!$D$2:$D$4</xm:f>
          </x14:formula1>
          <xm:sqref>B8</xm:sqref>
        </x14:dataValidation>
        <x14:dataValidation type="list" allowBlank="1" showInputMessage="1" showErrorMessage="1" xr:uid="{68D73EE4-2890-443E-8537-3476E4CB5674}">
          <x14:formula1>
            <xm:f>'VAL Dados'!$E$2:$E$7</xm:f>
          </x14:formula1>
          <xm:sqref>D8</xm:sqref>
        </x14:dataValidation>
        <x14:dataValidation type="list" allowBlank="1" showInputMessage="1" showErrorMessage="1" xr:uid="{5439103A-D0E9-4A87-B7E2-79F1BF001647}">
          <x14:formula1>
            <xm:f>'VAL Dados'!$F$2:$F$5</xm:f>
          </x14:formula1>
          <xm:sqref>B15:D15</xm:sqref>
        </x14:dataValidation>
        <x14:dataValidation type="list" allowBlank="1" showInputMessage="1" showErrorMessage="1" xr:uid="{D5EC2FE2-7F33-437F-AEC9-2E3E183634CC}">
          <x14:formula1>
            <xm:f>'VAL Dados'!$G$2:$G$8</xm:f>
          </x14:formula1>
          <xm:sqref>B16:D16</xm:sqref>
        </x14:dataValidation>
        <x14:dataValidation type="list" allowBlank="1" showInputMessage="1" showErrorMessage="1" xr:uid="{A1A9C948-C6F6-4DF1-A69E-ACEB26FE1BA2}">
          <x14:formula1>
            <xm:f>'VAL Dados'!$H$2:$H$7</xm:f>
          </x14:formula1>
          <xm:sqref>F16:H16</xm:sqref>
        </x14:dataValidation>
        <x14:dataValidation type="list" allowBlank="1" showInputMessage="1" showErrorMessage="1" xr:uid="{92A9EAEE-3CD2-4ADB-B199-9E7169A1F4B4}">
          <x14:formula1>
            <xm:f>'VAL Dados'!$I$2:$I$7</xm:f>
          </x14:formula1>
          <xm:sqref>B17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2DE97-F0F7-4406-9651-A93083358667}">
  <dimension ref="A1:D206"/>
  <sheetViews>
    <sheetView topLeftCell="A173" workbookViewId="0">
      <selection activeCell="C5" sqref="C5:C185"/>
    </sheetView>
  </sheetViews>
  <sheetFormatPr defaultRowHeight="15" x14ac:dyDescent="0.25"/>
  <cols>
    <col min="1" max="1" width="35" customWidth="1"/>
    <col min="2" max="2" width="14.28515625" style="7" bestFit="1" customWidth="1"/>
    <col min="3" max="3" width="14.28515625" style="161" bestFit="1" customWidth="1"/>
    <col min="4" max="4" width="16.140625" style="161" bestFit="1" customWidth="1"/>
  </cols>
  <sheetData>
    <row r="1" spans="1:4" x14ac:dyDescent="0.25">
      <c r="A1" s="163" t="s">
        <v>279</v>
      </c>
      <c r="B1" s="212"/>
      <c r="C1" s="212"/>
      <c r="D1" s="212"/>
    </row>
    <row r="2" spans="1:4" x14ac:dyDescent="0.25">
      <c r="A2" s="163" t="s">
        <v>282</v>
      </c>
      <c r="B2" s="213">
        <f>Perfil!B2</f>
        <v>0</v>
      </c>
      <c r="C2" s="213"/>
      <c r="D2" s="213"/>
    </row>
    <row r="3" spans="1:4" x14ac:dyDescent="0.25">
      <c r="A3" s="163" t="s">
        <v>286</v>
      </c>
      <c r="B3" s="213">
        <f>Perfil!B3</f>
        <v>0</v>
      </c>
      <c r="C3" s="213"/>
      <c r="D3" s="213"/>
    </row>
    <row r="4" spans="1:4" x14ac:dyDescent="0.25">
      <c r="A4" s="163" t="s">
        <v>290</v>
      </c>
      <c r="B4" s="164" t="s">
        <v>287</v>
      </c>
      <c r="C4" s="165" t="s">
        <v>280</v>
      </c>
      <c r="D4" s="165" t="s">
        <v>281</v>
      </c>
    </row>
    <row r="5" spans="1:4" x14ac:dyDescent="0.25">
      <c r="A5" s="163" t="str">
        <f>'Área I'!A3</f>
        <v>Área I.1. Envolvimento da Alta Direção com o Programa de Integridade</v>
      </c>
      <c r="B5" s="164">
        <f>'Área I'!B3</f>
        <v>0</v>
      </c>
      <c r="C5" s="165">
        <f>'Área I'!C3</f>
        <v>0</v>
      </c>
      <c r="D5" s="165">
        <f>'Área I'!F3</f>
        <v>0</v>
      </c>
    </row>
    <row r="6" spans="1:4" x14ac:dyDescent="0.25">
      <c r="A6" s="163" t="str">
        <f>'Área I'!A4</f>
        <v xml:space="preserve">I.1.1 A empresa manifesta, de forma institucional, seu compromisso com a ética e a integridade? </v>
      </c>
      <c r="B6" s="164">
        <f>'Área I'!B4</f>
        <v>0.5</v>
      </c>
      <c r="C6" s="165">
        <f>'Área I'!C4</f>
        <v>0</v>
      </c>
      <c r="D6" s="165">
        <f>'Área I'!F4</f>
        <v>0</v>
      </c>
    </row>
    <row r="7" spans="1:4" x14ac:dyDescent="0.25">
      <c r="A7" s="163" t="str">
        <f>'Área I'!A5</f>
        <v xml:space="preserve">I.1.2 Os membros da alta direção, de forma pessoalizada, manifestam apoio ao programa de integridade? </v>
      </c>
      <c r="B7" s="164">
        <f>'Área I'!B5</f>
        <v>0.5</v>
      </c>
      <c r="C7" s="165">
        <f>'Área I'!C5</f>
        <v>0</v>
      </c>
      <c r="D7" s="165">
        <f>'Área I'!F5</f>
        <v>0</v>
      </c>
    </row>
    <row r="8" spans="1:4" x14ac:dyDescent="0.25">
      <c r="A8" s="163" t="str">
        <f>'Área I'!A6</f>
        <v>I.1.1/1.2 As manifestações de apoio ao programa de integridade são realizadas:</v>
      </c>
      <c r="B8" s="164" t="str">
        <f>'Área I'!B6</f>
        <v>-</v>
      </c>
      <c r="C8" s="165" t="str">
        <f>'Área I'!C6</f>
        <v>-</v>
      </c>
      <c r="D8" s="165">
        <f>'Área I'!F6</f>
        <v>0</v>
      </c>
    </row>
    <row r="9" spans="1:4" x14ac:dyDescent="0.25">
      <c r="A9" s="163" t="str">
        <f>'Área I'!A7</f>
        <v>a)  por meio de diferentes emissores, isto é, o apoio foi manifestado por, pelo menos, dois membros da alta direção (que atuam diretamente na empresa avaliada).</v>
      </c>
      <c r="B9" s="164">
        <f>'Área I'!B7</f>
        <v>1</v>
      </c>
      <c r="C9" s="165">
        <f>'Área I'!C7</f>
        <v>0</v>
      </c>
      <c r="D9" s="165">
        <f>'Área I'!F7</f>
        <v>0</v>
      </c>
    </row>
    <row r="10" spans="1:4" x14ac:dyDescent="0.25">
      <c r="A10" s="163" t="str">
        <f>'Área I'!A8</f>
        <v>b) de forma periódica, com comprovação de, ao menos, quatro manifestações no período avaliado.</v>
      </c>
      <c r="B10" s="164">
        <f>'Área I'!B8</f>
        <v>1</v>
      </c>
      <c r="C10" s="165">
        <f>'Área I'!C8</f>
        <v>0</v>
      </c>
      <c r="D10" s="165">
        <f>'Área I'!F8</f>
        <v>0</v>
      </c>
    </row>
    <row r="11" spans="1:4" x14ac:dyDescent="0.25">
      <c r="A11" s="163" t="str">
        <f>'Área I'!A9</f>
        <v xml:space="preserve">c) por diferentes meios para alcançar o público interno da empresa, em toda sua diversidade. </v>
      </c>
      <c r="B11" s="164">
        <f>'Área I'!B9</f>
        <v>0.5</v>
      </c>
      <c r="C11" s="165">
        <f>'Área I'!C9</f>
        <v>0</v>
      </c>
      <c r="D11" s="165">
        <f>'Área I'!F9</f>
        <v>0</v>
      </c>
    </row>
    <row r="12" spans="1:4" x14ac:dyDescent="0.25">
      <c r="A12" s="163" t="str">
        <f>'Área I'!A10</f>
        <v>I.1.3 São feitas manifestações de apoio ao programa de integridade dirigidas ao público externo?</v>
      </c>
      <c r="B12" s="164">
        <f>'Área I'!B10</f>
        <v>0.5</v>
      </c>
      <c r="C12" s="165">
        <f>'Área I'!C10</f>
        <v>0</v>
      </c>
      <c r="D12" s="165">
        <f>'Área I'!F10</f>
        <v>0</v>
      </c>
    </row>
    <row r="13" spans="1:4" x14ac:dyDescent="0.25">
      <c r="A13" s="163" t="str">
        <f>'Área I'!A11</f>
        <v>I.1.4 Os membros da alta direção participam da implementação e supervisão do programa de integridade:</v>
      </c>
      <c r="B13" s="164" t="str">
        <f>'Área I'!B11</f>
        <v>-</v>
      </c>
      <c r="C13" s="165" t="str">
        <f>'Área I'!C11</f>
        <v>-</v>
      </c>
      <c r="D13" s="165" t="str">
        <f>'Área I'!F11</f>
        <v>-</v>
      </c>
    </row>
    <row r="14" spans="1:4" x14ac:dyDescent="0.25">
      <c r="A14" s="163" t="str">
        <f>'Área I'!A12</f>
        <v>a) por meio da inclusão de temas relacionados ao programa de integridade em reuniões da alta direção.</v>
      </c>
      <c r="B14" s="164">
        <f>'Área I'!B12</f>
        <v>1</v>
      </c>
      <c r="C14" s="165">
        <f>'Área I'!C12</f>
        <v>0</v>
      </c>
      <c r="D14" s="165">
        <f>'Área I'!F12</f>
        <v>0</v>
      </c>
    </row>
    <row r="15" spans="1:4" x14ac:dyDescent="0.25">
      <c r="A15" s="163" t="str">
        <f>'Área I'!A13</f>
        <v xml:space="preserve">b) por meio de aprovações de medidas importantes para o programa de integridade (instituição formal do programa, designação da instância responsável, estabelecimento  de políticas ou publicação de relatórios de atividades do programa, etc). </v>
      </c>
      <c r="B15" s="164">
        <f>'Área I'!B13</f>
        <v>1</v>
      </c>
      <c r="C15" s="165">
        <f>'Área I'!C13</f>
        <v>0</v>
      </c>
      <c r="D15" s="165">
        <f>'Área I'!F13</f>
        <v>0</v>
      </c>
    </row>
    <row r="16" spans="1:4" x14ac:dyDescent="0.25">
      <c r="A16" s="163" t="str">
        <f>'Área I'!A14</f>
        <v>c) por meio do recebimento e avaliação de relatórios periódicos de acompanhamento das atividades relacionadas ao programa de integridade, inclusive das empresas controladas/subsidiárias, quando for o caso.</v>
      </c>
      <c r="B16" s="164">
        <f>'Área I'!B14</f>
        <v>1</v>
      </c>
      <c r="C16" s="165">
        <f>'Área I'!C14</f>
        <v>0</v>
      </c>
      <c r="D16" s="165">
        <f>'Área I'!F14</f>
        <v>0</v>
      </c>
    </row>
    <row r="17" spans="1:4" x14ac:dyDescent="0.25">
      <c r="A17" s="163" t="str">
        <f>'Área I'!A15</f>
        <v>d) por meio da participação em órgão colegiado responsável por tratar de temas relacionados ao programa.</v>
      </c>
      <c r="B17" s="164">
        <f>'Área I'!B15</f>
        <v>1</v>
      </c>
      <c r="C17" s="165">
        <f>'Área I'!C15</f>
        <v>0</v>
      </c>
      <c r="D17" s="165">
        <f>'Área I'!F15</f>
        <v>0</v>
      </c>
    </row>
    <row r="18" spans="1:4" x14ac:dyDescent="0.25">
      <c r="A18" s="163" t="str">
        <f>'Área I'!A16</f>
        <v>e) por meio da participação em treinamento específico sobre temas relacionados ao programa de integridade no período avaliado.</v>
      </c>
      <c r="B18" s="164">
        <f>'Área I'!B16</f>
        <v>1</v>
      </c>
      <c r="C18" s="165">
        <f>'Área I'!C16</f>
        <v>0</v>
      </c>
      <c r="D18" s="165">
        <f>'Área I'!F16</f>
        <v>0</v>
      </c>
    </row>
    <row r="19" spans="1:4" x14ac:dyDescent="0.25">
      <c r="A19" s="163" t="str">
        <f>'Área I'!A17</f>
        <v>I.1.5 Existem critérios formalizados para escolha de membros da alta direção que considerem aspectos de integridade?</v>
      </c>
      <c r="B19" s="164">
        <f>'Área I'!B17</f>
        <v>1.5</v>
      </c>
      <c r="C19" s="165">
        <f>'Área I'!C17</f>
        <v>0</v>
      </c>
      <c r="D19" s="165">
        <f>'Área I'!F17</f>
        <v>0</v>
      </c>
    </row>
    <row r="20" spans="1:4" x14ac:dyDescent="0.25">
      <c r="A20" s="163" t="str">
        <f>'Área I'!A18</f>
        <v>I.1.6 Esses critérios são aplicáveis inclusive nas nomeações de membros da alta direção das empresas controladas/subsidiárias, quando for o caso?</v>
      </c>
      <c r="B20" s="164">
        <f>'Área I'!B18</f>
        <v>0.5</v>
      </c>
      <c r="C20" s="165">
        <f>'Área I'!C18</f>
        <v>0</v>
      </c>
      <c r="D20" s="165">
        <f>'Área I'!F18</f>
        <v>0</v>
      </c>
    </row>
    <row r="21" spans="1:4" x14ac:dyDescent="0.25">
      <c r="A21" s="163" t="str">
        <f>'Área I'!A19</f>
        <v>I.1.7 Além do Pacto Empresarial pela Integridade e Contra a Corrupção do Instituto Ethos, a empresa participa de outras ações coletivas relacionadas ao tema integridade e prevenção da corrupção?</v>
      </c>
      <c r="B21" s="164">
        <f>'Área I'!B19</f>
        <v>2</v>
      </c>
      <c r="C21" s="165">
        <f>'Área I'!C19</f>
        <v>0</v>
      </c>
      <c r="D21" s="165">
        <f>'Área I'!F19</f>
        <v>0</v>
      </c>
    </row>
    <row r="22" spans="1:4" x14ac:dyDescent="0.25">
      <c r="A22" s="163" t="str">
        <f>'Área I'!A20</f>
        <v>Área I.2. Área Responsável pelo Programa de Integridade</v>
      </c>
      <c r="B22" s="164">
        <f>'Área I'!B20</f>
        <v>0</v>
      </c>
      <c r="C22" s="165">
        <f>'Área I'!C20</f>
        <v>0</v>
      </c>
      <c r="D22" s="165">
        <f>'Área I'!F20</f>
        <v>0</v>
      </c>
    </row>
    <row r="23" spans="1:4" x14ac:dyDescent="0.25">
      <c r="A23" s="163" t="str">
        <f>'Área I'!A21</f>
        <v>I.2.1 A empresa possui uma área/pessoa formalmente responsável pelo programa de integridade no Brasil?</v>
      </c>
      <c r="B23" s="164">
        <f>'Área I'!B21</f>
        <v>0.6</v>
      </c>
      <c r="C23" s="165">
        <f>'Área I'!C21</f>
        <v>0</v>
      </c>
      <c r="D23" s="165">
        <f>'Área I'!F21</f>
        <v>0</v>
      </c>
    </row>
    <row r="24" spans="1:4" x14ac:dyDescent="0.25">
      <c r="A24" s="163" t="str">
        <f>'Área I'!A22</f>
        <v>I.2.2 A área ou a pessoa responsável pelo programa de integridade:</v>
      </c>
      <c r="B24" s="164" t="str">
        <f>'Área I'!B22</f>
        <v>-</v>
      </c>
      <c r="C24" s="165" t="str">
        <f>'Área I'!C22</f>
        <v>-</v>
      </c>
      <c r="D24" s="165">
        <f>'Área I'!F22</f>
        <v>0</v>
      </c>
    </row>
    <row r="25" spans="1:4" x14ac:dyDescent="0.25">
      <c r="A25" s="163" t="str">
        <f>'Área I'!A23</f>
        <v>a) dedica-se exclusivamente ao programa de integridade no Brasil?</v>
      </c>
      <c r="B25" s="164">
        <f>'Área I'!B23</f>
        <v>1.5</v>
      </c>
      <c r="C25" s="165">
        <f>'Área I'!C23</f>
        <v>0</v>
      </c>
      <c r="D25" s="165">
        <f>'Área I'!F23</f>
        <v>0</v>
      </c>
    </row>
    <row r="26" spans="1:4" x14ac:dyDescent="0.25">
      <c r="A26" s="163" t="str">
        <f>'Área I'!A24</f>
        <v>b) possui estrutura própria, não estando subordinada a outro departamento da empresa  (jurídico, auditoria, RH, etc)?</v>
      </c>
      <c r="B26" s="164">
        <f>'Área I'!B24</f>
        <v>1.5</v>
      </c>
      <c r="C26" s="165">
        <f>'Área I'!C24</f>
        <v>0</v>
      </c>
      <c r="D26" s="165">
        <f>'Área I'!F24</f>
        <v>0</v>
      </c>
    </row>
    <row r="27" spans="1:4" x14ac:dyDescent="0.25">
      <c r="A27" s="163" t="str">
        <f>'Área I'!A25</f>
        <v>I.2.3/2.4 Possui quantitativo de funcionários proporcional ao porte/riscos da empresa e às atribuições conferidas à área, incluindo representantes nas diferentes localidades em que a empresa atua (quando for o caso).</v>
      </c>
      <c r="B27" s="164">
        <f>'Área I'!B25</f>
        <v>1</v>
      </c>
      <c r="C27" s="165">
        <f>'Área I'!C25</f>
        <v>0</v>
      </c>
      <c r="D27" s="165">
        <f>'Área I'!F25</f>
        <v>0</v>
      </c>
    </row>
    <row r="28" spans="1:4" x14ac:dyDescent="0.25">
      <c r="A28" s="163" t="str">
        <f>'Área I'!A26</f>
        <v>I.2.5 As atribuições da área/pessoa responsável pelo programa de integridade estão formalmente estabelecidas?</v>
      </c>
      <c r="B28" s="164">
        <f>'Área I'!B26</f>
        <v>1.4</v>
      </c>
      <c r="C28" s="165">
        <f>'Área I'!C26</f>
        <v>0</v>
      </c>
      <c r="D28" s="165">
        <f>'Área I'!F26</f>
        <v>0</v>
      </c>
    </row>
    <row r="29" spans="1:4" x14ac:dyDescent="0.25">
      <c r="A29" s="163" t="str">
        <f>'Área I'!A27</f>
        <v>I.2.6 A área/ pessoa responsável possui estrutura de reporte formalmente definida que possibilita acesso do responsável ao mais alto nível hierárquico da empresa (no Brasil e no exterior, quando for o caso)?</v>
      </c>
      <c r="B29" s="164">
        <f>'Área I'!B27</f>
        <v>2</v>
      </c>
      <c r="C29" s="165">
        <f>'Área I'!C27</f>
        <v>0</v>
      </c>
      <c r="D29" s="165">
        <f>'Área I'!F27</f>
        <v>0</v>
      </c>
    </row>
    <row r="30" spans="1:4" x14ac:dyDescent="0.25">
      <c r="A30" s="163" t="str">
        <f>'Área I'!A28</f>
        <v>I.2.7 O responsável pela área:</v>
      </c>
      <c r="B30" s="164" t="str">
        <f>'Área I'!B28</f>
        <v>-</v>
      </c>
      <c r="C30" s="165" t="str">
        <f>'Área I'!C28</f>
        <v>-</v>
      </c>
      <c r="D30" s="165">
        <f>'Área I'!F28</f>
        <v>0</v>
      </c>
    </row>
    <row r="31" spans="1:4" x14ac:dyDescent="0.25">
      <c r="A31" s="163" t="str">
        <f>'Área I'!A29</f>
        <v>a) conta com garantias formais para evitar punições arbitrárias e possibilitar o exercício de suas atividades com autonomia?</v>
      </c>
      <c r="B31" s="164">
        <f>'Área I'!B29</f>
        <v>2</v>
      </c>
      <c r="C31" s="165">
        <f>'Área I'!C29</f>
        <v>0</v>
      </c>
      <c r="D31" s="165">
        <f>'Área I'!F29</f>
        <v>0</v>
      </c>
    </row>
    <row r="32" spans="1:4" x14ac:dyDescent="0.25">
      <c r="A32" s="163" t="str">
        <f>'Área I'!A30</f>
        <v>b) atua diretamente ou como instância supervisora na investigação e apuração de situações que configurem violações éticas ou legais?</v>
      </c>
      <c r="B32" s="164">
        <f>'Área I'!B30</f>
        <v>1</v>
      </c>
      <c r="C32" s="165">
        <f>'Área I'!C30</f>
        <v>0</v>
      </c>
      <c r="D32" s="165">
        <f>'Área I'!F30</f>
        <v>0</v>
      </c>
    </row>
    <row r="33" spans="1:4" x14ac:dyDescent="0.25">
      <c r="A33" s="163" t="str">
        <f>'Área I'!A31</f>
        <v>c) possui garantias formalmente definidas de acesso a informações e documentos de outras áreas necessários para exercício de suas atribuições?</v>
      </c>
      <c r="B33" s="164">
        <f>'Área I'!B31</f>
        <v>1</v>
      </c>
      <c r="C33" s="165">
        <f>'Área I'!C31</f>
        <v>0</v>
      </c>
      <c r="D33" s="165">
        <f>'Área I'!F31</f>
        <v>0</v>
      </c>
    </row>
    <row r="34" spans="1:4" x14ac:dyDescent="0.25">
      <c r="A34" s="163" t="str">
        <f>'Área I'!A32</f>
        <v>I.2.8 Possui orçamento próprio, proporcional ao porte da empresa, e que possibilite o exercício das atividades da área responsável pelo programa de integridade?</v>
      </c>
      <c r="B34" s="164">
        <f>'Área I'!B32</f>
        <v>0</v>
      </c>
      <c r="C34" s="165">
        <f>'Área I'!C32</f>
        <v>0</v>
      </c>
      <c r="D34" s="165">
        <f>'Área I'!F32</f>
        <v>0</v>
      </c>
    </row>
    <row r="35" spans="1:4" x14ac:dyDescent="0.25">
      <c r="A35" s="163" t="str">
        <f>'Área II'!A3</f>
        <v>3. Padrões de Conduta</v>
      </c>
      <c r="B35" s="164">
        <f>'Área II'!B3</f>
        <v>0</v>
      </c>
      <c r="C35" s="164">
        <f>'Área II'!C3</f>
        <v>0</v>
      </c>
      <c r="D35" s="164">
        <f>'Área II'!F3</f>
        <v>0</v>
      </c>
    </row>
    <row r="36" spans="1:4" x14ac:dyDescent="0.25">
      <c r="A36" s="163" t="str">
        <f>'Área II'!A4</f>
        <v>II.3.2 O Código de Ética ou documento equivalente foi formalmente aprovado pela alta direção?</v>
      </c>
      <c r="B36" s="164">
        <f>'Área II'!B4</f>
        <v>0.5</v>
      </c>
      <c r="C36" s="164">
        <f>'Área II'!C4</f>
        <v>0</v>
      </c>
      <c r="D36" s="164">
        <f>'Área II'!F4</f>
        <v>0</v>
      </c>
    </row>
    <row r="37" spans="1:4" x14ac:dyDescent="0.25">
      <c r="A37" s="163" t="str">
        <f>'Área II'!A5</f>
        <v>II.3.3 O Código de Ética ou documento equivalente é facilmente acessível na página eletrônica da empresa?</v>
      </c>
      <c r="B37" s="164">
        <f>'Área II'!B5</f>
        <v>0.5</v>
      </c>
      <c r="C37" s="164">
        <f>'Área II'!C5</f>
        <v>0</v>
      </c>
      <c r="D37" s="164">
        <f>'Área II'!F5</f>
        <v>0</v>
      </c>
    </row>
    <row r="38" spans="1:4" x14ac:dyDescent="0.25">
      <c r="A38" s="163" t="str">
        <f>'Área II'!A6</f>
        <v>II.3.4 O Código de Ética ou documento equivalente:</v>
      </c>
      <c r="B38" s="164" t="str">
        <f>'Área II'!B6</f>
        <v>-</v>
      </c>
      <c r="C38" s="164" t="str">
        <f>'Área II'!C6</f>
        <v>-</v>
      </c>
      <c r="D38" s="164">
        <f>'Área II'!F6</f>
        <v>0</v>
      </c>
    </row>
    <row r="39" spans="1:4" x14ac:dyDescent="0.25">
      <c r="A39" s="163" t="str">
        <f>'Área II'!A7</f>
        <v>a) estabelece o compromisso da empresa com a ética e a integridade?</v>
      </c>
      <c r="B39" s="164">
        <f>'Área II'!B7</f>
        <v>0.2</v>
      </c>
      <c r="C39" s="164">
        <f>'Área II'!C7</f>
        <v>0</v>
      </c>
      <c r="D39" s="164">
        <f>'Área II'!F7</f>
        <v>0</v>
      </c>
    </row>
    <row r="40" spans="1:4" x14ac:dyDescent="0.25">
      <c r="A40" s="163" t="str">
        <f>'Área II'!A8</f>
        <v>b) proíbe, de forma clara, a prática de atos de corrupção e fraude?</v>
      </c>
      <c r="B40" s="164">
        <f>'Área II'!B8</f>
        <v>0.2</v>
      </c>
      <c r="C40" s="164">
        <f>'Área II'!C8</f>
        <v>0</v>
      </c>
      <c r="D40" s="164">
        <f>'Área II'!F8</f>
        <v>0</v>
      </c>
    </row>
    <row r="41" spans="1:4" x14ac:dyDescent="0.25">
      <c r="A41" s="163" t="str">
        <f>'Área II'!A9</f>
        <v>c) menciona a Lei nº 12.846/2013 (Lei Anticorrupção)?</v>
      </c>
      <c r="B41" s="164">
        <f>'Área II'!B9</f>
        <v>0.2</v>
      </c>
      <c r="C41" s="164">
        <f>'Área II'!C9</f>
        <v>0</v>
      </c>
      <c r="D41" s="164">
        <f>'Área II'!F9</f>
        <v>0</v>
      </c>
    </row>
    <row r="42" spans="1:4" x14ac:dyDescent="0.25">
      <c r="A42" s="163" t="str">
        <f>'Área II'!A10</f>
        <v>d) estabelece as condutas permitidas e proibidas dentro da empresa?</v>
      </c>
      <c r="B42" s="164">
        <f>'Área II'!B10</f>
        <v>0.2</v>
      </c>
      <c r="C42" s="164">
        <f>'Área II'!C10</f>
        <v>0</v>
      </c>
      <c r="D42" s="164">
        <f>'Área II'!F10</f>
        <v>0</v>
      </c>
    </row>
    <row r="43" spans="1:4" x14ac:dyDescent="0.25">
      <c r="A43" s="163" t="str">
        <f>'Área II'!A11</f>
        <v>e) menciona a possibilidade de aplicação de medidas disciplinares para aqueles que descumprirem seus preceitos?</v>
      </c>
      <c r="B43" s="164">
        <f>'Área II'!B11</f>
        <v>0.2</v>
      </c>
      <c r="C43" s="164">
        <f>'Área II'!C11</f>
        <v>0</v>
      </c>
      <c r="D43" s="164">
        <f>'Área II'!F11</f>
        <v>0</v>
      </c>
    </row>
    <row r="44" spans="1:4" x14ac:dyDescent="0.25">
      <c r="A44" s="163" t="str">
        <f>'Área II'!A12</f>
        <v>f) divulga os canais de denúncia da empresa?</v>
      </c>
      <c r="B44" s="164">
        <f>'Área II'!B12</f>
        <v>0.4</v>
      </c>
      <c r="C44" s="164">
        <f>'Área II'!C12</f>
        <v>0</v>
      </c>
      <c r="D44" s="164">
        <f>'Área II'!F12</f>
        <v>0</v>
      </c>
    </row>
    <row r="45" spans="1:4" x14ac:dyDescent="0.25">
      <c r="A45" s="163" t="str">
        <f>'Área II'!A13</f>
        <v>g) prevê as garantias oferecidas aos denunciantes de boa-fé?</v>
      </c>
      <c r="B45" s="164">
        <f>'Área II'!B13</f>
        <v>0.4</v>
      </c>
      <c r="C45" s="164">
        <f>'Área II'!C13</f>
        <v>0</v>
      </c>
      <c r="D45" s="164">
        <f>'Área II'!F13</f>
        <v>0</v>
      </c>
    </row>
    <row r="46" spans="1:4" x14ac:dyDescent="0.25">
      <c r="A46" s="163" t="str">
        <f>'Área II'!A14</f>
        <v>h) está alinhado com as especificidades da empresa, como áreas de atuação e grau de interação com a administração pública?</v>
      </c>
      <c r="B46" s="164">
        <f>'Área II'!B14</f>
        <v>0.6</v>
      </c>
      <c r="C46" s="164">
        <f>'Área II'!C14</f>
        <v>0</v>
      </c>
      <c r="D46" s="164">
        <f>'Área II'!F14</f>
        <v>0</v>
      </c>
    </row>
    <row r="47" spans="1:4" x14ac:dyDescent="0.25">
      <c r="A47" s="163" t="str">
        <f>'Área II'!A15</f>
        <v>i) possui linguagem clara e compreensível?</v>
      </c>
      <c r="B47" s="164">
        <f>'Área II'!B15</f>
        <v>0.2</v>
      </c>
      <c r="C47" s="164">
        <f>'Área II'!C15</f>
        <v>0</v>
      </c>
      <c r="D47" s="164">
        <f>'Área II'!F15</f>
        <v>0</v>
      </c>
    </row>
    <row r="48" spans="1:4" x14ac:dyDescent="0.25">
      <c r="A48" s="163" t="str">
        <f>'Área II'!A16</f>
        <v>j) possui versão nos principais idiomas dos países em que a empresa atua?</v>
      </c>
      <c r="B48" s="164">
        <f>'Área II'!B16</f>
        <v>0.2</v>
      </c>
      <c r="C48" s="164">
        <f>'Área II'!C16</f>
        <v>0</v>
      </c>
      <c r="D48" s="164">
        <f>'Área II'!F16</f>
        <v>0</v>
      </c>
    </row>
    <row r="49" spans="1:4" x14ac:dyDescent="0.25">
      <c r="A49" s="163" t="str">
        <f>'Área II'!A17</f>
        <v>II.3.5 O Código de Ética é aplicável a terceiros e/ou a empresa possui um documento equivalente específico para terceiros, como Código de Fornecedor?</v>
      </c>
      <c r="B49" s="164">
        <f>'Área II'!B17</f>
        <v>0.5</v>
      </c>
      <c r="C49" s="164">
        <f>'Área II'!C17</f>
        <v>0</v>
      </c>
      <c r="D49" s="164">
        <f>'Área II'!F17</f>
        <v>0</v>
      </c>
    </row>
    <row r="50" spans="1:4" x14ac:dyDescent="0.25">
      <c r="A50" s="163" t="str">
        <f>'Área II'!A18</f>
        <v>II.3.6 A empresa possui política ou procedimento de integridade específico que:</v>
      </c>
      <c r="B50" s="164" t="str">
        <f>'Área II'!B18</f>
        <v>-</v>
      </c>
      <c r="C50" s="164" t="str">
        <f>'Área II'!C18</f>
        <v>-</v>
      </c>
      <c r="D50" s="164">
        <f>'Área II'!F18</f>
        <v>0</v>
      </c>
    </row>
    <row r="51" spans="1:4" x14ac:dyDescent="0.25">
      <c r="A51" s="163" t="str">
        <f>'Área II'!A19</f>
        <v>a) veda expressamente a concessão de vantagens indevidas, econômicas ou não, a agentes públicos?</v>
      </c>
      <c r="B51" s="164">
        <f>'Área II'!B19</f>
        <v>0.4</v>
      </c>
      <c r="C51" s="164">
        <f>'Área II'!C19</f>
        <v>0</v>
      </c>
      <c r="D51" s="164">
        <f>'Área II'!F19</f>
        <v>0</v>
      </c>
    </row>
    <row r="52" spans="1:4" x14ac:dyDescent="0.25">
      <c r="A52" s="163" t="str">
        <f>'Área II'!A20</f>
        <v>b) trata do oferecimento de presentes, brindes e hospitalidades (refeições, entretenimento, viagem e hospedagem) a agentes públicos?</v>
      </c>
      <c r="B52" s="164">
        <f>'Área II'!B20</f>
        <v>0.4</v>
      </c>
      <c r="C52" s="164">
        <f>'Área II'!C20</f>
        <v>0</v>
      </c>
      <c r="D52" s="164">
        <f>'Área II'!F20</f>
        <v>0</v>
      </c>
    </row>
    <row r="53" spans="1:4" x14ac:dyDescent="0.25">
      <c r="A53" s="163" t="str">
        <f>'Área II'!A21</f>
        <v>c) trata da prevenção de conflito de interesses, especialmente nas relações com a Administração Pública, incluindo contratações de agentes públicos e seus familiares?</v>
      </c>
      <c r="B53" s="164">
        <f>'Área II'!B21</f>
        <v>0.4</v>
      </c>
      <c r="C53" s="164">
        <f>'Área II'!C21</f>
        <v>0</v>
      </c>
      <c r="D53" s="164">
        <f>'Área II'!F21</f>
        <v>0</v>
      </c>
    </row>
    <row r="54" spans="1:4" x14ac:dyDescent="0.25">
      <c r="A54" s="163" t="str">
        <f>'Área II'!A22</f>
        <v>d) estabelece orientações e controles sobre temas como realização de reuniões, encontros e outros tipos de interações entre administradores e empregados da PJ com agentes públicos?</v>
      </c>
      <c r="B54" s="164">
        <f>'Área II'!B22</f>
        <v>0.4</v>
      </c>
      <c r="C54" s="164">
        <f>'Área II'!C22</f>
        <v>0</v>
      </c>
      <c r="D54" s="164">
        <f>'Área II'!F22</f>
        <v>0</v>
      </c>
    </row>
    <row r="55" spans="1:4" x14ac:dyDescent="0.25">
      <c r="A55" s="163" t="str">
        <f>'Área II'!A23</f>
        <v>e) estabelece orientações específicas sobre participação em licitações e celebração de contratos com o Poder Público?</v>
      </c>
      <c r="B55" s="164">
        <f>'Área II'!B23</f>
        <v>0.4</v>
      </c>
      <c r="C55" s="164">
        <f>'Área II'!C23</f>
        <v>0</v>
      </c>
      <c r="D55" s="164">
        <f>'Área II'!F23</f>
        <v>0</v>
      </c>
    </row>
    <row r="56" spans="1:4" x14ac:dyDescent="0.25">
      <c r="A56" s="163" t="str">
        <f>'Área II'!A24</f>
        <v>f) estabelece orientações  para que seus administradores, funcionários ou terceiros agindo em seu nome  cooperem com eventuais investigações e fiscalizações realizadas por órgãos, entidades ou agentes públicos?</v>
      </c>
      <c r="B56" s="164">
        <f>'Área II'!B24</f>
        <v>0.4</v>
      </c>
      <c r="C56" s="164">
        <f>'Área II'!C24</f>
        <v>0</v>
      </c>
      <c r="D56" s="164">
        <f>'Área II'!F24</f>
        <v>0</v>
      </c>
    </row>
    <row r="57" spans="1:4" x14ac:dyDescent="0.25">
      <c r="A57" s="163" t="str">
        <f>'Área II'!A25</f>
        <v>g) trata da realização de doação filantrópica e patrocínio; ou informam claramente que a empresa não realiza essas atividades?</v>
      </c>
      <c r="B57" s="164">
        <f>'Área II'!B25</f>
        <v>0.4</v>
      </c>
      <c r="C57" s="164">
        <f>'Área II'!C25</f>
        <v>0</v>
      </c>
      <c r="D57" s="164">
        <f>'Área II'!F25</f>
        <v>0</v>
      </c>
    </row>
    <row r="58" spans="1:4" x14ac:dyDescent="0.25">
      <c r="A58" s="163" t="str">
        <f>'Área II'!A26</f>
        <v>3.7. As políticas e procedimentos de integridade apresentados:</v>
      </c>
      <c r="B58" s="164" t="str">
        <f>'Área II'!B26</f>
        <v>-</v>
      </c>
      <c r="C58" s="164" t="str">
        <f>'Área II'!C26</f>
        <v>-</v>
      </c>
      <c r="D58" s="164">
        <f>'Área II'!F26</f>
        <v>0</v>
      </c>
    </row>
    <row r="59" spans="1:4" x14ac:dyDescent="0.25">
      <c r="A59" s="163" t="str">
        <f>'Área II'!A27</f>
        <v>a) são proporcionais ao perfil da empresa e aos riscos a que está submetida?</v>
      </c>
      <c r="B59" s="164">
        <f>'Área II'!B27</f>
        <v>1</v>
      </c>
      <c r="C59" s="164">
        <f>'Área II'!C27</f>
        <v>0</v>
      </c>
      <c r="D59" s="164">
        <f>'Área II'!F27</f>
        <v>0</v>
      </c>
    </row>
    <row r="60" spans="1:4" x14ac:dyDescent="0.25">
      <c r="A60" s="163" t="str">
        <f>'Área II'!A28</f>
        <v>b) de maneira geral, são operacionais e contam com mecanismos que garantam sua aplicação, isto é, não são apenas documentos principiológicos?</v>
      </c>
      <c r="B60" s="164">
        <f>'Área II'!B28</f>
        <v>1</v>
      </c>
      <c r="C60" s="164">
        <f>'Área II'!C28</f>
        <v>0</v>
      </c>
      <c r="D60" s="164">
        <f>'Área II'!F28</f>
        <v>0</v>
      </c>
    </row>
    <row r="61" spans="1:4" x14ac:dyDescent="0.25">
      <c r="A61" s="163" t="str">
        <f>'Área II'!A29</f>
        <v>c) estão disponíveis em português e podem ser facilmente acessados pelos funcionários?</v>
      </c>
      <c r="B61" s="164">
        <f>'Área II'!B29</f>
        <v>0.4</v>
      </c>
      <c r="C61" s="164">
        <f>'Área II'!C29</f>
        <v>0</v>
      </c>
      <c r="D61" s="164">
        <f>'Área II'!F29</f>
        <v>0</v>
      </c>
    </row>
    <row r="62" spans="1:4" x14ac:dyDescent="0.25">
      <c r="A62" s="163" t="str">
        <f>'Área II'!A30</f>
        <v>d) indicam os responsáveis por sua aplicação e controle?</v>
      </c>
      <c r="B62" s="164">
        <f>'Área II'!B30</f>
        <v>1</v>
      </c>
      <c r="C62" s="164">
        <f>'Área II'!C30</f>
        <v>0</v>
      </c>
      <c r="D62" s="164">
        <f>'Área II'!F30</f>
        <v>0</v>
      </c>
    </row>
    <row r="63" spans="1:4" x14ac:dyDescent="0.25">
      <c r="A63" s="163" t="str">
        <f>'Área II'!A31</f>
        <v>3.8.  A empresa apresentou documentos que comprovam a aplicação das políticas e procedimentos apresentados no período avaliado.</v>
      </c>
      <c r="B63" s="164">
        <f>'Área II'!B31</f>
        <v>2.5</v>
      </c>
      <c r="C63" s="164">
        <f>'Área II'!C31</f>
        <v>0</v>
      </c>
      <c r="D63" s="164">
        <f>'Área II'!F31</f>
        <v>0</v>
      </c>
    </row>
    <row r="64" spans="1:4" x14ac:dyDescent="0.25">
      <c r="A64" s="163" t="str">
        <f>'Área II'!A32</f>
        <v>4. Relacionamento com Parceiros de Negócio</v>
      </c>
      <c r="B64" s="164">
        <f>'Área II'!B32</f>
        <v>0</v>
      </c>
      <c r="C64" s="164">
        <f>'Área II'!C32</f>
        <v>0</v>
      </c>
      <c r="D64" s="164">
        <f>'Área II'!F32</f>
        <v>0</v>
      </c>
    </row>
    <row r="65" spans="1:4" x14ac:dyDescent="0.25">
      <c r="A65" s="163" t="str">
        <f>'Área II'!A33</f>
        <v>4.1 A empresa apresentou normativos, políticas e procedimentos formalizados que tenham relação com o programa de integridade e que tratam de diligências prévias para contratação e supervisão de parceiros de negócio?</v>
      </c>
      <c r="B65" s="164">
        <f>'Área II'!B33</f>
        <v>0.2</v>
      </c>
      <c r="C65" s="164">
        <f>'Área II'!C33</f>
        <v>0</v>
      </c>
      <c r="D65" s="164">
        <f>'Área II'!F33</f>
        <v>0</v>
      </c>
    </row>
    <row r="66" spans="1:4" x14ac:dyDescent="0.25">
      <c r="A66" s="163" t="str">
        <f>'Área II'!A34</f>
        <v xml:space="preserve">4.2. As normas, políticas e procedimentos apresentados que tratam de diligências prévias para contratação e supervisão de parceiros de negócio: </v>
      </c>
      <c r="B66" s="164" t="str">
        <f>'Área II'!B34</f>
        <v>-</v>
      </c>
      <c r="C66" s="164" t="str">
        <f>'Área II'!C34</f>
        <v>-</v>
      </c>
      <c r="D66" s="164">
        <f>'Área II'!F34</f>
        <v>0</v>
      </c>
    </row>
    <row r="67" spans="1:4" x14ac:dyDescent="0.25">
      <c r="A67" s="163" t="str">
        <f>'Área II'!A35</f>
        <v>a) determinam a verificação prévia da integridade do parceiro de negócio, incluindo possível envolvimento em casos de corrupção e práticas de fraude contra a administração pública?</v>
      </c>
      <c r="B67" s="164">
        <f>'Área II'!B35</f>
        <v>0.2</v>
      </c>
      <c r="C67" s="164">
        <f>'Área II'!C35</f>
        <v>0</v>
      </c>
      <c r="D67" s="164">
        <f>'Área II'!F35</f>
        <v>0</v>
      </c>
    </row>
    <row r="68" spans="1:4" x14ac:dyDescent="0.25">
      <c r="A68" s="163" t="str">
        <f>'Área II'!A36</f>
        <v>b) estabelecem a segregação de função entre aqueles que realizam as diligências e os responsáveis por solicitar e autorizar a contratação?</v>
      </c>
      <c r="B68" s="164">
        <f>'Área II'!B36</f>
        <v>0.2</v>
      </c>
      <c r="C68" s="164">
        <f>'Área II'!C36</f>
        <v>0</v>
      </c>
      <c r="D68" s="164">
        <f>'Área II'!F36</f>
        <v>0</v>
      </c>
    </row>
    <row r="69" spans="1:4" x14ac:dyDescent="0.25">
      <c r="A69" s="163" t="str">
        <f>'Área II'!A37</f>
        <v>c) preveem a participação da área reponsável pelo programa de integridade na realização/supervisão das diligências?</v>
      </c>
      <c r="B69" s="164">
        <f>'Área II'!B37</f>
        <v>0.4</v>
      </c>
      <c r="C69" s="164">
        <f>'Área II'!C37</f>
        <v>0</v>
      </c>
      <c r="D69" s="164">
        <f>'Área II'!F37</f>
        <v>0</v>
      </c>
    </row>
    <row r="70" spans="1:4" x14ac:dyDescent="0.25">
      <c r="A70" s="163" t="str">
        <f>'Área II'!A38</f>
        <v>d) preveem a classificação dos contratos e/ou dos contratados por categoria de risco?</v>
      </c>
      <c r="B70" s="164">
        <f>'Área II'!B38</f>
        <v>0.2</v>
      </c>
      <c r="C70" s="164">
        <f>'Área II'!C38</f>
        <v>0</v>
      </c>
      <c r="D70" s="164">
        <f>'Área II'!F38</f>
        <v>0</v>
      </c>
    </row>
    <row r="71" spans="1:4" x14ac:dyDescent="0.25">
      <c r="A71" s="163" t="str">
        <f>'Área II'!A39</f>
        <v>e) indicam como as informações obtidas nas diligências sobre prévio envolvimento com corrupção/risco de corrupção deverão impactar na contratação ou não do parceiro de negócio?</v>
      </c>
      <c r="B71" s="164">
        <f>'Área II'!B39</f>
        <v>0.5</v>
      </c>
      <c r="C71" s="164">
        <f>'Área II'!C39</f>
        <v>0</v>
      </c>
      <c r="D71" s="164">
        <f>'Área II'!F39</f>
        <v>0</v>
      </c>
    </row>
    <row r="72" spans="1:4" x14ac:dyDescent="0.25">
      <c r="A72" s="163" t="str">
        <f>'Área II'!A40</f>
        <v>f) fazem referência à obrigatoriedade de realização de consultas a bancos de dados governamentais, como o CEIS, o CNEP e o CEPIM?</v>
      </c>
      <c r="B72" s="164">
        <f>'Área II'!B40</f>
        <v>0.2</v>
      </c>
      <c r="C72" s="164">
        <f>'Área II'!C40</f>
        <v>0</v>
      </c>
      <c r="D72" s="164">
        <f>'Área II'!F40</f>
        <v>0</v>
      </c>
    </row>
    <row r="73" spans="1:4" x14ac:dyDescent="0.25">
      <c r="A73" s="163" t="str">
        <f>'Área II'!A41</f>
        <v xml:space="preserve">g) favorecem a contratação de terceiros que apresentam programas de integridade implementado? </v>
      </c>
      <c r="B73" s="164">
        <f>'Área II'!B41</f>
        <v>0.5</v>
      </c>
      <c r="C73" s="164">
        <f>'Área II'!C41</f>
        <v>0</v>
      </c>
      <c r="D73" s="164">
        <f>'Área II'!F41</f>
        <v>0</v>
      </c>
    </row>
    <row r="74" spans="1:4" x14ac:dyDescent="0.25">
      <c r="A74" s="163" t="str">
        <f>'Área II'!A42</f>
        <v>h) indicam a forma e a periodicidade de supervisão de terceiros após a contratação, sobretudo daqueles considerados de alto risco?</v>
      </c>
      <c r="B74" s="164">
        <f>'Área II'!B42</f>
        <v>0.5</v>
      </c>
      <c r="C74" s="164">
        <f>'Área II'!C42</f>
        <v>0</v>
      </c>
      <c r="D74" s="164">
        <f>'Área II'!F42</f>
        <v>0</v>
      </c>
    </row>
    <row r="75" spans="1:4" x14ac:dyDescent="0.25">
      <c r="A75" s="163" t="str">
        <f>'Área II'!A43</f>
        <v>4.3. A empresa apresentou caso(s) real(is) vivenciado(s)  que comprovam a aplicação das regras e procedimentos referentes às diligências prévias à contratação de parceiros de negócio?</v>
      </c>
      <c r="B75" s="164">
        <f>'Área II'!B43</f>
        <v>1.5</v>
      </c>
      <c r="C75" s="164">
        <f>'Área II'!C43</f>
        <v>0</v>
      </c>
      <c r="D75" s="164">
        <f>'Área II'!F43</f>
        <v>0</v>
      </c>
    </row>
    <row r="76" spans="1:4" x14ac:dyDescent="0.25">
      <c r="A76" s="163" t="str">
        <f>'Área II'!A44</f>
        <v>4.4. A empresa utiliza algum software específico ou serviço especializado para realização de screening em processos de Due Diligence?</v>
      </c>
      <c r="B76" s="164">
        <f>'Área II'!B44</f>
        <v>0</v>
      </c>
      <c r="C76" s="164">
        <f>'Área II'!C44</f>
        <v>0</v>
      </c>
      <c r="D76" s="164">
        <f>'Área II'!F44</f>
        <v>0</v>
      </c>
    </row>
    <row r="77" spans="1:4" x14ac:dyDescent="0.25">
      <c r="A77" s="163" t="str">
        <f>'Área II'!A45</f>
        <v>4.5 A empresa utiliza cláusulas contratuais anticorrupção nos contratos celebrados com parceiros de negócio?</v>
      </c>
      <c r="B77" s="164">
        <f>'Área II'!B45</f>
        <v>0.2</v>
      </c>
      <c r="C77" s="164">
        <f>'Área II'!C45</f>
        <v>0</v>
      </c>
      <c r="D77" s="164">
        <f>'Área II'!F45</f>
        <v>0</v>
      </c>
    </row>
    <row r="78" spans="1:4" x14ac:dyDescent="0.25">
      <c r="A78" s="163" t="str">
        <f>'Área II'!A46</f>
        <v>4.5.1 Se sim, as cláusulas contratuais anticorrupção:</v>
      </c>
      <c r="B78" s="164" t="str">
        <f>'Área II'!B46</f>
        <v>-</v>
      </c>
      <c r="C78" s="164" t="str">
        <f>'Área II'!C46</f>
        <v>-</v>
      </c>
      <c r="D78" s="164">
        <f>'Área II'!F46</f>
        <v>0</v>
      </c>
    </row>
    <row r="79" spans="1:4" x14ac:dyDescent="0.25">
      <c r="A79" s="163" t="str">
        <f>'Área II'!A47</f>
        <v>a) estabelecem a obrigatoriedade do cumprimento de normas éticas e a vedação de práticas de fraude e corrupção?</v>
      </c>
      <c r="B79" s="164">
        <f>'Área II'!B47</f>
        <v>0.2</v>
      </c>
      <c r="C79" s="164">
        <f>'Área II'!C47</f>
        <v>0</v>
      </c>
      <c r="D79" s="164">
        <f>'Área II'!F47</f>
        <v>0</v>
      </c>
    </row>
    <row r="80" spans="1:4" x14ac:dyDescent="0.25">
      <c r="A80" s="163" t="str">
        <f>'Área II'!A48</f>
        <v>b) estão adaptadas à Lei nº 12.846/2013?</v>
      </c>
      <c r="B80" s="164">
        <f>'Área II'!B48</f>
        <v>0.2</v>
      </c>
      <c r="C80" s="164">
        <f>'Área II'!C48</f>
        <v>0</v>
      </c>
      <c r="D80" s="164">
        <f>'Área II'!F48</f>
        <v>0</v>
      </c>
    </row>
    <row r="81" spans="1:4" x14ac:dyDescent="0.25">
      <c r="A81" s="163" t="str">
        <f>'Área II'!A49</f>
        <v>c) recomendam expressamente a adoção de programa de integridade para os parceiros de negócio?</v>
      </c>
      <c r="B81" s="164">
        <f>'Área II'!B49</f>
        <v>0.5</v>
      </c>
      <c r="C81" s="164">
        <f>'Área II'!C49</f>
        <v>0</v>
      </c>
      <c r="D81" s="164">
        <f>'Área II'!F49</f>
        <v>0</v>
      </c>
    </row>
    <row r="82" spans="1:4" x14ac:dyDescent="0.25">
      <c r="A82" s="163" t="str">
        <f>'Área II'!A50</f>
        <v>d)  preveem a possibilidade de aplicação de sanções e/ou rescisão do contrato nos casos de não observância da integridade na execução do contrato ou de práticas de atos de fraude e corrupção por parte do contratado?</v>
      </c>
      <c r="B82" s="164">
        <f>'Área II'!B50</f>
        <v>0.5</v>
      </c>
      <c r="C82" s="164">
        <f>'Área II'!C50</f>
        <v>0</v>
      </c>
      <c r="D82" s="164">
        <f>'Área II'!F50</f>
        <v>0</v>
      </c>
    </row>
    <row r="83" spans="1:4" x14ac:dyDescent="0.25">
      <c r="A83" s="163" t="str">
        <f>'Área II'!A51</f>
        <v xml:space="preserve">4.6 A empresa apresentou cópias de contratos firmados com parceiros de negócio que comprovam a utilização de cláusulas contratuais anticorrupção entre 01/09/2018 e 31/10/2020? </v>
      </c>
      <c r="B83" s="164">
        <f>'Área II'!B51</f>
        <v>1</v>
      </c>
      <c r="C83" s="164">
        <f>'Área II'!C51</f>
        <v>0</v>
      </c>
      <c r="D83" s="164">
        <f>'Área II'!F51</f>
        <v>0</v>
      </c>
    </row>
    <row r="84" spans="1:4" x14ac:dyDescent="0.25">
      <c r="A84" s="163" t="str">
        <f>'Área II'!A52</f>
        <v>4.7.  A empresa comprovou a existência de regras e procedimentos formalizados sobre a realização de fusões, aquisições ou outras operações societárias que estabeleçam a obrigatoriedade de verificar o histórico de prática de atos lesivos previstos na Lei n. 12.846/2013  e outros ilícitos relacionados a corrupção e fraude antes da conclusão da operação?</v>
      </c>
      <c r="B84" s="164">
        <f>'Área II'!B52</f>
        <v>1</v>
      </c>
      <c r="C84" s="164">
        <f>'Área II'!C52</f>
        <v>0</v>
      </c>
      <c r="D84" s="164">
        <f>'Área II'!F52</f>
        <v>0</v>
      </c>
    </row>
    <row r="85" spans="1:4" x14ac:dyDescent="0.25">
      <c r="A85" s="163" t="str">
        <f>'Área II'!A53</f>
        <v>5. Controles Internos e Externos</v>
      </c>
      <c r="B85" s="164">
        <f>'Área II'!B53</f>
        <v>0</v>
      </c>
      <c r="C85" s="164">
        <f>'Área II'!C53</f>
        <v>0</v>
      </c>
      <c r="D85" s="164">
        <f>'Área II'!F53</f>
        <v>0</v>
      </c>
    </row>
    <row r="86" spans="1:4" x14ac:dyDescent="0.25">
      <c r="A86" s="163" t="str">
        <f>'Área II'!A54</f>
        <v>5.1 A empresa possui mecanismos de controles que asseguram a precisão e a clareza dos registros contábeis e a confiabiliadade dos relatórios e demonstrações financeiras, tais como:</v>
      </c>
      <c r="B86" s="164" t="str">
        <f>'Área II'!B54</f>
        <v>-</v>
      </c>
      <c r="C86" s="164" t="str">
        <f>'Área II'!C54</f>
        <v>-</v>
      </c>
      <c r="D86" s="164">
        <f>'Área II'!F54</f>
        <v>0</v>
      </c>
    </row>
    <row r="87" spans="1:4" x14ac:dyDescent="0.25">
      <c r="A87" s="163" t="str">
        <f>'Área II'!A55</f>
        <v>a) políticas e fluxos de trabalho para elaboração dos lançamentos contábeis, com definição das àreas responsáveis pela elaboração e revisão dos registros.</v>
      </c>
      <c r="B87" s="164">
        <f>'Área II'!B55</f>
        <v>0.6</v>
      </c>
      <c r="C87" s="164">
        <f>'Área II'!C55</f>
        <v>0</v>
      </c>
      <c r="D87" s="164">
        <f>'Área II'!F55</f>
        <v>0</v>
      </c>
    </row>
    <row r="88" spans="1:4" x14ac:dyDescent="0.25">
      <c r="A88" s="163" t="str">
        <f>'Área II'!A56</f>
        <v>b) regras que estabelecem a segregação de funções e a definição de níveis de aprovação de despesas.</v>
      </c>
      <c r="B88" s="164">
        <f>'Área II'!B56</f>
        <v>0.6</v>
      </c>
      <c r="C88" s="164">
        <f>'Área II'!C56</f>
        <v>0</v>
      </c>
      <c r="D88" s="164">
        <f>'Área II'!F56</f>
        <v>0</v>
      </c>
    </row>
    <row r="89" spans="1:4" x14ac:dyDescent="0.25">
      <c r="A89" s="163" t="str">
        <f>'Área II'!A57</f>
        <v>c) medidas formalizadas que visem identificar e tratar “red flags”, tais como receitas e despesas fora do padrão.</v>
      </c>
      <c r="B89" s="164">
        <f>'Área II'!B57</f>
        <v>0.6</v>
      </c>
      <c r="C89" s="164">
        <f>'Área II'!C57</f>
        <v>0</v>
      </c>
      <c r="D89" s="164">
        <f>'Área II'!F57</f>
        <v>0</v>
      </c>
    </row>
    <row r="90" spans="1:4" x14ac:dyDescent="0.25">
      <c r="A90" s="163" t="str">
        <f>'Área II'!A58</f>
        <v>d) área responsável pela auditoria interna formalmente instituída.</v>
      </c>
      <c r="B90" s="164">
        <f>'Área II'!B58</f>
        <v>0.6</v>
      </c>
      <c r="C90" s="164">
        <f>'Área II'!C58</f>
        <v>0</v>
      </c>
      <c r="D90" s="164">
        <f>'Área II'!F58</f>
        <v>0</v>
      </c>
    </row>
    <row r="91" spans="1:4" x14ac:dyDescent="0.25">
      <c r="A91" s="163" t="str">
        <f>'Área II'!A59</f>
        <v>e) realização periódica de auditoria independente.</v>
      </c>
      <c r="B91" s="164">
        <f>'Área II'!B59</f>
        <v>0.6</v>
      </c>
      <c r="C91" s="164">
        <f>'Área II'!C59</f>
        <v>0</v>
      </c>
      <c r="D91" s="164">
        <f>'Área II'!F59</f>
        <v>0</v>
      </c>
    </row>
    <row r="92" spans="1:4" x14ac:dyDescent="0.25">
      <c r="A92" s="163" t="str">
        <f>'Área II'!A60</f>
        <v>5.2. O programa de integridade foi submetido a processo independente de avaliação externa?</v>
      </c>
      <c r="B92" s="164">
        <f>'Área II'!B60</f>
        <v>1</v>
      </c>
      <c r="C92" s="164">
        <f>'Área II'!C60</f>
        <v>0</v>
      </c>
      <c r="D92" s="164">
        <f>'Área II'!F60</f>
        <v>0</v>
      </c>
    </row>
    <row r="93" spans="1:4" x14ac:dyDescent="0.25">
      <c r="A93" s="163" t="str">
        <f>'Área III'!A3</f>
        <v>6. Comunicação</v>
      </c>
      <c r="B93" s="164">
        <f>'Área III'!B3</f>
        <v>0</v>
      </c>
      <c r="C93" s="165">
        <f>'Área III'!C3</f>
        <v>0</v>
      </c>
      <c r="D93" s="165">
        <f>'Área III'!F3</f>
        <v>0</v>
      </c>
    </row>
    <row r="94" spans="1:4" x14ac:dyDescent="0.25">
      <c r="A94" s="163" t="str">
        <f>'Área III'!A4</f>
        <v>6.1.  A empresa possui um Plano/Política de Comunicação formalizado e relacionado ao programa de integridade?</v>
      </c>
      <c r="B94" s="164">
        <f>'Área III'!B4</f>
        <v>0.2</v>
      </c>
      <c r="C94" s="165">
        <f>'Área III'!C4</f>
        <v>0</v>
      </c>
      <c r="D94" s="165">
        <f>'Área III'!F4</f>
        <v>0</v>
      </c>
    </row>
    <row r="95" spans="1:4" x14ac:dyDescent="0.25">
      <c r="A95" s="163" t="str">
        <f>'Área III'!A5</f>
        <v>6.2 O Plano/Política de Comunicação apresentado contempla:</v>
      </c>
      <c r="B95" s="164" t="str">
        <f>'Área III'!B5</f>
        <v>-</v>
      </c>
      <c r="C95" s="165" t="str">
        <f>'Área III'!C5</f>
        <v>-</v>
      </c>
      <c r="D95" s="165">
        <f>'Área III'!F5</f>
        <v>0</v>
      </c>
    </row>
    <row r="96" spans="1:4" x14ac:dyDescent="0.25">
      <c r="A96" s="163" t="str">
        <f>'Área III'!A6</f>
        <v>a) o setor responsável pela implementação e supervisão do plano?</v>
      </c>
      <c r="B96" s="164">
        <f>'Área III'!B6</f>
        <v>0.5</v>
      </c>
      <c r="C96" s="165">
        <f>'Área III'!C6</f>
        <v>0</v>
      </c>
      <c r="D96" s="165">
        <f>'Área III'!F6</f>
        <v>0</v>
      </c>
    </row>
    <row r="97" spans="1:4" x14ac:dyDescent="0.25">
      <c r="A97" s="163" t="str">
        <f>'Área III'!A7</f>
        <v>b) o público-alvo das ações de comunicação?</v>
      </c>
      <c r="B97" s="164">
        <f>'Área III'!B7</f>
        <v>0.5</v>
      </c>
      <c r="C97" s="165">
        <f>'Área III'!C7</f>
        <v>0</v>
      </c>
      <c r="D97" s="165">
        <f>'Área III'!F7</f>
        <v>0</v>
      </c>
    </row>
    <row r="98" spans="1:4" x14ac:dyDescent="0.25">
      <c r="A98" s="163" t="str">
        <f>'Área III'!A8</f>
        <v>c) os diversos tipos de comunicações a serem trabalhados pela empresa?</v>
      </c>
      <c r="B98" s="164">
        <f>'Área III'!B8</f>
        <v>0.5</v>
      </c>
      <c r="C98" s="165">
        <f>'Área III'!C8</f>
        <v>0</v>
      </c>
      <c r="D98" s="165">
        <f>'Área III'!F8</f>
        <v>0</v>
      </c>
    </row>
    <row r="99" spans="1:4" x14ac:dyDescent="0.25">
      <c r="A99" s="163" t="str">
        <f>'Área III'!A9</f>
        <v>d) a periodicidade das ações de comunicação?</v>
      </c>
      <c r="B99" s="164">
        <f>'Área III'!B9</f>
        <v>0.5</v>
      </c>
      <c r="C99" s="165">
        <f>'Área III'!C9</f>
        <v>0</v>
      </c>
      <c r="D99" s="165">
        <f>'Área III'!F9</f>
        <v>0</v>
      </c>
    </row>
    <row r="100" spans="1:4" x14ac:dyDescent="0.25">
      <c r="A100" s="163" t="str">
        <f>'Área III'!A10</f>
        <v>6.3 A empresa comprovou a implementação de ações de comunicação relacionadas ao programa de integridade?</v>
      </c>
      <c r="B100" s="164">
        <f>'Área III'!B10</f>
        <v>1.4</v>
      </c>
      <c r="C100" s="165">
        <f>'Área III'!C10</f>
        <v>0</v>
      </c>
      <c r="D100" s="165">
        <f>'Área III'!F10</f>
        <v>0</v>
      </c>
    </row>
    <row r="101" spans="1:4" x14ac:dyDescent="0.25">
      <c r="A101" s="163" t="str">
        <f>'Área III'!A11</f>
        <v xml:space="preserve">6.3.1 As ações de comunicação apresentadas: </v>
      </c>
      <c r="B101" s="164" t="str">
        <f>'Área III'!B11</f>
        <v>-</v>
      </c>
      <c r="C101" s="165" t="str">
        <f>'Área III'!C11</f>
        <v>-</v>
      </c>
      <c r="D101" s="165">
        <f>'Área III'!F11</f>
        <v>0</v>
      </c>
    </row>
    <row r="102" spans="1:4" x14ac:dyDescent="0.25">
      <c r="A102" s="163" t="str">
        <f>'Área III'!A12</f>
        <v>a) buscam promover a divulgação dos principais temas do programa de integridade da empresa, considerando seu perfil e os riscos a que está submetida?</v>
      </c>
      <c r="B102" s="164">
        <f>'Área III'!B12</f>
        <v>1.4</v>
      </c>
      <c r="C102" s="165">
        <f>'Área III'!C12</f>
        <v>0</v>
      </c>
      <c r="D102" s="165">
        <f>'Área III'!F12</f>
        <v>0</v>
      </c>
    </row>
    <row r="103" spans="1:4" x14ac:dyDescent="0.25">
      <c r="A103" s="163" t="str">
        <f>'Área III'!A13</f>
        <v>b) foram realizadas de forma periódica no período avaliado?</v>
      </c>
      <c r="B103" s="164">
        <f>'Área III'!B13</f>
        <v>1</v>
      </c>
      <c r="C103" s="165">
        <f>'Área III'!C13</f>
        <v>0</v>
      </c>
      <c r="D103" s="165">
        <f>'Área III'!F13</f>
        <v>0</v>
      </c>
    </row>
    <row r="104" spans="1:4" x14ac:dyDescent="0.25">
      <c r="A104" s="163" t="str">
        <f>'Área III'!A14</f>
        <v>c) destinavam-se aos diversos públicos da empresa?</v>
      </c>
      <c r="B104" s="164">
        <f>'Área III'!B14</f>
        <v>1</v>
      </c>
      <c r="C104" s="165">
        <f>'Área III'!C14</f>
        <v>0</v>
      </c>
      <c r="D104" s="165">
        <f>'Área III'!F14</f>
        <v>0</v>
      </c>
    </row>
    <row r="105" spans="1:4" x14ac:dyDescent="0.25">
      <c r="A105" s="163" t="str">
        <f>'Área III'!A15</f>
        <v>7. Treinamento</v>
      </c>
      <c r="B105" s="164">
        <f>'Área III'!B15</f>
        <v>0</v>
      </c>
      <c r="C105" s="165">
        <f>'Área III'!C15</f>
        <v>0</v>
      </c>
      <c r="D105" s="165">
        <f>'Área III'!F15</f>
        <v>0</v>
      </c>
    </row>
    <row r="106" spans="1:4" x14ac:dyDescent="0.25">
      <c r="A106" s="163" t="str">
        <f>'Área III'!A16</f>
        <v>7.1 A empresa possui um Plano/Política de Treinamento formalizado e relacionado ao programa de integridade?</v>
      </c>
      <c r="B106" s="164">
        <f>'Área III'!B16</f>
        <v>0.2</v>
      </c>
      <c r="C106" s="165">
        <f>'Área III'!C16</f>
        <v>0</v>
      </c>
      <c r="D106" s="165">
        <f>'Área III'!F16</f>
        <v>0</v>
      </c>
    </row>
    <row r="107" spans="1:4" x14ac:dyDescent="0.25">
      <c r="A107" s="163" t="str">
        <f>'Área III'!A17</f>
        <v>7.1.1 O Plano/Política de Treinamento apresentado contempla:</v>
      </c>
      <c r="B107" s="164" t="str">
        <f>'Área III'!B17</f>
        <v>-</v>
      </c>
      <c r="C107" s="165" t="str">
        <f>'Área III'!C17</f>
        <v>-</v>
      </c>
      <c r="D107" s="165">
        <f>'Área III'!F17</f>
        <v>0</v>
      </c>
    </row>
    <row r="108" spans="1:4" x14ac:dyDescent="0.25">
      <c r="A108" s="163" t="str">
        <f>'Área III'!A18</f>
        <v>a) o setor responsável pelo planejamento e supervisão do plano.</v>
      </c>
      <c r="B108" s="164">
        <f>'Área III'!B18</f>
        <v>0.3</v>
      </c>
      <c r="C108" s="165">
        <f>'Área III'!C18</f>
        <v>0</v>
      </c>
      <c r="D108" s="165">
        <f>'Área III'!F18</f>
        <v>0</v>
      </c>
    </row>
    <row r="109" spans="1:4" x14ac:dyDescent="0.25">
      <c r="A109" s="163" t="str">
        <f>'Área III'!A19</f>
        <v>b) o público-alvo dos treinamentos.</v>
      </c>
      <c r="B109" s="164">
        <f>'Área III'!B19</f>
        <v>0.3</v>
      </c>
      <c r="C109" s="165">
        <f>'Área III'!C19</f>
        <v>0</v>
      </c>
      <c r="D109" s="165">
        <f>'Área III'!F19</f>
        <v>0</v>
      </c>
    </row>
    <row r="110" spans="1:4" x14ac:dyDescent="0.25">
      <c r="A110" s="163" t="str">
        <f>'Área III'!A20</f>
        <v>c) os diversos tipos de treinamentos a serem aplicados pela empresa.</v>
      </c>
      <c r="B110" s="164">
        <f>'Área III'!B20</f>
        <v>0.3</v>
      </c>
      <c r="C110" s="165">
        <f>'Área III'!C20</f>
        <v>0</v>
      </c>
      <c r="D110" s="165">
        <f>'Área III'!F20</f>
        <v>0</v>
      </c>
    </row>
    <row r="111" spans="1:4" x14ac:dyDescent="0.25">
      <c r="A111" s="163" t="str">
        <f>'Área III'!A21</f>
        <v>d) a periodicidade de realização dos treinamentos.</v>
      </c>
      <c r="B111" s="164">
        <f>'Área III'!B21</f>
        <v>0.3</v>
      </c>
      <c r="C111" s="165">
        <f>'Área III'!C21</f>
        <v>0</v>
      </c>
      <c r="D111" s="165">
        <f>'Área III'!F21</f>
        <v>0</v>
      </c>
    </row>
    <row r="112" spans="1:4" x14ac:dyDescent="0.25">
      <c r="A112" s="163" t="str">
        <f>'Área III'!A22</f>
        <v xml:space="preserve">e) a metodologia a ser utilizada para aplicação do treinamento. </v>
      </c>
      <c r="B112" s="164">
        <f>'Área III'!B22</f>
        <v>0.3</v>
      </c>
      <c r="C112" s="165">
        <f>'Área III'!C22</f>
        <v>0</v>
      </c>
      <c r="D112" s="165">
        <f>'Área III'!F22</f>
        <v>0</v>
      </c>
    </row>
    <row r="113" spans="1:4" x14ac:dyDescent="0.25">
      <c r="A113" s="163" t="str">
        <f>'Área III'!A23</f>
        <v>f) a metodologia a ser utilizada para verificar a retenção e compreensão do conteúdo abordado nos treinamentos.</v>
      </c>
      <c r="B113" s="164">
        <f>'Área III'!B23</f>
        <v>0.3</v>
      </c>
      <c r="C113" s="165">
        <f>'Área III'!C23</f>
        <v>0</v>
      </c>
      <c r="D113" s="165">
        <f>'Área III'!F23</f>
        <v>0</v>
      </c>
    </row>
    <row r="114" spans="1:4" x14ac:dyDescent="0.25">
      <c r="A114" s="163" t="str">
        <f>'Área III'!A24</f>
        <v>g) objetivos e metas relativos à realização dos treinamentos, considerando os riscos da empresa.</v>
      </c>
      <c r="B114" s="164">
        <f>'Área III'!B24</f>
        <v>0.3</v>
      </c>
      <c r="C114" s="165">
        <f>'Área III'!C24</f>
        <v>0</v>
      </c>
      <c r="D114" s="165">
        <f>'Área III'!F24</f>
        <v>0</v>
      </c>
    </row>
    <row r="115" spans="1:4" x14ac:dyDescent="0.25">
      <c r="A115" s="163" t="str">
        <f>'Área III'!A25</f>
        <v>7.2.  A empresa implementou ações de treinamento relacionadas ao programa de integridade?</v>
      </c>
      <c r="B115" s="164">
        <f>'Área III'!B25</f>
        <v>1</v>
      </c>
      <c r="C115" s="165">
        <f>'Área III'!C25</f>
        <v>0</v>
      </c>
      <c r="D115" s="165">
        <f>'Área III'!F25</f>
        <v>0</v>
      </c>
    </row>
    <row r="116" spans="1:4" x14ac:dyDescent="0.25">
      <c r="A116" s="163" t="str">
        <f>'Área III'!A26</f>
        <v>7.2.1 Se sim, as ações de treinamento apresentadas comprovam:</v>
      </c>
      <c r="B116" s="164" t="str">
        <f>'Área III'!B26</f>
        <v>-</v>
      </c>
      <c r="C116" s="165" t="str">
        <f>'Área III'!C26</f>
        <v>-</v>
      </c>
      <c r="D116" s="165">
        <f>'Área III'!F26</f>
        <v>0</v>
      </c>
    </row>
    <row r="117" spans="1:4" x14ac:dyDescent="0.25">
      <c r="A117" s="163" t="str">
        <f>'Área III'!A27</f>
        <v>a) a realização de treinamentos de conteúdo de interesse geral.</v>
      </c>
      <c r="B117" s="164">
        <f>'Área III'!B27</f>
        <v>0.5</v>
      </c>
      <c r="C117" s="165">
        <f>'Área III'!C27</f>
        <v>0</v>
      </c>
      <c r="D117" s="165">
        <f>'Área III'!F27</f>
        <v>0</v>
      </c>
    </row>
    <row r="118" spans="1:4" x14ac:dyDescent="0.25">
      <c r="A118" s="163" t="str">
        <f>'Área III'!A28</f>
        <v>b) a  realização de treinamentos de interesse específico, alinhados aos riscos a que a empresa está submetida.</v>
      </c>
      <c r="B118" s="164">
        <f>'Área III'!B28</f>
        <v>1.4</v>
      </c>
      <c r="C118" s="165">
        <f>'Área III'!C28</f>
        <v>0</v>
      </c>
      <c r="D118" s="165">
        <f>'Área III'!F28</f>
        <v>0</v>
      </c>
    </row>
    <row r="119" spans="1:4" x14ac:dyDescent="0.25">
      <c r="A119" s="163" t="str">
        <f>'Área III'!A29</f>
        <v>c) que os treinamentos atingiram percentual relevante do público-alvo no período avaliado.</v>
      </c>
      <c r="B119" s="164">
        <f>'Área III'!B29</f>
        <v>1</v>
      </c>
      <c r="C119" s="165">
        <f>'Área III'!C29</f>
        <v>0</v>
      </c>
      <c r="D119" s="165">
        <f>'Área III'!F29</f>
        <v>0</v>
      </c>
    </row>
    <row r="120" spans="1:4" x14ac:dyDescent="0.25">
      <c r="A120" s="163" t="str">
        <f>'Área III'!A30</f>
        <v>d) que os treinamentos foram realizados de forma periódica no período avaliado.</v>
      </c>
      <c r="B120" s="164">
        <f>'Área III'!B30</f>
        <v>0.7</v>
      </c>
      <c r="C120" s="165">
        <f>'Área III'!C30</f>
        <v>0</v>
      </c>
      <c r="D120" s="165">
        <f>'Área III'!F30</f>
        <v>0</v>
      </c>
    </row>
    <row r="121" spans="1:4" x14ac:dyDescent="0.25">
      <c r="A121" s="163" t="str">
        <f>'Área III'!A31</f>
        <v>e) que foram utilizados mecanismos para verificar a retenção e compreensão das informações por parte dos funcionários treinados.</v>
      </c>
      <c r="B121" s="164">
        <f>'Área III'!B31</f>
        <v>0.4</v>
      </c>
      <c r="C121" s="165">
        <f>'Área III'!C31</f>
        <v>0</v>
      </c>
      <c r="D121" s="165">
        <f>'Área III'!F31</f>
        <v>0</v>
      </c>
    </row>
    <row r="122" spans="1:4" x14ac:dyDescent="0.25">
      <c r="A122" s="163" t="str">
        <f>'Área III'!A32</f>
        <v>f) que foram oferecidos treinamentos aos principais parceiros de negócio.</v>
      </c>
      <c r="B122" s="164">
        <f>'Área III'!B32</f>
        <v>0.7</v>
      </c>
      <c r="C122" s="165">
        <f>'Área III'!C32</f>
        <v>0</v>
      </c>
      <c r="D122" s="165">
        <f>'Área III'!F32</f>
        <v>0</v>
      </c>
    </row>
    <row r="123" spans="1:4" x14ac:dyDescent="0.25">
      <c r="A123" s="163" t="str">
        <f>'Área IV'!A3</f>
        <v>8. Canais de Denúncia</v>
      </c>
      <c r="B123" s="164">
        <f>'Área IV'!B3</f>
        <v>0</v>
      </c>
      <c r="C123" s="165">
        <f>'Área IV'!C3</f>
        <v>0</v>
      </c>
      <c r="D123" s="165">
        <f>'Área IV'!F3</f>
        <v>0</v>
      </c>
    </row>
    <row r="124" spans="1:4" x14ac:dyDescent="0.25">
      <c r="A124" s="163" t="str">
        <f>'Área IV'!A4</f>
        <v>8.1.1 As evidências apresentadas comprovam que a empresa possui Canal de Denúncia:</v>
      </c>
      <c r="B124" s="164" t="str">
        <f>'Área IV'!B4</f>
        <v>-</v>
      </c>
      <c r="C124" s="165" t="str">
        <f>'Área IV'!C4</f>
        <v>-</v>
      </c>
      <c r="D124" s="165">
        <f>'Área IV'!F4</f>
        <v>0</v>
      </c>
    </row>
    <row r="125" spans="1:4" x14ac:dyDescent="0.25">
      <c r="A125" s="163" t="str">
        <f>'Área IV'!A5</f>
        <v>a) disponível para o público interno?</v>
      </c>
      <c r="B125" s="164">
        <f>'Área IV'!B5</f>
        <v>0.4</v>
      </c>
      <c r="C125" s="165">
        <f>'Área IV'!C5</f>
        <v>0</v>
      </c>
      <c r="D125" s="165">
        <f>'Área IV'!F5</f>
        <v>0</v>
      </c>
    </row>
    <row r="126" spans="1:4" x14ac:dyDescent="0.25">
      <c r="A126" s="163" t="str">
        <f>'Área IV'!A6</f>
        <v>b) disponível para o público externo?</v>
      </c>
      <c r="B126" s="164">
        <f>'Área IV'!B6</f>
        <v>0.4</v>
      </c>
      <c r="C126" s="165">
        <f>'Área IV'!C6</f>
        <v>0</v>
      </c>
      <c r="D126" s="165">
        <f>'Área IV'!F6</f>
        <v>0</v>
      </c>
    </row>
    <row r="127" spans="1:4" x14ac:dyDescent="0.25">
      <c r="A127" s="163" t="str">
        <f>'Área IV'!A7</f>
        <v>c) que seja de fácil acesso?</v>
      </c>
      <c r="B127" s="164">
        <f>'Área IV'!B7</f>
        <v>0.8</v>
      </c>
      <c r="C127" s="165">
        <f>'Área IV'!C7</f>
        <v>0</v>
      </c>
      <c r="D127" s="165">
        <f>'Área IV'!F7</f>
        <v>0</v>
      </c>
    </row>
    <row r="128" spans="1:4" x14ac:dyDescent="0.25">
      <c r="A128" s="163" t="str">
        <f>'Área IV'!A8</f>
        <v>d) em que haja informação, no próprio canal,  sobre a possibilidade de ele ser utilizado para realização de denúncias relacionadas à corrupção e demais irregularidades previstas na Lei nº 12.846/2013?</v>
      </c>
      <c r="B128" s="164">
        <f>'Área IV'!B8</f>
        <v>0.5</v>
      </c>
      <c r="C128" s="165">
        <f>'Área IV'!C8</f>
        <v>0</v>
      </c>
      <c r="D128" s="165">
        <f>'Área IV'!F8</f>
        <v>0</v>
      </c>
    </row>
    <row r="129" spans="1:4" x14ac:dyDescent="0.25">
      <c r="A129" s="163" t="str">
        <f>'Área IV'!A9</f>
        <v>e) que indique expressamente, no próprio canal, as garantias de proteção oferecidas aos denunciantes?</v>
      </c>
      <c r="B129" s="164">
        <f>'Área IV'!B9</f>
        <v>0.8</v>
      </c>
      <c r="C129" s="165">
        <f>'Área IV'!C9</f>
        <v>0</v>
      </c>
      <c r="D129" s="165">
        <f>'Área IV'!F9</f>
        <v>0</v>
      </c>
    </row>
    <row r="130" spans="1:4" x14ac:dyDescent="0.25">
      <c r="A130" s="163" t="str">
        <f>'Área IV'!A10</f>
        <v>f) que permita o acompanhamento da apuração da denúncia pelo denunciante?</v>
      </c>
      <c r="B130" s="164">
        <f>'Área IV'!B10</f>
        <v>0.5</v>
      </c>
      <c r="C130" s="165">
        <f>'Área IV'!C10</f>
        <v>0</v>
      </c>
      <c r="D130" s="165">
        <f>'Área IV'!F10</f>
        <v>0</v>
      </c>
    </row>
    <row r="131" spans="1:4" x14ac:dyDescent="0.25">
      <c r="A131" s="163" t="str">
        <f>'Área IV'!A11</f>
        <v>8.2 A empresa possui política, ou documento formal equivalente, que contenha os procedimentos, competências e responsabilidades relacionadas ao recebimento e tratamento de denúncias?</v>
      </c>
      <c r="B131" s="164">
        <f>'Área IV'!B11</f>
        <v>0.5</v>
      </c>
      <c r="C131" s="165">
        <f>'Área IV'!C11</f>
        <v>0</v>
      </c>
      <c r="D131" s="165">
        <f>'Área IV'!F11</f>
        <v>0</v>
      </c>
    </row>
    <row r="132" spans="1:4" x14ac:dyDescent="0.25">
      <c r="A132" s="163" t="str">
        <f>'Área IV'!A12</f>
        <v>8.2.1 Se sim, a política, ou documento formal equivalente:</v>
      </c>
      <c r="B132" s="164" t="str">
        <f>'Área IV'!B12</f>
        <v>-</v>
      </c>
      <c r="C132" s="165" t="str">
        <f>'Área IV'!C12</f>
        <v>-</v>
      </c>
      <c r="D132" s="165">
        <f>'Área IV'!F12</f>
        <v>0</v>
      </c>
    </row>
    <row r="133" spans="1:4" x14ac:dyDescent="0.25">
      <c r="A133" s="163" t="str">
        <f>'Área IV'!A13</f>
        <v>a) estabelece o fluxo de recebimento, tratamento e apuração das denúncias?</v>
      </c>
      <c r="B133" s="164">
        <f>'Área IV'!B13</f>
        <v>0.6</v>
      </c>
      <c r="C133" s="165">
        <f>'Área IV'!C13</f>
        <v>0</v>
      </c>
      <c r="D133" s="165">
        <f>'Área IV'!F13</f>
        <v>0</v>
      </c>
    </row>
    <row r="134" spans="1:4" x14ac:dyDescent="0.25">
      <c r="A134" s="163" t="str">
        <f>'Área IV'!A14</f>
        <v>b) estabelece fluxo específico para denúncias envolvendo membros da alta direção?</v>
      </c>
      <c r="B134" s="164">
        <f>'Área IV'!B14</f>
        <v>0.8</v>
      </c>
      <c r="C134" s="165">
        <f>'Área IV'!C14</f>
        <v>0</v>
      </c>
      <c r="D134" s="165">
        <f>'Área IV'!F14</f>
        <v>0</v>
      </c>
    </row>
    <row r="135" spans="1:4" x14ac:dyDescent="0.25">
      <c r="A135" s="163" t="str">
        <f>'Área IV'!A15</f>
        <v>c) indica claramente os responsáveis por cada processo dentro do fluxo de apuração da denúncia?</v>
      </c>
      <c r="B135" s="164">
        <f>'Área IV'!B15</f>
        <v>0.8</v>
      </c>
      <c r="C135" s="165">
        <f>'Área IV'!C15</f>
        <v>0</v>
      </c>
      <c r="D135" s="165">
        <f>'Área IV'!F15</f>
        <v>0</v>
      </c>
    </row>
    <row r="136" spans="1:4" x14ac:dyDescent="0.25">
      <c r="A136" s="163" t="str">
        <f>'Área IV'!A16</f>
        <v>d) confere aos responsáveis pela apuração acesso a documentos, sistemas e pessoas para a coleta de informações necessárias à apuração?</v>
      </c>
      <c r="B136" s="164">
        <f>'Área IV'!B16</f>
        <v>0.5</v>
      </c>
      <c r="C136" s="165">
        <f>'Área IV'!C16</f>
        <v>0</v>
      </c>
      <c r="D136" s="165">
        <f>'Área IV'!F16</f>
        <v>0</v>
      </c>
    </row>
    <row r="137" spans="1:4" x14ac:dyDescent="0.25">
      <c r="A137" s="163" t="str">
        <f>'Área IV'!A17</f>
        <v>e) estabelece prazo para conclusão da apuração?</v>
      </c>
      <c r="B137" s="164">
        <f>'Área IV'!B17</f>
        <v>0.4</v>
      </c>
      <c r="C137" s="165">
        <f>'Área IV'!C17</f>
        <v>0</v>
      </c>
      <c r="D137" s="165">
        <f>'Área IV'!F17</f>
        <v>0</v>
      </c>
    </row>
    <row r="138" spans="1:4" x14ac:dyDescent="0.25">
      <c r="A138" s="163" t="str">
        <f>'Área IV'!A18</f>
        <v>8.3 A empresa comprovou monitorar o Canal de Denúncia?</v>
      </c>
      <c r="B138" s="164">
        <f>'Área IV'!B18</f>
        <v>0.2</v>
      </c>
      <c r="C138" s="165">
        <f>'Área IV'!C18</f>
        <v>0</v>
      </c>
      <c r="D138" s="165">
        <f>'Área IV'!F18</f>
        <v>0</v>
      </c>
    </row>
    <row r="139" spans="1:4" x14ac:dyDescent="0.25">
      <c r="A139" s="163" t="str">
        <f>'Área IV'!A19</f>
        <v>8.3.1 Dentre as evidências relativas ao monitoramento do Canal de Denúncia foram apresentados:</v>
      </c>
      <c r="B139" s="164" t="str">
        <f>'Área IV'!B19</f>
        <v>-</v>
      </c>
      <c r="C139" s="165" t="str">
        <f>'Área IV'!C19</f>
        <v>-</v>
      </c>
      <c r="D139" s="165">
        <f>'Área IV'!F19</f>
        <v>0</v>
      </c>
    </row>
    <row r="140" spans="1:4" x14ac:dyDescent="0.25">
      <c r="A140" s="163" t="str">
        <f>'Área IV'!A20</f>
        <v>a) dados e estatísticas sobre denúncias recebidas e apuradas e/ou outras informações que indicam que os canais de denúncia são monitorados?</v>
      </c>
      <c r="B140" s="164">
        <f>'Área IV'!B20</f>
        <v>0.4</v>
      </c>
      <c r="C140" s="165">
        <f>'Área IV'!C20</f>
        <v>0</v>
      </c>
      <c r="D140" s="165">
        <f>'Área IV'!F20</f>
        <v>0</v>
      </c>
    </row>
    <row r="141" spans="1:4" x14ac:dyDescent="0.25">
      <c r="A141" s="163" t="str">
        <f>'Área IV'!A21</f>
        <v>b) a partir da estatísticas apresentadas é possível verificar uma proporcionalidade entre o número de denúncias recebidas e o número de denúncias apuradas?</v>
      </c>
      <c r="B141" s="164">
        <f>'Área IV'!B21</f>
        <v>0.4</v>
      </c>
      <c r="C141" s="165">
        <f>'Área IV'!C21</f>
        <v>0</v>
      </c>
      <c r="D141" s="165">
        <f>'Área IV'!F21</f>
        <v>0</v>
      </c>
    </row>
    <row r="142" spans="1:4" x14ac:dyDescent="0.25">
      <c r="A142" s="163" t="str">
        <f>'Área IV'!A22</f>
        <v>8.4. O canal disponível no site da empresa (ou outro canal disponível) funcionou quando testado pelo avaliador?</v>
      </c>
      <c r="B142" s="164">
        <f>'Área IV'!B22</f>
        <v>1</v>
      </c>
      <c r="C142" s="165">
        <f>'Área IV'!C22</f>
        <v>0</v>
      </c>
      <c r="D142" s="165">
        <f>'Área IV'!F22</f>
        <v>0</v>
      </c>
    </row>
    <row r="143" spans="1:4" x14ac:dyDescent="0.25">
      <c r="A143" s="163" t="str">
        <f>'Área IV'!A23</f>
        <v>9. Remediação</v>
      </c>
      <c r="B143" s="164">
        <f>'Área IV'!B23</f>
        <v>0</v>
      </c>
      <c r="C143" s="165">
        <f>'Área IV'!C23</f>
        <v>0</v>
      </c>
      <c r="D143" s="165">
        <f>'Área IV'!F23</f>
        <v>0</v>
      </c>
    </row>
    <row r="144" spans="1:4" x14ac:dyDescent="0.25">
      <c r="A144" s="163" t="str">
        <f>'Área IV'!A24</f>
        <v>9.1 A empresa possui política ou documento formal equivalente que:</v>
      </c>
      <c r="B144" s="164" t="str">
        <f>'Área IV'!B24</f>
        <v>-</v>
      </c>
      <c r="C144" s="165" t="str">
        <f>'Área IV'!C24</f>
        <v>-</v>
      </c>
      <c r="D144" s="165">
        <f>'Área IV'!F24</f>
        <v>0</v>
      </c>
    </row>
    <row r="145" spans="1:4" x14ac:dyDescent="0.25">
      <c r="A145" s="163" t="str">
        <f>'Área IV'!A25</f>
        <v>a) estabeleça mecanismos voltados à pronta interrupção de irregularidades?</v>
      </c>
      <c r="B145" s="164">
        <f>'Área IV'!B25</f>
        <v>1</v>
      </c>
      <c r="C145" s="165">
        <f>'Área IV'!C25</f>
        <v>0</v>
      </c>
      <c r="D145" s="165">
        <f>'Área IV'!F25</f>
        <v>0</v>
      </c>
    </row>
    <row r="146" spans="1:4" x14ac:dyDescent="0.25">
      <c r="A146" s="163" t="str">
        <f>'Área IV'!A26</f>
        <v>b) estabeleça a possibilidade de afastamento cautelar de membros da alta direção suspeitos de envolvimento em atos de corrupção e fraude contra a administração pública?</v>
      </c>
      <c r="B146" s="164">
        <f>'Área IV'!B26</f>
        <v>1</v>
      </c>
      <c r="C146" s="165">
        <f>'Área IV'!C26</f>
        <v>0</v>
      </c>
      <c r="D146" s="165">
        <f>'Área IV'!F26</f>
        <v>0</v>
      </c>
    </row>
    <row r="147" spans="1:4" x14ac:dyDescent="0.25">
      <c r="A147" s="163" t="str">
        <f>'Área IV'!A27</f>
        <v>c) defina as medidas disciplinares aplicáveis?</v>
      </c>
      <c r="B147" s="164">
        <f>'Área IV'!B27</f>
        <v>0.6</v>
      </c>
      <c r="C147" s="165">
        <f>'Área IV'!C27</f>
        <v>0</v>
      </c>
      <c r="D147" s="165">
        <f>'Área IV'!F27</f>
        <v>0</v>
      </c>
    </row>
    <row r="148" spans="1:4" x14ac:dyDescent="0.25">
      <c r="A148" s="163" t="str">
        <f>'Área IV'!A28</f>
        <v>d) correlacione as medidas disciplinares ao tipo de infração cometida?</v>
      </c>
      <c r="B148" s="164">
        <f>'Área IV'!B28</f>
        <v>0.6</v>
      </c>
      <c r="C148" s="165">
        <f>'Área IV'!C28</f>
        <v>0</v>
      </c>
      <c r="D148" s="165">
        <f>'Área IV'!F28</f>
        <v>0</v>
      </c>
    </row>
    <row r="149" spans="1:4" x14ac:dyDescent="0.25">
      <c r="A149" s="163" t="str">
        <f>'Área IV'!A29</f>
        <v>e) indique os responsáveis pela aplicação das medidas disciplinares?</v>
      </c>
      <c r="B149" s="164">
        <f>'Área IV'!B29</f>
        <v>0.8</v>
      </c>
      <c r="C149" s="165">
        <f>'Área IV'!C29</f>
        <v>0</v>
      </c>
      <c r="D149" s="165">
        <f>'Área IV'!F29</f>
        <v>0</v>
      </c>
    </row>
    <row r="150" spans="1:4" x14ac:dyDescent="0.25">
      <c r="A150" s="163" t="str">
        <f>'Área IV'!A30</f>
        <v>f) defina os procedimentos necessários para encaminhamento de denúncias às autoridades competentes?</v>
      </c>
      <c r="B150" s="164">
        <f>'Área IV'!B30</f>
        <v>0.5</v>
      </c>
      <c r="C150" s="165">
        <f>'Área IV'!C30</f>
        <v>0</v>
      </c>
      <c r="D150" s="165">
        <f>'Área IV'!F30</f>
        <v>0</v>
      </c>
    </row>
    <row r="151" spans="1:4" x14ac:dyDescent="0.25">
      <c r="A151" s="163" t="str">
        <f>'Área IV'!A31</f>
        <v>g) indique os critérios determinantes para que a denúncia seja encaminhada à autoridade competente?</v>
      </c>
      <c r="B151" s="164">
        <f>'Área IV'!B31</f>
        <v>0.5</v>
      </c>
      <c r="C151" s="165">
        <f>'Área IV'!C31</f>
        <v>0</v>
      </c>
      <c r="D151" s="165">
        <f>'Área IV'!F31</f>
        <v>0</v>
      </c>
    </row>
    <row r="152" spans="1:4" x14ac:dyDescent="0.25">
      <c r="A152" s="163" t="str">
        <f>'Área IV'!A32</f>
        <v>9.2. A empresa comprovou, utilizando caso(s) real(is) de apuração de denúncias, a efetiva aplicação dos procedimentos estabelecidos pela empresa e detalhados no item anterior?</v>
      </c>
      <c r="B152" s="164">
        <f>'Área IV'!B32</f>
        <v>1</v>
      </c>
      <c r="C152" s="165">
        <f>'Área IV'!C32</f>
        <v>0</v>
      </c>
      <c r="D152" s="165">
        <f>'Área IV'!F32</f>
        <v>0</v>
      </c>
    </row>
    <row r="153" spans="1:4" x14ac:dyDescent="0.25">
      <c r="A153" s="163" t="str">
        <f>'Área V'!A3</f>
        <v>10. Análise de Riscos</v>
      </c>
      <c r="B153" s="164">
        <f>'Área V'!B3</f>
        <v>0</v>
      </c>
      <c r="C153" s="165">
        <f>'Área V'!C3</f>
        <v>0</v>
      </c>
      <c r="D153" s="165">
        <f>'Área V'!F3</f>
        <v>0</v>
      </c>
    </row>
    <row r="154" spans="1:4" x14ac:dyDescent="0.25">
      <c r="A154" s="163" t="str">
        <f>'Área V'!A4</f>
        <v>10.1 A empresa realiza análise de riscos?</v>
      </c>
      <c r="B154" s="164">
        <f>'Área V'!B4</f>
        <v>1</v>
      </c>
      <c r="C154" s="165">
        <f>'Área V'!C4</f>
        <v>0</v>
      </c>
      <c r="D154" s="165">
        <f>'Área V'!F4</f>
        <v>0</v>
      </c>
    </row>
    <row r="155" spans="1:4" x14ac:dyDescent="0.25">
      <c r="A155" s="163" t="str">
        <f>'Área V'!A5</f>
        <v>10.1.1 Se sim, a análise de riscos realizadas pela empresa contempla:</v>
      </c>
      <c r="B155" s="164" t="str">
        <f>'Área V'!B5</f>
        <v>-</v>
      </c>
      <c r="C155" s="165" t="str">
        <f>'Área V'!C5</f>
        <v>-</v>
      </c>
      <c r="D155" s="165">
        <f>'Área V'!F5</f>
        <v>0</v>
      </c>
    </row>
    <row r="156" spans="1:4" x14ac:dyDescent="0.25">
      <c r="A156" s="163" t="str">
        <f>'Área V'!A6</f>
        <v>a)a análise de riscos relacionados a atos de fraude e corrupção?</v>
      </c>
      <c r="B156" s="164">
        <f>'Área V'!B6</f>
        <v>1.8</v>
      </c>
      <c r="C156" s="165">
        <f>'Área V'!C6</f>
        <v>0</v>
      </c>
      <c r="D156" s="165">
        <f>'Área V'!F6</f>
        <v>0</v>
      </c>
    </row>
    <row r="157" spans="1:4" x14ac:dyDescent="0.25">
      <c r="A157" s="163" t="str">
        <f>'Área V'!A7</f>
        <v>b) a classificação dos riscos com base em sua probabilidade e impacto?</v>
      </c>
      <c r="B157" s="164">
        <f>'Área V'!B7</f>
        <v>0.3</v>
      </c>
      <c r="C157" s="165">
        <f>'Área V'!C7</f>
        <v>0</v>
      </c>
      <c r="D157" s="165">
        <f>'Área V'!F7</f>
        <v>0</v>
      </c>
    </row>
    <row r="158" spans="1:4" x14ac:dyDescent="0.25">
      <c r="A158" s="163" t="str">
        <f>'Área V'!A8</f>
        <v>c) as medidas de mitigação adotadas para cada um dos riscos identificados?</v>
      </c>
      <c r="B158" s="164">
        <f>'Área V'!B8</f>
        <v>0.3</v>
      </c>
      <c r="C158" s="165">
        <f>'Área V'!C8</f>
        <v>0</v>
      </c>
      <c r="D158" s="165">
        <f>'Área V'!F8</f>
        <v>0</v>
      </c>
    </row>
    <row r="159" spans="1:4" x14ac:dyDescent="0.25">
      <c r="A159" s="163" t="str">
        <f>'Área V'!A9</f>
        <v>d) os responsáveis pelo tratamento dos riscos identificados?</v>
      </c>
      <c r="B159" s="164">
        <f>'Área V'!B9</f>
        <v>0.3</v>
      </c>
      <c r="C159" s="165">
        <f>'Área V'!C9</f>
        <v>0</v>
      </c>
      <c r="D159" s="165">
        <f>'Área V'!F9</f>
        <v>0</v>
      </c>
    </row>
    <row r="160" spans="1:4" x14ac:dyDescent="0.25">
      <c r="A160" s="163" t="str">
        <f>'Área V'!A10</f>
        <v>e) a periodicidade em que a análise de riscos é realizada?</v>
      </c>
      <c r="B160" s="164">
        <f>'Área V'!B10</f>
        <v>1</v>
      </c>
      <c r="C160" s="165">
        <f>'Área V'!C10</f>
        <v>0</v>
      </c>
      <c r="D160" s="165">
        <f>'Área V'!F10</f>
        <v>0</v>
      </c>
    </row>
    <row r="161" spans="1:4" x14ac:dyDescent="0.25">
      <c r="A161" s="163" t="str">
        <f>'Área V'!A11</f>
        <v>10.2 A empresa possui uma pessoa ou área formalmente definida e responsável pela análise de riscos?</v>
      </c>
      <c r="B161" s="164">
        <f>'Área V'!B11</f>
        <v>1</v>
      </c>
      <c r="C161" s="165">
        <f>'Área V'!C11</f>
        <v>0</v>
      </c>
      <c r="D161" s="165">
        <f>'Área V'!F11</f>
        <v>0</v>
      </c>
    </row>
    <row r="162" spans="1:4" x14ac:dyDescent="0.25">
      <c r="A162" s="163" t="str">
        <f>'Área V'!A12</f>
        <v>10.3 O processo de análise de riscos inclui a revisão e aprovação da alta direção?</v>
      </c>
      <c r="B162" s="164">
        <f>'Área V'!B12</f>
        <v>1</v>
      </c>
      <c r="C162" s="165">
        <f>'Área V'!C12</f>
        <v>0</v>
      </c>
      <c r="D162" s="165">
        <f>'Área V'!F12</f>
        <v>0</v>
      </c>
    </row>
    <row r="163" spans="1:4" x14ac:dyDescent="0.25">
      <c r="A163" s="163" t="str">
        <f>'Área V'!A13</f>
        <v>10.4  A análise de riscos contempla os principais riscos identificados pelo avaliador a partir da análise do perfil da empresa, incluindo riscos relacionados às atividade de empresas controladas/subsidiárias (quando for o caso)?</v>
      </c>
      <c r="B163" s="164">
        <f>'Área V'!B13</f>
        <v>2</v>
      </c>
      <c r="C163" s="165">
        <f>'Área V'!C13</f>
        <v>0</v>
      </c>
      <c r="D163" s="165">
        <f>'Área V'!F13</f>
        <v>0</v>
      </c>
    </row>
    <row r="164" spans="1:4" x14ac:dyDescent="0.25">
      <c r="A164" s="163" t="str">
        <f>'Área V'!A14</f>
        <v>10.5 Foi comprovada a correlação dos riscos identificados e as ações de capacitação previstas no Plano de Treinamento?</v>
      </c>
      <c r="B164" s="164">
        <f>'Área V'!B14</f>
        <v>0.3</v>
      </c>
      <c r="C164" s="165">
        <f>'Área V'!C14</f>
        <v>0</v>
      </c>
      <c r="D164" s="165">
        <f>'Área V'!F14</f>
        <v>0</v>
      </c>
    </row>
    <row r="165" spans="1:4" x14ac:dyDescent="0.25">
      <c r="A165" s="163" t="str">
        <f>'Área V'!A15</f>
        <v>11. Monitoramento</v>
      </c>
      <c r="B165" s="164">
        <f>'Área V'!B15</f>
        <v>0</v>
      </c>
      <c r="C165" s="165">
        <f>'Área V'!C15</f>
        <v>0</v>
      </c>
      <c r="D165" s="165">
        <f>'Área V'!F15</f>
        <v>0</v>
      </c>
    </row>
    <row r="166" spans="1:4" x14ac:dyDescent="0.25">
      <c r="A166" s="163" t="str">
        <f>'Área V'!A16</f>
        <v>11.1. A empresa possui documento ou política equivalente que:</v>
      </c>
      <c r="B166" s="164" t="str">
        <f>'Área V'!B16</f>
        <v>-</v>
      </c>
      <c r="C166" s="165" t="str">
        <f>'Área V'!C16</f>
        <v>-</v>
      </c>
      <c r="D166" s="165">
        <f>'Área V'!F16</f>
        <v>0</v>
      </c>
    </row>
    <row r="167" spans="1:4" x14ac:dyDescent="0.25">
      <c r="A167" s="163" t="str">
        <f>'Área V'!A17</f>
        <v>a) estabeleça uma área ou um responsável por realizar o monitoramento do programa de integridade?</v>
      </c>
      <c r="B167" s="164">
        <f>'Área V'!B17</f>
        <v>1</v>
      </c>
      <c r="C167" s="165">
        <f>'Área V'!C17</f>
        <v>0</v>
      </c>
      <c r="D167" s="165">
        <f>'Área V'!F17</f>
        <v>0</v>
      </c>
    </row>
    <row r="168" spans="1:4" x14ac:dyDescent="0.25">
      <c r="A168" s="163" t="str">
        <f>'Área V'!A18</f>
        <v>b) indica a periodicidade para realizar o monitoramento?</v>
      </c>
      <c r="B168" s="164">
        <f>'Área V'!B18</f>
        <v>1</v>
      </c>
      <c r="C168" s="165">
        <f>'Área V'!C18</f>
        <v>0</v>
      </c>
      <c r="D168" s="165">
        <f>'Área V'!F18</f>
        <v>0</v>
      </c>
    </row>
    <row r="169" spans="1:4" x14ac:dyDescent="0.25">
      <c r="A169" s="163" t="str">
        <f>'Área V'!A19</f>
        <v>11.2. A empresa comprovou realizar um monitoramento ativo do programa de integridade por meio de:</v>
      </c>
      <c r="B169" s="164" t="str">
        <f>'Área V'!B19</f>
        <v>-</v>
      </c>
      <c r="C169" s="165" t="str">
        <f>'Área V'!C19</f>
        <v>-</v>
      </c>
      <c r="D169" s="165">
        <f>'Área V'!F19</f>
        <v>0</v>
      </c>
    </row>
    <row r="170" spans="1:4" x14ac:dyDescent="0.25">
      <c r="A170" s="163" t="str">
        <f>'Área V'!A20</f>
        <v>a)  relatórios periódicos com dados e estatísticas sobre aplicação das medidas de integridade?</v>
      </c>
      <c r="B170" s="164">
        <f>'Área V'!B20</f>
        <v>0.8</v>
      </c>
      <c r="C170" s="165">
        <f>'Área V'!C20</f>
        <v>0</v>
      </c>
      <c r="D170" s="165">
        <f>'Área V'!F20</f>
        <v>0</v>
      </c>
    </row>
    <row r="171" spans="1:4" x14ac:dyDescent="0.25">
      <c r="A171" s="163" t="str">
        <f>'Área V'!A21</f>
        <v>b) utilização de indicadores sobre o programa de integridade - KPIs (Key Performance Indicators) e o estabelecimento de metas de desempenho?</v>
      </c>
      <c r="B171" s="164">
        <f>'Área V'!B21</f>
        <v>0.8</v>
      </c>
      <c r="C171" s="165">
        <f>'Área V'!C21</f>
        <v>0</v>
      </c>
      <c r="D171" s="165">
        <f>'Área V'!F21</f>
        <v>0</v>
      </c>
    </row>
    <row r="172" spans="1:4" x14ac:dyDescent="0.25">
      <c r="A172" s="163" t="str">
        <f>'Área V'!A22</f>
        <v>c) registro das metas e do desempenho alcançado em cada período, em relação aos indicadores do programa?</v>
      </c>
      <c r="B172" s="164">
        <f>'Área V'!B22</f>
        <v>0.8</v>
      </c>
      <c r="C172" s="165">
        <f>'Área V'!C22</f>
        <v>0</v>
      </c>
      <c r="D172" s="165">
        <f>'Área V'!F22</f>
        <v>0</v>
      </c>
    </row>
    <row r="173" spans="1:4" x14ac:dyDescent="0.25">
      <c r="A173" s="163" t="str">
        <f>'Área V'!A23</f>
        <v>11.3. As evidências apresentadas comprovam que aplicação das principais políticas e procedimentos da empresa foi monitorada no período avaliado?</v>
      </c>
      <c r="B173" s="164">
        <f>'Área V'!B23</f>
        <v>1.6</v>
      </c>
      <c r="C173" s="165">
        <f>'Área V'!C23</f>
        <v>0</v>
      </c>
      <c r="D173" s="165">
        <f>'Área V'!F23</f>
        <v>0</v>
      </c>
    </row>
    <row r="174" spans="1:4" x14ac:dyDescent="0.25">
      <c r="A174" s="163" t="str">
        <f>'Área VI'!A3</f>
        <v>12. Transparência e Responsabilidade Social</v>
      </c>
      <c r="B174" s="164">
        <f>'Área VI'!B3</f>
        <v>0</v>
      </c>
      <c r="C174" s="165">
        <f>'Área VI'!C3</f>
        <v>0</v>
      </c>
      <c r="D174" s="165">
        <f>'Área VI'!F3</f>
        <v>0</v>
      </c>
    </row>
    <row r="175" spans="1:4" x14ac:dyDescent="0.25">
      <c r="A175" s="163" t="str">
        <f>'Área VI'!A4</f>
        <v>12.1 A empresa disponibiliza na internet informações sobre:</v>
      </c>
      <c r="B175" s="164" t="str">
        <f>'Área VI'!B4</f>
        <v>-</v>
      </c>
      <c r="C175" s="165" t="str">
        <f>'Área VI'!C4</f>
        <v>-</v>
      </c>
      <c r="D175" s="165">
        <f>'Área VI'!F4</f>
        <v>0</v>
      </c>
    </row>
    <row r="176" spans="1:4" x14ac:dyDescent="0.25">
      <c r="A176" s="163" t="str">
        <f>'Área VI'!A5</f>
        <v>a) principais atividades exercidas?</v>
      </c>
      <c r="B176" s="164">
        <f>'Área VI'!B5</f>
        <v>0.6</v>
      </c>
      <c r="C176" s="165">
        <f>'Área VI'!C5</f>
        <v>0</v>
      </c>
      <c r="D176" s="165">
        <f>'Área VI'!F5</f>
        <v>0</v>
      </c>
    </row>
    <row r="177" spans="1:4" x14ac:dyDescent="0.25">
      <c r="A177" s="163" t="str">
        <f>'Área VI'!A6</f>
        <v>b) identificação de seus proprietários ou principais acionistas?</v>
      </c>
      <c r="B177" s="164">
        <f>'Área VI'!B6</f>
        <v>0.6</v>
      </c>
      <c r="C177" s="165">
        <f>'Área VI'!C6</f>
        <v>0</v>
      </c>
      <c r="D177" s="165">
        <f>'Área VI'!F6</f>
        <v>0</v>
      </c>
    </row>
    <row r="178" spans="1:4" x14ac:dyDescent="0.25">
      <c r="A178" s="163" t="str">
        <f>'Área VI'!A7</f>
        <v>c) identificação e função de seus executivos e dirigentes?</v>
      </c>
      <c r="B178" s="164">
        <f>'Área VI'!B7</f>
        <v>0.6</v>
      </c>
      <c r="C178" s="165">
        <f>'Área VI'!C7</f>
        <v>0</v>
      </c>
      <c r="D178" s="165">
        <f>'Área VI'!F7</f>
        <v>0</v>
      </c>
    </row>
    <row r="179" spans="1:4" x14ac:dyDescent="0.25">
      <c r="A179" s="163" t="str">
        <f>'Área VI'!A8</f>
        <v>d) demonstrações financeiras?</v>
      </c>
      <c r="B179" s="164">
        <f>'Área VI'!B8</f>
        <v>0.4</v>
      </c>
      <c r="C179" s="165">
        <f>'Área VI'!C8</f>
        <v>0</v>
      </c>
      <c r="D179" s="165">
        <f>'Área VI'!F8</f>
        <v>0</v>
      </c>
    </row>
    <row r="180" spans="1:4" x14ac:dyDescent="0.25">
      <c r="A180" s="163" t="str">
        <f>'Área VI'!A9</f>
        <v>e) informações sobre contratos firmados com a Administração Pública?</v>
      </c>
      <c r="B180" s="164">
        <f>'Área VI'!B9</f>
        <v>1</v>
      </c>
      <c r="C180" s="165">
        <f>'Área VI'!C9</f>
        <v>0</v>
      </c>
      <c r="D180" s="165">
        <f>'Área VI'!F9</f>
        <v>0</v>
      </c>
    </row>
    <row r="181" spans="1:4" x14ac:dyDescent="0.25">
      <c r="A181" s="163" t="str">
        <f>'Área VI'!A10</f>
        <v>f) informações sobre participações em licitações públicas?</v>
      </c>
      <c r="B181" s="164">
        <f>'Área VI'!B10</f>
        <v>0.8</v>
      </c>
      <c r="C181" s="165">
        <f>'Área VI'!C10</f>
        <v>0</v>
      </c>
      <c r="D181" s="165">
        <f>'Área VI'!F10</f>
        <v>0</v>
      </c>
    </row>
    <row r="182" spans="1:4" x14ac:dyDescent="0.25">
      <c r="A182" s="163" t="str">
        <f>'Área VI'!A11</f>
        <v>g) informações sobre patrocínios e doações realizados?</v>
      </c>
      <c r="B182" s="164">
        <f>'Área VI'!B11</f>
        <v>0.6</v>
      </c>
      <c r="C182" s="165">
        <f>'Área VI'!C11</f>
        <v>0</v>
      </c>
      <c r="D182" s="165">
        <f>'Área VI'!F11</f>
        <v>0</v>
      </c>
    </row>
    <row r="183" spans="1:4" x14ac:dyDescent="0.25">
      <c r="A183" s="163" t="str">
        <f>'Área VI'!A12</f>
        <v>h) relatório periódico com informações relativas ao programa de integridade (relatório de sustentabilidade / relatório de integridade/ relato integrado / relatório anual)?</v>
      </c>
      <c r="B183" s="164">
        <f>'Área VI'!B12</f>
        <v>0.4</v>
      </c>
      <c r="C183" s="165">
        <f>'Área VI'!C12</f>
        <v>0</v>
      </c>
      <c r="D183" s="165">
        <f>'Área VI'!F12</f>
        <v>0</v>
      </c>
    </row>
    <row r="184" spans="1:4" x14ac:dyDescent="0.25">
      <c r="A184" s="163" t="str">
        <f>'Área VI'!A13</f>
        <v xml:space="preserve">13. Pontuação Extra </v>
      </c>
      <c r="B184" s="164">
        <f>'Área VI'!B13</f>
        <v>0</v>
      </c>
      <c r="C184" s="165">
        <f>'Área VI'!C13</f>
        <v>0</v>
      </c>
      <c r="D184" s="165">
        <f>'Área VI'!F13</f>
        <v>0</v>
      </c>
    </row>
    <row r="185" spans="1:4" x14ac:dyDescent="0.25">
      <c r="A185" s="163" t="str">
        <f>'Área VI'!A14</f>
        <v>13. (Pergunta Opcional sobre Transparência e Monitoramento nas doações relacionadas ao COVID-19). A empresa contribuiu por meio doações para ações de enfrentamento da crise econômico-social e de saúde pública gerada pela pandemia? Se sim, foram indicados e comprovados os beneficiários, demonstradas as ações de transparência  e comprovado o efetivo monitoramento das doações?</v>
      </c>
      <c r="B185" s="164">
        <f>'Área VI'!B14</f>
        <v>3</v>
      </c>
      <c r="C185" s="165">
        <f>'Área VI'!C14</f>
        <v>0</v>
      </c>
      <c r="D185" s="165">
        <f>'Área VI'!F14</f>
        <v>0</v>
      </c>
    </row>
    <row r="186" spans="1:4" x14ac:dyDescent="0.25">
      <c r="A186" s="163"/>
      <c r="B186" s="164"/>
      <c r="C186" s="165"/>
      <c r="D186" s="165"/>
    </row>
    <row r="187" spans="1:4" x14ac:dyDescent="0.25">
      <c r="A187" s="163" t="s">
        <v>288</v>
      </c>
      <c r="B187" s="164">
        <f>Resultado!F4</f>
        <v>0</v>
      </c>
      <c r="C187" s="165"/>
      <c r="D187" s="165"/>
    </row>
    <row r="188" spans="1:4" x14ac:dyDescent="0.25">
      <c r="A188" s="163" t="s">
        <v>173</v>
      </c>
      <c r="B188" s="164">
        <f>Resultado!E5</f>
        <v>0</v>
      </c>
      <c r="C188" s="165"/>
      <c r="D188" s="165"/>
    </row>
    <row r="189" spans="1:4" x14ac:dyDescent="0.25">
      <c r="A189" s="163" t="s">
        <v>174</v>
      </c>
      <c r="B189" s="164">
        <f>Resultado!E6</f>
        <v>0</v>
      </c>
      <c r="C189" s="165"/>
      <c r="D189" s="165"/>
    </row>
    <row r="190" spans="1:4" x14ac:dyDescent="0.25">
      <c r="A190" s="163" t="s">
        <v>289</v>
      </c>
      <c r="B190" s="164">
        <f>Resultado!F7</f>
        <v>0</v>
      </c>
      <c r="C190" s="165"/>
      <c r="D190" s="165"/>
    </row>
    <row r="191" spans="1:4" x14ac:dyDescent="0.25">
      <c r="A191" s="163" t="s">
        <v>177</v>
      </c>
      <c r="B191" s="164">
        <f>Resultado!E8</f>
        <v>0</v>
      </c>
      <c r="C191" s="165"/>
      <c r="D191" s="165"/>
    </row>
    <row r="192" spans="1:4" x14ac:dyDescent="0.25">
      <c r="A192" s="163" t="s">
        <v>98</v>
      </c>
      <c r="B192" s="164">
        <f>Resultado!E9</f>
        <v>0</v>
      </c>
      <c r="C192" s="165"/>
      <c r="D192" s="165"/>
    </row>
    <row r="193" spans="1:4" x14ac:dyDescent="0.25">
      <c r="A193" s="163" t="s">
        <v>107</v>
      </c>
      <c r="B193" s="164">
        <f>Resultado!E10</f>
        <v>0</v>
      </c>
      <c r="C193" s="165"/>
      <c r="D193" s="165"/>
    </row>
    <row r="194" spans="1:4" x14ac:dyDescent="0.25">
      <c r="A194" s="163" t="s">
        <v>291</v>
      </c>
      <c r="B194" s="164">
        <f>Resultado!F11</f>
        <v>0</v>
      </c>
      <c r="C194" s="165"/>
      <c r="D194" s="165"/>
    </row>
    <row r="195" spans="1:4" x14ac:dyDescent="0.25">
      <c r="A195" s="163" t="s">
        <v>115</v>
      </c>
      <c r="B195" s="164">
        <f>Resultado!E12</f>
        <v>0</v>
      </c>
      <c r="C195" s="165"/>
      <c r="D195" s="165"/>
    </row>
    <row r="196" spans="1:4" x14ac:dyDescent="0.25">
      <c r="A196" s="163" t="s">
        <v>120</v>
      </c>
      <c r="B196" s="164">
        <f>Resultado!E13</f>
        <v>0</v>
      </c>
      <c r="C196" s="165"/>
      <c r="D196" s="165"/>
    </row>
    <row r="197" spans="1:4" x14ac:dyDescent="0.25">
      <c r="A197" s="163" t="s">
        <v>292</v>
      </c>
      <c r="B197" s="164">
        <f>Resultado!F14</f>
        <v>0</v>
      </c>
      <c r="C197" s="165"/>
      <c r="D197" s="165"/>
    </row>
    <row r="198" spans="1:4" x14ac:dyDescent="0.25">
      <c r="A198" s="163" t="s">
        <v>139</v>
      </c>
      <c r="B198" s="164">
        <f>Resultado!E15</f>
        <v>0</v>
      </c>
      <c r="C198" s="165"/>
      <c r="D198" s="165"/>
    </row>
    <row r="199" spans="1:4" x14ac:dyDescent="0.25">
      <c r="A199" s="163" t="s">
        <v>148</v>
      </c>
      <c r="B199" s="164">
        <f>Resultado!E16</f>
        <v>0</v>
      </c>
      <c r="C199" s="165"/>
      <c r="D199" s="165"/>
    </row>
    <row r="200" spans="1:4" x14ac:dyDescent="0.25">
      <c r="A200" s="163" t="s">
        <v>293</v>
      </c>
      <c r="B200" s="164">
        <f>Resultado!F17</f>
        <v>0</v>
      </c>
      <c r="C200" s="165"/>
      <c r="D200" s="165"/>
    </row>
    <row r="201" spans="1:4" x14ac:dyDescent="0.25">
      <c r="A201" s="163" t="s">
        <v>150</v>
      </c>
      <c r="B201" s="164">
        <f>Resultado!E18</f>
        <v>0</v>
      </c>
      <c r="C201" s="165"/>
      <c r="D201" s="165"/>
    </row>
    <row r="202" spans="1:4" x14ac:dyDescent="0.25">
      <c r="A202" s="163" t="s">
        <v>159</v>
      </c>
      <c r="B202" s="164">
        <f>Resultado!E19</f>
        <v>0</v>
      </c>
      <c r="C202" s="165"/>
      <c r="D202" s="165"/>
    </row>
    <row r="203" spans="1:4" x14ac:dyDescent="0.25">
      <c r="A203" s="163" t="s">
        <v>294</v>
      </c>
      <c r="B203" s="164">
        <f>Resultado!F20</f>
        <v>0</v>
      </c>
      <c r="C203" s="165"/>
      <c r="D203" s="165"/>
    </row>
    <row r="204" spans="1:4" x14ac:dyDescent="0.25">
      <c r="A204" s="163" t="s">
        <v>186</v>
      </c>
      <c r="B204" s="164">
        <f>Resultado!E21</f>
        <v>0</v>
      </c>
      <c r="C204" s="165"/>
      <c r="D204" s="165"/>
    </row>
    <row r="205" spans="1:4" x14ac:dyDescent="0.25">
      <c r="A205" s="163" t="s">
        <v>187</v>
      </c>
      <c r="B205" s="164">
        <f>Resultado!F23</f>
        <v>0</v>
      </c>
      <c r="C205" s="165"/>
      <c r="D205" s="165"/>
    </row>
    <row r="206" spans="1:4" x14ac:dyDescent="0.25">
      <c r="A206" s="163" t="s">
        <v>188</v>
      </c>
      <c r="B206" s="164">
        <f>Resultado!E23</f>
        <v>0</v>
      </c>
      <c r="C206" s="165"/>
      <c r="D206" s="165"/>
    </row>
  </sheetData>
  <sheetProtection algorithmName="SHA-512" hashValue="FLDvIFjFct9Tu1SkysSJkPsNYwNIuGciiMEQ7cwdt3nOeFMuf22k7xdEW32MJ6eT6yD6WFzkURNZqRvkEBtLqA==" saltValue="hzCbC0vmNw0JhW6pgnswqA==" spinCount="100000" sheet="1" objects="1" scenarios="1"/>
  <mergeCells count="3">
    <mergeCell ref="B1:D1"/>
    <mergeCell ref="B2:D2"/>
    <mergeCell ref="B3:D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9AF5-D75B-43BD-902E-3366E17901C7}">
  <dimension ref="A2:I32"/>
  <sheetViews>
    <sheetView topLeftCell="A10" workbookViewId="0">
      <selection activeCell="E27" sqref="E27"/>
    </sheetView>
  </sheetViews>
  <sheetFormatPr defaultRowHeight="15" x14ac:dyDescent="0.25"/>
  <cols>
    <col min="1" max="1" width="15.7109375" bestFit="1" customWidth="1"/>
    <col min="2" max="2" width="52.140625" bestFit="1" customWidth="1"/>
    <col min="4" max="4" width="15.42578125" bestFit="1" customWidth="1"/>
    <col min="5" max="5" width="16.5703125" bestFit="1" customWidth="1"/>
    <col min="6" max="6" width="96.28515625" bestFit="1" customWidth="1"/>
    <col min="7" max="7" width="67.42578125" bestFit="1" customWidth="1"/>
    <col min="8" max="8" width="76.42578125" bestFit="1" customWidth="1"/>
  </cols>
  <sheetData>
    <row r="2" spans="1:9" x14ac:dyDescent="0.25">
      <c r="A2" s="77" t="s">
        <v>194</v>
      </c>
      <c r="B2" s="77" t="s">
        <v>195</v>
      </c>
      <c r="C2" s="77" t="s">
        <v>196</v>
      </c>
      <c r="D2" s="77" t="s">
        <v>197</v>
      </c>
      <c r="E2" s="77" t="s">
        <v>198</v>
      </c>
      <c r="F2" s="77" t="s">
        <v>199</v>
      </c>
      <c r="G2" t="s">
        <v>200</v>
      </c>
      <c r="H2" t="s">
        <v>201</v>
      </c>
      <c r="I2" s="54">
        <v>0</v>
      </c>
    </row>
    <row r="3" spans="1:9" x14ac:dyDescent="0.25">
      <c r="A3" s="77" t="s">
        <v>202</v>
      </c>
      <c r="B3" s="77" t="s">
        <v>203</v>
      </c>
      <c r="C3" s="77" t="s">
        <v>204</v>
      </c>
      <c r="D3" s="77" t="s">
        <v>205</v>
      </c>
      <c r="E3" s="77" t="s">
        <v>206</v>
      </c>
      <c r="F3" s="77" t="s">
        <v>207</v>
      </c>
      <c r="G3" t="s">
        <v>208</v>
      </c>
      <c r="H3" t="s">
        <v>209</v>
      </c>
      <c r="I3" t="s">
        <v>210</v>
      </c>
    </row>
    <row r="4" spans="1:9" x14ac:dyDescent="0.25">
      <c r="A4" s="77" t="s">
        <v>211</v>
      </c>
      <c r="B4" s="77" t="s">
        <v>212</v>
      </c>
      <c r="C4" s="77" t="s">
        <v>213</v>
      </c>
      <c r="D4" s="77" t="s">
        <v>214</v>
      </c>
      <c r="E4" s="77" t="s">
        <v>215</v>
      </c>
      <c r="F4" s="77" t="s">
        <v>216</v>
      </c>
      <c r="G4" t="s">
        <v>217</v>
      </c>
      <c r="H4" t="s">
        <v>218</v>
      </c>
      <c r="I4" t="s">
        <v>219</v>
      </c>
    </row>
    <row r="5" spans="1:9" x14ac:dyDescent="0.25">
      <c r="A5" s="77" t="s">
        <v>220</v>
      </c>
      <c r="B5" s="77" t="s">
        <v>221</v>
      </c>
      <c r="C5" s="77"/>
      <c r="D5" s="77"/>
      <c r="E5" s="77" t="s">
        <v>222</v>
      </c>
      <c r="F5" s="77" t="s">
        <v>223</v>
      </c>
      <c r="G5" t="s">
        <v>224</v>
      </c>
      <c r="H5" t="s">
        <v>225</v>
      </c>
      <c r="I5" t="s">
        <v>226</v>
      </c>
    </row>
    <row r="6" spans="1:9" x14ac:dyDescent="0.25">
      <c r="A6" s="77" t="s">
        <v>227</v>
      </c>
      <c r="B6" s="77" t="s">
        <v>228</v>
      </c>
      <c r="C6" s="77"/>
      <c r="D6" s="77"/>
      <c r="E6" s="77" t="s">
        <v>229</v>
      </c>
      <c r="F6" s="77"/>
      <c r="G6" t="s">
        <v>230</v>
      </c>
      <c r="H6" t="s">
        <v>231</v>
      </c>
      <c r="I6" t="s">
        <v>232</v>
      </c>
    </row>
    <row r="7" spans="1:9" x14ac:dyDescent="0.25">
      <c r="A7" s="77"/>
      <c r="B7" s="77" t="s">
        <v>233</v>
      </c>
      <c r="C7" s="77"/>
      <c r="D7" s="77"/>
      <c r="E7" s="77" t="s">
        <v>234</v>
      </c>
      <c r="F7" s="77"/>
      <c r="G7" t="s">
        <v>235</v>
      </c>
      <c r="H7" t="s">
        <v>236</v>
      </c>
      <c r="I7" t="s">
        <v>237</v>
      </c>
    </row>
    <row r="8" spans="1:9" x14ac:dyDescent="0.25">
      <c r="A8" s="77"/>
      <c r="B8" s="77" t="s">
        <v>238</v>
      </c>
      <c r="C8" s="77"/>
      <c r="D8" s="77"/>
      <c r="E8" s="77"/>
      <c r="F8" s="77"/>
      <c r="G8" t="s">
        <v>239</v>
      </c>
    </row>
    <row r="9" spans="1:9" x14ac:dyDescent="0.25">
      <c r="A9" s="77"/>
      <c r="B9" s="77" t="s">
        <v>240</v>
      </c>
      <c r="C9" s="77"/>
      <c r="D9" s="77"/>
      <c r="E9" s="77"/>
      <c r="F9" s="77"/>
    </row>
    <row r="10" spans="1:9" x14ac:dyDescent="0.25">
      <c r="A10" s="77"/>
      <c r="B10" s="77" t="s">
        <v>241</v>
      </c>
      <c r="C10" s="77"/>
      <c r="D10" s="77"/>
      <c r="E10" s="77"/>
      <c r="F10" s="77"/>
    </row>
    <row r="11" spans="1:9" x14ac:dyDescent="0.25">
      <c r="A11" s="77"/>
      <c r="B11" s="77" t="s">
        <v>242</v>
      </c>
      <c r="C11" s="77"/>
      <c r="D11" s="77"/>
      <c r="E11" s="77"/>
      <c r="F11" s="77"/>
    </row>
    <row r="12" spans="1:9" x14ac:dyDescent="0.25">
      <c r="A12" s="77"/>
      <c r="B12" s="77" t="s">
        <v>243</v>
      </c>
      <c r="C12" s="77"/>
      <c r="D12" s="77"/>
      <c r="E12" s="77"/>
      <c r="F12" s="77"/>
    </row>
    <row r="13" spans="1:9" x14ac:dyDescent="0.25">
      <c r="A13" s="77"/>
      <c r="B13" s="77" t="s">
        <v>244</v>
      </c>
      <c r="C13" s="77"/>
      <c r="D13" s="77"/>
      <c r="E13" s="77"/>
      <c r="F13" s="77"/>
    </row>
    <row r="14" spans="1:9" x14ac:dyDescent="0.25">
      <c r="A14" s="77"/>
      <c r="B14" s="77" t="s">
        <v>245</v>
      </c>
      <c r="C14" s="77"/>
      <c r="D14" s="77"/>
      <c r="E14" s="77"/>
      <c r="F14" s="77"/>
    </row>
    <row r="15" spans="1:9" x14ac:dyDescent="0.25">
      <c r="A15" s="77"/>
      <c r="B15" s="77" t="s">
        <v>246</v>
      </c>
      <c r="C15" s="77"/>
      <c r="D15" s="77"/>
      <c r="E15" s="77"/>
      <c r="F15" s="77"/>
    </row>
    <row r="16" spans="1:9" x14ac:dyDescent="0.25">
      <c r="A16" s="77"/>
      <c r="B16" s="77" t="s">
        <v>247</v>
      </c>
      <c r="C16" s="77"/>
      <c r="D16" s="77"/>
      <c r="E16" s="77"/>
      <c r="F16" s="77"/>
    </row>
    <row r="17" spans="1:6" x14ac:dyDescent="0.25">
      <c r="A17" s="77"/>
      <c r="B17" s="77" t="s">
        <v>248</v>
      </c>
      <c r="C17" s="77"/>
      <c r="D17" s="77"/>
      <c r="E17" s="77"/>
      <c r="F17" s="77"/>
    </row>
    <row r="18" spans="1:6" x14ac:dyDescent="0.25">
      <c r="A18" s="77"/>
      <c r="B18" s="77" t="s">
        <v>249</v>
      </c>
      <c r="C18" s="77"/>
      <c r="D18" s="77"/>
      <c r="E18" s="77"/>
      <c r="F18" s="77"/>
    </row>
    <row r="19" spans="1:6" x14ac:dyDescent="0.25">
      <c r="A19" s="77"/>
      <c r="B19" s="77" t="s">
        <v>250</v>
      </c>
      <c r="C19" s="77"/>
      <c r="D19" s="77"/>
      <c r="E19" s="77"/>
      <c r="F19" s="77"/>
    </row>
    <row r="20" spans="1:6" x14ac:dyDescent="0.25">
      <c r="A20" s="77"/>
      <c r="B20" s="77" t="s">
        <v>251</v>
      </c>
      <c r="C20" s="77"/>
      <c r="D20" s="77"/>
      <c r="E20" s="77"/>
      <c r="F20" s="77"/>
    </row>
    <row r="21" spans="1:6" x14ac:dyDescent="0.25">
      <c r="A21" s="77"/>
      <c r="B21" s="77" t="s">
        <v>252</v>
      </c>
      <c r="C21" s="77"/>
      <c r="D21" s="77"/>
      <c r="E21" s="77"/>
      <c r="F21" s="77"/>
    </row>
    <row r="22" spans="1:6" x14ac:dyDescent="0.25">
      <c r="A22" s="77"/>
      <c r="B22" s="77" t="s">
        <v>253</v>
      </c>
      <c r="C22" s="77"/>
      <c r="D22" s="77"/>
      <c r="E22" s="77"/>
      <c r="F22" s="77"/>
    </row>
    <row r="23" spans="1:6" x14ac:dyDescent="0.25">
      <c r="A23" s="77"/>
      <c r="B23" s="77" t="s">
        <v>254</v>
      </c>
      <c r="C23" s="77"/>
      <c r="D23" s="77"/>
      <c r="E23" s="77"/>
      <c r="F23" s="77"/>
    </row>
    <row r="24" spans="1:6" x14ac:dyDescent="0.25">
      <c r="A24" s="77"/>
      <c r="B24" s="77" t="s">
        <v>255</v>
      </c>
      <c r="C24" s="77"/>
      <c r="D24" s="77"/>
      <c r="E24" s="77"/>
      <c r="F24" s="77"/>
    </row>
    <row r="25" spans="1:6" x14ac:dyDescent="0.25">
      <c r="A25" s="77"/>
      <c r="B25" s="77" t="s">
        <v>256</v>
      </c>
      <c r="C25" s="77"/>
      <c r="D25" s="77"/>
      <c r="E25" s="77"/>
      <c r="F25" s="77"/>
    </row>
    <row r="26" spans="1:6" x14ac:dyDescent="0.25">
      <c r="A26" s="77"/>
      <c r="B26" s="77" t="s">
        <v>257</v>
      </c>
      <c r="C26" s="77"/>
      <c r="D26" s="77"/>
      <c r="E26" s="77"/>
      <c r="F26" s="77"/>
    </row>
    <row r="27" spans="1:6" x14ac:dyDescent="0.25">
      <c r="A27" s="77"/>
      <c r="B27" s="77" t="s">
        <v>258</v>
      </c>
      <c r="C27" s="77"/>
      <c r="D27" s="77"/>
      <c r="E27" s="77"/>
      <c r="F27" s="77"/>
    </row>
    <row r="28" spans="1:6" x14ac:dyDescent="0.25">
      <c r="A28" s="77"/>
      <c r="B28" s="77" t="s">
        <v>259</v>
      </c>
      <c r="C28" s="77"/>
      <c r="D28" s="77"/>
      <c r="E28" s="77"/>
      <c r="F28" s="77"/>
    </row>
    <row r="29" spans="1:6" x14ac:dyDescent="0.25">
      <c r="A29" s="77"/>
      <c r="B29" s="77" t="s">
        <v>260</v>
      </c>
      <c r="C29" s="77"/>
      <c r="D29" s="77"/>
      <c r="E29" s="77"/>
      <c r="F29" s="77"/>
    </row>
    <row r="30" spans="1:6" x14ac:dyDescent="0.25">
      <c r="A30" s="77"/>
      <c r="B30" s="77" t="s">
        <v>261</v>
      </c>
      <c r="C30" s="77"/>
      <c r="D30" s="77"/>
      <c r="E30" s="77"/>
      <c r="F30" s="77"/>
    </row>
    <row r="31" spans="1:6" x14ac:dyDescent="0.25">
      <c r="A31" s="77"/>
      <c r="B31" s="77"/>
      <c r="C31" s="77"/>
      <c r="D31" s="77"/>
      <c r="E31" s="77"/>
      <c r="F31" s="77"/>
    </row>
    <row r="32" spans="1:6" x14ac:dyDescent="0.25">
      <c r="A32" s="77"/>
      <c r="B32" s="77"/>
      <c r="C32" s="77"/>
      <c r="D32" s="77"/>
      <c r="E32" s="77"/>
      <c r="F32" s="77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CD9A1-9B05-413D-A5EE-5A1F0A8AB06E}">
  <dimension ref="A1:F17"/>
  <sheetViews>
    <sheetView zoomScaleNormal="100" zoomScaleSheetLayoutView="100" workbookViewId="0">
      <pane ySplit="1" topLeftCell="A2" activePane="bottomLeft" state="frozen"/>
      <selection activeCell="A22" sqref="A22:H22"/>
      <selection pane="bottomLeft" activeCell="A4" sqref="A4"/>
    </sheetView>
  </sheetViews>
  <sheetFormatPr defaultRowHeight="15" x14ac:dyDescent="0.25"/>
  <cols>
    <col min="1" max="1" width="191.140625" customWidth="1"/>
    <col min="2" max="2" width="14.42578125" style="7" customWidth="1"/>
    <col min="3" max="3" width="19.28515625" style="7" customWidth="1"/>
    <col min="4" max="4" width="65.5703125" customWidth="1"/>
    <col min="5" max="5" width="70.5703125" customWidth="1"/>
    <col min="6" max="6" width="13.7109375" style="7" customWidth="1"/>
    <col min="7" max="7" width="33.85546875" customWidth="1"/>
  </cols>
  <sheetData>
    <row r="1" spans="1:6" ht="46.5" customHeight="1" x14ac:dyDescent="0.25">
      <c r="A1" s="123"/>
      <c r="B1" s="123"/>
      <c r="C1" s="123"/>
      <c r="D1" s="123"/>
      <c r="E1" s="123"/>
      <c r="F1" s="123"/>
    </row>
    <row r="2" spans="1:6" ht="31.5" x14ac:dyDescent="0.25">
      <c r="A2" s="166" t="s">
        <v>263</v>
      </c>
    </row>
    <row r="3" spans="1:6" ht="15.75" x14ac:dyDescent="0.25">
      <c r="A3" s="167"/>
    </row>
    <row r="4" spans="1:6" ht="47.25" x14ac:dyDescent="0.25">
      <c r="A4" s="168" t="s">
        <v>284</v>
      </c>
    </row>
    <row r="5" spans="1:6" ht="15.75" x14ac:dyDescent="0.25">
      <c r="A5" s="167"/>
    </row>
    <row r="6" spans="1:6" ht="45.6" customHeight="1" x14ac:dyDescent="0.25">
      <c r="A6" s="169" t="s">
        <v>264</v>
      </c>
    </row>
    <row r="7" spans="1:6" ht="15.75" x14ac:dyDescent="0.25">
      <c r="A7" s="170"/>
    </row>
    <row r="8" spans="1:6" ht="15.75" x14ac:dyDescent="0.25">
      <c r="A8" s="171" t="s">
        <v>268</v>
      </c>
    </row>
    <row r="9" spans="1:6" ht="24" customHeight="1" x14ac:dyDescent="0.25">
      <c r="A9" s="167"/>
    </row>
    <row r="10" spans="1:6" ht="31.5" x14ac:dyDescent="0.25">
      <c r="A10" s="168" t="s">
        <v>269</v>
      </c>
    </row>
    <row r="11" spans="1:6" ht="21.6" customHeight="1" x14ac:dyDescent="0.25">
      <c r="A11" s="167"/>
    </row>
    <row r="12" spans="1:6" ht="47.25" x14ac:dyDescent="0.25">
      <c r="A12" s="172" t="s">
        <v>265</v>
      </c>
    </row>
    <row r="13" spans="1:6" ht="15.75" x14ac:dyDescent="0.25">
      <c r="A13" s="172"/>
    </row>
    <row r="14" spans="1:6" ht="15.75" x14ac:dyDescent="0.25">
      <c r="A14" s="172" t="s">
        <v>266</v>
      </c>
    </row>
    <row r="15" spans="1:6" ht="15.75" x14ac:dyDescent="0.25">
      <c r="A15" s="172"/>
    </row>
    <row r="16" spans="1:6" ht="18" x14ac:dyDescent="0.25">
      <c r="A16" s="173" t="s">
        <v>267</v>
      </c>
    </row>
    <row r="17" spans="1:1" ht="15.75" x14ac:dyDescent="0.25">
      <c r="A17" s="1"/>
    </row>
  </sheetData>
  <sheetProtection formatCells="0" formatColumns="0" formatRows="0" autoFilter="0"/>
  <pageMargins left="0.511811024" right="0.511811024" top="0.78740157499999996" bottom="0.78740157499999996" header="0.31496062000000002" footer="0.31496062000000002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16474-3119-4941-809E-F036F4B1C54D}">
  <sheetPr>
    <pageSetUpPr fitToPage="1"/>
  </sheetPr>
  <dimension ref="A1:F35"/>
  <sheetViews>
    <sheetView zoomScaleNormal="100" zoomScaleSheetLayoutView="100" workbookViewId="0">
      <pane ySplit="2" topLeftCell="A30" activePane="bottomLeft" state="frozen"/>
      <selection activeCell="A22" sqref="A22:H22"/>
      <selection pane="bottomLeft" activeCell="C34" sqref="C34"/>
    </sheetView>
  </sheetViews>
  <sheetFormatPr defaultColWidth="9.140625" defaultRowHeight="15.75" x14ac:dyDescent="0.25"/>
  <cols>
    <col min="1" max="1" width="76.85546875" style="1" customWidth="1"/>
    <col min="2" max="2" width="16" style="6" customWidth="1"/>
    <col min="3" max="3" width="18.42578125" style="6" customWidth="1"/>
    <col min="4" max="4" width="60.5703125" style="1" customWidth="1"/>
    <col min="5" max="5" width="70.5703125" style="1" customWidth="1"/>
    <col min="6" max="6" width="13.7109375" style="6" bestFit="1" customWidth="1"/>
    <col min="7" max="16384" width="9.140625" style="1"/>
  </cols>
  <sheetData>
    <row r="1" spans="1:6" ht="48" customHeight="1" x14ac:dyDescent="0.25">
      <c r="A1" s="187"/>
      <c r="B1" s="187"/>
      <c r="C1" s="187"/>
      <c r="D1" s="187"/>
      <c r="E1" s="187"/>
      <c r="F1" s="187"/>
    </row>
    <row r="2" spans="1:6" ht="63" x14ac:dyDescent="0.25">
      <c r="A2" s="84" t="s">
        <v>50</v>
      </c>
      <c r="B2" s="98" t="s">
        <v>51</v>
      </c>
      <c r="C2" s="98" t="s">
        <v>52</v>
      </c>
      <c r="D2" s="115" t="s">
        <v>53</v>
      </c>
      <c r="E2" s="98" t="s">
        <v>54</v>
      </c>
      <c r="F2" s="98" t="s">
        <v>55</v>
      </c>
    </row>
    <row r="3" spans="1:6" s="15" customFormat="1" ht="19.5" customHeight="1" x14ac:dyDescent="0.25">
      <c r="A3" s="85" t="s">
        <v>56</v>
      </c>
      <c r="B3" s="85"/>
      <c r="C3" s="85"/>
      <c r="D3" s="85"/>
      <c r="E3" s="85"/>
      <c r="F3" s="116"/>
    </row>
    <row r="4" spans="1:6" ht="80.25" customHeight="1" x14ac:dyDescent="0.25">
      <c r="A4" s="102" t="s">
        <v>57</v>
      </c>
      <c r="B4" s="112">
        <v>0.5</v>
      </c>
      <c r="C4" s="46"/>
      <c r="D4" s="143"/>
      <c r="E4" s="143"/>
      <c r="F4" s="96">
        <f>IF(C4="Sim",B4,0)</f>
        <v>0</v>
      </c>
    </row>
    <row r="5" spans="1:6" ht="80.25" customHeight="1" x14ac:dyDescent="0.25">
      <c r="A5" s="102" t="s">
        <v>58</v>
      </c>
      <c r="B5" s="112">
        <v>0.5</v>
      </c>
      <c r="C5" s="46"/>
      <c r="D5" s="143"/>
      <c r="E5" s="143"/>
      <c r="F5" s="96">
        <f t="shared" ref="F5:F10" si="0">IF(C5="Sim",B5,0)</f>
        <v>0</v>
      </c>
    </row>
    <row r="6" spans="1:6" ht="80.25" customHeight="1" x14ac:dyDescent="0.25">
      <c r="A6" s="101" t="s">
        <v>59</v>
      </c>
      <c r="B6" s="98" t="s">
        <v>60</v>
      </c>
      <c r="C6" s="98" t="s">
        <v>60</v>
      </c>
      <c r="D6" s="98" t="s">
        <v>60</v>
      </c>
      <c r="E6" s="98" t="s">
        <v>60</v>
      </c>
      <c r="F6" s="96"/>
    </row>
    <row r="7" spans="1:6" ht="80.25" customHeight="1" x14ac:dyDescent="0.25">
      <c r="A7" s="83" t="s">
        <v>61</v>
      </c>
      <c r="B7" s="112">
        <v>1</v>
      </c>
      <c r="C7" s="46"/>
      <c r="D7" s="144"/>
      <c r="E7" s="144"/>
      <c r="F7" s="96">
        <f t="shared" ref="F7:F9" si="1">IF(C7="Sim",B7,0)</f>
        <v>0</v>
      </c>
    </row>
    <row r="8" spans="1:6" ht="80.25" customHeight="1" x14ac:dyDescent="0.25">
      <c r="A8" s="83" t="s">
        <v>62</v>
      </c>
      <c r="B8" s="112">
        <v>1</v>
      </c>
      <c r="C8" s="46"/>
      <c r="D8" s="144"/>
      <c r="E8" s="144"/>
      <c r="F8" s="96">
        <f t="shared" si="1"/>
        <v>0</v>
      </c>
    </row>
    <row r="9" spans="1:6" ht="80.25" customHeight="1" x14ac:dyDescent="0.25">
      <c r="A9" s="100" t="s">
        <v>63</v>
      </c>
      <c r="B9" s="112">
        <v>0.5</v>
      </c>
      <c r="C9" s="46"/>
      <c r="D9" s="144"/>
      <c r="E9" s="144"/>
      <c r="F9" s="96">
        <f t="shared" si="1"/>
        <v>0</v>
      </c>
    </row>
    <row r="10" spans="1:6" ht="80.25" customHeight="1" x14ac:dyDescent="0.25">
      <c r="A10" s="113" t="s">
        <v>64</v>
      </c>
      <c r="B10" s="114">
        <v>0.5</v>
      </c>
      <c r="C10" s="46"/>
      <c r="D10" s="144"/>
      <c r="E10" s="145"/>
      <c r="F10" s="96">
        <f t="shared" si="0"/>
        <v>0</v>
      </c>
    </row>
    <row r="11" spans="1:6" ht="80.25" customHeight="1" x14ac:dyDescent="0.25">
      <c r="A11" s="97" t="s">
        <v>65</v>
      </c>
      <c r="B11" s="98" t="s">
        <v>60</v>
      </c>
      <c r="C11" s="98" t="s">
        <v>60</v>
      </c>
      <c r="D11" s="98" t="s">
        <v>60</v>
      </c>
      <c r="E11" s="98" t="s">
        <v>60</v>
      </c>
      <c r="F11" s="111" t="s">
        <v>60</v>
      </c>
    </row>
    <row r="12" spans="1:6" ht="80.25" customHeight="1" x14ac:dyDescent="0.25">
      <c r="A12" s="106" t="s">
        <v>66</v>
      </c>
      <c r="B12" s="107">
        <f>IF(C15="NÃO SE APLICA",1.25,1)</f>
        <v>1</v>
      </c>
      <c r="C12" s="46"/>
      <c r="D12" s="50"/>
      <c r="E12" s="50"/>
      <c r="F12" s="96">
        <f>IF(C12="Sim",B12,0)</f>
        <v>0</v>
      </c>
    </row>
    <row r="13" spans="1:6" ht="80.25" customHeight="1" x14ac:dyDescent="0.25">
      <c r="A13" s="106" t="s">
        <v>67</v>
      </c>
      <c r="B13" s="96">
        <f>IF(C15="NÃO SE APLICA",1.25,1)</f>
        <v>1</v>
      </c>
      <c r="C13" s="46"/>
      <c r="D13" s="144"/>
      <c r="E13" s="144"/>
      <c r="F13" s="96">
        <f>IF(C13="Sim",B13,0)</f>
        <v>0</v>
      </c>
    </row>
    <row r="14" spans="1:6" ht="80.25" customHeight="1" x14ac:dyDescent="0.25">
      <c r="A14" s="83" t="s">
        <v>300</v>
      </c>
      <c r="B14" s="96">
        <f>IF(C15="NÃO SE APLICA",1.25,1)</f>
        <v>1</v>
      </c>
      <c r="C14" s="46"/>
      <c r="D14" s="144"/>
      <c r="E14" s="144"/>
      <c r="F14" s="96">
        <f t="shared" ref="F14:F32" si="2">IF(C14="Sim",B14,0)</f>
        <v>0</v>
      </c>
    </row>
    <row r="15" spans="1:6" ht="80.25" customHeight="1" x14ac:dyDescent="0.25">
      <c r="A15" s="162" t="s">
        <v>68</v>
      </c>
      <c r="B15" s="108">
        <f>IF(C15="NÃO SE APLICA","NÃO SE APLICA",1)</f>
        <v>1</v>
      </c>
      <c r="C15" s="57"/>
      <c r="D15" s="144"/>
      <c r="E15" s="144"/>
      <c r="F15" s="96">
        <f t="shared" si="2"/>
        <v>0</v>
      </c>
    </row>
    <row r="16" spans="1:6" ht="80.25" customHeight="1" x14ac:dyDescent="0.25">
      <c r="A16" s="83" t="s">
        <v>69</v>
      </c>
      <c r="B16" s="96">
        <f>IF(C15="NÃO SE APLICA",1.25,1)</f>
        <v>1</v>
      </c>
      <c r="C16" s="46"/>
      <c r="D16" s="144"/>
      <c r="E16" s="144"/>
      <c r="F16" s="96">
        <f t="shared" si="2"/>
        <v>0</v>
      </c>
    </row>
    <row r="17" spans="1:6" ht="80.25" customHeight="1" x14ac:dyDescent="0.25">
      <c r="A17" s="109" t="s">
        <v>70</v>
      </c>
      <c r="B17" s="108">
        <f>IF(B18="NÃO SE APLICA",2,1.5)</f>
        <v>1.5</v>
      </c>
      <c r="C17" s="57"/>
      <c r="D17" s="144"/>
      <c r="E17" s="144"/>
      <c r="F17" s="96">
        <f t="shared" si="2"/>
        <v>0</v>
      </c>
    </row>
    <row r="18" spans="1:6" ht="80.25" customHeight="1" x14ac:dyDescent="0.25">
      <c r="A18" s="162" t="s">
        <v>71</v>
      </c>
      <c r="B18" s="108">
        <f>IF(C18="NÃO SE APLICA","NÃO SE APLICA",0.5)</f>
        <v>0.5</v>
      </c>
      <c r="C18" s="57"/>
      <c r="D18" s="144"/>
      <c r="E18" s="144"/>
      <c r="F18" s="96">
        <f t="shared" si="2"/>
        <v>0</v>
      </c>
    </row>
    <row r="19" spans="1:6" ht="80.25" customHeight="1" x14ac:dyDescent="0.25">
      <c r="A19" s="110" t="s">
        <v>72</v>
      </c>
      <c r="B19" s="108">
        <v>2</v>
      </c>
      <c r="C19" s="46"/>
      <c r="D19" s="50"/>
      <c r="E19" s="50"/>
      <c r="F19" s="107">
        <f t="shared" si="2"/>
        <v>0</v>
      </c>
    </row>
    <row r="20" spans="1:6" s="15" customFormat="1" ht="20.100000000000001" customHeight="1" x14ac:dyDescent="0.25">
      <c r="A20" s="103" t="s">
        <v>73</v>
      </c>
      <c r="B20" s="104"/>
      <c r="C20" s="104"/>
      <c r="D20" s="105"/>
      <c r="E20" s="105"/>
      <c r="F20" s="104"/>
    </row>
    <row r="21" spans="1:6" ht="80.25" customHeight="1" x14ac:dyDescent="0.25">
      <c r="A21" s="102" t="s">
        <v>74</v>
      </c>
      <c r="B21" s="96">
        <v>0.6</v>
      </c>
      <c r="C21" s="46"/>
      <c r="D21" s="151"/>
      <c r="E21" s="151"/>
      <c r="F21" s="96">
        <f t="shared" ref="F21:F25" si="3">IF(C21="Sim",B21,0)</f>
        <v>0</v>
      </c>
    </row>
    <row r="22" spans="1:6" ht="80.099999999999994" customHeight="1" x14ac:dyDescent="0.25">
      <c r="A22" s="97" t="s">
        <v>75</v>
      </c>
      <c r="B22" s="98" t="s">
        <v>60</v>
      </c>
      <c r="C22" s="98" t="s">
        <v>60</v>
      </c>
      <c r="D22" s="149" t="s">
        <v>60</v>
      </c>
      <c r="E22" s="149" t="s">
        <v>60</v>
      </c>
      <c r="F22" s="96"/>
    </row>
    <row r="23" spans="1:6" ht="80.099999999999994" customHeight="1" x14ac:dyDescent="0.25">
      <c r="A23" s="84" t="s">
        <v>76</v>
      </c>
      <c r="B23" s="96">
        <v>1.5</v>
      </c>
      <c r="C23" s="46"/>
      <c r="D23" s="151"/>
      <c r="E23" s="151"/>
      <c r="F23" s="96">
        <f t="shared" si="3"/>
        <v>0</v>
      </c>
    </row>
    <row r="24" spans="1:6" ht="80.099999999999994" customHeight="1" x14ac:dyDescent="0.25">
      <c r="A24" s="84" t="s">
        <v>301</v>
      </c>
      <c r="B24" s="96">
        <v>1.5</v>
      </c>
      <c r="C24" s="46"/>
      <c r="D24" s="151"/>
      <c r="E24" s="151"/>
      <c r="F24" s="96">
        <f t="shared" si="3"/>
        <v>0</v>
      </c>
    </row>
    <row r="25" spans="1:6" ht="80.099999999999994" customHeight="1" x14ac:dyDescent="0.25">
      <c r="A25" s="101" t="s">
        <v>302</v>
      </c>
      <c r="B25" s="96">
        <v>1</v>
      </c>
      <c r="C25" s="46"/>
      <c r="D25" s="160"/>
      <c r="E25" s="151"/>
      <c r="F25" s="96">
        <f t="shared" si="3"/>
        <v>0</v>
      </c>
    </row>
    <row r="26" spans="1:6" ht="80.099999999999994" customHeight="1" x14ac:dyDescent="0.25">
      <c r="A26" s="101" t="s">
        <v>77</v>
      </c>
      <c r="B26" s="96">
        <v>1.4</v>
      </c>
      <c r="C26" s="57"/>
      <c r="D26" s="151"/>
      <c r="E26" s="151"/>
      <c r="F26" s="96">
        <f>IF(C26="Sim",B26,IF(C26="PARCIALMENTE",B26/2,0))</f>
        <v>0</v>
      </c>
    </row>
    <row r="27" spans="1:6" ht="80.099999999999994" customHeight="1" x14ac:dyDescent="0.25">
      <c r="A27" s="101" t="s">
        <v>78</v>
      </c>
      <c r="B27" s="96">
        <v>2</v>
      </c>
      <c r="C27" s="46"/>
      <c r="D27" s="150"/>
      <c r="E27" s="150"/>
      <c r="F27" s="96">
        <f>IF(C27="Sim",B27,0)</f>
        <v>0</v>
      </c>
    </row>
    <row r="28" spans="1:6" ht="80.099999999999994" customHeight="1" x14ac:dyDescent="0.25">
      <c r="A28" s="97" t="s">
        <v>79</v>
      </c>
      <c r="B28" s="98" t="s">
        <v>60</v>
      </c>
      <c r="C28" s="98" t="s">
        <v>60</v>
      </c>
      <c r="D28" s="98" t="s">
        <v>60</v>
      </c>
      <c r="E28" s="98" t="s">
        <v>60</v>
      </c>
      <c r="F28" s="96"/>
    </row>
    <row r="29" spans="1:6" ht="80.099999999999994" customHeight="1" x14ac:dyDescent="0.25">
      <c r="A29" s="99" t="s">
        <v>80</v>
      </c>
      <c r="B29" s="96">
        <v>2</v>
      </c>
      <c r="C29" s="46"/>
      <c r="D29" s="150"/>
      <c r="E29" s="150"/>
      <c r="F29" s="96">
        <f t="shared" si="2"/>
        <v>0</v>
      </c>
    </row>
    <row r="30" spans="1:6" ht="80.099999999999994" customHeight="1" x14ac:dyDescent="0.25">
      <c r="A30" s="99" t="s">
        <v>303</v>
      </c>
      <c r="B30" s="96">
        <v>1</v>
      </c>
      <c r="C30" s="46"/>
      <c r="D30" s="150"/>
      <c r="E30" s="150"/>
      <c r="F30" s="96">
        <f t="shared" si="2"/>
        <v>0</v>
      </c>
    </row>
    <row r="31" spans="1:6" ht="80.099999999999994" customHeight="1" x14ac:dyDescent="0.25">
      <c r="A31" s="100" t="s">
        <v>304</v>
      </c>
      <c r="B31" s="96">
        <v>1</v>
      </c>
      <c r="C31" s="46"/>
      <c r="D31" s="150"/>
      <c r="E31" s="150"/>
      <c r="F31" s="96">
        <f t="shared" si="2"/>
        <v>0</v>
      </c>
    </row>
    <row r="32" spans="1:6" ht="80.099999999999994" customHeight="1" x14ac:dyDescent="0.25">
      <c r="A32" s="136" t="s">
        <v>296</v>
      </c>
      <c r="B32" s="96">
        <v>0</v>
      </c>
      <c r="C32" s="46"/>
      <c r="D32" s="150"/>
      <c r="E32" s="150"/>
      <c r="F32" s="96">
        <f t="shared" si="2"/>
        <v>0</v>
      </c>
    </row>
    <row r="33" spans="1:6" x14ac:dyDescent="0.25">
      <c r="A33" s="86"/>
      <c r="B33" s="87"/>
      <c r="C33" s="87"/>
      <c r="D33" s="88"/>
      <c r="E33" s="89" t="s">
        <v>81</v>
      </c>
      <c r="F33" s="90">
        <f>SUM(F4:F32)</f>
        <v>0</v>
      </c>
    </row>
    <row r="34" spans="1:6" x14ac:dyDescent="0.25">
      <c r="A34" s="91"/>
      <c r="B34" s="92"/>
      <c r="C34" s="92"/>
      <c r="D34" s="93"/>
      <c r="E34" s="94"/>
      <c r="F34" s="95"/>
    </row>
    <row r="35" spans="1:6" ht="80.099999999999994" customHeight="1" x14ac:dyDescent="0.25">
      <c r="A35" s="85" t="s">
        <v>82</v>
      </c>
      <c r="B35" s="186" t="s">
        <v>83</v>
      </c>
      <c r="C35" s="186"/>
      <c r="D35" s="186"/>
      <c r="E35" s="186"/>
      <c r="F35" s="186"/>
    </row>
  </sheetData>
  <sheetProtection algorithmName="SHA-512" hashValue="+gwIoESAszrnlm5AYGSOQehiyhCJN1jSedBgYdtjj8y6bSIxE+0lPaRN/LNXgVAVPl6kRJU8FJr6f2fD08uOKQ==" saltValue="dKBOyBW5lj+mtay3oHzdyA==" spinCount="100000" sheet="1" formatCells="0" formatColumns="0" formatRows="0" autoFilter="0"/>
  <mergeCells count="2">
    <mergeCell ref="B35:F35"/>
    <mergeCell ref="A1:F1"/>
  </mergeCells>
  <conditionalFormatting sqref="C20 C29:C32">
    <cfRule type="expression" dxfId="181" priority="42">
      <formula>C20="Não"</formula>
    </cfRule>
    <cfRule type="expression" dxfId="180" priority="43">
      <formula>C20="SIM"</formula>
    </cfRule>
  </conditionalFormatting>
  <conditionalFormatting sqref="C4:C5 C10">
    <cfRule type="expression" dxfId="179" priority="28">
      <formula>C4="Não"</formula>
    </cfRule>
    <cfRule type="expression" dxfId="178" priority="29">
      <formula>C4="SIM"</formula>
    </cfRule>
  </conditionalFormatting>
  <conditionalFormatting sqref="C12 C19 C14 C16">
    <cfRule type="expression" dxfId="177" priority="24">
      <formula>C12="Não"</formula>
    </cfRule>
    <cfRule type="expression" dxfId="176" priority="25">
      <formula>C12="SIM"</formula>
    </cfRule>
  </conditionalFormatting>
  <conditionalFormatting sqref="C21 C23:C25 C27">
    <cfRule type="expression" dxfId="175" priority="22">
      <formula>C21="Não"</formula>
    </cfRule>
    <cfRule type="expression" dxfId="174" priority="23">
      <formula>C21="SIM"</formula>
    </cfRule>
  </conditionalFormatting>
  <conditionalFormatting sqref="C7:C9">
    <cfRule type="expression" dxfId="173" priority="20">
      <formula>C7="Não"</formula>
    </cfRule>
    <cfRule type="expression" dxfId="172" priority="21">
      <formula>C7="SIM"</formula>
    </cfRule>
  </conditionalFormatting>
  <conditionalFormatting sqref="C17">
    <cfRule type="expression" dxfId="171" priority="18">
      <formula>C17="Não"</formula>
    </cfRule>
    <cfRule type="expression" dxfId="170" priority="19">
      <formula>C17="SIM"</formula>
    </cfRule>
  </conditionalFormatting>
  <conditionalFormatting sqref="C15">
    <cfRule type="expression" dxfId="169" priority="8">
      <formula>C15="Não"</formula>
    </cfRule>
    <cfRule type="expression" dxfId="168" priority="9">
      <formula>C15="SIM"</formula>
    </cfRule>
  </conditionalFormatting>
  <conditionalFormatting sqref="C13">
    <cfRule type="expression" dxfId="167" priority="6">
      <formula>C13="Não"</formula>
    </cfRule>
    <cfRule type="expression" dxfId="166" priority="7">
      <formula>C13="SIM"</formula>
    </cfRule>
  </conditionalFormatting>
  <conditionalFormatting sqref="C18">
    <cfRule type="expression" dxfId="165" priority="4">
      <formula>C18="Não"</formula>
    </cfRule>
    <cfRule type="expression" dxfId="164" priority="5">
      <formula>C18="SIM"</formula>
    </cfRule>
  </conditionalFormatting>
  <conditionalFormatting sqref="C26">
    <cfRule type="expression" dxfId="163" priority="2">
      <formula>C26="Não"</formula>
    </cfRule>
    <cfRule type="expression" dxfId="162" priority="3">
      <formula>C26="SIM"</formula>
    </cfRule>
  </conditionalFormatting>
  <conditionalFormatting sqref="C26">
    <cfRule type="expression" dxfId="161" priority="1">
      <formula>C26="PARCIALMENTE"</formula>
    </cfRule>
  </conditionalFormatting>
  <dataValidations xWindow="602" yWindow="456" count="3">
    <dataValidation type="list" allowBlank="1" showInputMessage="1" showErrorMessage="1" sqref="C29:C32 C21 C16 C4:C5 C7:C10 C19 C12:C14 C23:C25 C27" xr:uid="{70BF700D-3222-45E6-AED2-1796E7FEE749}">
      <formula1>"SIM, NÃO"</formula1>
    </dataValidation>
    <dataValidation type="list" allowBlank="1" showInputMessage="1" showErrorMessage="1" sqref="C15 C17:C18" xr:uid="{2679FBCD-30A8-4FAE-A09C-DE6E577B84E9}">
      <formula1>"SIM, NÃO, NÃO SE APLICA"</formula1>
    </dataValidation>
    <dataValidation type="list" allowBlank="1" showInputMessage="1" showErrorMessage="1" sqref="C26" xr:uid="{57B7C937-4A46-463B-AFB2-7B968A57021E}">
      <formula1>"SIM, NÃO,PARCIALMENTE"</formula1>
    </dataValidation>
  </dataValidations>
  <pageMargins left="0.511811024" right="0.511811024" top="0.78740157499999996" bottom="0.78740157499999996" header="0.31496062000000002" footer="0.31496062000000002"/>
  <pageSetup paperSize="9" scale="5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74517-C93B-45DD-BFE8-5BE031DA9923}">
  <sheetPr>
    <pageSetUpPr fitToPage="1"/>
  </sheetPr>
  <dimension ref="A1:F63"/>
  <sheetViews>
    <sheetView zoomScaleNormal="100" zoomScaleSheetLayoutView="100" workbookViewId="0">
      <pane ySplit="2" topLeftCell="A59" activePane="bottomLeft" state="frozen"/>
      <selection pane="bottomLeft" activeCell="C63" sqref="C63"/>
    </sheetView>
  </sheetViews>
  <sheetFormatPr defaultColWidth="9.140625" defaultRowHeight="15.75" x14ac:dyDescent="0.25"/>
  <cols>
    <col min="1" max="1" width="118.28515625" style="1" customWidth="1"/>
    <col min="2" max="2" width="14.42578125" style="6" customWidth="1"/>
    <col min="3" max="3" width="19.28515625" style="45" customWidth="1"/>
    <col min="4" max="4" width="40.42578125" style="1" customWidth="1"/>
    <col min="5" max="5" width="81.42578125" style="1" customWidth="1"/>
    <col min="6" max="6" width="23.140625" style="6" customWidth="1"/>
    <col min="7" max="16384" width="9.140625" style="1"/>
  </cols>
  <sheetData>
    <row r="1" spans="1:6" ht="47.25" customHeight="1" x14ac:dyDescent="0.25">
      <c r="A1" s="123"/>
      <c r="B1" s="123"/>
      <c r="C1" s="123"/>
      <c r="D1" s="123"/>
      <c r="E1" s="123"/>
      <c r="F1" s="123"/>
    </row>
    <row r="2" spans="1:6" ht="63" customHeight="1" x14ac:dyDescent="0.25">
      <c r="A2" s="84" t="s">
        <v>50</v>
      </c>
      <c r="B2" s="98" t="s">
        <v>51</v>
      </c>
      <c r="C2" s="124" t="s">
        <v>52</v>
      </c>
      <c r="D2" s="115" t="s">
        <v>53</v>
      </c>
      <c r="E2" s="98" t="s">
        <v>84</v>
      </c>
      <c r="F2" s="98" t="s">
        <v>55</v>
      </c>
    </row>
    <row r="3" spans="1:6" s="15" customFormat="1" ht="19.5" customHeight="1" x14ac:dyDescent="0.25">
      <c r="A3" s="118" t="s">
        <v>177</v>
      </c>
      <c r="B3" s="116"/>
      <c r="C3" s="125"/>
      <c r="D3" s="104"/>
      <c r="E3" s="116"/>
      <c r="F3" s="116"/>
    </row>
    <row r="4" spans="1:6" ht="80.099999999999994" customHeight="1" x14ac:dyDescent="0.25">
      <c r="A4" s="117" t="s">
        <v>85</v>
      </c>
      <c r="B4" s="96">
        <v>0.5</v>
      </c>
      <c r="C4" s="46"/>
      <c r="D4" s="147"/>
      <c r="E4" s="146"/>
      <c r="F4" s="96">
        <f t="shared" ref="F4:F5" si="0">IF(C4="Sim",B4,0)</f>
        <v>0</v>
      </c>
    </row>
    <row r="5" spans="1:6" ht="80.099999999999994" customHeight="1" x14ac:dyDescent="0.25">
      <c r="A5" s="97" t="s">
        <v>297</v>
      </c>
      <c r="B5" s="96">
        <v>0.5</v>
      </c>
      <c r="C5" s="46"/>
      <c r="D5" s="147"/>
      <c r="E5" s="146"/>
      <c r="F5" s="96">
        <f t="shared" si="0"/>
        <v>0</v>
      </c>
    </row>
    <row r="6" spans="1:6" ht="80.099999999999994" customHeight="1" x14ac:dyDescent="0.25">
      <c r="A6" s="97" t="s">
        <v>86</v>
      </c>
      <c r="B6" s="98" t="s">
        <v>60</v>
      </c>
      <c r="C6" s="98" t="s">
        <v>60</v>
      </c>
      <c r="D6" s="112" t="s">
        <v>60</v>
      </c>
      <c r="E6" s="112" t="s">
        <v>60</v>
      </c>
      <c r="F6" s="96"/>
    </row>
    <row r="7" spans="1:6" ht="80.099999999999994" customHeight="1" x14ac:dyDescent="0.25">
      <c r="A7" s="106" t="s">
        <v>87</v>
      </c>
      <c r="B7" s="96">
        <v>0.2</v>
      </c>
      <c r="C7" s="46"/>
      <c r="D7" s="147"/>
      <c r="E7" s="146"/>
      <c r="F7" s="96">
        <f t="shared" ref="F7:F16" si="1">IF(C7="Sim",B7,0)</f>
        <v>0</v>
      </c>
    </row>
    <row r="8" spans="1:6" ht="80.099999999999994" customHeight="1" x14ac:dyDescent="0.25">
      <c r="A8" s="106" t="s">
        <v>298</v>
      </c>
      <c r="B8" s="96">
        <v>0.2</v>
      </c>
      <c r="C8" s="46"/>
      <c r="D8" s="147"/>
      <c r="E8" s="146"/>
      <c r="F8" s="96">
        <f t="shared" si="1"/>
        <v>0</v>
      </c>
    </row>
    <row r="9" spans="1:6" ht="80.099999999999994" customHeight="1" x14ac:dyDescent="0.25">
      <c r="A9" s="106" t="s">
        <v>299</v>
      </c>
      <c r="B9" s="96">
        <v>0.2</v>
      </c>
      <c r="C9" s="46"/>
      <c r="D9" s="147"/>
      <c r="E9" s="146"/>
      <c r="F9" s="96">
        <f t="shared" si="1"/>
        <v>0</v>
      </c>
    </row>
    <row r="10" spans="1:6" ht="80.099999999999994" customHeight="1" x14ac:dyDescent="0.25">
      <c r="A10" s="106" t="s">
        <v>88</v>
      </c>
      <c r="B10" s="96">
        <v>0.2</v>
      </c>
      <c r="C10" s="46"/>
      <c r="D10" s="147"/>
      <c r="E10" s="146"/>
      <c r="F10" s="96">
        <f t="shared" si="1"/>
        <v>0</v>
      </c>
    </row>
    <row r="11" spans="1:6" ht="80.099999999999994" customHeight="1" x14ac:dyDescent="0.25">
      <c r="A11" s="106" t="s">
        <v>89</v>
      </c>
      <c r="B11" s="96">
        <v>0.2</v>
      </c>
      <c r="C11" s="46"/>
      <c r="D11" s="147"/>
      <c r="E11" s="146"/>
      <c r="F11" s="96">
        <f t="shared" si="1"/>
        <v>0</v>
      </c>
    </row>
    <row r="12" spans="1:6" ht="80.099999999999994" customHeight="1" x14ac:dyDescent="0.25">
      <c r="A12" s="106" t="s">
        <v>305</v>
      </c>
      <c r="B12" s="96">
        <v>0.4</v>
      </c>
      <c r="C12" s="46"/>
      <c r="D12" s="147"/>
      <c r="E12" s="146"/>
      <c r="F12" s="96">
        <f t="shared" si="1"/>
        <v>0</v>
      </c>
    </row>
    <row r="13" spans="1:6" ht="80.099999999999994" customHeight="1" x14ac:dyDescent="0.25">
      <c r="A13" s="106" t="s">
        <v>90</v>
      </c>
      <c r="B13" s="96">
        <v>0.4</v>
      </c>
      <c r="C13" s="46"/>
      <c r="D13" s="147"/>
      <c r="E13" s="146"/>
      <c r="F13" s="96">
        <f t="shared" si="1"/>
        <v>0</v>
      </c>
    </row>
    <row r="14" spans="1:6" ht="80.099999999999994" customHeight="1" x14ac:dyDescent="0.25">
      <c r="A14" s="106" t="s">
        <v>306</v>
      </c>
      <c r="B14" s="96">
        <v>0.6</v>
      </c>
      <c r="C14" s="57"/>
      <c r="D14" s="147"/>
      <c r="E14" s="146"/>
      <c r="F14" s="96">
        <f>IF(C14="Sim",B14,IF(C14="PARCIALMENTE",B14/2,0))</f>
        <v>0</v>
      </c>
    </row>
    <row r="15" spans="1:6" ht="80.099999999999994" customHeight="1" x14ac:dyDescent="0.25">
      <c r="A15" s="121" t="s">
        <v>307</v>
      </c>
      <c r="B15" s="96">
        <v>0.2</v>
      </c>
      <c r="C15" s="46"/>
      <c r="D15" s="147"/>
      <c r="E15" s="146"/>
      <c r="F15" s="96">
        <f t="shared" si="1"/>
        <v>0</v>
      </c>
    </row>
    <row r="16" spans="1:6" ht="80.099999999999994" customHeight="1" x14ac:dyDescent="0.25">
      <c r="A16" s="121" t="s">
        <v>308</v>
      </c>
      <c r="B16" s="96">
        <v>0.2</v>
      </c>
      <c r="C16" s="46"/>
      <c r="D16" s="147"/>
      <c r="E16" s="146"/>
      <c r="F16" s="96">
        <f t="shared" si="1"/>
        <v>0</v>
      </c>
    </row>
    <row r="17" spans="1:6" ht="80.099999999999994" customHeight="1" x14ac:dyDescent="0.25">
      <c r="A17" s="97" t="s">
        <v>91</v>
      </c>
      <c r="B17" s="96">
        <v>0.5</v>
      </c>
      <c r="C17" s="46"/>
      <c r="D17" s="147"/>
      <c r="E17" s="146"/>
      <c r="F17" s="96">
        <f t="shared" ref="F17:F60" si="2">IF(C17="Sim",B17,0)</f>
        <v>0</v>
      </c>
    </row>
    <row r="18" spans="1:6" ht="80.099999999999994" customHeight="1" x14ac:dyDescent="0.25">
      <c r="A18" s="97" t="s">
        <v>92</v>
      </c>
      <c r="B18" s="98" t="s">
        <v>60</v>
      </c>
      <c r="C18" s="98" t="s">
        <v>60</v>
      </c>
      <c r="D18" s="112" t="s">
        <v>60</v>
      </c>
      <c r="E18" s="112" t="s">
        <v>60</v>
      </c>
      <c r="F18" s="96"/>
    </row>
    <row r="19" spans="1:6" ht="80.099999999999994" customHeight="1" x14ac:dyDescent="0.25">
      <c r="A19" s="121" t="s">
        <v>93</v>
      </c>
      <c r="B19" s="96">
        <v>0.4</v>
      </c>
      <c r="C19" s="57"/>
      <c r="D19" s="147"/>
      <c r="E19" s="146"/>
      <c r="F19" s="96">
        <f t="shared" ref="F19:F24" si="3">IF(C19="Sim",B19,IF(C19="PARCIALMENTE",B19/2,0))</f>
        <v>0</v>
      </c>
    </row>
    <row r="20" spans="1:6" ht="80.099999999999994" customHeight="1" x14ac:dyDescent="0.25">
      <c r="A20" s="121" t="s">
        <v>94</v>
      </c>
      <c r="B20" s="96">
        <v>0.4</v>
      </c>
      <c r="C20" s="57"/>
      <c r="D20" s="147"/>
      <c r="E20" s="146"/>
      <c r="F20" s="96">
        <f t="shared" si="3"/>
        <v>0</v>
      </c>
    </row>
    <row r="21" spans="1:6" ht="80.099999999999994" customHeight="1" x14ac:dyDescent="0.25">
      <c r="A21" s="121" t="s">
        <v>95</v>
      </c>
      <c r="B21" s="96">
        <f>IF(C23="NÃO SE APLICA",0.6,0.4)</f>
        <v>0.4</v>
      </c>
      <c r="C21" s="57"/>
      <c r="D21" s="147"/>
      <c r="E21" s="146"/>
      <c r="F21" s="96">
        <f t="shared" si="3"/>
        <v>0</v>
      </c>
    </row>
    <row r="22" spans="1:6" ht="80.099999999999994" customHeight="1" x14ac:dyDescent="0.25">
      <c r="A22" s="121" t="s">
        <v>309</v>
      </c>
      <c r="B22" s="96">
        <f>IF(C23="NÃO SE APLICA",0.6,0.4)</f>
        <v>0.4</v>
      </c>
      <c r="C22" s="57"/>
      <c r="D22" s="147"/>
      <c r="E22" s="146"/>
      <c r="F22" s="96">
        <f t="shared" si="3"/>
        <v>0</v>
      </c>
    </row>
    <row r="23" spans="1:6" ht="80.099999999999994" customHeight="1" x14ac:dyDescent="0.25">
      <c r="A23" s="121" t="s">
        <v>310</v>
      </c>
      <c r="B23" s="96">
        <f>IF(C23="NÃO SE APLICA","NÃO SE APLICA",0.4)</f>
        <v>0.4</v>
      </c>
      <c r="C23" s="57"/>
      <c r="D23" s="147"/>
      <c r="E23" s="146"/>
      <c r="F23" s="96">
        <f t="shared" si="3"/>
        <v>0</v>
      </c>
    </row>
    <row r="24" spans="1:6" ht="80.099999999999994" customHeight="1" x14ac:dyDescent="0.25">
      <c r="A24" s="121" t="s">
        <v>311</v>
      </c>
      <c r="B24" s="96">
        <v>0.4</v>
      </c>
      <c r="C24" s="57"/>
      <c r="D24" s="147"/>
      <c r="E24" s="146"/>
      <c r="F24" s="96">
        <f t="shared" si="3"/>
        <v>0</v>
      </c>
    </row>
    <row r="25" spans="1:6" ht="80.099999999999994" customHeight="1" x14ac:dyDescent="0.25">
      <c r="A25" s="121" t="s">
        <v>312</v>
      </c>
      <c r="B25" s="96">
        <v>0.4</v>
      </c>
      <c r="C25" s="57"/>
      <c r="D25" s="147"/>
      <c r="E25" s="146"/>
      <c r="F25" s="96">
        <f>IF(C25="Sim",B25,IF(C25="PARCIALMENTE",B25/2,0))</f>
        <v>0</v>
      </c>
    </row>
    <row r="26" spans="1:6" ht="80.099999999999994" customHeight="1" x14ac:dyDescent="0.25">
      <c r="A26" s="117" t="s">
        <v>96</v>
      </c>
      <c r="B26" s="98" t="s">
        <v>60</v>
      </c>
      <c r="C26" s="98" t="s">
        <v>60</v>
      </c>
      <c r="D26" s="112" t="s">
        <v>60</v>
      </c>
      <c r="E26" s="112" t="s">
        <v>60</v>
      </c>
      <c r="F26" s="96"/>
    </row>
    <row r="27" spans="1:6" ht="80.099999999999994" customHeight="1" x14ac:dyDescent="0.25">
      <c r="A27" s="121" t="s">
        <v>313</v>
      </c>
      <c r="B27" s="96">
        <v>1</v>
      </c>
      <c r="C27" s="57"/>
      <c r="D27" s="147"/>
      <c r="E27" s="146"/>
      <c r="F27" s="96">
        <f t="shared" ref="F27:F31" si="4">IF(C27="Sim",B27,IF(C27="PARCIALMENTE",B27/2,0))</f>
        <v>0</v>
      </c>
    </row>
    <row r="28" spans="1:6" ht="80.099999999999994" customHeight="1" x14ac:dyDescent="0.25">
      <c r="A28" s="121" t="s">
        <v>314</v>
      </c>
      <c r="B28" s="96">
        <v>1</v>
      </c>
      <c r="C28" s="57"/>
      <c r="D28" s="147"/>
      <c r="E28" s="146"/>
      <c r="F28" s="96">
        <f t="shared" si="4"/>
        <v>0</v>
      </c>
    </row>
    <row r="29" spans="1:6" ht="80.099999999999994" customHeight="1" x14ac:dyDescent="0.25">
      <c r="A29" s="121" t="s">
        <v>315</v>
      </c>
      <c r="B29" s="96">
        <v>0.4</v>
      </c>
      <c r="C29" s="57"/>
      <c r="D29" s="147"/>
      <c r="E29" s="146"/>
      <c r="F29" s="96">
        <f t="shared" si="4"/>
        <v>0</v>
      </c>
    </row>
    <row r="30" spans="1:6" ht="80.099999999999994" customHeight="1" x14ac:dyDescent="0.25">
      <c r="A30" s="121" t="s">
        <v>316</v>
      </c>
      <c r="B30" s="96">
        <v>1</v>
      </c>
      <c r="C30" s="57"/>
      <c r="D30" s="147"/>
      <c r="E30" s="146"/>
      <c r="F30" s="96">
        <f t="shared" si="4"/>
        <v>0</v>
      </c>
    </row>
    <row r="31" spans="1:6" ht="80.099999999999994" customHeight="1" x14ac:dyDescent="0.25">
      <c r="A31" s="117" t="s">
        <v>97</v>
      </c>
      <c r="B31" s="122">
        <v>2.5</v>
      </c>
      <c r="C31" s="57"/>
      <c r="D31" s="147"/>
      <c r="E31" s="146"/>
      <c r="F31" s="96">
        <f t="shared" si="4"/>
        <v>0</v>
      </c>
    </row>
    <row r="32" spans="1:6" s="15" customFormat="1" ht="20.100000000000001" customHeight="1" x14ac:dyDescent="0.25">
      <c r="A32" s="118" t="s">
        <v>98</v>
      </c>
      <c r="B32" s="104"/>
      <c r="C32" s="119"/>
      <c r="D32" s="105"/>
      <c r="E32" s="120"/>
      <c r="F32" s="104"/>
    </row>
    <row r="33" spans="1:6" ht="80.099999999999994" customHeight="1" x14ac:dyDescent="0.25">
      <c r="A33" s="117" t="s">
        <v>99</v>
      </c>
      <c r="B33" s="96">
        <v>0.2</v>
      </c>
      <c r="C33" s="57"/>
      <c r="D33" s="147"/>
      <c r="E33" s="146"/>
      <c r="F33" s="96">
        <f>IF(C33="Sim",B33,IF(C33="PARCIALMENTE",B33/2,0))</f>
        <v>0</v>
      </c>
    </row>
    <row r="34" spans="1:6" ht="80.099999999999994" customHeight="1" x14ac:dyDescent="0.25">
      <c r="A34" s="117" t="s">
        <v>100</v>
      </c>
      <c r="B34" s="98" t="s">
        <v>60</v>
      </c>
      <c r="C34" s="98" t="s">
        <v>60</v>
      </c>
      <c r="D34" s="112" t="s">
        <v>60</v>
      </c>
      <c r="E34" s="112" t="s">
        <v>60</v>
      </c>
      <c r="F34" s="96"/>
    </row>
    <row r="35" spans="1:6" ht="80.099999999999994" customHeight="1" x14ac:dyDescent="0.25">
      <c r="A35" s="84" t="s">
        <v>317</v>
      </c>
      <c r="B35" s="96">
        <f>0.2+IF($B$52="NÃO SE APLICA",1/5,0)</f>
        <v>0.2</v>
      </c>
      <c r="C35" s="46"/>
      <c r="D35" s="147"/>
      <c r="E35" s="146"/>
      <c r="F35" s="5">
        <f t="shared" ref="F35" si="5">IF(C35="Sim",B35,0)</f>
        <v>0</v>
      </c>
    </row>
    <row r="36" spans="1:6" ht="80.099999999999994" customHeight="1" x14ac:dyDescent="0.25">
      <c r="A36" s="83" t="s">
        <v>318</v>
      </c>
      <c r="B36" s="96">
        <f>0.2+IF($B$52="NÃO SE APLICA",1/5,0)</f>
        <v>0.2</v>
      </c>
      <c r="C36" s="46"/>
      <c r="D36" s="147"/>
      <c r="E36" s="146"/>
      <c r="F36" s="5">
        <f t="shared" si="2"/>
        <v>0</v>
      </c>
    </row>
    <row r="37" spans="1:6" ht="80.099999999999994" customHeight="1" x14ac:dyDescent="0.25">
      <c r="A37" s="83" t="s">
        <v>319</v>
      </c>
      <c r="B37" s="96">
        <v>0.4</v>
      </c>
      <c r="C37" s="57"/>
      <c r="D37" s="147"/>
      <c r="E37" s="146"/>
      <c r="F37" s="5">
        <f>IF(C37="Sim",B37,IF(C37="PARCIALMENTE",B37/2,0))</f>
        <v>0</v>
      </c>
    </row>
    <row r="38" spans="1:6" ht="80.099999999999994" customHeight="1" x14ac:dyDescent="0.25">
      <c r="A38" s="84" t="s">
        <v>320</v>
      </c>
      <c r="B38" s="96">
        <f>0.2+IF($B$52="NÃO SE APLICA",1/5,0)</f>
        <v>0.2</v>
      </c>
      <c r="C38" s="46"/>
      <c r="D38" s="147"/>
      <c r="E38" s="146"/>
      <c r="F38" s="5">
        <f t="shared" si="2"/>
        <v>0</v>
      </c>
    </row>
    <row r="39" spans="1:6" ht="80.099999999999994" customHeight="1" x14ac:dyDescent="0.25">
      <c r="A39" s="84" t="s">
        <v>321</v>
      </c>
      <c r="B39" s="96">
        <v>0.5</v>
      </c>
      <c r="C39" s="46"/>
      <c r="D39" s="147"/>
      <c r="E39" s="146"/>
      <c r="F39" s="5">
        <f>IF(C39="Sim",B39,0)</f>
        <v>0</v>
      </c>
    </row>
    <row r="40" spans="1:6" ht="80.099999999999994" customHeight="1" x14ac:dyDescent="0.25">
      <c r="A40" s="83" t="s">
        <v>322</v>
      </c>
      <c r="B40" s="96">
        <f>0.2+IF($B$52="NÃO SE APLICA",1/5,0)</f>
        <v>0.2</v>
      </c>
      <c r="C40" s="46"/>
      <c r="D40" s="147"/>
      <c r="E40" s="146"/>
      <c r="F40" s="5">
        <f t="shared" si="2"/>
        <v>0</v>
      </c>
    </row>
    <row r="41" spans="1:6" ht="80.099999999999994" customHeight="1" x14ac:dyDescent="0.25">
      <c r="A41" s="84" t="s">
        <v>101</v>
      </c>
      <c r="B41" s="96">
        <f>0.5+IF($B$52="NÃO SE APLICA",0.1,0)</f>
        <v>0.5</v>
      </c>
      <c r="C41" s="46"/>
      <c r="D41" s="147"/>
      <c r="E41" s="146"/>
      <c r="F41" s="5">
        <f t="shared" si="2"/>
        <v>0</v>
      </c>
    </row>
    <row r="42" spans="1:6" ht="80.099999999999994" customHeight="1" x14ac:dyDescent="0.25">
      <c r="A42" s="84" t="s">
        <v>102</v>
      </c>
      <c r="B42" s="96">
        <f>0.5+IF($B$52="NÃO SE APLICA",0.1,0)</f>
        <v>0.5</v>
      </c>
      <c r="C42" s="46"/>
      <c r="D42" s="147"/>
      <c r="E42" s="146"/>
      <c r="F42" s="5">
        <f t="shared" ref="F42" si="6">IF(C42="Sim",B42,0)</f>
        <v>0</v>
      </c>
    </row>
    <row r="43" spans="1:6" ht="80.099999999999994" customHeight="1" x14ac:dyDescent="0.25">
      <c r="A43" s="101" t="s">
        <v>323</v>
      </c>
      <c r="B43" s="96">
        <v>1.5</v>
      </c>
      <c r="C43" s="46"/>
      <c r="D43" s="147"/>
      <c r="E43" s="146"/>
      <c r="F43" s="5">
        <f t="shared" si="2"/>
        <v>0</v>
      </c>
    </row>
    <row r="44" spans="1:6" ht="80.099999999999994" customHeight="1" x14ac:dyDescent="0.25">
      <c r="A44" s="137" t="s">
        <v>324</v>
      </c>
      <c r="B44" s="96">
        <v>0</v>
      </c>
      <c r="C44" s="46"/>
      <c r="D44" s="148"/>
      <c r="E44" s="146"/>
      <c r="F44" s="5">
        <f t="shared" si="2"/>
        <v>0</v>
      </c>
    </row>
    <row r="45" spans="1:6" ht="80.099999999999994" customHeight="1" x14ac:dyDescent="0.25">
      <c r="A45" s="126" t="s">
        <v>103</v>
      </c>
      <c r="B45" s="96">
        <v>0.2</v>
      </c>
      <c r="C45" s="46"/>
      <c r="D45" s="148"/>
      <c r="E45" s="146"/>
      <c r="F45" s="5">
        <f t="shared" si="2"/>
        <v>0</v>
      </c>
    </row>
    <row r="46" spans="1:6" ht="80.099999999999994" customHeight="1" x14ac:dyDescent="0.25">
      <c r="A46" s="97" t="s">
        <v>104</v>
      </c>
      <c r="B46" s="96" t="s">
        <v>60</v>
      </c>
      <c r="C46" s="96" t="s">
        <v>60</v>
      </c>
      <c r="D46" s="96" t="s">
        <v>60</v>
      </c>
      <c r="E46" s="96" t="s">
        <v>60</v>
      </c>
      <c r="F46" s="96"/>
    </row>
    <row r="47" spans="1:6" ht="80.099999999999994" customHeight="1" x14ac:dyDescent="0.25">
      <c r="A47" s="83" t="s">
        <v>325</v>
      </c>
      <c r="B47" s="96">
        <v>0.2</v>
      </c>
      <c r="C47" s="46"/>
      <c r="D47" s="147"/>
      <c r="E47" s="146"/>
      <c r="F47" s="5">
        <f t="shared" si="2"/>
        <v>0</v>
      </c>
    </row>
    <row r="48" spans="1:6" ht="80.099999999999994" customHeight="1" x14ac:dyDescent="0.25">
      <c r="A48" s="84" t="s">
        <v>326</v>
      </c>
      <c r="B48" s="96">
        <v>0.2</v>
      </c>
      <c r="C48" s="46"/>
      <c r="D48" s="147"/>
      <c r="E48" s="146"/>
      <c r="F48" s="5">
        <f t="shared" si="2"/>
        <v>0</v>
      </c>
    </row>
    <row r="49" spans="1:6" ht="80.099999999999994" customHeight="1" x14ac:dyDescent="0.25">
      <c r="A49" s="84" t="s">
        <v>327</v>
      </c>
      <c r="B49" s="96">
        <v>0.5</v>
      </c>
      <c r="C49" s="46"/>
      <c r="D49" s="147"/>
      <c r="E49" s="146"/>
      <c r="F49" s="5">
        <f t="shared" si="2"/>
        <v>0</v>
      </c>
    </row>
    <row r="50" spans="1:6" ht="80.099999999999994" customHeight="1" x14ac:dyDescent="0.25">
      <c r="A50" s="83" t="s">
        <v>328</v>
      </c>
      <c r="B50" s="96">
        <v>0.5</v>
      </c>
      <c r="C50" s="46"/>
      <c r="D50" s="147"/>
      <c r="E50" s="146"/>
      <c r="F50" s="5">
        <f t="shared" si="2"/>
        <v>0</v>
      </c>
    </row>
    <row r="51" spans="1:6" ht="80.099999999999994" customHeight="1" x14ac:dyDescent="0.25">
      <c r="A51" s="97" t="s">
        <v>105</v>
      </c>
      <c r="B51" s="96">
        <v>1</v>
      </c>
      <c r="C51" s="46"/>
      <c r="D51" s="147"/>
      <c r="E51" s="146"/>
      <c r="F51" s="5">
        <f t="shared" si="2"/>
        <v>0</v>
      </c>
    </row>
    <row r="52" spans="1:6" ht="80.099999999999994" customHeight="1" x14ac:dyDescent="0.25">
      <c r="A52" s="127" t="s">
        <v>106</v>
      </c>
      <c r="B52" s="96">
        <f>IF(C52="NÃO SE APLICA","NÃO SE APLICA",1)</f>
        <v>1</v>
      </c>
      <c r="C52" s="46"/>
      <c r="D52" s="147"/>
      <c r="E52" s="146"/>
      <c r="F52" s="5">
        <f t="shared" si="2"/>
        <v>0</v>
      </c>
    </row>
    <row r="53" spans="1:6" s="15" customFormat="1" ht="20.100000000000001" customHeight="1" x14ac:dyDescent="0.25">
      <c r="A53" s="118" t="s">
        <v>107</v>
      </c>
      <c r="B53" s="104"/>
      <c r="C53" s="44"/>
      <c r="D53" s="16"/>
      <c r="E53" s="67"/>
      <c r="F53" s="66"/>
    </row>
    <row r="54" spans="1:6" ht="80.099999999999994" customHeight="1" x14ac:dyDescent="0.25">
      <c r="A54" s="84" t="s">
        <v>108</v>
      </c>
      <c r="B54" s="98" t="s">
        <v>60</v>
      </c>
      <c r="C54" s="98" t="s">
        <v>60</v>
      </c>
      <c r="D54" s="112" t="s">
        <v>60</v>
      </c>
      <c r="E54" s="112" t="s">
        <v>60</v>
      </c>
      <c r="F54" s="96"/>
    </row>
    <row r="55" spans="1:6" ht="80.099999999999994" customHeight="1" x14ac:dyDescent="0.25">
      <c r="A55" s="84" t="s">
        <v>109</v>
      </c>
      <c r="B55" s="96">
        <f>0.6+IF($B$58="NÃO SE APLICA",0.6/3,0)+IF(B59="NÃO SE APLICA",0.6/3,0)+IF($B$60="NÃO SE APLICA",0.4,0)</f>
        <v>0.6</v>
      </c>
      <c r="C55" s="46"/>
      <c r="D55" s="147"/>
      <c r="E55" s="146"/>
      <c r="F55" s="5">
        <f t="shared" ref="F55" si="7">IF(C55="Sim",B55,0)</f>
        <v>0</v>
      </c>
    </row>
    <row r="56" spans="1:6" ht="80.099999999999994" customHeight="1" x14ac:dyDescent="0.25">
      <c r="A56" s="84" t="s">
        <v>110</v>
      </c>
      <c r="B56" s="96">
        <f>0.6+IF($B$58="NÃO SE APLICA",0.6/3,0)+IF(B59="NÃO SE APLICA",0.6/3,0)+IF($B$60="NÃO SE APLICA",0.4,0)</f>
        <v>0.6</v>
      </c>
      <c r="C56" s="46"/>
      <c r="D56" s="147"/>
      <c r="E56" s="146"/>
      <c r="F56" s="5">
        <f t="shared" si="2"/>
        <v>0</v>
      </c>
    </row>
    <row r="57" spans="1:6" ht="80.099999999999994" customHeight="1" x14ac:dyDescent="0.25">
      <c r="A57" s="84" t="s">
        <v>111</v>
      </c>
      <c r="B57" s="96">
        <f>0.6+IF($B$58="NÃO SE APLICA",0.6/3,0)+IF(B641="NÃO SE APLICA",0.6/3,0)+IF($B$60="NÃO SE APLICA",0.2,0)</f>
        <v>0.6</v>
      </c>
      <c r="C57" s="46"/>
      <c r="D57" s="147"/>
      <c r="E57" s="146"/>
      <c r="F57" s="5">
        <f t="shared" si="2"/>
        <v>0</v>
      </c>
    </row>
    <row r="58" spans="1:6" ht="80.099999999999994" customHeight="1" x14ac:dyDescent="0.25">
      <c r="A58" s="84" t="s">
        <v>112</v>
      </c>
      <c r="B58" s="96">
        <f>IF(C58="NÃO SE APLICA","NÃO SE APLICA",0.6)</f>
        <v>0.6</v>
      </c>
      <c r="C58" s="46"/>
      <c r="D58" s="147"/>
      <c r="E58" s="146"/>
      <c r="F58" s="5">
        <f t="shared" si="2"/>
        <v>0</v>
      </c>
    </row>
    <row r="59" spans="1:6" ht="80.25" customHeight="1" x14ac:dyDescent="0.25">
      <c r="A59" s="84" t="s">
        <v>113</v>
      </c>
      <c r="B59" s="96">
        <f>IF(C59="NÃO SE APLICA","NÃO SE APLICA",0.6)</f>
        <v>0.6</v>
      </c>
      <c r="C59" s="46"/>
      <c r="D59" s="147"/>
      <c r="E59" s="146"/>
      <c r="F59" s="5">
        <f t="shared" si="2"/>
        <v>0</v>
      </c>
    </row>
    <row r="60" spans="1:6" ht="80.099999999999994" customHeight="1" x14ac:dyDescent="0.25">
      <c r="A60" s="97" t="s">
        <v>329</v>
      </c>
      <c r="B60" s="96">
        <f>IF(C60="NÃO SE APLICA","NÃO SE APLICA",1)</f>
        <v>1</v>
      </c>
      <c r="C60" s="46"/>
      <c r="D60" s="147"/>
      <c r="E60" s="146"/>
      <c r="F60" s="5">
        <f t="shared" si="2"/>
        <v>0</v>
      </c>
    </row>
    <row r="61" spans="1:6" x14ac:dyDescent="0.25">
      <c r="A61" s="86"/>
      <c r="B61" s="96"/>
      <c r="C61" s="107"/>
      <c r="D61" s="88"/>
      <c r="E61" s="89" t="s">
        <v>114</v>
      </c>
      <c r="F61" s="90">
        <f>(SUM(F4:F60))</f>
        <v>0</v>
      </c>
    </row>
    <row r="62" spans="1:6" x14ac:dyDescent="0.25">
      <c r="A62" s="91"/>
      <c r="B62" s="92"/>
      <c r="C62" s="128"/>
      <c r="D62" s="93"/>
      <c r="E62" s="94"/>
      <c r="F62" s="95"/>
    </row>
    <row r="63" spans="1:6" ht="80.099999999999994" customHeight="1" x14ac:dyDescent="0.25">
      <c r="A63" s="85" t="s">
        <v>82</v>
      </c>
      <c r="B63" s="69" t="s">
        <v>83</v>
      </c>
      <c r="C63" s="69"/>
      <c r="D63" s="69"/>
      <c r="E63" s="69"/>
      <c r="F63" s="69"/>
    </row>
  </sheetData>
  <sheetProtection algorithmName="SHA-512" hashValue="ReqUfdcamahDhe4kV07cCQea/jUZp7p98BlaLvxoxR1gXGAZvtNLCQm6DQuI+4svTcAGQIaBq0gjpHNhtz4aaA==" saltValue="GAqSS1M4bunh993xEsf7GA==" spinCount="100000" sheet="1" formatCells="0" formatColumns="0" formatRows="0" autoFilter="0"/>
  <dataConsolidate/>
  <conditionalFormatting sqref="C53 C32 C36 C47:C50 C43 C38:C41">
    <cfRule type="expression" dxfId="160" priority="118">
      <formula>C32="Não"</formula>
    </cfRule>
    <cfRule type="expression" dxfId="159" priority="119">
      <formula>C32="SIM"</formula>
    </cfRule>
  </conditionalFormatting>
  <conditionalFormatting sqref="C52">
    <cfRule type="expression" dxfId="158" priority="113">
      <formula>C52="Não"</formula>
    </cfRule>
    <cfRule type="expression" dxfId="157" priority="114">
      <formula>C52="SIM"</formula>
    </cfRule>
  </conditionalFormatting>
  <conditionalFormatting sqref="C4">
    <cfRule type="expression" dxfId="156" priority="79">
      <formula>C4="Não"</formula>
    </cfRule>
    <cfRule type="expression" dxfId="155" priority="80">
      <formula>C4="SIM"</formula>
    </cfRule>
  </conditionalFormatting>
  <conditionalFormatting sqref="C35">
    <cfRule type="expression" dxfId="154" priority="87">
      <formula>C35="Não"</formula>
    </cfRule>
    <cfRule type="expression" dxfId="153" priority="88">
      <formula>C35="SIM"</formula>
    </cfRule>
  </conditionalFormatting>
  <conditionalFormatting sqref="C55">
    <cfRule type="expression" dxfId="152" priority="81">
      <formula>C55="Não"</formula>
    </cfRule>
    <cfRule type="expression" dxfId="151" priority="82">
      <formula>C55="SIM"</formula>
    </cfRule>
  </conditionalFormatting>
  <conditionalFormatting sqref="C56:C57">
    <cfRule type="expression" dxfId="150" priority="33">
      <formula>C56="Não"</formula>
    </cfRule>
    <cfRule type="expression" dxfId="149" priority="34">
      <formula>C56="SIM"</formula>
    </cfRule>
  </conditionalFormatting>
  <conditionalFormatting sqref="C7:C13 C15:C16">
    <cfRule type="expression" dxfId="148" priority="75">
      <formula>C7="Não"</formula>
    </cfRule>
    <cfRule type="expression" dxfId="147" priority="76">
      <formula>C7="SIM"</formula>
    </cfRule>
  </conditionalFormatting>
  <conditionalFormatting sqref="C42">
    <cfRule type="expression" dxfId="146" priority="35">
      <formula>C42="Não"</formula>
    </cfRule>
    <cfRule type="expression" dxfId="145" priority="36">
      <formula>C42="SIM"</formula>
    </cfRule>
  </conditionalFormatting>
  <conditionalFormatting sqref="C17">
    <cfRule type="expression" dxfId="144" priority="65">
      <formula>C17="Não"</formula>
    </cfRule>
    <cfRule type="expression" dxfId="143" priority="66">
      <formula>C17="SIM"</formula>
    </cfRule>
  </conditionalFormatting>
  <conditionalFormatting sqref="C5">
    <cfRule type="expression" dxfId="142" priority="29">
      <formula>C5="Não"</formula>
    </cfRule>
    <cfRule type="expression" dxfId="141" priority="30">
      <formula>C5="SIM"</formula>
    </cfRule>
  </conditionalFormatting>
  <conditionalFormatting sqref="C44">
    <cfRule type="expression" dxfId="140" priority="27">
      <formula>C44="Não"</formula>
    </cfRule>
    <cfRule type="expression" dxfId="139" priority="28">
      <formula>C44="SIM"</formula>
    </cfRule>
  </conditionalFormatting>
  <conditionalFormatting sqref="C45">
    <cfRule type="expression" dxfId="138" priority="25">
      <formula>C45="Não"</formula>
    </cfRule>
    <cfRule type="expression" dxfId="137" priority="26">
      <formula>C45="SIM"</formula>
    </cfRule>
  </conditionalFormatting>
  <conditionalFormatting sqref="C51">
    <cfRule type="expression" dxfId="136" priority="21">
      <formula>C51="Não"</formula>
    </cfRule>
    <cfRule type="expression" dxfId="135" priority="22">
      <formula>C51="SIM"</formula>
    </cfRule>
  </conditionalFormatting>
  <conditionalFormatting sqref="C14">
    <cfRule type="expression" dxfId="134" priority="19">
      <formula>C14="Não"</formula>
    </cfRule>
    <cfRule type="expression" dxfId="133" priority="20">
      <formula>C14="SIM"</formula>
    </cfRule>
  </conditionalFormatting>
  <conditionalFormatting sqref="C14">
    <cfRule type="expression" dxfId="132" priority="18">
      <formula>C14="PARCIALMENTE"</formula>
    </cfRule>
  </conditionalFormatting>
  <conditionalFormatting sqref="C19:C25">
    <cfRule type="expression" dxfId="131" priority="16">
      <formula>C19="Não"</formula>
    </cfRule>
    <cfRule type="expression" dxfId="130" priority="17">
      <formula>C19="SIM"</formula>
    </cfRule>
  </conditionalFormatting>
  <conditionalFormatting sqref="C19:C25">
    <cfRule type="expression" dxfId="129" priority="15">
      <formula>C19="PARCIALMENTE"</formula>
    </cfRule>
  </conditionalFormatting>
  <conditionalFormatting sqref="C27:C31">
    <cfRule type="expression" dxfId="128" priority="13">
      <formula>C27="Não"</formula>
    </cfRule>
    <cfRule type="expression" dxfId="127" priority="14">
      <formula>C27="SIM"</formula>
    </cfRule>
  </conditionalFormatting>
  <conditionalFormatting sqref="C27:C31">
    <cfRule type="expression" dxfId="126" priority="12">
      <formula>C27="PARCIALMENTE"</formula>
    </cfRule>
  </conditionalFormatting>
  <conditionalFormatting sqref="C37">
    <cfRule type="expression" dxfId="125" priority="7">
      <formula>C37="Não"</formula>
    </cfRule>
    <cfRule type="expression" dxfId="124" priority="8">
      <formula>C37="SIM"</formula>
    </cfRule>
  </conditionalFormatting>
  <conditionalFormatting sqref="C37">
    <cfRule type="expression" dxfId="123" priority="6">
      <formula>C37="PARCIALMENTE"</formula>
    </cfRule>
  </conditionalFormatting>
  <conditionalFormatting sqref="C58:C60">
    <cfRule type="expression" dxfId="122" priority="4">
      <formula>C58="Não"</formula>
    </cfRule>
    <cfRule type="expression" dxfId="121" priority="5">
      <formula>C58="SIM"</formula>
    </cfRule>
  </conditionalFormatting>
  <conditionalFormatting sqref="C33">
    <cfRule type="expression" dxfId="120" priority="2">
      <formula>C33="Não"</formula>
    </cfRule>
    <cfRule type="expression" dxfId="119" priority="3">
      <formula>C33="SIM"</formula>
    </cfRule>
  </conditionalFormatting>
  <conditionalFormatting sqref="C33">
    <cfRule type="expression" dxfId="118" priority="1">
      <formula>C33="PARCIALMENTE"</formula>
    </cfRule>
  </conditionalFormatting>
  <dataValidations xWindow="735" yWindow="571" count="9">
    <dataValidation type="list" allowBlank="1" showInputMessage="1" showErrorMessage="1" sqref="C7:C13 C15:C17 C4:C5 C35:C36 C55:C57 C38:C45 C47:C51" xr:uid="{5D78179F-756E-41CF-B6E8-947CF0EEF164}">
      <formula1>"SIM, NÃO"</formula1>
    </dataValidation>
    <dataValidation type="list" allowBlank="1" showInputMessage="1" showErrorMessage="1" promptTitle="ATENÇÃO Questão 4.5" prompt="Apenas para as empresas que declararem fazer tais operações no perifl, para os demais casos responder &quot;NÃO SE APLICA&quot;." sqref="C59:C60" xr:uid="{63BB19EA-6D74-4149-8B58-354836FEFC15}">
      <formula1>"SIM, NÃO, NÃO SE APLICA"</formula1>
    </dataValidation>
    <dataValidation type="list" showInputMessage="1" showErrorMessage="1" sqref="C62" xr:uid="{9D257918-257D-4419-BC14-B416EB3C102F}">
      <formula1>#REF!</formula1>
    </dataValidation>
    <dataValidation type="list" allowBlank="1" showInputMessage="1" showErrorMessage="1" sqref="C37 C14 C27:C31 C24:C25 C19:C22 C33" xr:uid="{7A9CD1B0-7411-47AA-BE45-56768334C77C}">
      <formula1>"SIM, NÃO,PARCIALMENTE"</formula1>
    </dataValidation>
    <dataValidation allowBlank="1" showInputMessage="1" showErrorMessage="1" promptTitle="ATENÇÃO QUESTÃO 3.2 e)" prompt="A depender da resposta no perfil da empresa sobre frequancia em participação em licitação e contratação com o Poder Público responder NÂO SE APLICA." sqref="A23" xr:uid="{D2C51600-C45C-4C73-901D-2AB57B5D8E15}"/>
    <dataValidation type="list" allowBlank="1" showInputMessage="1" showErrorMessage="1" sqref="C23" xr:uid="{8D8C65EF-538F-4E90-BD4B-5619CE3B88D4}">
      <formula1>"SIM, NÃO,PARCIALMENTE,NÃO SE APLICA"</formula1>
    </dataValidation>
    <dataValidation allowBlank="1" showInputMessage="1" showErrorMessage="1" promptTitle="ATENÇÃO Questão 4.7" prompt="Apenas para as empresas que declararem fazer tais operações no perifl, para os demais casos responder &quot;NÃO SE APLICA&quot;." sqref="A52" xr:uid="{17C08CB7-6C6B-4217-B8E3-E5526C7A939D}"/>
    <dataValidation type="list" allowBlank="1" showInputMessage="1" showErrorMessage="1" promptTitle="ATENÇÃO Questão 4.7" prompt="Apenas para as empresas que declararem fazer tais operações no perifl, para os demais casos responder &quot;NÃO SE APLICA&quot;." sqref="C52" xr:uid="{79EA95E5-829A-4766-A3A3-1974BDCB15F1}">
      <formula1>"SIM, NÃO, NÃO SE APLICA"</formula1>
    </dataValidation>
    <dataValidation type="list" allowBlank="1" showErrorMessage="1" promptTitle="ATENÇÃO Questão 4.5" prompt="Apenas para as empresas que declararem fazer tais operações no perifl, para os demais casos responder &quot;NÃO SE APLICA&quot;." sqref="C58" xr:uid="{692B97AB-6A71-46D4-ACC6-7636E5BF9C4D}">
      <formula1>"SIM, NÃO, NÃO SE APLICA"</formula1>
    </dataValidation>
  </dataValidations>
  <pageMargins left="0.511811024" right="0.511811024" top="0.78740157499999996" bottom="0.78740157499999996" header="0.31496062000000002" footer="0.31496062000000002"/>
  <pageSetup paperSize="9" scale="4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6E558-8DDA-4A5B-9C9C-9B5F1E8D664F}">
  <sheetPr>
    <pageSetUpPr fitToPage="1"/>
  </sheetPr>
  <dimension ref="A1:F35"/>
  <sheetViews>
    <sheetView zoomScaleNormal="100" zoomScaleSheetLayoutView="100" workbookViewId="0">
      <pane ySplit="2" topLeftCell="A30" activePane="bottomLeft" state="frozen"/>
      <selection pane="bottomLeft" activeCell="C33" sqref="C33"/>
    </sheetView>
  </sheetViews>
  <sheetFormatPr defaultColWidth="9.140625" defaultRowHeight="15.75" x14ac:dyDescent="0.25"/>
  <cols>
    <col min="1" max="1" width="62.5703125" style="129" bestFit="1" customWidth="1"/>
    <col min="2" max="2" width="14.42578125" style="87" customWidth="1"/>
    <col min="3" max="3" width="19.28515625" style="87" customWidth="1"/>
    <col min="4" max="4" width="60.85546875" style="129" customWidth="1"/>
    <col min="5" max="5" width="85.5703125" style="129" customWidth="1"/>
    <col min="6" max="6" width="13.7109375" style="87" customWidth="1"/>
    <col min="7" max="16384" width="9.140625" style="1"/>
  </cols>
  <sheetData>
    <row r="1" spans="1:6" ht="48" customHeight="1" x14ac:dyDescent="0.25">
      <c r="A1" s="123"/>
      <c r="B1" s="123"/>
      <c r="C1" s="123"/>
      <c r="D1" s="123"/>
      <c r="E1" s="123"/>
      <c r="F1" s="123"/>
    </row>
    <row r="2" spans="1:6" ht="63" customHeight="1" x14ac:dyDescent="0.25">
      <c r="A2" s="84" t="s">
        <v>50</v>
      </c>
      <c r="B2" s="98" t="s">
        <v>51</v>
      </c>
      <c r="C2" s="98" t="s">
        <v>52</v>
      </c>
      <c r="D2" s="115" t="s">
        <v>53</v>
      </c>
      <c r="E2" s="98" t="s">
        <v>84</v>
      </c>
      <c r="F2" s="98" t="s">
        <v>55</v>
      </c>
    </row>
    <row r="3" spans="1:6" s="15" customFormat="1" ht="19.5" customHeight="1" x14ac:dyDescent="0.25">
      <c r="A3" s="118" t="s">
        <v>115</v>
      </c>
      <c r="B3" s="104"/>
      <c r="C3" s="104"/>
      <c r="D3" s="105"/>
      <c r="E3" s="105"/>
      <c r="F3" s="104"/>
    </row>
    <row r="4" spans="1:6" ht="80.099999999999994" customHeight="1" x14ac:dyDescent="0.25">
      <c r="A4" s="97" t="s">
        <v>116</v>
      </c>
      <c r="B4" s="96">
        <v>0.2</v>
      </c>
      <c r="C4" s="57"/>
      <c r="D4" s="152"/>
      <c r="E4" s="152"/>
      <c r="F4" s="96">
        <f>IF(C4="Sim",B4,IF(C4="PARCIALMENTE",B4/2,0))</f>
        <v>0</v>
      </c>
    </row>
    <row r="5" spans="1:6" ht="80.099999999999994" customHeight="1" x14ac:dyDescent="0.25">
      <c r="A5" s="97" t="s">
        <v>117</v>
      </c>
      <c r="B5" s="98" t="s">
        <v>60</v>
      </c>
      <c r="C5" s="98" t="s">
        <v>60</v>
      </c>
      <c r="D5" s="155" t="s">
        <v>60</v>
      </c>
      <c r="E5" s="155" t="s">
        <v>60</v>
      </c>
      <c r="F5" s="96"/>
    </row>
    <row r="6" spans="1:6" ht="80.099999999999994" customHeight="1" x14ac:dyDescent="0.25">
      <c r="A6" s="84" t="s">
        <v>330</v>
      </c>
      <c r="B6" s="96">
        <v>0.5</v>
      </c>
      <c r="C6" s="46"/>
      <c r="D6" s="152"/>
      <c r="E6" s="152"/>
      <c r="F6" s="96">
        <f>IF(C6="Sim",B6,0)</f>
        <v>0</v>
      </c>
    </row>
    <row r="7" spans="1:6" ht="80.099999999999994" customHeight="1" x14ac:dyDescent="0.25">
      <c r="A7" s="84" t="s">
        <v>331</v>
      </c>
      <c r="B7" s="96">
        <v>0.5</v>
      </c>
      <c r="C7" s="46"/>
      <c r="D7" s="152"/>
      <c r="E7" s="152"/>
      <c r="F7" s="96">
        <f t="shared" ref="F7:F9" si="0">IF(C7="Sim",B7,0)</f>
        <v>0</v>
      </c>
    </row>
    <row r="8" spans="1:6" ht="80.099999999999994" customHeight="1" x14ac:dyDescent="0.25">
      <c r="A8" s="84" t="s">
        <v>332</v>
      </c>
      <c r="B8" s="96">
        <v>0.5</v>
      </c>
      <c r="C8" s="46"/>
      <c r="D8" s="152"/>
      <c r="E8" s="152"/>
      <c r="F8" s="96">
        <f t="shared" si="0"/>
        <v>0</v>
      </c>
    </row>
    <row r="9" spans="1:6" ht="80.099999999999994" customHeight="1" x14ac:dyDescent="0.25">
      <c r="A9" s="84" t="s">
        <v>333</v>
      </c>
      <c r="B9" s="96">
        <v>0.5</v>
      </c>
      <c r="C9" s="46"/>
      <c r="D9" s="152"/>
      <c r="E9" s="152"/>
      <c r="F9" s="96">
        <f t="shared" si="0"/>
        <v>0</v>
      </c>
    </row>
    <row r="10" spans="1:6" ht="80.099999999999994" customHeight="1" x14ac:dyDescent="0.25">
      <c r="A10" s="101" t="s">
        <v>118</v>
      </c>
      <c r="B10" s="96">
        <v>1.4</v>
      </c>
      <c r="C10" s="46"/>
      <c r="D10" s="152"/>
      <c r="E10" s="152"/>
      <c r="F10" s="96">
        <f t="shared" ref="F10" si="1">IF(C10="Sim",B10,0)</f>
        <v>0</v>
      </c>
    </row>
    <row r="11" spans="1:6" ht="80.099999999999994" customHeight="1" x14ac:dyDescent="0.25">
      <c r="A11" s="97" t="s">
        <v>119</v>
      </c>
      <c r="B11" s="98" t="s">
        <v>60</v>
      </c>
      <c r="C11" s="98" t="s">
        <v>60</v>
      </c>
      <c r="D11" s="155" t="s">
        <v>60</v>
      </c>
      <c r="E11" s="155" t="s">
        <v>60</v>
      </c>
      <c r="F11" s="96"/>
    </row>
    <row r="12" spans="1:6" ht="80.099999999999994" customHeight="1" x14ac:dyDescent="0.25">
      <c r="A12" s="134" t="s">
        <v>334</v>
      </c>
      <c r="B12" s="122">
        <v>1.4</v>
      </c>
      <c r="C12" s="46"/>
      <c r="D12" s="152"/>
      <c r="E12" s="152"/>
      <c r="F12" s="96">
        <f>IF(C12="Sim",B12,IF(C12="PARCIALMENTE",1,0))</f>
        <v>0</v>
      </c>
    </row>
    <row r="13" spans="1:6" ht="80.099999999999994" customHeight="1" x14ac:dyDescent="0.25">
      <c r="A13" s="84" t="s">
        <v>335</v>
      </c>
      <c r="B13" s="96">
        <v>1</v>
      </c>
      <c r="C13" s="46"/>
      <c r="D13" s="152"/>
      <c r="E13" s="152"/>
      <c r="F13" s="96">
        <f t="shared" ref="F13:F32" si="2">IF(C13="Sim",B13,0)</f>
        <v>0</v>
      </c>
    </row>
    <row r="14" spans="1:6" ht="80.099999999999994" customHeight="1" x14ac:dyDescent="0.25">
      <c r="A14" s="82" t="s">
        <v>336</v>
      </c>
      <c r="B14" s="96">
        <v>1</v>
      </c>
      <c r="C14" s="46"/>
      <c r="D14" s="152"/>
      <c r="E14" s="152"/>
      <c r="F14" s="96">
        <f t="shared" si="2"/>
        <v>0</v>
      </c>
    </row>
    <row r="15" spans="1:6" s="15" customFormat="1" ht="20.100000000000001" customHeight="1" x14ac:dyDescent="0.25">
      <c r="A15" s="85" t="s">
        <v>120</v>
      </c>
      <c r="B15" s="104"/>
      <c r="C15" s="104"/>
      <c r="D15" s="153"/>
      <c r="E15" s="153"/>
      <c r="F15" s="104"/>
    </row>
    <row r="16" spans="1:6" ht="80.099999999999994" customHeight="1" x14ac:dyDescent="0.25">
      <c r="A16" s="97" t="s">
        <v>121</v>
      </c>
      <c r="B16" s="96">
        <v>0.2</v>
      </c>
      <c r="C16" s="57"/>
      <c r="D16" s="154"/>
      <c r="E16" s="152"/>
      <c r="F16" s="96">
        <f>IF(C16="Sim",B16,IF(C16="PARCIALMENTE",B16/2,0))</f>
        <v>0</v>
      </c>
    </row>
    <row r="17" spans="1:6" ht="80.099999999999994" customHeight="1" x14ac:dyDescent="0.25">
      <c r="A17" s="97" t="s">
        <v>122</v>
      </c>
      <c r="B17" s="98" t="s">
        <v>60</v>
      </c>
      <c r="C17" s="98" t="s">
        <v>60</v>
      </c>
      <c r="D17" s="155" t="s">
        <v>60</v>
      </c>
      <c r="E17" s="155" t="s">
        <v>60</v>
      </c>
      <c r="F17" s="96"/>
    </row>
    <row r="18" spans="1:6" ht="80.099999999999994" customHeight="1" x14ac:dyDescent="0.25">
      <c r="A18" s="84" t="s">
        <v>123</v>
      </c>
      <c r="B18" s="96">
        <v>0.3</v>
      </c>
      <c r="C18" s="57"/>
      <c r="D18" s="154"/>
      <c r="E18" s="152"/>
      <c r="F18" s="96">
        <f t="shared" ref="F18:F21" si="3">IF(C18="Sim",B18,0)</f>
        <v>0</v>
      </c>
    </row>
    <row r="19" spans="1:6" ht="80.099999999999994" customHeight="1" x14ac:dyDescent="0.25">
      <c r="A19" s="84" t="s">
        <v>124</v>
      </c>
      <c r="B19" s="96">
        <v>0.3</v>
      </c>
      <c r="C19" s="57"/>
      <c r="D19" s="154"/>
      <c r="E19" s="152"/>
      <c r="F19" s="96">
        <f t="shared" si="3"/>
        <v>0</v>
      </c>
    </row>
    <row r="20" spans="1:6" ht="80.099999999999994" customHeight="1" x14ac:dyDescent="0.25">
      <c r="A20" s="84" t="s">
        <v>125</v>
      </c>
      <c r="B20" s="96">
        <v>0.3</v>
      </c>
      <c r="C20" s="57"/>
      <c r="D20" s="154"/>
      <c r="E20" s="152"/>
      <c r="F20" s="96">
        <f t="shared" si="3"/>
        <v>0</v>
      </c>
    </row>
    <row r="21" spans="1:6" ht="80.099999999999994" customHeight="1" x14ac:dyDescent="0.25">
      <c r="A21" s="84" t="s">
        <v>126</v>
      </c>
      <c r="B21" s="96">
        <v>0.3</v>
      </c>
      <c r="C21" s="57"/>
      <c r="D21" s="154"/>
      <c r="E21" s="152"/>
      <c r="F21" s="96">
        <f t="shared" si="3"/>
        <v>0</v>
      </c>
    </row>
    <row r="22" spans="1:6" ht="80.099999999999994" customHeight="1" x14ac:dyDescent="0.25">
      <c r="A22" s="83" t="s">
        <v>127</v>
      </c>
      <c r="B22" s="96">
        <v>0.3</v>
      </c>
      <c r="C22" s="57"/>
      <c r="D22" s="154"/>
      <c r="E22" s="152"/>
      <c r="F22" s="96">
        <f t="shared" ref="F22" si="4">IF(C22="Sim",B22,0)</f>
        <v>0</v>
      </c>
    </row>
    <row r="23" spans="1:6" ht="80.099999999999994" customHeight="1" x14ac:dyDescent="0.25">
      <c r="A23" s="84" t="s">
        <v>128</v>
      </c>
      <c r="B23" s="96">
        <v>0.3</v>
      </c>
      <c r="C23" s="46"/>
      <c r="D23" s="154"/>
      <c r="E23" s="152"/>
      <c r="F23" s="96">
        <f t="shared" ref="F23" si="5">IF(C23="Sim",B23,0)</f>
        <v>0</v>
      </c>
    </row>
    <row r="24" spans="1:6" ht="80.099999999999994" customHeight="1" x14ac:dyDescent="0.25">
      <c r="A24" s="84" t="s">
        <v>129</v>
      </c>
      <c r="B24" s="96">
        <v>0.3</v>
      </c>
      <c r="C24" s="46"/>
      <c r="D24" s="154"/>
      <c r="E24" s="152"/>
      <c r="F24" s="96">
        <f t="shared" ref="F24" si="6">IF(C24="Sim",B24,0)</f>
        <v>0</v>
      </c>
    </row>
    <row r="25" spans="1:6" ht="80.099999999999994" customHeight="1" x14ac:dyDescent="0.25">
      <c r="A25" s="97" t="s">
        <v>130</v>
      </c>
      <c r="B25" s="96">
        <v>1</v>
      </c>
      <c r="C25" s="46"/>
      <c r="D25" s="154"/>
      <c r="E25" s="152"/>
      <c r="F25" s="96">
        <f>IF(C25="Sim",B25,0)</f>
        <v>0</v>
      </c>
    </row>
    <row r="26" spans="1:6" ht="80.099999999999994" customHeight="1" x14ac:dyDescent="0.25">
      <c r="A26" s="133" t="s">
        <v>131</v>
      </c>
      <c r="B26" s="98" t="s">
        <v>60</v>
      </c>
      <c r="C26" s="98" t="s">
        <v>60</v>
      </c>
      <c r="D26" s="155" t="s">
        <v>60</v>
      </c>
      <c r="E26" s="155" t="s">
        <v>60</v>
      </c>
      <c r="F26" s="96"/>
    </row>
    <row r="27" spans="1:6" ht="80.099999999999994" customHeight="1" x14ac:dyDescent="0.25">
      <c r="A27" s="83" t="s">
        <v>132</v>
      </c>
      <c r="B27" s="96">
        <v>0.5</v>
      </c>
      <c r="C27" s="46"/>
      <c r="D27" s="154"/>
      <c r="E27" s="152"/>
      <c r="F27" s="96">
        <f t="shared" ref="F27" si="7">IF(C27="Sim",B27,0)</f>
        <v>0</v>
      </c>
    </row>
    <row r="28" spans="1:6" ht="80.099999999999994" customHeight="1" x14ac:dyDescent="0.25">
      <c r="A28" s="83" t="s">
        <v>133</v>
      </c>
      <c r="B28" s="96">
        <v>1.4</v>
      </c>
      <c r="C28" s="57"/>
      <c r="D28" s="154"/>
      <c r="E28" s="152"/>
      <c r="F28" s="96">
        <f>IF(C28="Sim",B28,IF(C28="PARCIALMENTE",B28/2,0))</f>
        <v>0</v>
      </c>
    </row>
    <row r="29" spans="1:6" ht="80.099999999999994" customHeight="1" x14ac:dyDescent="0.25">
      <c r="A29" s="84" t="s">
        <v>134</v>
      </c>
      <c r="B29" s="96">
        <v>1</v>
      </c>
      <c r="C29" s="46"/>
      <c r="D29" s="154"/>
      <c r="E29" s="152"/>
      <c r="F29" s="96">
        <f t="shared" si="2"/>
        <v>0</v>
      </c>
    </row>
    <row r="30" spans="1:6" ht="80.099999999999994" customHeight="1" x14ac:dyDescent="0.25">
      <c r="A30" s="84" t="s">
        <v>135</v>
      </c>
      <c r="B30" s="96">
        <v>0.7</v>
      </c>
      <c r="C30" s="46"/>
      <c r="D30" s="154"/>
      <c r="E30" s="152"/>
      <c r="F30" s="96">
        <f t="shared" si="2"/>
        <v>0</v>
      </c>
    </row>
    <row r="31" spans="1:6" ht="80.099999999999994" customHeight="1" x14ac:dyDescent="0.25">
      <c r="A31" s="84" t="s">
        <v>136</v>
      </c>
      <c r="B31" s="96">
        <v>0.4</v>
      </c>
      <c r="C31" s="46"/>
      <c r="D31" s="154"/>
      <c r="E31" s="152"/>
      <c r="F31" s="96">
        <f t="shared" si="2"/>
        <v>0</v>
      </c>
    </row>
    <row r="32" spans="1:6" ht="80.099999999999994" customHeight="1" x14ac:dyDescent="0.25">
      <c r="A32" s="84" t="s">
        <v>137</v>
      </c>
      <c r="B32" s="96">
        <v>0.7</v>
      </c>
      <c r="C32" s="46"/>
      <c r="D32" s="154"/>
      <c r="E32" s="152"/>
      <c r="F32" s="96">
        <f t="shared" si="2"/>
        <v>0</v>
      </c>
    </row>
    <row r="33" spans="1:6" x14ac:dyDescent="0.25">
      <c r="A33" s="131"/>
      <c r="B33" s="96"/>
      <c r="C33" s="96"/>
      <c r="D33" s="88"/>
      <c r="E33" s="89" t="s">
        <v>138</v>
      </c>
      <c r="F33" s="90">
        <f>SUM(F4:F32)</f>
        <v>0</v>
      </c>
    </row>
    <row r="34" spans="1:6" x14ac:dyDescent="0.25">
      <c r="A34" s="132"/>
      <c r="B34" s="92"/>
      <c r="C34" s="93"/>
      <c r="D34" s="93"/>
      <c r="E34" s="94"/>
      <c r="F34" s="95"/>
    </row>
    <row r="35" spans="1:6" ht="80.099999999999994" customHeight="1" x14ac:dyDescent="0.25">
      <c r="A35" s="85" t="s">
        <v>82</v>
      </c>
      <c r="B35" s="69" t="s">
        <v>83</v>
      </c>
      <c r="C35" s="69"/>
      <c r="D35" s="69"/>
      <c r="E35" s="130"/>
      <c r="F35" s="130"/>
    </row>
  </sheetData>
  <sheetProtection algorithmName="SHA-512" hashValue="RJpdDWTVp/ZjKwkRI+AUhKttsUXtF+hNOFRsqrHyzY1BuJBZNUW7oRGJUDVAh+oLclRhVHj82XPMdiTOKvCt2Q==" saltValue="iw7UAm32oSxKmwBbo4CgQQ==" spinCount="100000" sheet="1" formatCells="0" formatColumns="0" formatRows="0" autoFilter="0"/>
  <conditionalFormatting sqref="C13:C15">
    <cfRule type="expression" dxfId="117" priority="56">
      <formula>C13="Não"</formula>
    </cfRule>
    <cfRule type="expression" dxfId="116" priority="57">
      <formula>C13="SIM"</formula>
    </cfRule>
  </conditionalFormatting>
  <conditionalFormatting sqref="C12">
    <cfRule type="expression" dxfId="115" priority="51">
      <formula>C12="Não"</formula>
    </cfRule>
    <cfRule type="expression" dxfId="114" priority="52">
      <formula>C12="SIM"</formula>
    </cfRule>
  </conditionalFormatting>
  <conditionalFormatting sqref="C12">
    <cfRule type="expression" dxfId="113" priority="50">
      <formula>C12="PARCIALMENTE"</formula>
    </cfRule>
  </conditionalFormatting>
  <conditionalFormatting sqref="C23">
    <cfRule type="expression" dxfId="112" priority="40">
      <formula>C23="Não"</formula>
    </cfRule>
    <cfRule type="expression" dxfId="111" priority="41">
      <formula>C23="SIM"</formula>
    </cfRule>
  </conditionalFormatting>
  <conditionalFormatting sqref="C27">
    <cfRule type="expression" dxfId="110" priority="38">
      <formula>C27="Não"</formula>
    </cfRule>
    <cfRule type="expression" dxfId="109" priority="39">
      <formula>C27="SIM"</formula>
    </cfRule>
  </conditionalFormatting>
  <conditionalFormatting sqref="C21">
    <cfRule type="expression" dxfId="108" priority="24">
      <formula>C21="Não"</formula>
    </cfRule>
    <cfRule type="expression" dxfId="107" priority="25">
      <formula>C21="SIM"</formula>
    </cfRule>
  </conditionalFormatting>
  <conditionalFormatting sqref="C6:C9">
    <cfRule type="expression" dxfId="106" priority="32">
      <formula>C6="Não"</formula>
    </cfRule>
    <cfRule type="expression" dxfId="105" priority="33">
      <formula>C6="SIM"</formula>
    </cfRule>
  </conditionalFormatting>
  <conditionalFormatting sqref="C10">
    <cfRule type="expression" dxfId="104" priority="30">
      <formula>C10="Não"</formula>
    </cfRule>
    <cfRule type="expression" dxfId="103" priority="31">
      <formula>C10="SIM"</formula>
    </cfRule>
  </conditionalFormatting>
  <conditionalFormatting sqref="C29:C32">
    <cfRule type="expression" dxfId="102" priority="16">
      <formula>C29="Não"</formula>
    </cfRule>
    <cfRule type="expression" dxfId="101" priority="17">
      <formula>C29="SIM"</formula>
    </cfRule>
  </conditionalFormatting>
  <conditionalFormatting sqref="C18:C20">
    <cfRule type="expression" dxfId="100" priority="26">
      <formula>C18="Não"</formula>
    </cfRule>
    <cfRule type="expression" dxfId="99" priority="27">
      <formula>C18="SIM"</formula>
    </cfRule>
  </conditionalFormatting>
  <conditionalFormatting sqref="C22">
    <cfRule type="expression" dxfId="98" priority="22">
      <formula>C22="Não"</formula>
    </cfRule>
    <cfRule type="expression" dxfId="97" priority="23">
      <formula>C22="SIM"</formula>
    </cfRule>
  </conditionalFormatting>
  <conditionalFormatting sqref="C24">
    <cfRule type="expression" dxfId="96" priority="20">
      <formula>C24="Não"</formula>
    </cfRule>
    <cfRule type="expression" dxfId="95" priority="21">
      <formula>C24="SIM"</formula>
    </cfRule>
  </conditionalFormatting>
  <conditionalFormatting sqref="C25">
    <cfRule type="expression" dxfId="94" priority="18">
      <formula>C25="Não"</formula>
    </cfRule>
    <cfRule type="expression" dxfId="93" priority="19">
      <formula>C25="SIM"</formula>
    </cfRule>
  </conditionalFormatting>
  <conditionalFormatting sqref="C4">
    <cfRule type="expression" dxfId="92" priority="14">
      <formula>C4="Não"</formula>
    </cfRule>
    <cfRule type="expression" dxfId="91" priority="15">
      <formula>C4="SIM"</formula>
    </cfRule>
  </conditionalFormatting>
  <conditionalFormatting sqref="C4">
    <cfRule type="expression" dxfId="90" priority="13">
      <formula>C4="PARCIALMENTE"</formula>
    </cfRule>
  </conditionalFormatting>
  <conditionalFormatting sqref="C16">
    <cfRule type="expression" dxfId="89" priority="5">
      <formula>C16="Não"</formula>
    </cfRule>
    <cfRule type="expression" dxfId="88" priority="6">
      <formula>C16="SIM"</formula>
    </cfRule>
  </conditionalFormatting>
  <conditionalFormatting sqref="C16">
    <cfRule type="expression" dxfId="87" priority="4">
      <formula>C16="PARCIALMENTE"</formula>
    </cfRule>
  </conditionalFormatting>
  <conditionalFormatting sqref="C28">
    <cfRule type="expression" dxfId="86" priority="1">
      <formula>C28="PARCIALMENTE"</formula>
    </cfRule>
  </conditionalFormatting>
  <conditionalFormatting sqref="C28">
    <cfRule type="expression" dxfId="85" priority="2">
      <formula>C28="Não"</formula>
    </cfRule>
    <cfRule type="expression" dxfId="84" priority="3">
      <formula>C28="SIM"</formula>
    </cfRule>
  </conditionalFormatting>
  <dataValidations count="3">
    <dataValidation type="list" allowBlank="1" showInputMessage="1" showErrorMessage="1" sqref="C6:C10 C13:C14 C18:C25 C27 C29:C32" xr:uid="{30B2CAC5-E566-45A7-A583-6D907925F167}">
      <formula1>"SIM, NÃO"</formula1>
    </dataValidation>
    <dataValidation type="list" showInputMessage="1" showErrorMessage="1" sqref="C34" xr:uid="{18C4C2AF-6852-4276-9F47-7A80D63F9CA4}">
      <formula1>#REF!</formula1>
    </dataValidation>
    <dataValidation type="list" allowBlank="1" showInputMessage="1" showErrorMessage="1" sqref="C12 C4 C16 C28" xr:uid="{EE7E4479-8260-4C1D-8D6D-A5822A536412}">
      <formula1>"SIM, NÃO,PARCIALMENTE"</formula1>
    </dataValidation>
  </dataValidations>
  <pageMargins left="0.511811024" right="0.511811024" top="0.78740157499999996" bottom="0.78740157499999996" header="0.31496062000000002" footer="0.31496062000000002"/>
  <pageSetup paperSize="9" scale="53" fitToHeight="0" orientation="landscape" r:id="rId1"/>
  <ignoredErrors>
    <ignoredError sqref="F1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3FF58-2DCD-40E5-A998-3DE72CA5DE23}">
  <sheetPr>
    <pageSetUpPr fitToPage="1"/>
  </sheetPr>
  <dimension ref="A1:F35"/>
  <sheetViews>
    <sheetView zoomScaleNormal="100" zoomScaleSheetLayoutView="100" workbookViewId="0">
      <pane ySplit="2" topLeftCell="A30" activePane="bottomLeft" state="frozen"/>
      <selection pane="bottomLeft" activeCell="C33" sqref="C33"/>
    </sheetView>
  </sheetViews>
  <sheetFormatPr defaultColWidth="9.140625" defaultRowHeight="15.75" x14ac:dyDescent="0.25"/>
  <cols>
    <col min="1" max="1" width="80.85546875" style="1" customWidth="1"/>
    <col min="2" max="2" width="14.42578125" style="6" customWidth="1"/>
    <col min="3" max="3" width="23.42578125" style="6" customWidth="1"/>
    <col min="4" max="4" width="62.42578125" style="1" customWidth="1"/>
    <col min="5" max="5" width="60.28515625" style="1" customWidth="1"/>
    <col min="6" max="6" width="13.7109375" style="6" customWidth="1"/>
    <col min="7" max="16384" width="9.140625" style="1"/>
  </cols>
  <sheetData>
    <row r="1" spans="1:6" ht="48" customHeight="1" x14ac:dyDescent="0.25">
      <c r="A1" s="187"/>
      <c r="B1" s="187"/>
      <c r="C1" s="187"/>
      <c r="D1" s="187"/>
      <c r="E1" s="187"/>
      <c r="F1" s="187"/>
    </row>
    <row r="2" spans="1:6" ht="63" customHeight="1" x14ac:dyDescent="0.25">
      <c r="A2" s="80" t="s">
        <v>50</v>
      </c>
      <c r="B2" s="78" t="s">
        <v>51</v>
      </c>
      <c r="C2" s="78" t="s">
        <v>52</v>
      </c>
      <c r="D2" s="3" t="s">
        <v>53</v>
      </c>
      <c r="E2" s="78" t="s">
        <v>84</v>
      </c>
      <c r="F2" s="78" t="s">
        <v>55</v>
      </c>
    </row>
    <row r="3" spans="1:6" s="15" customFormat="1" ht="19.5" customHeight="1" x14ac:dyDescent="0.25">
      <c r="A3" s="70" t="s">
        <v>139</v>
      </c>
      <c r="B3" s="66"/>
      <c r="C3" s="66"/>
      <c r="D3" s="16"/>
      <c r="E3" s="67"/>
      <c r="F3" s="66"/>
    </row>
    <row r="4" spans="1:6" ht="80.099999999999994" customHeight="1" x14ac:dyDescent="0.25">
      <c r="A4" s="55" t="s">
        <v>140</v>
      </c>
      <c r="B4" s="78" t="s">
        <v>60</v>
      </c>
      <c r="C4" s="78" t="s">
        <v>60</v>
      </c>
      <c r="D4" s="156" t="s">
        <v>60</v>
      </c>
      <c r="E4" s="156" t="s">
        <v>60</v>
      </c>
      <c r="F4" s="5"/>
    </row>
    <row r="5" spans="1:6" ht="80.099999999999994" customHeight="1" x14ac:dyDescent="0.25">
      <c r="A5" s="80" t="s">
        <v>337</v>
      </c>
      <c r="B5" s="5">
        <v>0.4</v>
      </c>
      <c r="C5" s="46"/>
      <c r="D5" s="152"/>
      <c r="E5" s="157"/>
      <c r="F5" s="5">
        <f>IF(C5="Sim",B5,0)</f>
        <v>0</v>
      </c>
    </row>
    <row r="6" spans="1:6" ht="80.099999999999994" customHeight="1" x14ac:dyDescent="0.25">
      <c r="A6" s="80" t="s">
        <v>338</v>
      </c>
      <c r="B6" s="5">
        <v>0.4</v>
      </c>
      <c r="C6" s="46"/>
      <c r="D6" s="152"/>
      <c r="E6" s="157"/>
      <c r="F6" s="5">
        <f t="shared" ref="F6:F32" si="0">IF(C6="Sim",B6,0)</f>
        <v>0</v>
      </c>
    </row>
    <row r="7" spans="1:6" ht="80.099999999999994" customHeight="1" x14ac:dyDescent="0.25">
      <c r="A7" s="80" t="s">
        <v>339</v>
      </c>
      <c r="B7" s="5">
        <v>0.8</v>
      </c>
      <c r="C7" s="46"/>
      <c r="D7" s="152"/>
      <c r="E7" s="157"/>
      <c r="F7" s="5">
        <f t="shared" si="0"/>
        <v>0</v>
      </c>
    </row>
    <row r="8" spans="1:6" ht="80.099999999999994" customHeight="1" x14ac:dyDescent="0.25">
      <c r="A8" s="80" t="s">
        <v>340</v>
      </c>
      <c r="B8" s="5">
        <v>0.5</v>
      </c>
      <c r="C8" s="46"/>
      <c r="D8" s="152"/>
      <c r="E8" s="157"/>
      <c r="F8" s="5">
        <f t="shared" si="0"/>
        <v>0</v>
      </c>
    </row>
    <row r="9" spans="1:6" ht="80.099999999999994" customHeight="1" x14ac:dyDescent="0.25">
      <c r="A9" s="80" t="s">
        <v>341</v>
      </c>
      <c r="B9" s="5">
        <v>0.8</v>
      </c>
      <c r="C9" s="46"/>
      <c r="D9" s="152"/>
      <c r="E9" s="157"/>
      <c r="F9" s="5">
        <f t="shared" si="0"/>
        <v>0</v>
      </c>
    </row>
    <row r="10" spans="1:6" ht="80.099999999999994" customHeight="1" x14ac:dyDescent="0.25">
      <c r="A10" s="55" t="s">
        <v>342</v>
      </c>
      <c r="B10" s="5">
        <v>0.5</v>
      </c>
      <c r="C10" s="46"/>
      <c r="D10" s="152"/>
      <c r="E10" s="157"/>
      <c r="F10" s="5">
        <f t="shared" si="0"/>
        <v>0</v>
      </c>
    </row>
    <row r="11" spans="1:6" ht="80.099999999999994" customHeight="1" x14ac:dyDescent="0.25">
      <c r="A11" s="68" t="s">
        <v>141</v>
      </c>
      <c r="B11" s="5">
        <v>0.5</v>
      </c>
      <c r="C11" s="46"/>
      <c r="D11" s="152"/>
      <c r="E11" s="157"/>
      <c r="F11" s="5">
        <f t="shared" ref="F11" si="1">IF(C11="Sim",B11,0)</f>
        <v>0</v>
      </c>
    </row>
    <row r="12" spans="1:6" ht="80.099999999999994" customHeight="1" x14ac:dyDescent="0.25">
      <c r="A12" s="56" t="s">
        <v>142</v>
      </c>
      <c r="B12" s="78" t="s">
        <v>60</v>
      </c>
      <c r="C12" s="78" t="s">
        <v>60</v>
      </c>
      <c r="D12" s="156" t="s">
        <v>60</v>
      </c>
      <c r="E12" s="156" t="s">
        <v>60</v>
      </c>
      <c r="F12" s="5"/>
    </row>
    <row r="13" spans="1:6" ht="80.099999999999994" customHeight="1" x14ac:dyDescent="0.25">
      <c r="A13" s="80" t="s">
        <v>343</v>
      </c>
      <c r="B13" s="5">
        <v>0.6</v>
      </c>
      <c r="C13" s="57"/>
      <c r="D13" s="152"/>
      <c r="E13" s="157"/>
      <c r="F13" s="5">
        <f>IF(C13="Sim",B13,IF(C13="PARCIALMENTE",B13/2,0))</f>
        <v>0</v>
      </c>
    </row>
    <row r="14" spans="1:6" ht="80.099999999999994" customHeight="1" x14ac:dyDescent="0.25">
      <c r="A14" s="80" t="s">
        <v>344</v>
      </c>
      <c r="B14" s="5">
        <v>0.8</v>
      </c>
      <c r="C14" s="46"/>
      <c r="D14" s="152"/>
      <c r="E14" s="157"/>
      <c r="F14" s="5">
        <f t="shared" si="0"/>
        <v>0</v>
      </c>
    </row>
    <row r="15" spans="1:6" ht="80.099999999999994" customHeight="1" x14ac:dyDescent="0.25">
      <c r="A15" s="80" t="s">
        <v>143</v>
      </c>
      <c r="B15" s="5">
        <v>0.8</v>
      </c>
      <c r="C15" s="57"/>
      <c r="D15" s="152"/>
      <c r="E15" s="157"/>
      <c r="F15" s="5">
        <f>IF(C15="Sim",B15,IF(C15="PARCIALMENTE",B15/2,0))</f>
        <v>0</v>
      </c>
    </row>
    <row r="16" spans="1:6" ht="80.099999999999994" customHeight="1" x14ac:dyDescent="0.25">
      <c r="A16" s="80" t="s">
        <v>345</v>
      </c>
      <c r="B16" s="5">
        <v>0.5</v>
      </c>
      <c r="C16" s="46"/>
      <c r="D16" s="152"/>
      <c r="E16" s="157"/>
      <c r="F16" s="5">
        <f t="shared" si="0"/>
        <v>0</v>
      </c>
    </row>
    <row r="17" spans="1:6" ht="80.099999999999994" customHeight="1" x14ac:dyDescent="0.25">
      <c r="A17" s="80" t="s">
        <v>346</v>
      </c>
      <c r="B17" s="5">
        <v>0.4</v>
      </c>
      <c r="C17" s="46"/>
      <c r="D17" s="152"/>
      <c r="E17" s="157"/>
      <c r="F17" s="5">
        <f t="shared" si="0"/>
        <v>0</v>
      </c>
    </row>
    <row r="18" spans="1:6" ht="80.099999999999994" customHeight="1" x14ac:dyDescent="0.25">
      <c r="A18" s="68" t="s">
        <v>144</v>
      </c>
      <c r="B18" s="5">
        <v>0.2</v>
      </c>
      <c r="C18" s="46"/>
      <c r="D18" s="152"/>
      <c r="E18" s="157"/>
      <c r="F18" s="5">
        <f t="shared" ref="F18" si="2">IF(C18="Sim",B18,0)</f>
        <v>0</v>
      </c>
    </row>
    <row r="19" spans="1:6" ht="80.099999999999994" customHeight="1" x14ac:dyDescent="0.25">
      <c r="A19" s="56" t="s">
        <v>145</v>
      </c>
      <c r="B19" s="78" t="s">
        <v>60</v>
      </c>
      <c r="C19" s="78" t="s">
        <v>60</v>
      </c>
      <c r="D19" s="156" t="s">
        <v>60</v>
      </c>
      <c r="E19" s="156" t="s">
        <v>60</v>
      </c>
      <c r="F19" s="5"/>
    </row>
    <row r="20" spans="1:6" ht="80.099999999999994" customHeight="1" x14ac:dyDescent="0.25">
      <c r="A20" s="80" t="s">
        <v>146</v>
      </c>
      <c r="B20" s="5">
        <v>0.4</v>
      </c>
      <c r="C20" s="46"/>
      <c r="D20" s="152"/>
      <c r="E20" s="157"/>
      <c r="F20" s="5">
        <f t="shared" si="0"/>
        <v>0</v>
      </c>
    </row>
    <row r="21" spans="1:6" ht="80.099999999999994" customHeight="1" x14ac:dyDescent="0.25">
      <c r="A21" s="80" t="s">
        <v>147</v>
      </c>
      <c r="B21" s="5">
        <v>0.4</v>
      </c>
      <c r="C21" s="46"/>
      <c r="D21" s="152"/>
      <c r="E21" s="157"/>
      <c r="F21" s="5">
        <f>IF(C21="Sim",B21,0)</f>
        <v>0</v>
      </c>
    </row>
    <row r="22" spans="1:6" ht="80.099999999999994" customHeight="1" x14ac:dyDescent="0.25">
      <c r="A22" s="56" t="s">
        <v>347</v>
      </c>
      <c r="B22" s="5">
        <v>1</v>
      </c>
      <c r="C22" s="46"/>
      <c r="D22" s="152"/>
      <c r="E22" s="157"/>
      <c r="F22" s="5">
        <f>IF(C22="Sim",B22,0)</f>
        <v>0</v>
      </c>
    </row>
    <row r="23" spans="1:6" s="15" customFormat="1" ht="20.100000000000001" customHeight="1" x14ac:dyDescent="0.25">
      <c r="A23" s="70" t="s">
        <v>148</v>
      </c>
      <c r="B23" s="66"/>
      <c r="C23" s="66"/>
      <c r="D23" s="158"/>
      <c r="E23" s="159"/>
      <c r="F23" s="66"/>
    </row>
    <row r="24" spans="1:6" ht="80.099999999999994" customHeight="1" x14ac:dyDescent="0.25">
      <c r="A24" s="80" t="s">
        <v>149</v>
      </c>
      <c r="B24" s="78" t="s">
        <v>60</v>
      </c>
      <c r="C24" s="78" t="s">
        <v>60</v>
      </c>
      <c r="D24" s="156" t="s">
        <v>60</v>
      </c>
      <c r="E24" s="156" t="s">
        <v>60</v>
      </c>
      <c r="F24" s="5"/>
    </row>
    <row r="25" spans="1:6" ht="80.099999999999994" customHeight="1" x14ac:dyDescent="0.25">
      <c r="A25" s="80" t="s">
        <v>348</v>
      </c>
      <c r="B25" s="5">
        <v>1</v>
      </c>
      <c r="C25" s="57"/>
      <c r="D25" s="152"/>
      <c r="E25" s="157"/>
      <c r="F25" s="5">
        <f>IF(C25="Sim",B25,IF(C25="PARCIALMENTE",B25/2,0))</f>
        <v>0</v>
      </c>
    </row>
    <row r="26" spans="1:6" ht="80.099999999999994" customHeight="1" x14ac:dyDescent="0.25">
      <c r="A26" s="80" t="s">
        <v>349</v>
      </c>
      <c r="B26" s="5">
        <v>1</v>
      </c>
      <c r="C26" s="46"/>
      <c r="D26" s="152"/>
      <c r="E26" s="157"/>
      <c r="F26" s="5">
        <f t="shared" si="0"/>
        <v>0</v>
      </c>
    </row>
    <row r="27" spans="1:6" ht="80.099999999999994" customHeight="1" x14ac:dyDescent="0.25">
      <c r="A27" s="80" t="s">
        <v>350</v>
      </c>
      <c r="B27" s="5">
        <f>0.6+IF($B$32="NÃO SE APLICA",0.2,0)</f>
        <v>0.6</v>
      </c>
      <c r="C27" s="46"/>
      <c r="D27" s="152"/>
      <c r="E27" s="157"/>
      <c r="F27" s="5">
        <f t="shared" si="0"/>
        <v>0</v>
      </c>
    </row>
    <row r="28" spans="1:6" ht="80.099999999999994" customHeight="1" x14ac:dyDescent="0.25">
      <c r="A28" s="80" t="s">
        <v>351</v>
      </c>
      <c r="B28" s="5">
        <f>0.6+IF($B$32="NÃO SE APLICA",0.2,0)</f>
        <v>0.6</v>
      </c>
      <c r="C28" s="46"/>
      <c r="D28" s="152"/>
      <c r="E28" s="157"/>
      <c r="F28" s="5">
        <f t="shared" si="0"/>
        <v>0</v>
      </c>
    </row>
    <row r="29" spans="1:6" ht="80.099999999999994" customHeight="1" x14ac:dyDescent="0.25">
      <c r="A29" s="80" t="s">
        <v>352</v>
      </c>
      <c r="B29" s="5">
        <f>0.8+IF($B$32="NÃO SE APLICA",0.2,0)</f>
        <v>0.8</v>
      </c>
      <c r="C29" s="46"/>
      <c r="D29" s="152"/>
      <c r="E29" s="157"/>
      <c r="F29" s="5">
        <f t="shared" si="0"/>
        <v>0</v>
      </c>
    </row>
    <row r="30" spans="1:6" ht="80.099999999999994" customHeight="1" x14ac:dyDescent="0.25">
      <c r="A30" s="80" t="s">
        <v>353</v>
      </c>
      <c r="B30" s="5">
        <f>0.5+IF($B$32="NÃO SE APLICA",0.2,0)</f>
        <v>0.5</v>
      </c>
      <c r="C30" s="46"/>
      <c r="D30" s="152"/>
      <c r="E30" s="157"/>
      <c r="F30" s="5">
        <f t="shared" si="0"/>
        <v>0</v>
      </c>
    </row>
    <row r="31" spans="1:6" ht="80.099999999999994" customHeight="1" x14ac:dyDescent="0.25">
      <c r="A31" s="55" t="s">
        <v>354</v>
      </c>
      <c r="B31" s="5">
        <f>0.5+IF($B$32="NÃO SE APLICA",0.2,0)</f>
        <v>0.5</v>
      </c>
      <c r="C31" s="46"/>
      <c r="D31" s="152"/>
      <c r="E31" s="157"/>
      <c r="F31" s="5">
        <f t="shared" si="0"/>
        <v>0</v>
      </c>
    </row>
    <row r="32" spans="1:6" ht="80.099999999999994" customHeight="1" x14ac:dyDescent="0.25">
      <c r="A32" s="56" t="s">
        <v>355</v>
      </c>
      <c r="B32" s="5">
        <f>IF(C32="NÃO SE APLICA", "NÃO SE APLICA",1)</f>
        <v>1</v>
      </c>
      <c r="C32" s="57"/>
      <c r="D32" s="152"/>
      <c r="E32" s="157"/>
      <c r="F32" s="5">
        <f t="shared" si="0"/>
        <v>0</v>
      </c>
    </row>
    <row r="33" spans="1:6" x14ac:dyDescent="0.25">
      <c r="A33" s="65"/>
      <c r="B33" s="5"/>
      <c r="C33" s="5"/>
      <c r="D33" s="2"/>
      <c r="E33" s="51">
        <f>SUM(E4:E32)</f>
        <v>0</v>
      </c>
      <c r="F33" s="52">
        <f>SUM(F4:F32)</f>
        <v>0</v>
      </c>
    </row>
    <row r="34" spans="1:6" x14ac:dyDescent="0.25">
      <c r="A34" s="10"/>
      <c r="B34" s="11"/>
      <c r="C34" s="12"/>
      <c r="D34" s="12"/>
      <c r="E34" s="13"/>
      <c r="F34" s="14"/>
    </row>
    <row r="35" spans="1:6" ht="80.099999999999994" customHeight="1" x14ac:dyDescent="0.25">
      <c r="A35" s="58" t="s">
        <v>82</v>
      </c>
      <c r="B35" s="186" t="s">
        <v>83</v>
      </c>
      <c r="C35" s="186"/>
      <c r="D35" s="186"/>
      <c r="E35" s="186"/>
      <c r="F35" s="186"/>
    </row>
  </sheetData>
  <sheetProtection algorithmName="SHA-512" hashValue="mZ4JFdSLEqqHH8a7Kg4mB9amzIb0Y6jjYofwKPtiFmC4abYKASwW3a4wYKzA6r9K5g1P7c9a+Tj+gRMf1uVTHg==" saltValue="DwK/kMn7h5tXELDRs+wldA==" spinCount="100000" sheet="1" formatCells="0" formatColumns="0" formatRows="0" autoFilter="0"/>
  <mergeCells count="2">
    <mergeCell ref="B35:F35"/>
    <mergeCell ref="A1:F1"/>
  </mergeCells>
  <conditionalFormatting sqref="C23">
    <cfRule type="expression" dxfId="83" priority="38">
      <formula>C23="Não"</formula>
    </cfRule>
    <cfRule type="expression" dxfId="82" priority="39">
      <formula>C23="SIM"</formula>
    </cfRule>
  </conditionalFormatting>
  <conditionalFormatting sqref="C5">
    <cfRule type="expression" dxfId="81" priority="34">
      <formula>C5="Não"</formula>
    </cfRule>
    <cfRule type="expression" dxfId="80" priority="35">
      <formula>C5="SIM"</formula>
    </cfRule>
  </conditionalFormatting>
  <conditionalFormatting sqref="C6:C10">
    <cfRule type="expression" dxfId="79" priority="26">
      <formula>C6="Não"</formula>
    </cfRule>
    <cfRule type="expression" dxfId="78" priority="27">
      <formula>C6="SIM"</formula>
    </cfRule>
  </conditionalFormatting>
  <conditionalFormatting sqref="C11">
    <cfRule type="expression" dxfId="77" priority="24">
      <formula>C11="Não"</formula>
    </cfRule>
    <cfRule type="expression" dxfId="76" priority="25">
      <formula>C11="SIM"</formula>
    </cfRule>
  </conditionalFormatting>
  <conditionalFormatting sqref="C26:C31">
    <cfRule type="expression" dxfId="75" priority="16">
      <formula>C26="Não"</formula>
    </cfRule>
    <cfRule type="expression" dxfId="74" priority="17">
      <formula>C26="SIM"</formula>
    </cfRule>
  </conditionalFormatting>
  <conditionalFormatting sqref="C14 C16:C18">
    <cfRule type="expression" dxfId="73" priority="20">
      <formula>C14="Não"</formula>
    </cfRule>
    <cfRule type="expression" dxfId="72" priority="21">
      <formula>C14="SIM"</formula>
    </cfRule>
  </conditionalFormatting>
  <conditionalFormatting sqref="C20:C22">
    <cfRule type="expression" dxfId="71" priority="18">
      <formula>C20="Não"</formula>
    </cfRule>
    <cfRule type="expression" dxfId="70" priority="19">
      <formula>C20="SIM"</formula>
    </cfRule>
  </conditionalFormatting>
  <conditionalFormatting sqref="C15">
    <cfRule type="expression" dxfId="69" priority="14">
      <formula>C15="Não"</formula>
    </cfRule>
    <cfRule type="expression" dxfId="68" priority="15">
      <formula>C15="SIM"</formula>
    </cfRule>
  </conditionalFormatting>
  <conditionalFormatting sqref="C15">
    <cfRule type="expression" dxfId="67" priority="13">
      <formula>C15="PARCIALMENTE"</formula>
    </cfRule>
  </conditionalFormatting>
  <conditionalFormatting sqref="C25">
    <cfRule type="expression" dxfId="66" priority="11">
      <formula>C25="Não"</formula>
    </cfRule>
    <cfRule type="expression" dxfId="65" priority="12">
      <formula>C25="SIM"</formula>
    </cfRule>
  </conditionalFormatting>
  <conditionalFormatting sqref="C25">
    <cfRule type="expression" dxfId="64" priority="10">
      <formula>C25="PARCIALMENTE"</formula>
    </cfRule>
  </conditionalFormatting>
  <conditionalFormatting sqref="C32">
    <cfRule type="expression" dxfId="63" priority="8">
      <formula>C32="Não"</formula>
    </cfRule>
    <cfRule type="expression" dxfId="62" priority="9">
      <formula>C32="SIM"</formula>
    </cfRule>
  </conditionalFormatting>
  <conditionalFormatting sqref="C32">
    <cfRule type="expression" dxfId="61" priority="7">
      <formula>C32="PARCIALMENTE"</formula>
    </cfRule>
  </conditionalFormatting>
  <conditionalFormatting sqref="C13">
    <cfRule type="expression" dxfId="60" priority="2">
      <formula>C13="Não"</formula>
    </cfRule>
    <cfRule type="expression" dxfId="59" priority="3">
      <formula>C13="SIM"</formula>
    </cfRule>
  </conditionalFormatting>
  <conditionalFormatting sqref="C13">
    <cfRule type="expression" dxfId="58" priority="1">
      <formula>C13="PARCIALMENTE"</formula>
    </cfRule>
  </conditionalFormatting>
  <dataValidations count="4">
    <dataValidation type="list" allowBlank="1" showInputMessage="1" showErrorMessage="1" sqref="C20:C22 C16:C18 C5:C11 C26:C31 C14" xr:uid="{770156F0-45BF-42B6-91B3-1E3FF201D2DB}">
      <formula1>"SIM, NÃO"</formula1>
    </dataValidation>
    <dataValidation type="list" showInputMessage="1" showErrorMessage="1" sqref="C34" xr:uid="{D15A01F6-4D6E-4A31-A926-CE8DC5283279}">
      <formula1>#REF!</formula1>
    </dataValidation>
    <dataValidation type="list" allowBlank="1" showInputMessage="1" showErrorMessage="1" sqref="C15 C25 C13" xr:uid="{8E6BA301-4E32-484A-8C06-5B7728B85ACD}">
      <formula1>"SIM, NÃO,PARCIALMENTE"</formula1>
    </dataValidation>
    <dataValidation type="list" allowBlank="1" showInputMessage="1" showErrorMessage="1" sqref="C32" xr:uid="{346CB28B-7404-4F16-8229-F3DF0A47FB66}">
      <formula1>"SIM, NÃO,PARCIALMENTE,NÃO SE APLICA"</formula1>
    </dataValidation>
  </dataValidations>
  <pageMargins left="0.511811024" right="0.511811024" top="0.78740157499999996" bottom="0.78740157499999996" header="0.31496062000000002" footer="0.31496062000000002"/>
  <pageSetup paperSize="9" scale="53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A65EC-A9A0-4A19-B636-000CEB8AEB86}">
  <sheetPr>
    <pageSetUpPr fitToPage="1"/>
  </sheetPr>
  <dimension ref="A1:F26"/>
  <sheetViews>
    <sheetView topLeftCell="B1" zoomScaleNormal="100" zoomScaleSheetLayoutView="100" workbookViewId="0">
      <pane ySplit="2" topLeftCell="A22" activePane="bottomLeft" state="frozen"/>
      <selection pane="bottomLeft" activeCell="B26" sqref="B26:F26"/>
    </sheetView>
  </sheetViews>
  <sheetFormatPr defaultRowHeight="15" x14ac:dyDescent="0.25"/>
  <cols>
    <col min="1" max="1" width="78.140625" customWidth="1"/>
    <col min="2" max="2" width="14.42578125" style="7" customWidth="1"/>
    <col min="3" max="3" width="19.28515625" style="7" customWidth="1"/>
    <col min="4" max="4" width="61.5703125" customWidth="1"/>
    <col min="5" max="5" width="70.5703125" customWidth="1"/>
    <col min="6" max="6" width="13.7109375" customWidth="1"/>
  </cols>
  <sheetData>
    <row r="1" spans="1:6" ht="48" customHeight="1" x14ac:dyDescent="0.25">
      <c r="A1" s="188"/>
      <c r="B1" s="188"/>
      <c r="C1" s="188"/>
      <c r="D1" s="188"/>
      <c r="E1" s="188"/>
      <c r="F1" s="188"/>
    </row>
    <row r="2" spans="1:6" ht="63" customHeight="1" x14ac:dyDescent="0.25">
      <c r="A2" s="84" t="s">
        <v>50</v>
      </c>
      <c r="B2" s="98" t="s">
        <v>51</v>
      </c>
      <c r="C2" s="98" t="s">
        <v>52</v>
      </c>
      <c r="D2" s="115" t="s">
        <v>53</v>
      </c>
      <c r="E2" s="98" t="s">
        <v>84</v>
      </c>
      <c r="F2" s="98" t="s">
        <v>55</v>
      </c>
    </row>
    <row r="3" spans="1:6" s="17" customFormat="1" ht="19.5" customHeight="1" x14ac:dyDescent="0.25">
      <c r="A3" s="118" t="s">
        <v>150</v>
      </c>
      <c r="B3" s="104"/>
      <c r="C3" s="104"/>
      <c r="D3" s="105"/>
      <c r="E3" s="105"/>
      <c r="F3" s="105"/>
    </row>
    <row r="4" spans="1:6" ht="80.099999999999994" customHeight="1" x14ac:dyDescent="0.25">
      <c r="A4" s="117" t="s">
        <v>151</v>
      </c>
      <c r="B4" s="96">
        <v>1</v>
      </c>
      <c r="C4" s="46"/>
      <c r="D4" s="72"/>
      <c r="E4" s="72"/>
      <c r="F4" s="96">
        <f>IF(C4="Sim",B4,0)</f>
        <v>0</v>
      </c>
    </row>
    <row r="5" spans="1:6" ht="80.099999999999994" customHeight="1" x14ac:dyDescent="0.25">
      <c r="A5" s="97" t="s">
        <v>152</v>
      </c>
      <c r="B5" s="96" t="s">
        <v>60</v>
      </c>
      <c r="C5" s="96" t="s">
        <v>60</v>
      </c>
      <c r="D5" s="96" t="s">
        <v>60</v>
      </c>
      <c r="E5" s="96" t="s">
        <v>60</v>
      </c>
      <c r="F5" s="96"/>
    </row>
    <row r="6" spans="1:6" ht="80.099999999999994" customHeight="1" x14ac:dyDescent="0.25">
      <c r="A6" s="84" t="s">
        <v>285</v>
      </c>
      <c r="B6" s="96">
        <v>1.8</v>
      </c>
      <c r="C6" s="57"/>
      <c r="D6" s="72"/>
      <c r="E6" s="73"/>
      <c r="F6" s="96">
        <f>IF(C6="Sim",B6,IF(C6="PARCIALMENTE",B6/2,0))</f>
        <v>0</v>
      </c>
    </row>
    <row r="7" spans="1:6" ht="80.099999999999994" customHeight="1" x14ac:dyDescent="0.25">
      <c r="A7" s="84" t="s">
        <v>153</v>
      </c>
      <c r="B7" s="96">
        <v>0.3</v>
      </c>
      <c r="C7" s="46"/>
      <c r="D7" s="72"/>
      <c r="E7" s="72"/>
      <c r="F7" s="96">
        <f t="shared" ref="F7:F9" si="0">IF(C7="Sim",B7,0)</f>
        <v>0</v>
      </c>
    </row>
    <row r="8" spans="1:6" ht="80.099999999999994" customHeight="1" x14ac:dyDescent="0.25">
      <c r="A8" s="102" t="s">
        <v>154</v>
      </c>
      <c r="B8" s="96">
        <v>0.3</v>
      </c>
      <c r="C8" s="46"/>
      <c r="D8" s="72"/>
      <c r="E8" s="72"/>
      <c r="F8" s="96">
        <f t="shared" si="0"/>
        <v>0</v>
      </c>
    </row>
    <row r="9" spans="1:6" ht="80.099999999999994" customHeight="1" x14ac:dyDescent="0.25">
      <c r="A9" s="117" t="s">
        <v>155</v>
      </c>
      <c r="B9" s="96">
        <v>0.3</v>
      </c>
      <c r="C9" s="46"/>
      <c r="D9" s="72"/>
      <c r="E9" s="72"/>
      <c r="F9" s="96">
        <f t="shared" si="0"/>
        <v>0</v>
      </c>
    </row>
    <row r="10" spans="1:6" ht="80.099999999999994" customHeight="1" x14ac:dyDescent="0.25">
      <c r="A10" s="117" t="s">
        <v>156</v>
      </c>
      <c r="B10" s="96">
        <v>1</v>
      </c>
      <c r="C10" s="46"/>
      <c r="D10" s="72"/>
      <c r="E10" s="72"/>
      <c r="F10" s="96">
        <f t="shared" ref="F10" si="1">IF(C10="Sim",B10,0)</f>
        <v>0</v>
      </c>
    </row>
    <row r="11" spans="1:6" ht="80.099999999999994" customHeight="1" x14ac:dyDescent="0.25">
      <c r="A11" s="97" t="s">
        <v>157</v>
      </c>
      <c r="B11" s="96">
        <v>1</v>
      </c>
      <c r="C11" s="46"/>
      <c r="D11" s="72"/>
      <c r="E11" s="72"/>
      <c r="F11" s="96">
        <f t="shared" ref="F11" si="2">IF(C11="Sim",B11,0)</f>
        <v>0</v>
      </c>
    </row>
    <row r="12" spans="1:6" ht="80.099999999999994" customHeight="1" x14ac:dyDescent="0.25">
      <c r="A12" s="101" t="s">
        <v>158</v>
      </c>
      <c r="B12" s="96">
        <v>1</v>
      </c>
      <c r="C12" s="46"/>
      <c r="D12" s="72"/>
      <c r="E12" s="72"/>
      <c r="F12" s="96">
        <f t="shared" ref="F12" si="3">IF(C12="Sim",B12,0)</f>
        <v>0</v>
      </c>
    </row>
    <row r="13" spans="1:6" ht="80.099999999999994" customHeight="1" x14ac:dyDescent="0.25">
      <c r="A13" s="101" t="s">
        <v>356</v>
      </c>
      <c r="B13" s="96">
        <v>2</v>
      </c>
      <c r="C13" s="57"/>
      <c r="D13" s="72"/>
      <c r="E13" s="73"/>
      <c r="F13" s="96">
        <f>IF(C13="Sim",B13,IF(C13="PARCIALMENTE",B13/2,0))</f>
        <v>0</v>
      </c>
    </row>
    <row r="14" spans="1:6" ht="80.099999999999994" customHeight="1" x14ac:dyDescent="0.25">
      <c r="A14" s="97" t="s">
        <v>283</v>
      </c>
      <c r="B14" s="96">
        <v>0.3</v>
      </c>
      <c r="C14" s="46"/>
      <c r="D14" s="72"/>
      <c r="E14" s="72"/>
      <c r="F14" s="96">
        <f t="shared" ref="F14" si="4">IF(C14="Sim",B14,0)</f>
        <v>0</v>
      </c>
    </row>
    <row r="15" spans="1:6" s="17" customFormat="1" ht="20.100000000000001" customHeight="1" x14ac:dyDescent="0.25">
      <c r="A15" s="118" t="s">
        <v>159</v>
      </c>
      <c r="B15" s="104"/>
      <c r="C15" s="104"/>
      <c r="D15" s="105"/>
      <c r="E15" s="105"/>
      <c r="F15" s="104"/>
    </row>
    <row r="16" spans="1:6" ht="80.099999999999994" customHeight="1" x14ac:dyDescent="0.25">
      <c r="A16" s="84" t="s">
        <v>160</v>
      </c>
      <c r="B16" s="96" t="s">
        <v>60</v>
      </c>
      <c r="C16" s="96" t="s">
        <v>60</v>
      </c>
      <c r="D16" s="96" t="s">
        <v>60</v>
      </c>
      <c r="E16" s="96" t="s">
        <v>60</v>
      </c>
      <c r="F16" s="96"/>
    </row>
    <row r="17" spans="1:6" ht="80.099999999999994" customHeight="1" x14ac:dyDescent="0.25">
      <c r="A17" s="83" t="s">
        <v>161</v>
      </c>
      <c r="B17" s="96">
        <v>1</v>
      </c>
      <c r="C17" s="46"/>
      <c r="D17" s="72"/>
      <c r="E17" s="72"/>
      <c r="F17" s="96">
        <f t="shared" ref="F17:F18" si="5">IF(C17="Sim",B17,0)</f>
        <v>0</v>
      </c>
    </row>
    <row r="18" spans="1:6" ht="80.099999999999994" customHeight="1" x14ac:dyDescent="0.25">
      <c r="A18" s="100" t="s">
        <v>162</v>
      </c>
      <c r="B18" s="96">
        <v>1</v>
      </c>
      <c r="C18" s="46"/>
      <c r="D18" s="72"/>
      <c r="E18" s="72"/>
      <c r="F18" s="96">
        <f t="shared" si="5"/>
        <v>0</v>
      </c>
    </row>
    <row r="19" spans="1:6" ht="80.099999999999994" customHeight="1" x14ac:dyDescent="0.25">
      <c r="A19" s="84" t="s">
        <v>163</v>
      </c>
      <c r="B19" s="98" t="s">
        <v>60</v>
      </c>
      <c r="C19" s="98" t="s">
        <v>60</v>
      </c>
      <c r="D19" s="98" t="s">
        <v>60</v>
      </c>
      <c r="E19" s="98" t="s">
        <v>60</v>
      </c>
      <c r="F19" s="96"/>
    </row>
    <row r="20" spans="1:6" ht="80.099999999999994" customHeight="1" x14ac:dyDescent="0.25">
      <c r="A20" s="100" t="s">
        <v>357</v>
      </c>
      <c r="B20" s="96">
        <v>0.8</v>
      </c>
      <c r="C20" s="57"/>
      <c r="D20" s="72"/>
      <c r="E20" s="73"/>
      <c r="F20" s="96">
        <f t="shared" ref="F20:F23" si="6">IF(C20="Sim",B20,IF(C20="PARCIALMENTE",B20/2,0))</f>
        <v>0</v>
      </c>
    </row>
    <row r="21" spans="1:6" ht="80.099999999999994" customHeight="1" x14ac:dyDescent="0.25">
      <c r="A21" s="100" t="s">
        <v>358</v>
      </c>
      <c r="B21" s="96">
        <v>0.8</v>
      </c>
      <c r="C21" s="57"/>
      <c r="D21" s="72"/>
      <c r="E21" s="73"/>
      <c r="F21" s="96">
        <f t="shared" si="6"/>
        <v>0</v>
      </c>
    </row>
    <row r="22" spans="1:6" ht="80.099999999999994" customHeight="1" x14ac:dyDescent="0.25">
      <c r="A22" s="100" t="s">
        <v>359</v>
      </c>
      <c r="B22" s="96">
        <v>0.8</v>
      </c>
      <c r="C22" s="57"/>
      <c r="D22" s="72"/>
      <c r="E22" s="73"/>
      <c r="F22" s="96">
        <f t="shared" si="6"/>
        <v>0</v>
      </c>
    </row>
    <row r="23" spans="1:6" ht="80.099999999999994" customHeight="1" x14ac:dyDescent="0.25">
      <c r="A23" s="84" t="s">
        <v>164</v>
      </c>
      <c r="B23" s="96">
        <v>1.6</v>
      </c>
      <c r="C23" s="57"/>
      <c r="D23" s="72"/>
      <c r="E23" s="73"/>
      <c r="F23" s="96">
        <f t="shared" si="6"/>
        <v>0</v>
      </c>
    </row>
    <row r="24" spans="1:6" ht="15.75" x14ac:dyDescent="0.25">
      <c r="A24" s="88"/>
      <c r="B24" s="96"/>
      <c r="C24" s="96"/>
      <c r="D24" s="88"/>
      <c r="E24" s="89" t="s">
        <v>165</v>
      </c>
      <c r="F24" s="135">
        <f>SUM(F4:F23)</f>
        <v>0</v>
      </c>
    </row>
    <row r="25" spans="1:6" ht="15.75" x14ac:dyDescent="0.25">
      <c r="A25" s="132"/>
      <c r="B25" s="92"/>
      <c r="C25" s="93"/>
      <c r="D25" s="93"/>
      <c r="E25" s="94"/>
      <c r="F25" s="95"/>
    </row>
    <row r="26" spans="1:6" ht="80.099999999999994" customHeight="1" x14ac:dyDescent="0.25">
      <c r="A26" s="85" t="s">
        <v>82</v>
      </c>
      <c r="B26" s="186" t="s">
        <v>83</v>
      </c>
      <c r="C26" s="186"/>
      <c r="D26" s="186"/>
      <c r="E26" s="186"/>
      <c r="F26" s="186"/>
    </row>
  </sheetData>
  <sheetProtection algorithmName="SHA-512" hashValue="JbVylMK8Z3vLoN+MA1hR8Mt3EYqFT2KPvGG68Gbml8DsCqiDaeNRO+9mDP+MhIjUHnRpb3tK6ulGXSDJNcJiWQ==" saltValue="vy/Eb0vUSwHXRCb2E/11Cw==" spinCount="100000" sheet="1" formatCells="0" formatColumns="0" formatRows="0" autoFilter="0"/>
  <mergeCells count="2">
    <mergeCell ref="B26:F26"/>
    <mergeCell ref="A1:F1"/>
  </mergeCells>
  <conditionalFormatting sqref="C15">
    <cfRule type="expression" dxfId="57" priority="54">
      <formula>C15="Não"</formula>
    </cfRule>
    <cfRule type="expression" dxfId="56" priority="55">
      <formula>C15="SIM"</formula>
    </cfRule>
  </conditionalFormatting>
  <conditionalFormatting sqref="C4">
    <cfRule type="expression" dxfId="55" priority="34">
      <formula>C4="Não"</formula>
    </cfRule>
    <cfRule type="expression" dxfId="54" priority="35">
      <formula>C4="SIM"</formula>
    </cfRule>
  </conditionalFormatting>
  <conditionalFormatting sqref="C7">
    <cfRule type="expression" dxfId="53" priority="30">
      <formula>C7="Não"</formula>
    </cfRule>
    <cfRule type="expression" dxfId="52" priority="31">
      <formula>C7="SIM"</formula>
    </cfRule>
  </conditionalFormatting>
  <conditionalFormatting sqref="C8">
    <cfRule type="expression" dxfId="51" priority="28">
      <formula>C8="Não"</formula>
    </cfRule>
    <cfRule type="expression" dxfId="50" priority="29">
      <formula>C8="SIM"</formula>
    </cfRule>
  </conditionalFormatting>
  <conditionalFormatting sqref="C9">
    <cfRule type="expression" dxfId="49" priority="26">
      <formula>C9="Não"</formula>
    </cfRule>
    <cfRule type="expression" dxfId="48" priority="27">
      <formula>C9="SIM"</formula>
    </cfRule>
  </conditionalFormatting>
  <conditionalFormatting sqref="C10">
    <cfRule type="expression" dxfId="47" priority="24">
      <formula>C10="Não"</formula>
    </cfRule>
    <cfRule type="expression" dxfId="46" priority="25">
      <formula>C10="SIM"</formula>
    </cfRule>
  </conditionalFormatting>
  <conditionalFormatting sqref="C11">
    <cfRule type="expression" dxfId="45" priority="22">
      <formula>C11="Não"</formula>
    </cfRule>
    <cfRule type="expression" dxfId="44" priority="23">
      <formula>C11="SIM"</formula>
    </cfRule>
  </conditionalFormatting>
  <conditionalFormatting sqref="C12">
    <cfRule type="expression" dxfId="43" priority="20">
      <formula>C12="Não"</formula>
    </cfRule>
    <cfRule type="expression" dxfId="42" priority="21">
      <formula>C12="SIM"</formula>
    </cfRule>
  </conditionalFormatting>
  <conditionalFormatting sqref="C18">
    <cfRule type="expression" dxfId="41" priority="12">
      <formula>C18="Não"</formula>
    </cfRule>
    <cfRule type="expression" dxfId="40" priority="13">
      <formula>C18="SIM"</formula>
    </cfRule>
  </conditionalFormatting>
  <conditionalFormatting sqref="C14">
    <cfRule type="expression" dxfId="39" priority="16">
      <formula>C14="Não"</formula>
    </cfRule>
    <cfRule type="expression" dxfId="38" priority="17">
      <formula>C14="SIM"</formula>
    </cfRule>
  </conditionalFormatting>
  <conditionalFormatting sqref="C17">
    <cfRule type="expression" dxfId="37" priority="14">
      <formula>C17="Não"</formula>
    </cfRule>
    <cfRule type="expression" dxfId="36" priority="15">
      <formula>C17="SIM"</formula>
    </cfRule>
  </conditionalFormatting>
  <conditionalFormatting sqref="C6">
    <cfRule type="expression" dxfId="35" priority="8">
      <formula>C6="Não"</formula>
    </cfRule>
    <cfRule type="expression" dxfId="34" priority="9">
      <formula>C6="SIM"</formula>
    </cfRule>
  </conditionalFormatting>
  <conditionalFormatting sqref="C6">
    <cfRule type="expression" dxfId="33" priority="7">
      <formula>C6="PARCIALMENTE"</formula>
    </cfRule>
  </conditionalFormatting>
  <conditionalFormatting sqref="C13">
    <cfRule type="expression" dxfId="32" priority="5">
      <formula>C13="Não"</formula>
    </cfRule>
    <cfRule type="expression" dxfId="31" priority="6">
      <formula>C13="SIM"</formula>
    </cfRule>
  </conditionalFormatting>
  <conditionalFormatting sqref="C13">
    <cfRule type="expression" dxfId="30" priority="4">
      <formula>C13="PARCIALMENTE"</formula>
    </cfRule>
  </conditionalFormatting>
  <conditionalFormatting sqref="C20:C23">
    <cfRule type="expression" dxfId="29" priority="2">
      <formula>C20="Não"</formula>
    </cfRule>
    <cfRule type="expression" dxfId="28" priority="3">
      <formula>C20="SIM"</formula>
    </cfRule>
  </conditionalFormatting>
  <conditionalFormatting sqref="C20:C23">
    <cfRule type="expression" dxfId="27" priority="1">
      <formula>C20="PARCIALMENTE"</formula>
    </cfRule>
  </conditionalFormatting>
  <dataValidations count="3">
    <dataValidation type="list" allowBlank="1" showInputMessage="1" showErrorMessage="1" sqref="C14 C4 C17:C18 C7:C12" xr:uid="{3A7CC4C4-6C14-45B3-85AC-F13BD1D4022D}">
      <formula1>"SIM, NÃO"</formula1>
    </dataValidation>
    <dataValidation type="list" showInputMessage="1" showErrorMessage="1" sqref="C25" xr:uid="{F83D0B3C-2048-4802-9E44-D9FC738A1E4B}">
      <formula1>#REF!</formula1>
    </dataValidation>
    <dataValidation type="list" allowBlank="1" showInputMessage="1" showErrorMessage="1" sqref="C6 C13 C20:C23" xr:uid="{83E772FB-5E7E-457A-8767-18ECD7F57E4F}">
      <formula1>"SIM, NÃO,PARCIALMENTE"</formula1>
    </dataValidation>
  </dataValidations>
  <pageMargins left="0.511811024" right="0.511811024" top="0.78740157499999996" bottom="0.78740157499999996" header="0.31496062000000002" footer="0.31496062000000002"/>
  <pageSetup paperSize="9" scale="5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AD7A5-F140-4B64-85C8-19824C512209}">
  <sheetPr>
    <pageSetUpPr fitToPage="1"/>
  </sheetPr>
  <dimension ref="A1:XFD17"/>
  <sheetViews>
    <sheetView topLeftCell="B1" zoomScaleNormal="100" zoomScaleSheetLayoutView="100" workbookViewId="0">
      <pane ySplit="1" topLeftCell="A11" activePane="bottomLeft" state="frozen"/>
      <selection activeCell="A22" sqref="A22:H22"/>
      <selection pane="bottomLeft" activeCell="C16" sqref="C16"/>
    </sheetView>
  </sheetViews>
  <sheetFormatPr defaultRowHeight="15" x14ac:dyDescent="0.25"/>
  <cols>
    <col min="1" max="1" width="74.140625" customWidth="1"/>
    <col min="2" max="2" width="14.42578125" style="7" customWidth="1"/>
    <col min="3" max="3" width="19.28515625" style="7" customWidth="1"/>
    <col min="4" max="4" width="65.5703125" customWidth="1"/>
    <col min="5" max="5" width="70.5703125" customWidth="1"/>
    <col min="6" max="6" width="13.7109375" style="7" customWidth="1"/>
    <col min="7" max="7" width="33.85546875" customWidth="1"/>
  </cols>
  <sheetData>
    <row r="1" spans="1:6 16384:16384" ht="46.5" customHeight="1" x14ac:dyDescent="0.25">
      <c r="A1" s="123"/>
      <c r="B1" s="123"/>
      <c r="C1" s="123"/>
      <c r="D1" s="123"/>
      <c r="E1" s="123"/>
      <c r="F1" s="123"/>
    </row>
    <row r="2" spans="1:6 16384:16384" ht="63" customHeight="1" x14ac:dyDescent="0.25">
      <c r="A2" s="84" t="s">
        <v>50</v>
      </c>
      <c r="B2" s="98" t="s">
        <v>51</v>
      </c>
      <c r="C2" s="98" t="s">
        <v>52</v>
      </c>
      <c r="D2" s="115" t="s">
        <v>53</v>
      </c>
      <c r="E2" s="98" t="s">
        <v>84</v>
      </c>
      <c r="F2" s="98" t="s">
        <v>55</v>
      </c>
    </row>
    <row r="3" spans="1:6 16384:16384" ht="15.75" x14ac:dyDescent="0.25">
      <c r="A3" s="70" t="s">
        <v>270</v>
      </c>
      <c r="B3" s="66"/>
      <c r="C3" s="66"/>
      <c r="D3" s="16"/>
      <c r="E3" s="16"/>
      <c r="F3" s="16"/>
    </row>
    <row r="4" spans="1:6 16384:16384" ht="80.25" customHeight="1" x14ac:dyDescent="0.25">
      <c r="A4" s="80" t="s">
        <v>271</v>
      </c>
      <c r="B4" s="78" t="s">
        <v>60</v>
      </c>
      <c r="C4" s="78" t="s">
        <v>60</v>
      </c>
      <c r="D4" s="78" t="s">
        <v>60</v>
      </c>
      <c r="E4" s="78" t="s">
        <v>60</v>
      </c>
      <c r="F4" s="78"/>
    </row>
    <row r="5" spans="1:6 16384:16384" ht="80.25" customHeight="1" x14ac:dyDescent="0.25">
      <c r="A5" s="80" t="s">
        <v>360</v>
      </c>
      <c r="B5" s="5">
        <f>0.6+IF($B$9="NÃO SE APLICA",0.1,0)+IF($B$10="NÃO SE APLICA",0.2,0)+IF($B$12="NÃO SE APLICA",0.1,0)</f>
        <v>0.6</v>
      </c>
      <c r="C5" s="57"/>
      <c r="D5" s="138"/>
      <c r="E5" s="138"/>
      <c r="F5" s="5">
        <f t="shared" ref="F5" si="0">IF(C5="Sim",B5,0)</f>
        <v>0</v>
      </c>
    </row>
    <row r="6" spans="1:6 16384:16384" ht="80.25" customHeight="1" x14ac:dyDescent="0.25">
      <c r="A6" s="80" t="s">
        <v>361</v>
      </c>
      <c r="B6" s="5">
        <f>0.6+IF($B$9="NÃO SE APLICA",0.3,0)+IF($B$10="NÃO SE APLICA",0.2,0)+IF($B$11="NÃO SE APLICA",0.2,0)+IF($B$12="NÃO SE APLICA",0.1,0)</f>
        <v>0.6</v>
      </c>
      <c r="C6" s="57"/>
      <c r="D6" s="139"/>
      <c r="E6" s="139"/>
      <c r="F6" s="5">
        <f t="shared" ref="F6:F12" si="1">IF(C6="Sim",B6,IF(C6="PARCIALMENTE",B6/2,0))</f>
        <v>0</v>
      </c>
    </row>
    <row r="7" spans="1:6 16384:16384" ht="80.25" customHeight="1" x14ac:dyDescent="0.25">
      <c r="A7" s="80" t="s">
        <v>362</v>
      </c>
      <c r="B7" s="5">
        <f>0.6+IF($B$9="NÃO SE APLICA",0.3,0)+IF($B$10="NÃO SE APLICA",0.2,0)+IF($B$11="NÃO SE APLICA",0.2,0)+IF($B$12="NÃO SE APLICA",0.1,0)</f>
        <v>0.6</v>
      </c>
      <c r="C7" s="57"/>
      <c r="D7" s="139"/>
      <c r="E7" s="139"/>
      <c r="F7" s="5">
        <f t="shared" si="1"/>
        <v>0</v>
      </c>
    </row>
    <row r="8" spans="1:6 16384:16384" ht="80.25" customHeight="1" x14ac:dyDescent="0.25">
      <c r="A8" s="80" t="s">
        <v>363</v>
      </c>
      <c r="B8" s="5">
        <f>0.4+IF($B$9="NÃO SE APLICA",0.3,0)+IF($B$10="NÃO SE APLICA",0.2,0)+IF($B$11="NÃO SE APLICA",0.2,0)+IF($B$12="NÃO SE APLICA",0.1,0)</f>
        <v>0.4</v>
      </c>
      <c r="C8" s="57"/>
      <c r="D8" s="138"/>
      <c r="E8" s="138"/>
      <c r="F8" s="5">
        <f>IF(C8="Sim",B8,0)</f>
        <v>0</v>
      </c>
    </row>
    <row r="9" spans="1:6 16384:16384" ht="80.25" customHeight="1" x14ac:dyDescent="0.25">
      <c r="A9" s="80" t="s">
        <v>364</v>
      </c>
      <c r="B9" s="5">
        <f>IF(C9="NÃO SE APLICA","NÃO SE APLICA",1)</f>
        <v>1</v>
      </c>
      <c r="C9" s="57"/>
      <c r="D9" s="138"/>
      <c r="E9" s="138"/>
      <c r="F9" s="5">
        <f t="shared" si="1"/>
        <v>0</v>
      </c>
    </row>
    <row r="10" spans="1:6 16384:16384" ht="80.25" customHeight="1" x14ac:dyDescent="0.25">
      <c r="A10" s="80" t="s">
        <v>272</v>
      </c>
      <c r="B10" s="5">
        <f>IF(C10="NÃO SE APLICA","NÃO SE APLICA",0.8)</f>
        <v>0.8</v>
      </c>
      <c r="C10" s="57"/>
      <c r="D10" s="138"/>
      <c r="E10" s="138"/>
      <c r="F10" s="5">
        <f t="shared" si="1"/>
        <v>0</v>
      </c>
    </row>
    <row r="11" spans="1:6 16384:16384" ht="80.25" customHeight="1" x14ac:dyDescent="0.25">
      <c r="A11" s="80" t="s">
        <v>365</v>
      </c>
      <c r="B11" s="5">
        <f>IF(C11="NÃO SE APLICA","NÃO SE APLICA",0.6)</f>
        <v>0.6</v>
      </c>
      <c r="C11" s="57"/>
      <c r="D11" s="138"/>
      <c r="E11" s="138"/>
      <c r="F11" s="5">
        <f t="shared" si="1"/>
        <v>0</v>
      </c>
    </row>
    <row r="12" spans="1:6 16384:16384" ht="80.25" customHeight="1" x14ac:dyDescent="0.25">
      <c r="A12" s="80" t="s">
        <v>273</v>
      </c>
      <c r="B12" s="5">
        <f>IF(C12="NÃO SE APLICA","NÃO SE APLICA",0.4)</f>
        <v>0.4</v>
      </c>
      <c r="C12" s="57"/>
      <c r="D12" s="138"/>
      <c r="E12" s="138"/>
      <c r="F12" s="5">
        <f t="shared" si="1"/>
        <v>0</v>
      </c>
    </row>
    <row r="13" spans="1:6 16384:16384" ht="15.75" x14ac:dyDescent="0.25">
      <c r="A13" s="70" t="s">
        <v>275</v>
      </c>
      <c r="B13" s="66"/>
      <c r="C13" s="66"/>
      <c r="D13" s="16"/>
      <c r="E13" s="51" t="s">
        <v>274</v>
      </c>
      <c r="F13" s="142">
        <f>SUM(F4:F12)</f>
        <v>0</v>
      </c>
    </row>
    <row r="14" spans="1:6 16384:16384" ht="94.5" x14ac:dyDescent="0.25">
      <c r="A14" s="56" t="s">
        <v>276</v>
      </c>
      <c r="B14" s="5">
        <v>3</v>
      </c>
      <c r="C14" s="57"/>
      <c r="D14" s="138"/>
      <c r="E14" s="138"/>
      <c r="F14" s="5">
        <f>IF(C14="Sim",B14,IF(C14="PARCIALMENTE",B14/2,0))</f>
        <v>0</v>
      </c>
    </row>
    <row r="15" spans="1:6 16384:16384" ht="15.75" x14ac:dyDescent="0.25">
      <c r="A15" s="10"/>
      <c r="B15" s="11"/>
      <c r="C15" s="12"/>
      <c r="D15" s="12"/>
      <c r="E15" s="51" t="s">
        <v>277</v>
      </c>
      <c r="F15" s="142">
        <f>F14</f>
        <v>0</v>
      </c>
      <c r="XFD15">
        <f>SUM(A15:XFC15)</f>
        <v>0</v>
      </c>
    </row>
    <row r="16" spans="1:6 16384:16384" ht="69.599999999999994" customHeight="1" x14ac:dyDescent="0.25">
      <c r="A16" s="58" t="s">
        <v>82</v>
      </c>
      <c r="B16" s="69" t="s">
        <v>83</v>
      </c>
      <c r="C16" s="69"/>
      <c r="D16" s="69"/>
      <c r="E16" s="13"/>
      <c r="F16" s="14"/>
    </row>
    <row r="17" spans="5:6" ht="80.25" customHeight="1" x14ac:dyDescent="0.25">
      <c r="E17" s="69"/>
      <c r="F17" s="69"/>
    </row>
  </sheetData>
  <sheetProtection algorithmName="SHA-512" hashValue="w6SdGkxHDnCc7W3/tS6YLn0lcmFkuyRxdWmTnC7HML97MgUoCabkjoPcnEvTHIZC3mv7YR83PYgqSqnR0Kmvaw==" saltValue="Dwk1VMpeEl8hD0a20e3avw==" spinCount="100000" sheet="1" formatCells="0" formatColumns="0" formatRows="0" autoFilter="0"/>
  <conditionalFormatting sqref="C5 C8">
    <cfRule type="expression" dxfId="26" priority="21">
      <formula>C5="Não"</formula>
    </cfRule>
    <cfRule type="expression" dxfId="25" priority="22">
      <formula>C5="SIM"</formula>
    </cfRule>
  </conditionalFormatting>
  <conditionalFormatting sqref="C11">
    <cfRule type="expression" dxfId="24" priority="19">
      <formula>C11="Não"</formula>
    </cfRule>
    <cfRule type="expression" dxfId="23" priority="20">
      <formula>C11="SIM"</formula>
    </cfRule>
  </conditionalFormatting>
  <conditionalFormatting sqref="C11">
    <cfRule type="expression" dxfId="22" priority="18">
      <formula>$C$8="PARCIALMENTE"</formula>
    </cfRule>
  </conditionalFormatting>
  <conditionalFormatting sqref="C13">
    <cfRule type="expression" dxfId="21" priority="16">
      <formula>C13="Não"</formula>
    </cfRule>
    <cfRule type="expression" dxfId="20" priority="17">
      <formula>C13="SIM"</formula>
    </cfRule>
  </conditionalFormatting>
  <conditionalFormatting sqref="C10">
    <cfRule type="expression" dxfId="19" priority="11">
      <formula>C10="Não"</formula>
    </cfRule>
    <cfRule type="expression" dxfId="18" priority="12">
      <formula>C10="SIM"</formula>
    </cfRule>
  </conditionalFormatting>
  <conditionalFormatting sqref="C6:C7">
    <cfRule type="expression" dxfId="17" priority="4">
      <formula>C6="PARCIALMENTE"</formula>
    </cfRule>
  </conditionalFormatting>
  <conditionalFormatting sqref="C12">
    <cfRule type="expression" dxfId="16" priority="14">
      <formula>C12="Não"</formula>
    </cfRule>
    <cfRule type="expression" dxfId="15" priority="15">
      <formula>C12="SIM"</formula>
    </cfRule>
  </conditionalFormatting>
  <conditionalFormatting sqref="C12">
    <cfRule type="expression" dxfId="14" priority="13">
      <formula>$C$8="PARCIALMENTE"</formula>
    </cfRule>
  </conditionalFormatting>
  <conditionalFormatting sqref="C10">
    <cfRule type="expression" dxfId="13" priority="10">
      <formula>$C$8="PARCIALMENTE"</formula>
    </cfRule>
  </conditionalFormatting>
  <conditionalFormatting sqref="C9">
    <cfRule type="expression" dxfId="12" priority="8">
      <formula>C9="Não"</formula>
    </cfRule>
    <cfRule type="expression" dxfId="11" priority="9">
      <formula>C9="SIM"</formula>
    </cfRule>
  </conditionalFormatting>
  <conditionalFormatting sqref="C9">
    <cfRule type="expression" dxfId="10" priority="7">
      <formula>$C$8="PARCIALMENTE"</formula>
    </cfRule>
  </conditionalFormatting>
  <conditionalFormatting sqref="C6:C7">
    <cfRule type="expression" dxfId="9" priority="5">
      <formula>C6="Não"</formula>
    </cfRule>
    <cfRule type="expression" dxfId="8" priority="6">
      <formula>C6="SIM"</formula>
    </cfRule>
  </conditionalFormatting>
  <conditionalFormatting sqref="C14">
    <cfRule type="expression" dxfId="7" priority="2">
      <formula>C14="Não"</formula>
    </cfRule>
    <cfRule type="expression" dxfId="6" priority="3">
      <formula>C14="SIM"</formula>
    </cfRule>
  </conditionalFormatting>
  <conditionalFormatting sqref="C14">
    <cfRule type="expression" dxfId="5" priority="1">
      <formula>C14="PARCIALMENTE"</formula>
    </cfRule>
  </conditionalFormatting>
  <dataValidations xWindow="379" yWindow="365" count="7">
    <dataValidation type="list" allowBlank="1" showInputMessage="1" showErrorMessage="1" sqref="C6:C7 C14" xr:uid="{644D1F3E-8F66-497A-9E43-77D37C36FD77}">
      <formula1>"SIM, NÃO,PARCIALMENTE"</formula1>
    </dataValidation>
    <dataValidation type="list" allowBlank="1" showInputMessage="1" showErrorMessage="1" promptTitle="ATENÇÃO Questão 12 f)" prompt="A depender do perfil, se não realizar patrocínios e doações responder &quot;NÃO SE APLICA&quot;" sqref="C9:C12" xr:uid="{B15DB958-EA58-4F1D-92DC-E5673FA47528}">
      <formula1>"SIM, NÃO, NÃO SE APLICA, PARCIALMENTE"</formula1>
    </dataValidation>
    <dataValidation allowBlank="1" showInputMessage="1" showErrorMessage="1" promptTitle="ATENÇÃO Questão 12 f)" prompt="A depender do perfil, se não realizar patrocínios e doações responder &quot;NÃO SE APLICA&quot;" sqref="A12" xr:uid="{03F281CA-2CE3-4E3B-8131-4BEE7C603C4F}"/>
    <dataValidation allowBlank="1" showInputMessage="1" showErrorMessage="1" promptTitle="ATENÇÃO Questão 12 e)" prompt="A depender do perfil, se não celebrar contrato com a Administração Pública responder &quot;NÃO SE APLICA&quot;" sqref="A9" xr:uid="{41892942-1EA9-4900-BB38-3EF0E70366D3}"/>
    <dataValidation type="list" showInputMessage="1" showErrorMessage="1" sqref="C15" xr:uid="{EDDED075-6182-4F06-B453-FB36FAD7E9B2}">
      <formula1>#REF!</formula1>
    </dataValidation>
    <dataValidation type="list" allowBlank="1" showInputMessage="1" showErrorMessage="1" sqref="C8 C5" xr:uid="{1927C683-67A8-4DC9-A38B-9BBE0C0703D6}">
      <formula1>"SIM, NÃO"</formula1>
    </dataValidation>
    <dataValidation allowBlank="1" showErrorMessage="1" promptTitle="ATENÇÃO Questão 12 f)" prompt="A depender do perfil, se não realizar patrocínios e doações responder &quot;NÃO SE APLICA&quot;" sqref="A10 A11" xr:uid="{6FB8FF99-6AAB-410E-8940-206A4510E94C}"/>
  </dataValidations>
  <pageMargins left="0.511811024" right="0.511811024" top="0.78740157499999996" bottom="0.78740157499999996" header="0.31496062000000002" footer="0.31496062000000002"/>
  <pageSetup paperSize="9" scale="52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0BCA-FE59-4E6D-8F04-F27C636A3793}">
  <sheetPr>
    <pageSetUpPr fitToPage="1"/>
  </sheetPr>
  <dimension ref="A1:I29"/>
  <sheetViews>
    <sheetView topLeftCell="A7" zoomScaleNormal="100" workbookViewId="0">
      <selection activeCell="D21" sqref="D21"/>
    </sheetView>
  </sheetViews>
  <sheetFormatPr defaultRowHeight="15" x14ac:dyDescent="0.25"/>
  <cols>
    <col min="3" max="3" width="14.7109375" customWidth="1"/>
    <col min="4" max="4" width="66.28515625" customWidth="1"/>
    <col min="5" max="5" width="5.7109375" bestFit="1" customWidth="1"/>
    <col min="6" max="6" width="10.5703125" bestFit="1" customWidth="1"/>
    <col min="7" max="7" width="17.5703125" bestFit="1" customWidth="1"/>
    <col min="8" max="8" width="17.5703125" customWidth="1"/>
    <col min="9" max="9" width="17" customWidth="1"/>
  </cols>
  <sheetData>
    <row r="1" spans="1:9" s="18" customFormat="1" ht="47.25" customHeight="1" x14ac:dyDescent="0.25">
      <c r="A1" s="19"/>
      <c r="B1" s="19"/>
      <c r="C1" s="19"/>
      <c r="D1" s="38" t="s">
        <v>166</v>
      </c>
      <c r="E1" s="19"/>
      <c r="F1" s="19"/>
      <c r="G1" s="19"/>
      <c r="H1" s="19"/>
      <c r="I1" s="19"/>
    </row>
    <row r="2" spans="1:9" ht="13.5" customHeight="1" x14ac:dyDescent="0.25"/>
    <row r="3" spans="1:9" ht="37.5" x14ac:dyDescent="0.25">
      <c r="B3" s="40" t="s">
        <v>167</v>
      </c>
      <c r="E3" s="192" t="s">
        <v>168</v>
      </c>
      <c r="F3" s="193"/>
      <c r="G3" s="140" t="s">
        <v>169</v>
      </c>
      <c r="H3" s="39" t="s">
        <v>170</v>
      </c>
    </row>
    <row r="4" spans="1:9" x14ac:dyDescent="0.25">
      <c r="B4" s="200" t="s">
        <v>171</v>
      </c>
      <c r="C4" s="22" t="s">
        <v>172</v>
      </c>
      <c r="D4" s="9"/>
      <c r="E4" s="23"/>
      <c r="F4" s="207">
        <f>E5+E6</f>
        <v>0</v>
      </c>
      <c r="G4" s="197">
        <f>0.4*25</f>
        <v>10</v>
      </c>
      <c r="H4" s="197">
        <v>25</v>
      </c>
    </row>
    <row r="5" spans="1:9" x14ac:dyDescent="0.25">
      <c r="B5" s="204"/>
      <c r="C5" s="9"/>
      <c r="D5" s="29" t="s">
        <v>173</v>
      </c>
      <c r="E5" s="30">
        <f>SUM('Área I'!F4:F19)</f>
        <v>0</v>
      </c>
      <c r="F5" s="208"/>
      <c r="G5" s="197"/>
      <c r="H5" s="197"/>
    </row>
    <row r="6" spans="1:9" ht="15.75" thickBot="1" x14ac:dyDescent="0.3">
      <c r="B6" s="201"/>
      <c r="C6" s="26"/>
      <c r="D6" s="27" t="s">
        <v>174</v>
      </c>
      <c r="E6" s="28">
        <f>SUM('Área I'!F21:F32)</f>
        <v>0</v>
      </c>
      <c r="F6" s="209"/>
      <c r="G6" s="198"/>
      <c r="H6" s="198"/>
    </row>
    <row r="7" spans="1:9" x14ac:dyDescent="0.25">
      <c r="B7" s="205" t="s">
        <v>175</v>
      </c>
      <c r="C7" t="s">
        <v>176</v>
      </c>
      <c r="D7" s="24"/>
      <c r="E7" s="23"/>
      <c r="F7" s="208">
        <f>E8+E9+E10</f>
        <v>0</v>
      </c>
      <c r="G7" s="199">
        <f>0.4*25</f>
        <v>10</v>
      </c>
      <c r="H7" s="199">
        <v>25</v>
      </c>
    </row>
    <row r="8" spans="1:9" x14ac:dyDescent="0.25">
      <c r="B8" s="204"/>
      <c r="D8" s="31" t="s">
        <v>177</v>
      </c>
      <c r="E8" s="30">
        <f>SUM('Área II'!F4:F31)</f>
        <v>0</v>
      </c>
      <c r="F8" s="208"/>
      <c r="G8" s="197"/>
      <c r="H8" s="197"/>
    </row>
    <row r="9" spans="1:9" x14ac:dyDescent="0.25">
      <c r="B9" s="204"/>
      <c r="D9" s="34" t="s">
        <v>98</v>
      </c>
      <c r="E9" s="35">
        <f>SUM('Área II'!F33:F52)</f>
        <v>0</v>
      </c>
      <c r="F9" s="208"/>
      <c r="G9" s="197"/>
      <c r="H9" s="197"/>
    </row>
    <row r="10" spans="1:9" ht="15.75" thickBot="1" x14ac:dyDescent="0.3">
      <c r="B10" s="206"/>
      <c r="C10" s="21"/>
      <c r="D10" s="21" t="s">
        <v>107</v>
      </c>
      <c r="E10" s="33">
        <f>SUM('Área II'!F54:F60)</f>
        <v>0</v>
      </c>
      <c r="F10" s="210"/>
      <c r="G10" s="198"/>
      <c r="H10" s="198"/>
    </row>
    <row r="11" spans="1:9" x14ac:dyDescent="0.25">
      <c r="B11" s="200" t="s">
        <v>178</v>
      </c>
      <c r="C11" t="s">
        <v>179</v>
      </c>
      <c r="D11" s="24"/>
      <c r="E11" s="25"/>
      <c r="F11" s="208">
        <f>E12+E13</f>
        <v>0</v>
      </c>
      <c r="G11" s="199">
        <f>0.4*15</f>
        <v>6</v>
      </c>
      <c r="H11" s="199">
        <v>15</v>
      </c>
    </row>
    <row r="12" spans="1:9" x14ac:dyDescent="0.25">
      <c r="B12" s="204"/>
      <c r="D12" t="s">
        <v>115</v>
      </c>
      <c r="E12" s="20">
        <f>SUM('Área III'!F4:F14)</f>
        <v>0</v>
      </c>
      <c r="F12" s="208"/>
      <c r="G12" s="197"/>
      <c r="H12" s="197"/>
    </row>
    <row r="13" spans="1:9" ht="15.75" thickBot="1" x14ac:dyDescent="0.3">
      <c r="B13" s="206"/>
      <c r="C13" s="21"/>
      <c r="D13" t="s">
        <v>120</v>
      </c>
      <c r="E13" s="20">
        <f>SUM('Área III'!F16:F32)</f>
        <v>0</v>
      </c>
      <c r="F13" s="210"/>
      <c r="G13" s="198"/>
      <c r="H13" s="198"/>
    </row>
    <row r="14" spans="1:9" x14ac:dyDescent="0.25">
      <c r="B14" s="200" t="s">
        <v>180</v>
      </c>
      <c r="C14" t="s">
        <v>181</v>
      </c>
      <c r="D14" s="24"/>
      <c r="E14" s="25"/>
      <c r="F14" s="208">
        <f>E15+E16</f>
        <v>0</v>
      </c>
      <c r="G14" s="199">
        <f>0.4*15</f>
        <v>6</v>
      </c>
      <c r="H14" s="199">
        <v>15</v>
      </c>
    </row>
    <row r="15" spans="1:9" x14ac:dyDescent="0.25">
      <c r="B15" s="204"/>
      <c r="D15" t="s">
        <v>139</v>
      </c>
      <c r="E15" s="20">
        <f>SUM('Área IV'!F4:F22)</f>
        <v>0</v>
      </c>
      <c r="F15" s="208"/>
      <c r="G15" s="197"/>
      <c r="H15" s="197"/>
    </row>
    <row r="16" spans="1:9" ht="15.75" thickBot="1" x14ac:dyDescent="0.3">
      <c r="B16" s="206"/>
      <c r="C16" s="21"/>
      <c r="D16" s="37" t="s">
        <v>148</v>
      </c>
      <c r="E16" s="36">
        <f>SUM('Área IV'!F24:F32)</f>
        <v>0</v>
      </c>
      <c r="F16" s="210"/>
      <c r="G16" s="198"/>
      <c r="H16" s="198"/>
    </row>
    <row r="17" spans="2:9" x14ac:dyDescent="0.25">
      <c r="B17" s="200" t="s">
        <v>182</v>
      </c>
      <c r="C17" t="s">
        <v>183</v>
      </c>
      <c r="D17" s="24"/>
      <c r="E17" s="25"/>
      <c r="F17" s="208">
        <f>E18+E19</f>
        <v>0</v>
      </c>
      <c r="G17" s="199">
        <f>0.4*15</f>
        <v>6</v>
      </c>
      <c r="H17" s="199">
        <v>15</v>
      </c>
    </row>
    <row r="18" spans="2:9" x14ac:dyDescent="0.25">
      <c r="B18" s="204"/>
      <c r="D18" s="31" t="s">
        <v>150</v>
      </c>
      <c r="E18" s="32">
        <f>SUM('Área V'!F4:F14)</f>
        <v>0</v>
      </c>
      <c r="F18" s="208"/>
      <c r="G18" s="197"/>
      <c r="H18" s="197"/>
    </row>
    <row r="19" spans="2:9" ht="15.75" thickBot="1" x14ac:dyDescent="0.3">
      <c r="B19" s="206"/>
      <c r="C19" s="21"/>
      <c r="D19" s="21" t="s">
        <v>159</v>
      </c>
      <c r="E19" s="33">
        <f>SUM('Área V'!F16:F23)</f>
        <v>0</v>
      </c>
      <c r="F19" s="210"/>
      <c r="G19" s="198"/>
      <c r="H19" s="198"/>
    </row>
    <row r="20" spans="2:9" x14ac:dyDescent="0.25">
      <c r="B20" s="200" t="s">
        <v>184</v>
      </c>
      <c r="C20" t="s">
        <v>185</v>
      </c>
      <c r="D20" s="24"/>
      <c r="E20" s="24"/>
      <c r="F20" s="202">
        <f>E21</f>
        <v>0</v>
      </c>
      <c r="G20" s="199">
        <f>0.4*5</f>
        <v>2</v>
      </c>
      <c r="H20" s="199">
        <v>5</v>
      </c>
    </row>
    <row r="21" spans="2:9" x14ac:dyDescent="0.25">
      <c r="B21" s="201"/>
      <c r="D21" t="s">
        <v>186</v>
      </c>
      <c r="E21" s="71">
        <f>'Área VI'!F13</f>
        <v>0</v>
      </c>
      <c r="F21" s="203"/>
      <c r="G21" s="197"/>
      <c r="H21" s="197"/>
    </row>
    <row r="22" spans="2:9" ht="15.75" thickBot="1" x14ac:dyDescent="0.3">
      <c r="B22" s="61"/>
      <c r="C22" s="211" t="s">
        <v>187</v>
      </c>
      <c r="D22" s="211"/>
      <c r="F22" s="203"/>
      <c r="G22" s="198"/>
      <c r="H22" s="198"/>
      <c r="I22" s="61"/>
    </row>
    <row r="23" spans="2:9" x14ac:dyDescent="0.25">
      <c r="B23" s="61"/>
      <c r="D23" s="62" t="s">
        <v>188</v>
      </c>
      <c r="E23" s="63">
        <f>'Área VI'!F15</f>
        <v>0</v>
      </c>
      <c r="F23" s="64">
        <f>E23</f>
        <v>0</v>
      </c>
      <c r="G23" s="59" t="s">
        <v>60</v>
      </c>
      <c r="H23" s="60" t="s">
        <v>60</v>
      </c>
      <c r="I23" s="61"/>
    </row>
    <row r="24" spans="2:9" x14ac:dyDescent="0.25">
      <c r="B24" s="42"/>
      <c r="C24" s="42"/>
      <c r="D24" s="42"/>
      <c r="E24" s="42"/>
      <c r="F24" s="42"/>
      <c r="G24" s="42"/>
      <c r="H24" s="42"/>
    </row>
    <row r="25" spans="2:9" ht="45" customHeight="1" x14ac:dyDescent="0.25">
      <c r="B25" s="191" t="s">
        <v>189</v>
      </c>
      <c r="C25" s="191"/>
      <c r="D25" s="195" t="s">
        <v>190</v>
      </c>
      <c r="E25" s="195"/>
      <c r="F25" s="141">
        <f>F4+F7+F11+F14+F17+F20+F23</f>
        <v>0</v>
      </c>
      <c r="G25" s="196" t="str">
        <f>IF(AND(F25&gt;=70,F4&gt;=G4,F7&gt;=G7,F11&gt;=G11,F14&gt;=G14,F17&gt;=G17,F20&gt;=G20),"APROVADA","NÃO APROVADA")</f>
        <v>NÃO APROVADA</v>
      </c>
      <c r="H25" s="196"/>
    </row>
    <row r="26" spans="2:9" ht="45" customHeight="1" x14ac:dyDescent="0.3">
      <c r="B26" s="191"/>
      <c r="C26" s="191"/>
      <c r="D26" s="194" t="s">
        <v>191</v>
      </c>
      <c r="E26" s="194"/>
      <c r="F26" s="43" t="str">
        <f>IF(AND(F4&gt;=G4,F7&gt;=G7,F11&gt;=G11,F14&gt;=G14,F17&gt;=G17,F20&gt;=G20),"SIM","NÃO")</f>
        <v>NÃO</v>
      </c>
      <c r="G26" s="196"/>
      <c r="H26" s="196"/>
      <c r="I26" s="41"/>
    </row>
    <row r="28" spans="2:9" x14ac:dyDescent="0.25">
      <c r="B28" s="48"/>
    </row>
    <row r="29" spans="2:9" ht="50.25" customHeight="1" x14ac:dyDescent="0.25">
      <c r="B29" s="190" t="s">
        <v>192</v>
      </c>
      <c r="C29" s="191"/>
      <c r="D29" s="189" t="s">
        <v>193</v>
      </c>
      <c r="E29" s="189"/>
      <c r="F29" s="189"/>
      <c r="G29" s="189"/>
      <c r="H29" s="189"/>
      <c r="I29" s="47"/>
    </row>
  </sheetData>
  <sheetProtection algorithmName="SHA-512" hashValue="/Ptag55VkFkF9utv7qbKeeRdnRVr3OZPI9hKEUpuLoKLPj9yDQPN26vcEysNF8vNlWwXL82kpiIEbpbd1oWH4A==" saltValue="CqNXE54Sr46rZ7kMkEfjSA==" spinCount="100000" sheet="1" objects="1" scenarios="1"/>
  <dataConsolidate/>
  <mergeCells count="32">
    <mergeCell ref="H20:H22"/>
    <mergeCell ref="C22:D22"/>
    <mergeCell ref="G17:G19"/>
    <mergeCell ref="G14:G16"/>
    <mergeCell ref="G11:G13"/>
    <mergeCell ref="G20:G22"/>
    <mergeCell ref="F4:F6"/>
    <mergeCell ref="F7:F10"/>
    <mergeCell ref="F11:F13"/>
    <mergeCell ref="F14:F16"/>
    <mergeCell ref="F17:F19"/>
    <mergeCell ref="B4:B6"/>
    <mergeCell ref="B7:B10"/>
    <mergeCell ref="B11:B13"/>
    <mergeCell ref="B14:B16"/>
    <mergeCell ref="B17:B19"/>
    <mergeCell ref="D29:H29"/>
    <mergeCell ref="B29:C29"/>
    <mergeCell ref="E3:F3"/>
    <mergeCell ref="B25:C26"/>
    <mergeCell ref="D26:E26"/>
    <mergeCell ref="D25:E25"/>
    <mergeCell ref="G25:H26"/>
    <mergeCell ref="H4:H6"/>
    <mergeCell ref="H7:H10"/>
    <mergeCell ref="H11:H13"/>
    <mergeCell ref="H14:H16"/>
    <mergeCell ref="H17:H19"/>
    <mergeCell ref="B20:B21"/>
    <mergeCell ref="G7:G10"/>
    <mergeCell ref="G4:G6"/>
    <mergeCell ref="F20:F22"/>
  </mergeCells>
  <conditionalFormatting sqref="I22:I23">
    <cfRule type="cellIs" dxfId="4" priority="3" operator="equal">
      <formula>"Aprovada"</formula>
    </cfRule>
    <cfRule type="cellIs" dxfId="3" priority="4" operator="equal">
      <formula>"Não Aprovada"</formula>
    </cfRule>
    <cfRule type="cellIs" dxfId="2" priority="5" operator="equal">
      <formula>"Aprovada"</formula>
    </cfRule>
  </conditionalFormatting>
  <conditionalFormatting sqref="G25">
    <cfRule type="cellIs" dxfId="1" priority="1" operator="equal">
      <formula>"Não Aprovada"</formula>
    </cfRule>
    <cfRule type="cellIs" dxfId="0" priority="2" operator="equal">
      <formula>"Aprovada"</formula>
    </cfRule>
  </conditionalFormatting>
  <pageMargins left="0.511811024" right="0.511811024" top="0.78740157499999996" bottom="0.78740157499999996" header="0.31496062000000002" footer="0.31496062000000002"/>
  <pageSetup paperSize="9" scale="8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69CC3C046984D9B3F468F2D2CDBF3" ma:contentTypeVersion="12" ma:contentTypeDescription="Crie um novo documento." ma:contentTypeScope="" ma:versionID="571f2fb1dfcd119f30c738a168b5c61e">
  <xsd:schema xmlns:xsd="http://www.w3.org/2001/XMLSchema" xmlns:xs="http://www.w3.org/2001/XMLSchema" xmlns:p="http://schemas.microsoft.com/office/2006/metadata/properties" xmlns:ns2="ad6c0c9a-ae98-4e0b-b59e-1227c3462928" xmlns:ns3="a45f9acf-3fac-4d31-ac34-9132478133ef" targetNamespace="http://schemas.microsoft.com/office/2006/metadata/properties" ma:root="true" ma:fieldsID="d5eb27f439ad0c82490b7eed7e924ffe" ns2:_="" ns3:_="">
    <xsd:import namespace="ad6c0c9a-ae98-4e0b-b59e-1227c3462928"/>
    <xsd:import namespace="a45f9acf-3fac-4d31-ac34-9132478133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c0c9a-ae98-4e0b-b59e-1227c34629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f9acf-3fac-4d31-ac34-9132478133e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661DB1-CB87-442E-89D6-08B17D1E3D95}">
  <ds:schemaRefs>
    <ds:schemaRef ds:uri="ad6c0c9a-ae98-4e0b-b59e-1227c3462928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D8F33B5-D276-48A7-8E25-567A64F47C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EB617A-C020-40AA-BE0F-0295BEEAF6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6c0c9a-ae98-4e0b-b59e-1227c3462928"/>
    <ds:schemaRef ds:uri="a45f9acf-3fac-4d31-ac34-9132478133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3</vt:i4>
      </vt:variant>
    </vt:vector>
  </HeadingPairs>
  <TitlesOfParts>
    <vt:vector size="14" baseType="lpstr">
      <vt:lpstr>Perfil</vt:lpstr>
      <vt:lpstr>Relatório Simplificado</vt:lpstr>
      <vt:lpstr>Área I</vt:lpstr>
      <vt:lpstr>Área II</vt:lpstr>
      <vt:lpstr>Área III</vt:lpstr>
      <vt:lpstr>Área IV</vt:lpstr>
      <vt:lpstr>Área V</vt:lpstr>
      <vt:lpstr>Área VI</vt:lpstr>
      <vt:lpstr>Resultado</vt:lpstr>
      <vt:lpstr>Estatísticas</vt:lpstr>
      <vt:lpstr>VAL Dados</vt:lpstr>
      <vt:lpstr>'Área I'!Area_de_impressao</vt:lpstr>
      <vt:lpstr>'Área V'!Area_de_impressao</vt:lpstr>
      <vt:lpstr>'Área VI'!Area_de_impressao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Braga Smarzaro</dc:creator>
  <cp:keywords/>
  <dc:description/>
  <cp:lastModifiedBy>Guilherme</cp:lastModifiedBy>
  <cp:revision/>
  <cp:lastPrinted>2022-02-17T19:22:16Z</cp:lastPrinted>
  <dcterms:created xsi:type="dcterms:W3CDTF">2019-03-11T04:10:05Z</dcterms:created>
  <dcterms:modified xsi:type="dcterms:W3CDTF">2022-02-17T19:27:11Z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0x01010011969CC3C046984D9B3F468F2D2CDBF3</vt:lpwstr>
  </property>
</Properties>
</file>