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Dados\2025\7 - JULHO\09.07 - PE CGU\edital\37000305900032025000\P.E. 90003_2025\Proposta_Declaracoes\"/>
    </mc:Choice>
  </mc:AlternateContent>
  <xr:revisionPtr revIDLastSave="0" documentId="13_ncr:1_{D8BCD6F6-A732-4ABA-9992-B38FCDD97124}" xr6:coauthVersionLast="47" xr6:coauthVersionMax="47" xr10:uidLastSave="{00000000-0000-0000-0000-000000000000}"/>
  <bookViews>
    <workbookView xWindow="-108" yWindow="-108" windowWidth="23256" windowHeight="12456" tabRatio="711" xr2:uid="{00000000-000D-0000-FFFF-FFFF00000000}"/>
  </bookViews>
  <sheets>
    <sheet name="RESUMO " sheetId="58" r:id="rId1"/>
    <sheet name="COPEIRA" sheetId="59" r:id="rId2"/>
    <sheet name="ENCARREGADO-GERAL" sheetId="60" r:id="rId3"/>
    <sheet name="GARÇOM" sheetId="61" r:id="rId4"/>
    <sheet name="Materiais e insumos" sheetId="63" r:id="rId5"/>
    <sheet name="UNIFORME" sheetId="64" r:id="rId6"/>
    <sheet name="HORÁRIOS" sheetId="5" state="hidden" r:id="rId7"/>
  </sheets>
  <externalReferences>
    <externalReference r:id="rId8"/>
  </externalReferences>
  <definedNames>
    <definedName name="_xlnm.Print_Area" localSheetId="4">'Materiais e insumos'!$A$1:$L$88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1" i="59" l="1"/>
  <c r="D94" i="61"/>
  <c r="C70" i="61"/>
  <c r="C67" i="61"/>
  <c r="D52" i="61"/>
  <c r="D94" i="59"/>
  <c r="D94" i="60"/>
  <c r="C81" i="60"/>
  <c r="C70" i="60"/>
  <c r="C67" i="60"/>
  <c r="D52" i="60"/>
  <c r="H59" i="64"/>
  <c r="G59" i="64"/>
  <c r="G58" i="64"/>
  <c r="H58" i="64" s="1"/>
  <c r="H57" i="64"/>
  <c r="G57" i="64"/>
  <c r="G56" i="64"/>
  <c r="H56" i="64" s="1"/>
  <c r="G55" i="64"/>
  <c r="H55" i="64" s="1"/>
  <c r="G54" i="64"/>
  <c r="H54" i="64" s="1"/>
  <c r="H53" i="64"/>
  <c r="G53" i="64"/>
  <c r="H45" i="64"/>
  <c r="G45" i="64"/>
  <c r="G44" i="64"/>
  <c r="H44" i="64" s="1"/>
  <c r="G43" i="64"/>
  <c r="H43" i="64" s="1"/>
  <c r="H42" i="64"/>
  <c r="G42" i="64"/>
  <c r="G41" i="64"/>
  <c r="H41" i="64" s="1"/>
  <c r="G40" i="64"/>
  <c r="H40" i="64" s="1"/>
  <c r="H35" i="64"/>
  <c r="G35" i="64"/>
  <c r="H34" i="64"/>
  <c r="G34" i="64"/>
  <c r="G33" i="64"/>
  <c r="H33" i="64" s="1"/>
  <c r="H32" i="64"/>
  <c r="G32" i="64"/>
  <c r="G31" i="64"/>
  <c r="H31" i="64" s="1"/>
  <c r="G30" i="64"/>
  <c r="H30" i="64" s="1"/>
  <c r="H29" i="64"/>
  <c r="G29" i="64"/>
  <c r="H20" i="64"/>
  <c r="G20" i="64"/>
  <c r="G19" i="64"/>
  <c r="H19" i="64" s="1"/>
  <c r="G18" i="64"/>
  <c r="H18" i="64" s="1"/>
  <c r="H17" i="64"/>
  <c r="G17" i="64"/>
  <c r="G16" i="64"/>
  <c r="H16" i="64" s="1"/>
  <c r="H21" i="64" s="1"/>
  <c r="H22" i="64" s="1"/>
  <c r="H23" i="64" s="1"/>
  <c r="G11" i="64"/>
  <c r="H11" i="64" s="1"/>
  <c r="H10" i="64"/>
  <c r="G10" i="64"/>
  <c r="G9" i="64"/>
  <c r="H9" i="64" s="1"/>
  <c r="G8" i="64"/>
  <c r="H8" i="64" s="1"/>
  <c r="H7" i="64"/>
  <c r="G7" i="64"/>
  <c r="G6" i="64"/>
  <c r="H6" i="64" s="1"/>
  <c r="G5" i="64"/>
  <c r="H5" i="64" s="1"/>
  <c r="F81" i="63"/>
  <c r="F80" i="63"/>
  <c r="F79" i="63"/>
  <c r="F78" i="63"/>
  <c r="F77" i="63"/>
  <c r="F76" i="63"/>
  <c r="F75" i="63"/>
  <c r="F74" i="63"/>
  <c r="F73" i="63"/>
  <c r="F72" i="63"/>
  <c r="F71" i="63"/>
  <c r="F70" i="63"/>
  <c r="F69" i="63"/>
  <c r="F68" i="63"/>
  <c r="F62" i="63"/>
  <c r="F61" i="63"/>
  <c r="F60" i="63"/>
  <c r="F59" i="63"/>
  <c r="F58" i="63"/>
  <c r="F57" i="63"/>
  <c r="F56" i="63"/>
  <c r="F55" i="63"/>
  <c r="F54" i="63"/>
  <c r="F53" i="63"/>
  <c r="F43" i="63"/>
  <c r="F42" i="63"/>
  <c r="F41" i="63"/>
  <c r="F40" i="63"/>
  <c r="F39" i="63"/>
  <c r="F38" i="63"/>
  <c r="F37" i="63"/>
  <c r="F36" i="63"/>
  <c r="F35" i="63"/>
  <c r="F34" i="63"/>
  <c r="F33" i="63"/>
  <c r="F32" i="63"/>
  <c r="F31" i="63"/>
  <c r="F30" i="63"/>
  <c r="F29" i="63"/>
  <c r="F28" i="63"/>
  <c r="F27" i="63"/>
  <c r="F26" i="63"/>
  <c r="F25" i="63"/>
  <c r="F24" i="63"/>
  <c r="F23" i="63"/>
  <c r="F22" i="63"/>
  <c r="F21" i="63"/>
  <c r="F20" i="63"/>
  <c r="F19" i="63"/>
  <c r="F18" i="63"/>
  <c r="F17" i="63"/>
  <c r="F16" i="63"/>
  <c r="F7" i="63"/>
  <c r="F6" i="63"/>
  <c r="F5" i="63"/>
  <c r="F4" i="63"/>
  <c r="F3" i="63"/>
  <c r="F8" i="63" l="1"/>
  <c r="F44" i="63"/>
  <c r="F82" i="63"/>
  <c r="F83" i="63" s="1"/>
  <c r="H12" i="58" s="1"/>
  <c r="F63" i="63"/>
  <c r="F64" i="63" s="1"/>
  <c r="H24" i="64"/>
  <c r="F45" i="63"/>
  <c r="F46" i="63" s="1"/>
  <c r="F48" i="63" s="1"/>
  <c r="H12" i="64"/>
  <c r="H13" i="64" s="1"/>
  <c r="H14" i="64" s="1"/>
  <c r="H60" i="64"/>
  <c r="H61" i="64" s="1"/>
  <c r="H62" i="64" s="1"/>
  <c r="F9" i="63"/>
  <c r="F10" i="63" s="1"/>
  <c r="F12" i="63" s="1"/>
  <c r="H46" i="64"/>
  <c r="H47" i="64" s="1"/>
  <c r="H48" i="64" s="1"/>
  <c r="H36" i="64"/>
  <c r="H37" i="64" s="1"/>
  <c r="H38" i="64" s="1"/>
  <c r="H49" i="64" s="1"/>
  <c r="F47" i="63" l="1"/>
  <c r="F49" i="63"/>
  <c r="D92" i="59" s="1"/>
  <c r="G12" i="58"/>
  <c r="G11" i="58"/>
  <c r="G17" i="58" s="1"/>
  <c r="F86" i="63"/>
  <c r="F87" i="63" s="1"/>
  <c r="F88" i="63" s="1"/>
  <c r="H11" i="58"/>
  <c r="H13" i="58" s="1"/>
  <c r="F11" i="63"/>
  <c r="D52" i="59" l="1"/>
  <c r="C70" i="59"/>
  <c r="C67" i="59"/>
  <c r="D32" i="59" l="1"/>
  <c r="D32" i="61"/>
  <c r="D33" i="61" s="1"/>
  <c r="D51" i="61" s="1"/>
  <c r="D53" i="61" s="1"/>
  <c r="D60" i="61" s="1"/>
  <c r="C39" i="61"/>
  <c r="C49" i="61"/>
  <c r="C72" i="61"/>
  <c r="C81" i="61"/>
  <c r="D84" i="61"/>
  <c r="D87" i="61" s="1"/>
  <c r="D95" i="61"/>
  <c r="D115" i="61" s="1"/>
  <c r="C107" i="61"/>
  <c r="D32" i="60"/>
  <c r="D33" i="60" s="1"/>
  <c r="C39" i="60"/>
  <c r="C49" i="60"/>
  <c r="D53" i="60"/>
  <c r="D60" i="60" s="1"/>
  <c r="C72" i="60"/>
  <c r="D95" i="60"/>
  <c r="D115" i="60" s="1"/>
  <c r="C107" i="60"/>
  <c r="D33" i="59"/>
  <c r="C39" i="59"/>
  <c r="C49" i="59"/>
  <c r="C72" i="59"/>
  <c r="D84" i="59"/>
  <c r="D87" i="59"/>
  <c r="D95" i="59"/>
  <c r="D115" i="59" s="1"/>
  <c r="C107" i="59"/>
  <c r="D38" i="59" l="1"/>
  <c r="D37" i="59"/>
  <c r="D51" i="59"/>
  <c r="D53" i="59" s="1"/>
  <c r="D60" i="59" s="1"/>
  <c r="D71" i="59"/>
  <c r="D69" i="59"/>
  <c r="D68" i="59"/>
  <c r="D66" i="59"/>
  <c r="D70" i="59"/>
  <c r="D55" i="61"/>
  <c r="D56" i="61" s="1"/>
  <c r="D61" i="61" s="1"/>
  <c r="D71" i="61"/>
  <c r="D37" i="61"/>
  <c r="D68" i="61"/>
  <c r="D66" i="61"/>
  <c r="D67" i="61"/>
  <c r="D38" i="61"/>
  <c r="D69" i="61"/>
  <c r="D111" i="61"/>
  <c r="D70" i="61"/>
  <c r="D55" i="60"/>
  <c r="D56" i="60" s="1"/>
  <c r="D61" i="60" s="1"/>
  <c r="D83" i="60" s="1"/>
  <c r="D84" i="60" s="1"/>
  <c r="D87" i="60" s="1"/>
  <c r="D71" i="60"/>
  <c r="D38" i="60"/>
  <c r="D70" i="60"/>
  <c r="D111" i="60"/>
  <c r="D66" i="60"/>
  <c r="D67" i="60"/>
  <c r="D37" i="60"/>
  <c r="D68" i="60"/>
  <c r="D69" i="60"/>
  <c r="D55" i="59"/>
  <c r="D56" i="59" s="1"/>
  <c r="D61" i="59" s="1"/>
  <c r="D111" i="59"/>
  <c r="D67" i="59"/>
  <c r="D72" i="59" l="1"/>
  <c r="D113" i="59" s="1"/>
  <c r="D39" i="59"/>
  <c r="D44" i="59"/>
  <c r="D39" i="61"/>
  <c r="D72" i="61"/>
  <c r="D113" i="61" s="1"/>
  <c r="D72" i="60"/>
  <c r="D113" i="60" s="1"/>
  <c r="D39" i="60"/>
  <c r="D58" i="59" l="1"/>
  <c r="D48" i="59"/>
  <c r="D42" i="59"/>
  <c r="D45" i="59"/>
  <c r="D46" i="59"/>
  <c r="D43" i="59"/>
  <c r="D41" i="59"/>
  <c r="D47" i="59"/>
  <c r="D58" i="61"/>
  <c r="D41" i="61"/>
  <c r="D42" i="61"/>
  <c r="D46" i="61"/>
  <c r="D44" i="61"/>
  <c r="D48" i="61"/>
  <c r="D43" i="61"/>
  <c r="D47" i="61"/>
  <c r="D45" i="61"/>
  <c r="D58" i="60"/>
  <c r="D45" i="60"/>
  <c r="D46" i="60"/>
  <c r="D43" i="60"/>
  <c r="D41" i="60"/>
  <c r="D47" i="60"/>
  <c r="D44" i="60"/>
  <c r="D42" i="60"/>
  <c r="D48" i="60"/>
  <c r="D49" i="59" l="1"/>
  <c r="D49" i="61"/>
  <c r="D49" i="60"/>
  <c r="D76" i="59" l="1"/>
  <c r="D80" i="59"/>
  <c r="D77" i="59"/>
  <c r="D59" i="59"/>
  <c r="D62" i="59" s="1"/>
  <c r="D112" i="59" s="1"/>
  <c r="D79" i="59"/>
  <c r="D78" i="59"/>
  <c r="D59" i="61"/>
  <c r="D62" i="61" s="1"/>
  <c r="D77" i="61"/>
  <c r="D78" i="61"/>
  <c r="D79" i="61"/>
  <c r="D76" i="61"/>
  <c r="D80" i="61"/>
  <c r="D59" i="60"/>
  <c r="D62" i="60" s="1"/>
  <c r="D80" i="60"/>
  <c r="D79" i="60"/>
  <c r="D77" i="60"/>
  <c r="D76" i="60"/>
  <c r="D78" i="60"/>
  <c r="D81" i="59" l="1"/>
  <c r="D86" i="59" s="1"/>
  <c r="D88" i="59" s="1"/>
  <c r="D112" i="61"/>
  <c r="D81" i="61"/>
  <c r="D86" i="61" s="1"/>
  <c r="D88" i="61" s="1"/>
  <c r="D114" i="61" s="1"/>
  <c r="D81" i="60"/>
  <c r="D86" i="60" s="1"/>
  <c r="D88" i="60" s="1"/>
  <c r="D114" i="60" s="1"/>
  <c r="D112" i="60"/>
  <c r="D99" i="61" l="1"/>
  <c r="D116" i="61"/>
  <c r="D99" i="60"/>
  <c r="D100" i="60" s="1"/>
  <c r="D106" i="60" s="1"/>
  <c r="D116" i="60"/>
  <c r="D114" i="59"/>
  <c r="D116" i="59" s="1"/>
  <c r="D99" i="59"/>
  <c r="D100" i="59" s="1"/>
  <c r="D100" i="61" l="1"/>
  <c r="D106" i="61" s="1"/>
  <c r="D103" i="60"/>
  <c r="D102" i="60"/>
  <c r="D102" i="59"/>
  <c r="D103" i="59"/>
  <c r="D106" i="59"/>
  <c r="D103" i="61" l="1"/>
  <c r="D102" i="61"/>
  <c r="D107" i="60"/>
  <c r="D117" i="60" s="1"/>
  <c r="D118" i="60" s="1"/>
  <c r="D107" i="59"/>
  <c r="D117" i="59" s="1"/>
  <c r="D118" i="59" s="1"/>
  <c r="D119" i="59" s="1"/>
  <c r="F8" i="58" l="1"/>
  <c r="G8" i="58" s="1"/>
  <c r="D119" i="60"/>
  <c r="F7" i="58"/>
  <c r="G7" i="58" s="1"/>
  <c r="D107" i="61"/>
  <c r="D117" i="61" s="1"/>
  <c r="D118" i="61" s="1"/>
  <c r="D119" i="61" s="1"/>
  <c r="D120" i="61" s="1"/>
  <c r="H7" i="58" l="1"/>
  <c r="H8" i="58"/>
  <c r="F9" i="58"/>
  <c r="G9" i="58" s="1"/>
  <c r="H9" i="58" s="1"/>
  <c r="G16" i="58" l="1"/>
  <c r="H16" i="58" s="1"/>
  <c r="H10" i="58"/>
  <c r="H14" i="58" s="1"/>
  <c r="G18" i="58" l="1"/>
  <c r="H18" i="5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tc={43814450-1530-4E4E-A942-137B12DC7488}</author>
    <author>tc={531973E4-7389-44D1-8ABF-1F41E8E9B421}</author>
    <author>tc={92B9A699-99C5-4366-85C4-4A9D8EF34D5B}</author>
    <author>tc={221229B2-3360-40F4-85C6-8C5ACE14AEEA}</author>
    <author>tc={12A99B29-5554-42C6-B231-62E3FEAF10BB}</author>
  </authors>
  <commentList>
    <comment ref="A35" authorId="0" shapeId="0" xr:uid="{43814450-1530-4E4E-A942-137B12DC7488}">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Esses percentuais de 13º e Férias foram definidos para coincidirem com os valores que serão recolhidos mensalmente para a Conta Vinculada</t>
        </r>
      </text>
    </comment>
    <comment ref="D40" authorId="1" shapeId="0" xr:uid="{531973E4-7389-44D1-8ABF-1F41E8E9B421}">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Com exceção do item C (SAT) que varia de empresa para empresa,  todos os percentuais do  Submódulo 2.2 são fixos, definidos em lei.</t>
        </r>
      </text>
    </comment>
    <comment ref="A64" authorId="2" shapeId="0" xr:uid="{92B9A699-99C5-4366-85C4-4A9D8EF34D5B}">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Todo este módulo é de preenchimento discricionário da empresa. Para efeitos de estimativa, foram utilizados os valores que costumam ser cotados nas planilhas de serviços com mão-de-obra na CGU.</t>
        </r>
      </text>
    </comment>
    <comment ref="A74" authorId="3" shapeId="0" xr:uid="{221229B2-3360-40F4-85C6-8C5ACE14AEEA}">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Módulo de preenchimento discricionário da licitante. Percentuais estimados conforme a média aplicada no DF</t>
        </r>
      </text>
    </comment>
    <comment ref="A90" authorId="4" shapeId="0" xr:uid="{12A99B29-5554-42C6-B231-62E3FEAF10BB}">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Cotações feitas pela área técnica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tc={603AD9B2-044F-49BA-B58E-2E8E5B24BE1F}</author>
    <author>tc={8A04F13C-BCE2-4558-A50B-7FE0E14E1F03}</author>
    <author>tc={BE06E85D-C421-4AF4-92FC-9541BC44B65C}</author>
    <author>tc={BECD14B1-7730-407F-8D9E-5457AA879731}</author>
    <author>tc={69643904-DD64-4A26-87D3-B3EABDE91197}</author>
  </authors>
  <commentList>
    <comment ref="A35" authorId="0" shapeId="0" xr:uid="{603AD9B2-044F-49BA-B58E-2E8E5B24BE1F}">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Esses percentuais de 13º e Férias foram definidos para coincidirem com os valores que serão recolhidos mensalmente para a Conta Vinculada</t>
        </r>
      </text>
    </comment>
    <comment ref="D40" authorId="1" shapeId="0" xr:uid="{8A04F13C-BCE2-4558-A50B-7FE0E14E1F03}">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Com exceção do item C (SAT) que varia de empresa para empresa,  todos os percentuais do  Submódulo 2.2 são fixos, definidos em lei.</t>
        </r>
      </text>
    </comment>
    <comment ref="A64" authorId="2" shapeId="0" xr:uid="{BE06E85D-C421-4AF4-92FC-9541BC44B65C}">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Todo este módulo é de preenchimento discricionário da empresa. Para efeitos de estimativa, foram utilizados os valores que costumam ser cotados nas planilhas de serviços com mão-de-obra na CGU.</t>
        </r>
      </text>
    </comment>
    <comment ref="A74" authorId="3" shapeId="0" xr:uid="{BECD14B1-7730-407F-8D9E-5457AA879731}">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Módulo de preenchimento discricionário da licitante. Percentuais estimados conforme a média aplicada no DF</t>
        </r>
      </text>
    </comment>
    <comment ref="A90" authorId="4" shapeId="0" xr:uid="{69643904-DD64-4A26-87D3-B3EABDE91197}">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Cotações feitas pela área técnica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tc={D811915E-927E-4349-A18E-7EF2420974AD}</author>
    <author>tc={0CF8BA5C-02B7-4943-B8AE-CD8BB2590656}</author>
    <author>tc={47524B34-6E5B-4980-A7A6-527A11AAB313}</author>
    <author>tc={06B86BFB-369F-4217-9B12-EAB7F58C3A3E}</author>
    <author>tc={9DAE3FA7-E573-4C37-B2F5-CEB7E9E51D15}</author>
  </authors>
  <commentList>
    <comment ref="A35" authorId="0" shapeId="0" xr:uid="{D811915E-927E-4349-A18E-7EF2420974AD}">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Esses percentuais de 13º e Férias foram definidos para coincidirem com os valores que serão recolhidos mensalmente para a Conta Vinculada</t>
        </r>
      </text>
    </comment>
    <comment ref="D40" authorId="1" shapeId="0" xr:uid="{0CF8BA5C-02B7-4943-B8AE-CD8BB2590656}">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Com exceção do item C (SAT) que varia de empresa para empresa,  todos os percentuais do  Submódulo 2.2 são fixos, definidos em lei.</t>
        </r>
      </text>
    </comment>
    <comment ref="A64" authorId="2" shapeId="0" xr:uid="{47524B34-6E5B-4980-A7A6-527A11AAB313}">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Todo este módulo é de preenchimento discricionário da empresa. Para efeitos de estimativa, foram utilizados os valores que costumam ser cotados nas planilhas de serviços com mão-de-obra na CGU.</t>
        </r>
      </text>
    </comment>
    <comment ref="A74" authorId="3" shapeId="0" xr:uid="{06B86BFB-369F-4217-9B12-EAB7F58C3A3E}">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Módulo de preenchimento discricionário da licitante. Percentuais estimados conforme a média aplicada no DF</t>
        </r>
      </text>
    </comment>
    <comment ref="A90" authorId="4" shapeId="0" xr:uid="{9DAE3FA7-E573-4C37-B2F5-CEB7E9E51D15}">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Cotações feitas pela área técnica</t>
        </r>
      </text>
    </comment>
  </commentList>
</comments>
</file>

<file path=xl/sharedStrings.xml><?xml version="1.0" encoding="utf-8"?>
<sst xmlns="http://schemas.openxmlformats.org/spreadsheetml/2006/main" count="1202" uniqueCount="352">
  <si>
    <t xml:space="preserve">RESUMO GERAL </t>
  </si>
  <si>
    <t>GRUPO</t>
  </si>
  <si>
    <t>ITEM</t>
  </si>
  <si>
    <t>CATEGORIA</t>
  </si>
  <si>
    <t>CATSER</t>
  </si>
  <si>
    <t>QUANT.</t>
  </si>
  <si>
    <t>VALOR MENSAL UNITÁRIO</t>
  </si>
  <si>
    <t>VALOR MENSAL TOTAL</t>
  </si>
  <si>
    <t>VALOR ANUAL</t>
  </si>
  <si>
    <t>A</t>
  </si>
  <si>
    <t>B</t>
  </si>
  <si>
    <t>C = A*B</t>
  </si>
  <si>
    <t>D=C*12</t>
  </si>
  <si>
    <t>COPEIRA</t>
  </si>
  <si>
    <t>ENCARREGADO-GERAL</t>
  </si>
  <si>
    <t>GARÇOM</t>
  </si>
  <si>
    <t>SUBTOTAL</t>
  </si>
  <si>
    <t>MATERIAL DE CONSUMO</t>
  </si>
  <si>
    <t>DIVERSOS</t>
  </si>
  <si>
    <t>MATERIAL DE LIMPEZA</t>
  </si>
  <si>
    <t>TOTAL GERAL ESTIMADO PARA CONTRATAÇÃO</t>
  </si>
  <si>
    <t>ESTIMATIVA - PLANILHA DE  FORMAÇÃO DE PREÇOS</t>
  </si>
  <si>
    <t xml:space="preserve">INSTRUÇÃO NORMATIVA Nº 5, DE 26 DE MAIO DE 2017 (Atualizada) e </t>
  </si>
  <si>
    <t>INSTRUÇÃO NORMATIVA Nº 7, DE 20 DE SETEMBRO DE 2018.</t>
  </si>
  <si>
    <t>CONTROLADORIA-GERAL DA UNIÃO/DF</t>
  </si>
  <si>
    <t>DADOS PROCESSUAIS</t>
  </si>
  <si>
    <t>1 -</t>
  </si>
  <si>
    <t xml:space="preserve">Processo n.º: </t>
  </si>
  <si>
    <t>2 -</t>
  </si>
  <si>
    <t xml:space="preserve">Pregão Eletrônico n.º: </t>
  </si>
  <si>
    <t>3 -</t>
  </si>
  <si>
    <t xml:space="preserve">Data: </t>
  </si>
  <si>
    <t>4 -</t>
  </si>
  <si>
    <t xml:space="preserve">Horário: </t>
  </si>
  <si>
    <t>DISCRIMINAÇÃO DOS SERVIÇOS</t>
  </si>
  <si>
    <t>5 -</t>
  </si>
  <si>
    <t xml:space="preserve">Data da Apresentação da Proposta: </t>
  </si>
  <si>
    <t>6 -</t>
  </si>
  <si>
    <t>Município/UF:</t>
  </si>
  <si>
    <t>BRASÍLIA/DF</t>
  </si>
  <si>
    <t>7 -</t>
  </si>
  <si>
    <t>Prazo de Execução Contratual:</t>
  </si>
  <si>
    <t>MESES</t>
  </si>
  <si>
    <t>12</t>
  </si>
  <si>
    <t>8 -</t>
  </si>
  <si>
    <t>Tipo de Serviço:</t>
  </si>
  <si>
    <t>SERVIÇOS GERAIS</t>
  </si>
  <si>
    <t>9 -</t>
  </si>
  <si>
    <t>Unidade de Medida:</t>
  </si>
  <si>
    <t>POSTO DE TRABALHO</t>
  </si>
  <si>
    <t>10 -</t>
  </si>
  <si>
    <t>Salário Mínimo Vigente:</t>
  </si>
  <si>
    <t>R$</t>
  </si>
  <si>
    <t>MÃO DE OBRA VINCULADA À EXECUÇÃO CONTRATUAL</t>
  </si>
  <si>
    <t>11 -</t>
  </si>
  <si>
    <t>Tipo de Serviço - (Cargo/Função):</t>
  </si>
  <si>
    <t>12 -</t>
  </si>
  <si>
    <t>Classificação Brasileira de Ocupações (CBO):</t>
  </si>
  <si>
    <t>13 -</t>
  </si>
  <si>
    <t>Salário Normativo da Categoria:</t>
  </si>
  <si>
    <t>14 -</t>
  </si>
  <si>
    <t>CCT/Registro no MTE:</t>
  </si>
  <si>
    <t>15 -</t>
  </si>
  <si>
    <t>Data do Registro no MTE:</t>
  </si>
  <si>
    <t>16 -</t>
  </si>
  <si>
    <t>Data-Base da Categoria:</t>
  </si>
  <si>
    <t xml:space="preserve">17 - </t>
  </si>
  <si>
    <t>Jornada de Trabalho:</t>
  </si>
  <si>
    <t>18 -</t>
  </si>
  <si>
    <t>Quantidade de postos:</t>
  </si>
  <si>
    <t>MÓDULO 1 - COMPOSIÇÃO DA REMUNERAÇÃO</t>
  </si>
  <si>
    <t xml:space="preserve">Composição da Remuneração </t>
  </si>
  <si>
    <t xml:space="preserve">Valor (R$) </t>
  </si>
  <si>
    <t>A -</t>
  </si>
  <si>
    <t>Salário-Base</t>
  </si>
  <si>
    <t>TOTAL DO MÓDULO 1</t>
  </si>
  <si>
    <t>MÓDULO 2 - ENCARGOS E BENEFÍCIOS ANUAIS, MENSAIS E DIÁRIOS</t>
  </si>
  <si>
    <t>Submódulo 2.1 - 13º (Décimo Terceiro) Salário, Férias e Adicional de Férias</t>
  </si>
  <si>
    <t>Perc. (%)</t>
  </si>
  <si>
    <t>Valor (R$)</t>
  </si>
  <si>
    <t xml:space="preserve">13º (Décimo Terceiro) Salário                                   </t>
  </si>
  <si>
    <t>B -</t>
  </si>
  <si>
    <t>Férias e Adicional de Férias</t>
  </si>
  <si>
    <t>Total do Submódulo 2.1</t>
  </si>
  <si>
    <t>Submódulo 2.2 - Encargos Previdenciários, FGTS e Outras Contribuições</t>
  </si>
  <si>
    <t xml:space="preserve">INSS - Art. 22, Inciso I, da Lei nº 8.212/91                                                                                    </t>
  </si>
  <si>
    <t xml:space="preserve">Salário Educação - Art. 3º, Inciso I, Decreto n.º 87.043/82                                               </t>
  </si>
  <si>
    <t>C -</t>
  </si>
  <si>
    <t xml:space="preserve">Seguro Acidente de Trabalho (RAT x FAP) - Decreto nº 3.048/99 </t>
  </si>
  <si>
    <t>D -</t>
  </si>
  <si>
    <t xml:space="preserve">SESC ou SESI - Art. 3º, Lei n.º 8.036/90 </t>
  </si>
  <si>
    <t>E -</t>
  </si>
  <si>
    <t>SENAI - SENAC - Decreto n.º 2.318/86</t>
  </si>
  <si>
    <t>F -</t>
  </si>
  <si>
    <t xml:space="preserve">SEBRAE - Art. 8º, Lei n.º 8.029/90 e Lei n.º 8.154/90                                          </t>
  </si>
  <si>
    <t>G -</t>
  </si>
  <si>
    <t xml:space="preserve">INCRA - Lei n.º 7.787/89 e DL n.º 1.146/70                          </t>
  </si>
  <si>
    <t>H -</t>
  </si>
  <si>
    <t xml:space="preserve">FGTS - Art. 15, Lei nº 8.030/90 e Art. 7º, III, CF                                                                      </t>
  </si>
  <si>
    <t>Total do Submódulo 2.2</t>
  </si>
  <si>
    <t>Submódulo 2.3 - Benefícios Mensais e Diários</t>
  </si>
  <si>
    <t>Vl. Ref. (R$)</t>
  </si>
  <si>
    <t>Auxílio Transporte</t>
  </si>
  <si>
    <t>Auxílio Alimentação</t>
  </si>
  <si>
    <t>Total do Submódulo 2.3</t>
  </si>
  <si>
    <t>Submódulo 2.4 - Intervalo Intrajornada do Titular</t>
  </si>
  <si>
    <t>Horas no mês</t>
  </si>
  <si>
    <t>Intervalo Intrajornada</t>
  </si>
  <si>
    <t>Total do Submódulo 2.4</t>
  </si>
  <si>
    <t>RESUMO DO MÓDULO 2 - Encargos e Benefícios Anuais, Mensais e Diários</t>
  </si>
  <si>
    <t>2.1 -</t>
  </si>
  <si>
    <t>13º (Décimo Terceiro) Salário, Férias e Adicional de Férias</t>
  </si>
  <si>
    <t>2.2 -</t>
  </si>
  <si>
    <t>Encargos Previdenciários, FGTS e Outras Contribuições</t>
  </si>
  <si>
    <t>2.3 -</t>
  </si>
  <si>
    <t>Benefícios Mensais e Diários</t>
  </si>
  <si>
    <t>2.4</t>
  </si>
  <si>
    <t>Intervalo Intrajornada do Titular</t>
  </si>
  <si>
    <t>TOTAL DO MÓDULO 2</t>
  </si>
  <si>
    <t>MÓDULO 3 - PROVISÃO PARA RESCISÃO</t>
  </si>
  <si>
    <t>Provisão para Rescisão</t>
  </si>
  <si>
    <t>Aviso prévio indenizado Art. 7º, XXI, CF/88, 477, 487 e 491 CLT</t>
  </si>
  <si>
    <t>Incidência do FGTS  sobre aviso prévio indenizado  Leis Nº 8.036/90 e 9.491/97</t>
  </si>
  <si>
    <t>Multa do FGTS e contribuição social sobre o Aviso Prévio Indenizado  Leis Nº 8.036/90 e 9.491/97</t>
  </si>
  <si>
    <t>Aviso prévio trabalhado Art. 7º, XXI, CF/88, 477, 487 e 491CLT. Redução de 7 dias ou 2 horas por dia, percentual relativo a contrato de 12 meses</t>
  </si>
  <si>
    <t>Incidência dos encargos do submódulo 2.2 sobre o Aviso Prévio</t>
  </si>
  <si>
    <t>Multa do FGTS e contribuição social sobre aviso prévio trabalhado Leis Nº 8.036/90 e 9.491/97</t>
  </si>
  <si>
    <t>TOTAL DO MÓDULO 3</t>
  </si>
  <si>
    <t>MÓDULO 4 - CUSTO DE REPOSIÇÃO DO PROFISSIONAL AUSENTE</t>
  </si>
  <si>
    <t>Submódulo 4.1 - Ausências Legais</t>
  </si>
  <si>
    <t>Substituto na cobertura de Férias</t>
  </si>
  <si>
    <t>Substituto na cobertura de Ausências Legais</t>
  </si>
  <si>
    <t>Substituto na cobertura de Licença-Paternidade</t>
  </si>
  <si>
    <t>Substituto na cobertura de Ausência por Acidente de Trabalho</t>
  </si>
  <si>
    <t>Substituto na cobertura de  Afastamento Maternidade</t>
  </si>
  <si>
    <t>Total do Submódulo 4.1</t>
  </si>
  <si>
    <t>Submódulo 4.2 - Intrajornada</t>
  </si>
  <si>
    <t>Intervalo para Repouso ou Alimentação</t>
  </si>
  <si>
    <t>Total do Submódulo 4.2</t>
  </si>
  <si>
    <t>RESUMO DO MÓDULO 4 - Custo de Reposição do Profissional Ausente</t>
  </si>
  <si>
    <t>4.1 -</t>
  </si>
  <si>
    <t>Ausências Legais</t>
  </si>
  <si>
    <t>4.2</t>
  </si>
  <si>
    <t>TOTAL DO MÓDULO 4</t>
  </si>
  <si>
    <t>MÓDULO 5 - INSUMOS DIVERSOS</t>
  </si>
  <si>
    <t>Insumos Diversos</t>
  </si>
  <si>
    <t>Materiais (Insumos)</t>
  </si>
  <si>
    <t>Equipamentos</t>
  </si>
  <si>
    <t>Uniformes</t>
  </si>
  <si>
    <t>TOTAL DO MÓDULO 5</t>
  </si>
  <si>
    <t>MÓDULO 6 - CUSTOS INDIRETOS, LUCRO E TRIBUTOS</t>
  </si>
  <si>
    <t>Custos Indiretos, Tributos e Lucro</t>
  </si>
  <si>
    <t>Custos Indiretos</t>
  </si>
  <si>
    <t>Lucro</t>
  </si>
  <si>
    <t>C.1) Tributos Federais (especificar)</t>
  </si>
  <si>
    <t xml:space="preserve">        COFINS - </t>
  </si>
  <si>
    <t xml:space="preserve">        PIS - </t>
  </si>
  <si>
    <t>C.2) Tributos Estaduais (especificar)</t>
  </si>
  <si>
    <t>C.3) Tributos Municipais (especificar)</t>
  </si>
  <si>
    <t xml:space="preserve">        ISS</t>
  </si>
  <si>
    <t>TOTAL DO MÓDULO 6</t>
  </si>
  <si>
    <t>QUADRO - RESUMO DO CUSTO POR EMPREGADO</t>
  </si>
  <si>
    <t>Mão de obra vinculada à execução contratual (valor por posto de trabalho)</t>
  </si>
  <si>
    <t>Módulo 1 - Composição da Remuneração</t>
  </si>
  <si>
    <t>Módulo 2 - Encargos e Benefícios Anuais, Mensais e Diários</t>
  </si>
  <si>
    <t>Módulo 3 - Provisão para Rescisão</t>
  </si>
  <si>
    <t>Módulo 4 - Custo de Reposição do Profissional Ausente</t>
  </si>
  <si>
    <t>Módulo 5 - Insumos Diversos</t>
  </si>
  <si>
    <t>Subtotal =&gt; (A+B+C+D+E)</t>
  </si>
  <si>
    <t>Módulo 6 - Custos Indiretos, Lucro e Tributos</t>
  </si>
  <si>
    <t>TOTAL POR EMPREGADO =&gt; (A+B+C+D+E+F)</t>
  </si>
  <si>
    <t>Materiais</t>
  </si>
  <si>
    <t>ESTIMATIVA DO VALOR DE UNIFORMES</t>
  </si>
  <si>
    <t>ENCARRREGADO(A) GERAL</t>
  </si>
  <si>
    <t>MASCULINO</t>
  </si>
  <si>
    <t>Item</t>
  </si>
  <si>
    <t>Quantidade Semestral</t>
  </si>
  <si>
    <t>Especificações</t>
  </si>
  <si>
    <t>Valor Total (R$)</t>
  </si>
  <si>
    <t>Camisa</t>
  </si>
  <si>
    <t>Estilo social, em tecido 50% algodão e 50% poliester, cor branca, de mangas compridas, gola com entretela, abotoamento frontal, com botões nos punhos, contendo o emblema da Contratada bordado no lado superior esquerdo.</t>
  </si>
  <si>
    <t>Calça</t>
  </si>
  <si>
    <t>Comprida social, com zíper,  presilha para cinto, cor preta.</t>
  </si>
  <si>
    <t>Gravata</t>
  </si>
  <si>
    <t>Em tecido 100% poliéster ou 100% seda, de boa qualidade.</t>
  </si>
  <si>
    <t>Blazer</t>
  </si>
  <si>
    <t>Na cor preta, em tecido tipo microfibra, forrado internamente, inclusive na manga, com 2 (dois) bolsos inferiores, contendo o emblema da Contratada bordado no lado superior esquerdo.</t>
  </si>
  <si>
    <t>Par de meias</t>
  </si>
  <si>
    <t>Meia social, em tecido 60% algodão, 39% poliamida e 1% elastano, na cor preta.</t>
  </si>
  <si>
    <t>Cinto</t>
  </si>
  <si>
    <t>Em couro, com fivela, na cor preta.</t>
  </si>
  <si>
    <t>Par de sapatos</t>
  </si>
  <si>
    <t>Tipo esporte fino, com cadarço, de couro, solado de borracha, cor preta, de boa qualidade.</t>
  </si>
  <si>
    <t xml:space="preserve">Total Semestral </t>
  </si>
  <si>
    <t xml:space="preserve">Total Anual </t>
  </si>
  <si>
    <t xml:space="preserve">Total Mensal </t>
  </si>
  <si>
    <t>FEMININO</t>
  </si>
  <si>
    <t>Na cor branca, de mangas curtas, gola com entretela, abotoamento frontal, em tecido 50% algodão e 50% poliester, contendo o emblema da Contratada bordado no lado superior esquerdo.</t>
  </si>
  <si>
    <t>Tipo esporte fino, com zíper, na cor preta.</t>
  </si>
  <si>
    <t>Social 3/4, cor natural.</t>
  </si>
  <si>
    <t>Na cor preta, de boa qualidade, salto médio, de couro, na cor preta, tipo scarpin ou estilo boneca.</t>
  </si>
  <si>
    <t>VALOR MÉDIO DOS UNIFORMES - ENCARREGADO(A) GERAL</t>
  </si>
  <si>
    <t>Camisa social, em tecido em tecido 50% algodão e 50% poliester, na cor branca, mangas compridas, com botões nos punhos, contendo o emblema da Contratada bordado no lado superior esquerdo.</t>
  </si>
  <si>
    <t>Tipo borboleta.</t>
  </si>
  <si>
    <t>Na cor preta, em tecido tipo microfibra, forrado internamente, contendo o emblema da Contratada bordado no lado superior esquerdo, 2 (dois) bolsos inferiores (modelo tradicional).</t>
  </si>
  <si>
    <t xml:space="preserve">Modelo social, de boa qualidade, em couro, na cor preta, solado antiderrapante.   </t>
  </si>
  <si>
    <t>Na cor branca, de mangas curtas, gola esporte, abotoamento frontal, em tecido em tecido 50% algodão e 50% poliester, contendo o emblema da Contratada bordado no lado superior esquerdo (modelo tradicional feminino).</t>
  </si>
  <si>
    <t>Na cor preta, em tecido tipo microfibra, contendo o emblema da Contratada bordado no lado superior esquerdo, 2 (dois) bolsos inferiores (modelo tradicional feminino).</t>
  </si>
  <si>
    <t>Na cor preta, em couro tipo mocassim, salto até 3cm, solado antiderrapante.</t>
  </si>
  <si>
    <t>VALOR MÉDIO DOS UNIFORMES - GARÇOM</t>
  </si>
  <si>
    <t>COPEIRO(A)</t>
  </si>
  <si>
    <t>Em tecido 50% algodão e 50% poliester, na cor branca, mangas curtas, com abotoamento frontal, contendo o emblema da Contratada bordado no lado superior esquerdo.</t>
  </si>
  <si>
    <t>Comprida social, com zíper,  em tecido gabardini, na cor preta.</t>
  </si>
  <si>
    <t>Avental</t>
  </si>
  <si>
    <t>Em Oxford ou tergal, branco, com amarras dos lados.</t>
  </si>
  <si>
    <t>Touca</t>
  </si>
  <si>
    <t>De filó com aba, na cor preta, para uso dentro das copas.</t>
  </si>
  <si>
    <t>Em couro preto, tipo mocassim, fechado, salto até 3 cm ou sapatilha em couro, antiderrapantes.</t>
  </si>
  <si>
    <t xml:space="preserve">MATERIAL PERMANENTE </t>
  </si>
  <si>
    <t xml:space="preserve">Especificação </t>
  </si>
  <si>
    <t>Unidade de Medida</t>
  </si>
  <si>
    <t>Quant. Estimada</t>
  </si>
  <si>
    <t>Valor Total</t>
  </si>
  <si>
    <t>Cafeteira Elétrica Material: Aço Inoxidável , Aplicação: 
Industrial , Capacidade: 20 L, Voltagem: 220 V, Características 
Adicionais: Automática</t>
  </si>
  <si>
    <t>Unidade</t>
  </si>
  <si>
    <t>Carrinho Distribuição Material Bandeja: Aço Inoxidável , Material Estrutura: Aço Inoxidável , Tipo: 2 Bandejas , Tipo Rodízio: 4 Giratórios , Aplicação: Transporte Chá E Café , Comprimento: 100 CM, Largura: 53 CM, Altura: 85 CM, Características Adicionais: Bandejas Com Bordas Tipo Gradil Para Evitar Queda</t>
  </si>
  <si>
    <t>Liquidificador Capacidade: 3 L, Potência: 1.200 W, Voltagem: 220 V, Uso: Doméstico , Características Adicionais: 12 Velocidades, Copo Reforçado</t>
  </si>
  <si>
    <t>Relógio de Ponto Biométrico</t>
  </si>
  <si>
    <t>TOTAL</t>
  </si>
  <si>
    <t>VALOR DEPRECIÁVEL (90% DO VALOR TOTAL)</t>
  </si>
  <si>
    <t>VALOR DA COTA DE DEPRECIAÇÃO</t>
  </si>
  <si>
    <t>VALOR RESIDUAL (10% DO VALOR TOTAL)</t>
  </si>
  <si>
    <t>VALOR DILUIDO POR POSTO DE COPEIRA/MÊS</t>
  </si>
  <si>
    <t xml:space="preserve">MATERIAL DURADOURO </t>
  </si>
  <si>
    <t>Bandeja De Aço Material: Aço Inoxidável , Comprimento: 
37 CM, Largura: 23 CM, Aplicação: Servir Bebidas</t>
  </si>
  <si>
    <t>Caneca Material: Aço Inoxidável , Capacidade: 2 L, Uso: 
Copa E Cozinha , Características Adicionais: Fervedor</t>
  </si>
  <si>
    <t>Açucareiro Material: Aço Inoxidável , Capacidade: 440 G, 
Características Adicionais: Com Colher E Tampa</t>
  </si>
  <si>
    <t>Bandeja Metálica Material: Aço Inoxidável , Diâmetro: 40 
CM, Características Adicionais: Redonda , Espessura: 0,6 M</t>
  </si>
  <si>
    <t xml:space="preserve">Cesto Lixo Material: Plástico , Capacidade: 100 L, 
Características Adicionais: Com Tampa E Reforçado </t>
  </si>
  <si>
    <t>Bule Material: Aço Inoxidável , Capacidade: 1 L, 
Finalidade: Café , Características Adicionais: Tampa, Alça E Bico 
Curto</t>
  </si>
  <si>
    <t>Colher Material Corpo: Aço Inoxidável , Material Cabo: 
Aço Inoxidável , Aplicação: Café , Comprimento: 9,20 C</t>
  </si>
  <si>
    <t>Colher Material Corpo: Aço Inoxidável , Material Cabo: 
Aço Inoxidável , Tamanho: Pequeno , Aplicação: Chá</t>
  </si>
  <si>
    <t>Colher Material Corpo: Aço Inoxidável , Material Cabo: 
Aço Inoxidável , Aplicação: Sopa , Características Adicionais: Lisa E 
Polida Com 1,50 Mm De Espessura</t>
  </si>
  <si>
    <t>Colher Pau Material: Madeira , Tamanho: Grande , 
Comprimento: 60 C</t>
  </si>
  <si>
    <t>Copo De Vidro Capacidade: 400 ML, Diâmetro Boca: 60 
MM, Altura: 140 MM, Cor: Incolor , Tipo Uso: Água/Suco
/Refrigerante</t>
  </si>
  <si>
    <t>Faca Mesa Material Lâmina: Aço Inoxidável , Material 
Cabo: Aço Inoxidável , Cor Cabo: Não Aplicável</t>
  </si>
  <si>
    <t>Faca Mesa Material Lâmina: Aço Inoxidável , Material 
Cabo: Aço Inoxidável , Tipo: Sobremesa</t>
  </si>
  <si>
    <t>Forro Para Bandeja Material: Plástico , Cor: Branca , 
Diâmetro: 40 CM, Características Adicionais: Plástico Em Desenho 
Bordado</t>
  </si>
  <si>
    <t>Garrafa Térmica Material: Aço Inoxidável , Capacidade: 3 
L, Características Adicionais: Alça, Sistema Pressão(Serve-Jato) E 
Corta Cotas</t>
  </si>
  <si>
    <t>Garrafa Térmica Material: Plástico Resistente , 
Capacidade: 1 L, Cor: Preta , Características Adicionais: Com 
Tampa Em Pressão E Ampola Em Vidro</t>
  </si>
  <si>
    <t>Garfo Mesa Material Corpo: Aço Inoxidável , Material 
Cabo: Aço Inoxidável , Tipo: Mesa , Características Adicionais: Liso 
E Polido , Comprimento: 21 C</t>
  </si>
  <si>
    <t>Garfo Mesa Material Corpo: Aço Inoxidável , Material 
Cabo: Aço Inoxidável , Tipo: Sobremesa , Características 
Adicionais: Liso E Polido; 16 Cm De Comp. E 1 Mm De Esp.</t>
  </si>
  <si>
    <t>Jarra Material: Aço Inoxidável , Capacidade: 2 L, Modelo: 
Com Tampa E Alça , Aplicação: Copa E Cozinha</t>
  </si>
  <si>
    <t>Pá Coletora Lixo Material Coletor: Poliestireno , Material 
Cabo: Madeira , Comprimento Cabo: 80 CM, Comprimento: 28 CM, 
Largura: 28 CM, Altura: 81 CM, Aplicação: Limpeza</t>
  </si>
  <si>
    <t>Prato Porcelana Aplicação: Refeição , Formato: 
Redondo , Características Adicionais: Borda Espessura 3,9 Cm , 
Cor: Branca , Tipo: Raso , Diâmetro: 24,5 C</t>
  </si>
  <si>
    <t xml:space="preserve">Prato Porcelana Aplicação: Sobremesa , Formato: Circular 
, Cor: Branca , Tipo: Raso </t>
  </si>
  <si>
    <t>Taça Material: Vidro Temperado Transparente , Altura: 23 
CM, Capacidade: 200 ML, Uso: Espumante</t>
  </si>
  <si>
    <t>Xícara Material: Porcelana , Tipo: Chá , Cor: Branca , 
Capacidade: 120 ML, Características Adicionais: Com Pire</t>
  </si>
  <si>
    <t>VALOR DILUIDO POR POSTO DE COPEIRA</t>
  </si>
  <si>
    <t>MATERIAL DE CONSUMO (Por Demanda)</t>
  </si>
  <si>
    <t>TOTAL GERAL MENSAL</t>
  </si>
  <si>
    <t>TOTAL GERAL ANUAL</t>
  </si>
  <si>
    <t>MATERIAL DE LIMPEZA (Por Demanda)</t>
  </si>
  <si>
    <t>Água Sanitária Composição Química: Hipoclorito De Sódio, Hidróxido De Sódio, Cloreto , Cor: Incolor , Aplicação: Lavagem E Alvejante De Roupas, Banheiras, Pias, Tipo: Comum, Garrafa 1 Litro</t>
  </si>
  <si>
    <t>Álcool Etílico Limpeza De Ambientes Tipo: Etílico , 
Aplicação: Limpeza , Características Adicionais: Líquido , 
Concentração: 70%, Frasco 1 Litro</t>
  </si>
  <si>
    <t>Detergente Composição: Alquilbenzeno Sulfonato De Sódio , Aplicação: Limpeza Em Geral , Aroma: Neutro , Características Adicionais: Tensoativo Biodegradável , Aspecto Físico: Líquido,Frasco 500 Mililitro</t>
  </si>
  <si>
    <t>Esponja Limpeza Material: Espuma / Fibra Sintética , Formato: Retangular , Abrasividade: Alta / Mínima , Aplicação: Limpeza Geral , Características Adicionais: Uma Face Macia Outra Áspera , Comprimento Mínimo: 180 MM, Largura Mínima: 100 MM, Espessura Mínima: 20 M</t>
  </si>
  <si>
    <t xml:space="preserve">Esponja Limpeza Material: Lã Aço , Aplicação: Limpeza, Geral Pacote 60 Grama </t>
  </si>
  <si>
    <t>Limpador Base Ácida Aspecto Físico: Líquido , Aplicação: Limpeza Em Geral , Características Adicionais: Concentrado De Mistura Aquosa Biodegradável, Frasco 500 Mililitro</t>
  </si>
  <si>
    <t>Pano Limpeza Material: 100% Algodão , Comprimento: 70 CM, Largura: 40 CM, Características Adicionais: Lavado, Alvejado, Bainha</t>
  </si>
  <si>
    <t>Sabão Barra Composição Básica: Sais + Ácido Graxo , Tipo: Neutro , Características Adicionais: Sem Perfume, Barra 200 Grama</t>
  </si>
  <si>
    <t xml:space="preserve">Saco Plástico Lixo Capacidade: 150 L, Cor: Verde , Largura: 90 CM, Altura: 110 CM, Material: Resina Termoplástica </t>
  </si>
  <si>
    <t>Pano Prato Material: Algodão , Comprimento: 60 CM, Largura: 40 CM, Cor: Branca , Características Adicionais: Absorvente/Lavável E Durável</t>
  </si>
  <si>
    <t>Rodo Material Cabo: Plástico , Material Suporte: Plástico , Comprimento Suporte: 40 CM, Cor: Suporte E Cabo Prata , Quantidade Borrachas: 1 U</t>
  </si>
  <si>
    <t>Rodo Material Cabo: Plástico , Material Suporte: Plástico , Comprimento Suporte: 13 CM, Características Adicionais: Para Pia</t>
  </si>
  <si>
    <t>Vassoura Material Cerdas: Material Cepa: Plástico , Comprimento Cepa: 40 CM, Características Adicionais: Cabo Rosqueável, 1,50 M</t>
  </si>
  <si>
    <t>TOTAL GERAL DOS INSUMOS</t>
  </si>
  <si>
    <t>EDIFÍCIO CGU-SEDE HOJE</t>
  </si>
  <si>
    <t>Turno</t>
  </si>
  <si>
    <t>Domingo</t>
  </si>
  <si>
    <t>Segunda</t>
  </si>
  <si>
    <t>Terça</t>
  </si>
  <si>
    <t>Quarta</t>
  </si>
  <si>
    <t>Quinta</t>
  </si>
  <si>
    <t>Sexta</t>
  </si>
  <si>
    <t>Sábado</t>
  </si>
  <si>
    <t>Diurno</t>
  </si>
  <si>
    <t>L1 FOLG</t>
  </si>
  <si>
    <t>L1</t>
  </si>
  <si>
    <t>L2</t>
  </si>
  <si>
    <t>D1 FOLG</t>
  </si>
  <si>
    <t>D1</t>
  </si>
  <si>
    <t>D3</t>
  </si>
  <si>
    <t>D2 FOLG</t>
  </si>
  <si>
    <t>D2</t>
  </si>
  <si>
    <t>D4</t>
  </si>
  <si>
    <t>D3 FOLG</t>
  </si>
  <si>
    <t>D5</t>
  </si>
  <si>
    <t>D7</t>
  </si>
  <si>
    <t>D4 FOLG</t>
  </si>
  <si>
    <t>D6</t>
  </si>
  <si>
    <t>D8</t>
  </si>
  <si>
    <t>Noturno</t>
  </si>
  <si>
    <t>N1 FOLG</t>
  </si>
  <si>
    <t>N1</t>
  </si>
  <si>
    <t>N3</t>
  </si>
  <si>
    <t>N2 FOLG</t>
  </si>
  <si>
    <t>N2</t>
  </si>
  <si>
    <t>N4</t>
  </si>
  <si>
    <t>D5 FOLG</t>
  </si>
  <si>
    <t>D9</t>
  </si>
  <si>
    <t>D11</t>
  </si>
  <si>
    <t>D6 FOLG</t>
  </si>
  <si>
    <t>D10</t>
  </si>
  <si>
    <t>D12</t>
  </si>
  <si>
    <t>SABRINA</t>
  </si>
  <si>
    <t>COMERCIAL@GRUPOCITYSEVICE.COM</t>
  </si>
  <si>
    <t>44 HORAS SEMANAIS</t>
  </si>
  <si>
    <t>custos</t>
  </si>
  <si>
    <t>Colher Material Corpo: Aço Inoxidável , Material Cabo:
Aço Inoxidável , Tamanho: Grande , Tipo: Arroz , Características
Adicionais: Medindo 25 Cm De Diâmetro E 10 Cm Parte Côncava</t>
  </si>
  <si>
    <t>Colher Mesa Material Corpo: Aço Inoxidável , Material 
Cabo: Aço Inoxidável , Características Adicionais: Lisa E Polida , 
Comprimento: 20 CM, Espessura: 3 MM, Tipo: Sobremesa</t>
  </si>
  <si>
    <t>Pote Alimentos Material: Plástico , Formato: Retangular , 
Cor: Azul , Cor Tampa: Amarela , Altura: 21 CM, Largura: 20 CM, 
Capacidade: 5</t>
  </si>
  <si>
    <t>Xícara Material: Porcelana , Tipo: Café , Cor: Branca , 
Capacidade: 80 ML, Características Adicionais: Com Pires</t>
  </si>
  <si>
    <t>Chaleira Material: Aço Inoxidável , Capacidade: 1,70 L, Características Adicionais: Desligamento Automático, Base Destacável , Tipo: Elétrica , Potência Mínima: 1.200 W, Voltagem: 220</t>
  </si>
  <si>
    <t>Sabão Pó Aspecto Físico: Pó , Composição: Ácidos Graxos Vegetais, Álcalis, Sulfato, Carbona , Características Adicionais: Amarelo, Utiizado Em Limpeza Em Gera, Caixa 1 Quilograma</t>
  </si>
  <si>
    <t>Açúcar Tipo: Cristal
De primeira qualidade, embalado em pacotes de 5 kg (cinco) quilograma. Validade residual mínima de 6 meses.
Possuir características organolépticas, fisico-quimicas, microbiológicas e microscópicas que atendam ao padrão de identidade e qualidade estabelecido na legislação vigente (dentre as quais Resolução-MS/CNNPA n.º 12, de 24/07/1978; Resolução-Anvisa/RDC n.º 14, de 31/03/2014; e Resolução-Anvisa/RDC n.º 12, de 02/01/2001, alterada pela Res. 171, de 04/09/2006). 
Caso solicitado, a adequação à legislação deve ser demonstrada por laudo de análise laboratorial, datado de no máximo 180 (cento e oitenta) dias.</t>
  </si>
  <si>
    <t>Adoçante
Tipo liquido límpido transparente, à base de ciclamato de sódio e sacarina sódica.                               
Em frasco com 100ml e validade residual mínima de 6 meses.</t>
  </si>
  <si>
    <t>Café 
Aspecto: em pó homogêneo, torrado e moído:
•Apresentar selos de pureza e categoria de qualidade(PQC) da ABIC, em plena validade, ou Laudo de avaliação do café emitido por laboratório especializado, com nota de Qualidade Global mínima de 6,0 pontos na Escala Sensorial do Café e teor máximo 1% de impureza.
Categoria: Superior;
• Predominantemente café arábica;
• Bebida de característica dura;
• Embalagem a vácuo, em pacotes de 500 g (quinhentos gramas); com registro da data de fabricação e validade estampadas no rótulo . Validade remanescente de no mínimo 6 meses contados da data de entrega pelo fornecedor.
• Detalhamento da especificação conforme site da ABIC : www.abic.com.br/nivel minimo de qualidade/modelos
de edital/categoria superior.
• Em caso de dúvidas, amostras serão retiradas e enviadas aos laboratórios cadastrados pela ABIC ( citados na página do site acima) para verificação de teor de impurezas e categoria de qualidade do café. No caso de reprovação, os custos advindos das análises, bem como as sanções decorrentes serão suportadas pelo fornecedor.</t>
  </si>
  <si>
    <t>Chá Alimentação 
Tipo: Misto , Uso: Alimentício , Sabor: Diversos Sabores , Apresentação: Saquinhos De 12g , Caixa 250 Grama. Validade residual mínima de 6 meses quando do recebimento.</t>
  </si>
  <si>
    <t>Copo  água/suco
Copo descartável para água confeccionado com resina termoplástica reciclável branca ou translúcida com capacidade mínima de 180 ml e máxima 200 ml. Isento de rachaduras, furos, sujidades, bordas afiadas e rebarbas. 
Embalados em mangas plásticas transparentes e inviolávéis contendo 100 unidades. Embalagem externa deve apresentar capacidade total de cada copo, quantidade de copos, informações para rastreabilidade e, principalmente, selo de segurança ABNT seguindo a NBR 14865:2012, informação compulsória conforme portaria INMETRO 453:2010. Cada copo deve apresentar em relevo marcação de volume, nome do fabricante e símbolo de identificação do material para reciclagem. 
Massa mínima de 2,20 g</t>
  </si>
  <si>
    <t>Água Mineral sem gás
Garrafão Material: Plástico , Capacidade: 20 litros, Aplicação: Água , Características Adicionais: Com Tampa</t>
  </si>
  <si>
    <t>Talher Descartável
 Material: Plástico , Tipo: Mexedor De Cafezinho , Aplicação: Copa E Cozinha , Cor: Branco Transparente, Pacote 500 Unidade</t>
  </si>
  <si>
    <t xml:space="preserve">Guardanapo De Papel 
Material: Celulose , Largura: 22 CM, Comprimento: 24 CM, Cor: Branca , Tipo Folhas: Dupla, Pacote 50 Unidade </t>
  </si>
  <si>
    <t>Coador Café 
Material: Tecido , Tamanho: 29 X 39 , 
Aplicação: Para Cafeteira Elétrica , Capacidade: 20</t>
  </si>
  <si>
    <t>Valor Médio (pesquisa de preços)</t>
  </si>
  <si>
    <t>Encontrado somente duas cotações</t>
  </si>
  <si>
    <t>Apenas uma cotação encontrada</t>
  </si>
  <si>
    <t>Cotação sem o filtro de (Esfera Federal)</t>
  </si>
  <si>
    <t>VALOR TOTAL DILUIDO POR POSTO DE COPEIRA/MÊS</t>
  </si>
  <si>
    <t>Valor Médio</t>
  </si>
  <si>
    <t>Encontrado apenas uma cotações</t>
  </si>
  <si>
    <t>Encontrado apenas duas cotações</t>
  </si>
  <si>
    <t>Cotação do Pregão Nº 07/2021 (MDHC)</t>
  </si>
  <si>
    <t>Cotação do Pregão Nº 90007/2024 (PGT/MPT)</t>
  </si>
  <si>
    <t>Cotação do Pregão Nº 90001/2025 ( ANAC)</t>
  </si>
  <si>
    <t>Valor Unitário (Média)</t>
  </si>
  <si>
    <t>Cotação do Pregão 07/2021 (MDHC)</t>
  </si>
  <si>
    <t>A presente pesquisa foi realizada por meio do Sistema Pesquisa de Preços do site: Compras.gov.br. O parâmetro utilizado é o previsto no art. 5, inciso II da IN/SEGES/ME nº 65, de 7 de julho de 2021. Utilizou-se contratações similares feitas pela Administração Pública, em execução ou concluídas no período de 1 (um) ano anterior à data da pesquisa de preços, inclusive mediante sistema de registro de preços, observado o índice de atualização de preços correspondente;</t>
  </si>
  <si>
    <t>00190.101234/2025-40</t>
  </si>
  <si>
    <t>90003/2025</t>
  </si>
  <si>
    <t>DF 000042/2025</t>
  </si>
  <si>
    <t>Copo café/chá
Copo descartável para café confeccionado com resina termoplástica reciclável branca ou translúcida com capacidade mínima de 45 ml e máxima 50 ml. Isento de rachaduras, furos, sujidades, bordas afiadas e rebarbas. Embalados em mangas plásticas transparentes e inviolávéis contendo 100 unidades. Embalagem externa deve apresentar capacidade total de cada copo, quantidade de copos, informações para rastreabilidade e, principalmente, Selo de Identificação de Conformidade ABNT seguindo a NBR 14865:2012, informação compulsória conforme portaria INMETRO 453:2010. Cada copo deve apresentar em relevo marcação de volume,  nome do fabricante e símbolo de identificação do material para reciclagem. Massa mínima de 0,75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</si>
</sst>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R$&quot;\ * #,##0.00_-;\-&quot;R$&quot;\ * #,##0.00_-;_-&quot;R$&quot;\ * &quot;-&quot;??_-;_-@_-"/>
    <numFmt numFmtId="43" formatCode="_-* #,##0.00_-;\-* #,##0.00_-;_-* &quot;-&quot;??_-;_-@_-"/>
    <numFmt numFmtId="164" formatCode="_-&quot;R$&quot;* #,##0.00_-;\-&quot;R$&quot;* #,##0.00_-;_-&quot;R$&quot;* &quot;-&quot;??_-;_-@_-"/>
    <numFmt numFmtId="165" formatCode="_(&quot;R$ &quot;* #,##0.00_);_(&quot;R$ &quot;* \(#,##0.00\);_(&quot;R$ &quot;* &quot;-&quot;??_);_(@_)"/>
    <numFmt numFmtId="166" formatCode="&quot;R$ &quot;#,##0_);\(&quot;R$ &quot;#,##0\)"/>
    <numFmt numFmtId="167" formatCode="&quot;R$ &quot;#,##0.00_);\(&quot;R$ &quot;#,##0.00\)"/>
    <numFmt numFmtId="168" formatCode="_(&quot;R$ &quot;* #,##0.00_);_(&quot;R$ &quot;* \(#,##0.00\);_(&quot;R$ &quot;* \-??_);_(@_)"/>
    <numFmt numFmtId="169" formatCode="#,##0.00\ ;&quot; (&quot;#,##0.00\);&quot; -&quot;#\ ;@\ "/>
    <numFmt numFmtId="170" formatCode="_(&quot;R$ &quot;* #,##0_);_(&quot;R$ &quot;* \(#,##0\);_(&quot;R$ &quot;* &quot;-&quot;_);_(@_)"/>
    <numFmt numFmtId="171" formatCode="&quot;R$ &quot;#,##0_);[Red]\(&quot;R$ &quot;#,##0\)"/>
    <numFmt numFmtId="172" formatCode="_(* #,##0.00_);_(* \(#,##0.00\);_(* \-??_);_(@_)"/>
    <numFmt numFmtId="173" formatCode="_-* #,##0_-;\-* #,##0_-;_-* &quot;-&quot;??_-;_-@_-"/>
    <numFmt numFmtId="174" formatCode="#,##0.00_ ;\-#,##0.00\ "/>
    <numFmt numFmtId="175" formatCode="_-[$R$-416]\ * #,##0.00_-;\-[$R$-416]\ * #,##0.00_-;_-[$R$-416]\ * &quot;-&quot;??_-;_-@_-"/>
    <numFmt numFmtId="176" formatCode="0.000%"/>
  </numFmts>
  <fonts count="41" x14ac:knownFonts="1">
    <font>
      <sz val="11"/>
      <color theme="1"/>
      <name val="Calibri"/>
      <family val="2"/>
      <scheme val="minor"/>
    </font>
    <font>
      <sz val="11"/>
      <color theme="1"/>
      <name val="Calibri"/>
      <family val="2"/>
      <scheme val="minor"/>
    </font>
    <font>
      <sz val="12"/>
      <color theme="1"/>
      <name val="Calibri"/>
      <family val="2"/>
      <scheme val="minor"/>
    </font>
    <font>
      <b/>
      <sz val="12"/>
      <color rgb="FF000000"/>
      <name val="Calibri"/>
      <family val="2"/>
      <scheme val="minor"/>
    </font>
    <font>
      <sz val="12"/>
      <color rgb="FF000000"/>
      <name val="Calibri"/>
      <family val="2"/>
      <scheme val="minor"/>
    </font>
    <font>
      <sz val="8"/>
      <name val="Calibri"/>
      <family val="2"/>
      <scheme val="minor"/>
    </font>
    <font>
      <u/>
      <sz val="11"/>
      <color theme="10"/>
      <name val="Calibri"/>
      <family val="2"/>
      <scheme val="minor"/>
    </font>
    <font>
      <sz val="10"/>
      <name val="Arial"/>
      <family val="2"/>
    </font>
    <font>
      <u/>
      <sz val="8.4"/>
      <color indexed="12"/>
      <name val="Arial"/>
      <family val="2"/>
    </font>
    <font>
      <u/>
      <sz val="10"/>
      <color indexed="12"/>
      <name val="Arial"/>
      <family val="2"/>
    </font>
    <font>
      <sz val="11"/>
      <color indexed="8"/>
      <name val="Calibri"/>
      <family val="2"/>
    </font>
    <font>
      <sz val="10"/>
      <name val="Times New Roman"/>
      <family val="1"/>
    </font>
    <font>
      <b/>
      <sz val="18"/>
      <color indexed="56"/>
      <name val="Cambria"/>
      <family val="2"/>
    </font>
    <font>
      <b/>
      <sz val="15"/>
      <color indexed="56"/>
      <name val="Calibri"/>
      <family val="2"/>
    </font>
    <font>
      <sz val="11"/>
      <name val="Cambria"/>
      <family val="1"/>
    </font>
    <font>
      <b/>
      <sz val="11"/>
      <name val="Cambria"/>
      <family val="1"/>
    </font>
    <font>
      <b/>
      <i/>
      <sz val="11"/>
      <name val="Cambria"/>
      <family val="1"/>
    </font>
    <font>
      <b/>
      <sz val="11"/>
      <color theme="1"/>
      <name val="Cambria"/>
      <family val="1"/>
    </font>
    <font>
      <sz val="11"/>
      <color theme="1"/>
      <name val="Cambria"/>
      <family val="1"/>
    </font>
    <font>
      <b/>
      <sz val="12"/>
      <name val="Cambria"/>
      <family val="1"/>
    </font>
    <font>
      <sz val="10"/>
      <name val="Cambria"/>
      <family val="1"/>
    </font>
    <font>
      <b/>
      <sz val="14"/>
      <name val="Cambria"/>
      <family val="1"/>
    </font>
    <font>
      <b/>
      <u/>
      <sz val="10"/>
      <name val="Cambria"/>
      <family val="1"/>
    </font>
    <font>
      <sz val="10"/>
      <color rgb="FFFF0000"/>
      <name val="Cambria"/>
      <family val="1"/>
    </font>
    <font>
      <b/>
      <sz val="10"/>
      <color rgb="FFFF0000"/>
      <name val="Cambria"/>
      <family val="1"/>
    </font>
    <font>
      <b/>
      <sz val="9"/>
      <color theme="1"/>
      <name val="Arial"/>
      <family val="2"/>
    </font>
    <font>
      <sz val="9"/>
      <name val="Arial"/>
      <family val="2"/>
    </font>
    <font>
      <sz val="9"/>
      <color theme="1"/>
      <name val="Arial"/>
      <family val="2"/>
    </font>
    <font>
      <b/>
      <sz val="9"/>
      <name val="Arial"/>
      <family val="2"/>
    </font>
    <font>
      <sz val="9"/>
      <color theme="1"/>
      <name val="Calibri"/>
      <family val="2"/>
      <scheme val="minor"/>
    </font>
    <font>
      <sz val="11"/>
      <color rgb="FF000000"/>
      <name val="Aptos Narrow"/>
      <family val="2"/>
    </font>
    <font>
      <b/>
      <sz val="11"/>
      <color theme="1"/>
      <name val="Calibri"/>
      <family val="2"/>
      <scheme val="minor"/>
    </font>
    <font>
      <b/>
      <sz val="8"/>
      <name val="Arial"/>
      <family val="2"/>
    </font>
    <font>
      <b/>
      <sz val="8"/>
      <color rgb="FFFF0000"/>
      <name val="Arial"/>
      <family val="2"/>
    </font>
    <font>
      <b/>
      <sz val="11"/>
      <color rgb="FFFF0000"/>
      <name val="Calibri"/>
      <family val="2"/>
      <scheme val="minor"/>
    </font>
    <font>
      <sz val="11"/>
      <name val="Calibri"/>
      <family val="2"/>
      <scheme val="minor"/>
    </font>
    <font>
      <sz val="11"/>
      <name val="Aptos Narrow"/>
      <family val="2"/>
    </font>
    <font>
      <sz val="10"/>
      <name val="Calibri"/>
      <family val="2"/>
      <scheme val="minor"/>
    </font>
    <font>
      <sz val="11"/>
      <color rgb="FFFF0000"/>
      <name val="Calibri"/>
      <family val="2"/>
      <scheme val="minor"/>
    </font>
    <font>
      <b/>
      <sz val="9"/>
      <color theme="1"/>
      <name val="Arial"/>
      <family val="2"/>
    </font>
    <font>
      <sz val="11"/>
      <color theme="0"/>
      <name val="Cambria"/>
      <family val="1"/>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s>
  <borders count="91">
    <border>
      <left/>
      <right/>
      <top/>
      <bottom/>
      <diagonal/>
    </border>
    <border>
      <left/>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thin">
        <color auto="1"/>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auto="1"/>
      </right>
      <top/>
      <bottom style="medium">
        <color auto="1"/>
      </bottom>
      <diagonal/>
    </border>
    <border>
      <left style="thin">
        <color indexed="64"/>
      </left>
      <right style="medium">
        <color indexed="64"/>
      </right>
      <top/>
      <bottom style="thin">
        <color indexed="64"/>
      </bottom>
      <diagonal/>
    </border>
    <border>
      <left/>
      <right/>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indexed="64"/>
      </right>
      <top style="medium">
        <color auto="1"/>
      </top>
      <bottom style="medium">
        <color auto="1"/>
      </bottom>
      <diagonal/>
    </border>
    <border>
      <left style="thin">
        <color auto="1"/>
      </left>
      <right/>
      <top/>
      <bottom style="medium">
        <color auto="1"/>
      </bottom>
      <diagonal/>
    </border>
    <border>
      <left style="thin">
        <color indexed="64"/>
      </left>
      <right style="medium">
        <color indexed="64"/>
      </right>
      <top style="thin">
        <color indexed="64"/>
      </top>
      <bottom/>
      <diagonal/>
    </border>
    <border>
      <left/>
      <right style="medium">
        <color auto="1"/>
      </right>
      <top style="medium">
        <color auto="1"/>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ck">
        <color indexed="6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auto="1"/>
      </left>
      <right/>
      <top style="medium">
        <color indexed="64"/>
      </top>
      <bottom style="thin">
        <color auto="1"/>
      </bottom>
      <diagonal/>
    </border>
    <border>
      <left style="thin">
        <color indexed="64"/>
      </left>
      <right/>
      <top style="thin">
        <color indexed="64"/>
      </top>
      <bottom style="thin">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thin">
        <color indexed="64"/>
      </top>
      <bottom style="thin">
        <color indexed="64"/>
      </bottom>
      <diagonal/>
    </border>
    <border>
      <left/>
      <right style="medium">
        <color auto="1"/>
      </right>
      <top style="medium">
        <color indexed="64"/>
      </top>
      <bottom style="thin">
        <color auto="1"/>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rgb="FF000000"/>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indexed="64"/>
      </left>
      <right style="medium">
        <color indexed="64"/>
      </right>
      <top/>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right style="thin">
        <color indexed="64"/>
      </right>
      <top/>
      <bottom style="thin">
        <color indexed="64"/>
      </bottom>
      <diagonal/>
    </border>
  </borders>
  <cellStyleXfs count="84">
    <xf numFmtId="0" fontId="0" fillId="0" borderId="0"/>
    <xf numFmtId="43"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7" fillId="0" borderId="0"/>
    <xf numFmtId="44"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7" fillId="0" borderId="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166" fontId="7" fillId="0" borderId="0" applyFill="0" applyBorder="0" applyAlignment="0" applyProtection="0"/>
    <xf numFmtId="165" fontId="10" fillId="0" borderId="0" applyFont="0" applyFill="0" applyBorder="0" applyAlignment="0" applyProtection="0"/>
    <xf numFmtId="167" fontId="10" fillId="0" borderId="0" applyFill="0" applyBorder="0" applyAlignment="0" applyProtection="0"/>
    <xf numFmtId="165" fontId="7" fillId="0" borderId="0" applyFont="0" applyFill="0" applyBorder="0" applyAlignment="0" applyProtection="0"/>
    <xf numFmtId="168" fontId="7" fillId="0" borderId="0" applyFill="0" applyBorder="0" applyAlignment="0" applyProtection="0"/>
    <xf numFmtId="168" fontId="10" fillId="0" borderId="0" applyFill="0" applyBorder="0" applyAlignment="0" applyProtection="0"/>
    <xf numFmtId="168" fontId="7" fillId="0" borderId="0" applyFill="0" applyBorder="0" applyAlignment="0" applyProtection="0"/>
    <xf numFmtId="167" fontId="10" fillId="0" borderId="0" applyFill="0" applyBorder="0" applyAlignment="0" applyProtection="0"/>
    <xf numFmtId="165" fontId="7" fillId="0" borderId="0" applyFont="0" applyFill="0" applyBorder="0" applyAlignment="0" applyProtection="0"/>
    <xf numFmtId="43" fontId="7" fillId="0" borderId="0" applyFill="0" applyBorder="0" applyAlignment="0" applyProtection="0"/>
    <xf numFmtId="167" fontId="7" fillId="0" borderId="0" applyFill="0" applyBorder="0" applyAlignment="0" applyProtection="0"/>
    <xf numFmtId="169" fontId="7" fillId="0" borderId="0" applyFill="0" applyBorder="0" applyAlignment="0" applyProtection="0"/>
    <xf numFmtId="165" fontId="7" fillId="0" borderId="0" applyFont="0" applyFill="0" applyBorder="0" applyAlignment="0" applyProtection="0"/>
    <xf numFmtId="170" fontId="7" fillId="0" borderId="0" applyFont="0" applyFill="0" applyBorder="0" applyAlignment="0" applyProtection="0"/>
    <xf numFmtId="165" fontId="7" fillId="0" borderId="0" applyFont="0" applyFill="0" applyBorder="0" applyAlignment="0" applyProtection="0"/>
    <xf numFmtId="170"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0" fontId="7" fillId="0" borderId="0"/>
    <xf numFmtId="0" fontId="7" fillId="0" borderId="0"/>
    <xf numFmtId="0" fontId="10" fillId="0" borderId="0"/>
    <xf numFmtId="0" fontId="7" fillId="0" borderId="0"/>
    <xf numFmtId="0" fontId="7" fillId="0" borderId="0"/>
    <xf numFmtId="0" fontId="7" fillId="0" borderId="0"/>
    <xf numFmtId="0" fontId="7" fillId="0" borderId="0"/>
    <xf numFmtId="0" fontId="1" fillId="0" borderId="0"/>
    <xf numFmtId="9" fontId="10" fillId="0" borderId="0" applyFont="0" applyFill="0" applyBorder="0" applyAlignment="0" applyProtection="0"/>
    <xf numFmtId="9" fontId="7" fillId="0" borderId="0" applyFont="0" applyFill="0" applyBorder="0" applyAlignment="0" applyProtection="0"/>
    <xf numFmtId="9" fontId="10"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9" fontId="7" fillId="0" borderId="0" applyFill="0" applyBorder="0" applyAlignment="0" applyProtection="0"/>
    <xf numFmtId="171" fontId="7" fillId="0" borderId="0" applyFill="0" applyBorder="0" applyAlignment="0" applyProtection="0"/>
    <xf numFmtId="43" fontId="11" fillId="0" borderId="0" applyFont="0" applyFill="0" applyBorder="0" applyAlignment="0" applyProtection="0"/>
    <xf numFmtId="167" fontId="7" fillId="0" borderId="0" applyFill="0" applyBorder="0" applyAlignment="0" applyProtection="0"/>
    <xf numFmtId="172" fontId="7" fillId="0" borderId="0" applyFill="0" applyBorder="0" applyAlignment="0" applyProtection="0"/>
    <xf numFmtId="172" fontId="10" fillId="0" borderId="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172" fontId="7" fillId="0" borderId="0" applyFill="0" applyBorder="0" applyAlignment="0" applyProtection="0"/>
    <xf numFmtId="43" fontId="10" fillId="0" borderId="0" applyFont="0" applyFill="0" applyBorder="0" applyAlignment="0" applyProtection="0"/>
    <xf numFmtId="0" fontId="12" fillId="0" borderId="0" applyNumberFormat="0" applyFill="0" applyBorder="0" applyAlignment="0" applyProtection="0"/>
    <xf numFmtId="0" fontId="13" fillId="0" borderId="38" applyNumberFormat="0" applyFill="0" applyAlignment="0" applyProtection="0"/>
    <xf numFmtId="0" fontId="13" fillId="0" borderId="38" applyNumberFormat="0" applyFill="0" applyAlignment="0" applyProtection="0"/>
    <xf numFmtId="0" fontId="13" fillId="0" borderId="38" applyNumberFormat="0" applyFill="0" applyAlignment="0" applyProtection="0"/>
    <xf numFmtId="0" fontId="13" fillId="0" borderId="38" applyNumberFormat="0" applyFill="0" applyAlignment="0" applyProtection="0"/>
    <xf numFmtId="0" fontId="13" fillId="0" borderId="38" applyNumberFormat="0" applyFill="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ill="0" applyBorder="0" applyAlignment="0" applyProtection="0"/>
    <xf numFmtId="9" fontId="7" fillId="0" borderId="0" applyFont="0" applyFill="0" applyBorder="0" applyAlignment="0" applyProtection="0"/>
    <xf numFmtId="0" fontId="7" fillId="0" borderId="0"/>
    <xf numFmtId="43" fontId="7" fillId="0" borderId="0" applyFill="0" applyBorder="0" applyAlignment="0" applyProtection="0"/>
    <xf numFmtId="43" fontId="1" fillId="0" borderId="0" applyFont="0" applyFill="0" applyBorder="0" applyAlignment="0" applyProtection="0"/>
    <xf numFmtId="0" fontId="7" fillId="0" borderId="0"/>
    <xf numFmtId="164" fontId="7"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7"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xf numFmtId="44" fontId="1" fillId="0" borderId="0" applyFont="0" applyFill="0" applyBorder="0" applyAlignment="0" applyProtection="0"/>
  </cellStyleXfs>
  <cellXfs count="441">
    <xf numFmtId="0" fontId="0" fillId="0" borderId="0" xfId="0"/>
    <xf numFmtId="0" fontId="4" fillId="0" borderId="14" xfId="0" applyFont="1" applyBorder="1" applyAlignment="1">
      <alignment horizontal="center" vertical="center" wrapText="1"/>
    </xf>
    <xf numFmtId="0" fontId="3" fillId="0" borderId="28"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3" xfId="0" applyFont="1" applyBorder="1" applyAlignment="1">
      <alignment horizontal="center" vertical="center" wrapText="1"/>
    </xf>
    <xf numFmtId="0" fontId="2" fillId="0" borderId="14" xfId="0" applyFont="1" applyBorder="1" applyAlignment="1">
      <alignment horizontal="center"/>
    </xf>
    <xf numFmtId="0" fontId="4" fillId="0" borderId="37" xfId="0" applyFont="1" applyBorder="1" applyAlignment="1">
      <alignment horizontal="center" vertical="center" wrapText="1"/>
    </xf>
    <xf numFmtId="0" fontId="4" fillId="0" borderId="0" xfId="0" applyFont="1" applyAlignment="1">
      <alignment horizontal="center" vertical="center" wrapText="1"/>
    </xf>
    <xf numFmtId="0" fontId="6" fillId="0" borderId="0" xfId="2" applyFill="1" applyBorder="1" applyAlignment="1">
      <alignment horizontal="center" vertical="center" wrapText="1"/>
    </xf>
    <xf numFmtId="0" fontId="3" fillId="0" borderId="32" xfId="0" applyFont="1" applyBorder="1" applyAlignment="1">
      <alignment horizontal="center" vertical="center" wrapText="1"/>
    </xf>
    <xf numFmtId="0" fontId="14" fillId="0" borderId="0" xfId="13" applyFont="1" applyAlignment="1">
      <alignment vertical="center"/>
    </xf>
    <xf numFmtId="0" fontId="15" fillId="0" borderId="0" xfId="13" applyFont="1" applyAlignment="1">
      <alignment vertical="center" wrapText="1"/>
    </xf>
    <xf numFmtId="0" fontId="14" fillId="0" borderId="0" xfId="13" applyFont="1" applyAlignment="1">
      <alignment vertical="center" wrapText="1"/>
    </xf>
    <xf numFmtId="0" fontId="16" fillId="0" borderId="0" xfId="13" applyFont="1" applyAlignment="1">
      <alignment horizontal="center" vertical="center" wrapText="1"/>
    </xf>
    <xf numFmtId="0" fontId="15" fillId="0" borderId="0" xfId="13" applyFont="1" applyAlignment="1">
      <alignment horizontal="right" vertical="center" wrapText="1"/>
    </xf>
    <xf numFmtId="0" fontId="14" fillId="0" borderId="0" xfId="13" applyFont="1" applyAlignment="1">
      <alignment horizontal="center" vertical="center"/>
    </xf>
    <xf numFmtId="43" fontId="14" fillId="0" borderId="39" xfId="1" applyFont="1" applyFill="1" applyBorder="1" applyAlignment="1">
      <alignment horizontal="left" vertical="center"/>
    </xf>
    <xf numFmtId="0" fontId="14" fillId="0" borderId="1" xfId="4" applyFont="1" applyBorder="1" applyAlignment="1">
      <alignment horizontal="justify" vertical="center"/>
    </xf>
    <xf numFmtId="43" fontId="14" fillId="0" borderId="41" xfId="1" applyFont="1" applyFill="1" applyBorder="1" applyAlignment="1">
      <alignment horizontal="left" vertical="center"/>
    </xf>
    <xf numFmtId="0" fontId="14" fillId="0" borderId="0" xfId="4" applyFont="1" applyAlignment="1">
      <alignment horizontal="justify" vertical="center"/>
    </xf>
    <xf numFmtId="43" fontId="14" fillId="0" borderId="43" xfId="1" applyFont="1" applyFill="1" applyBorder="1" applyAlignment="1">
      <alignment horizontal="left" vertical="center"/>
    </xf>
    <xf numFmtId="0" fontId="14" fillId="0" borderId="22" xfId="4" applyFont="1" applyBorder="1" applyAlignment="1">
      <alignment horizontal="justify" vertical="center"/>
    </xf>
    <xf numFmtId="0" fontId="14" fillId="0" borderId="0" xfId="4" applyFont="1" applyAlignment="1">
      <alignment vertical="center"/>
    </xf>
    <xf numFmtId="0" fontId="15" fillId="0" borderId="0" xfId="4" applyFont="1" applyAlignment="1">
      <alignment horizontal="justify" vertical="center"/>
    </xf>
    <xf numFmtId="0" fontId="14" fillId="0" borderId="0" xfId="14" applyNumberFormat="1" applyFont="1" applyFill="1" applyBorder="1" applyAlignment="1">
      <alignment vertical="center"/>
    </xf>
    <xf numFmtId="49" fontId="14" fillId="0" borderId="42" xfId="4" applyNumberFormat="1" applyFont="1" applyBorder="1" applyAlignment="1">
      <alignment horizontal="right" vertical="center"/>
    </xf>
    <xf numFmtId="0" fontId="14" fillId="0" borderId="22" xfId="4" applyFont="1" applyBorder="1" applyAlignment="1">
      <alignment vertical="center"/>
    </xf>
    <xf numFmtId="0" fontId="14" fillId="0" borderId="22" xfId="4" applyFont="1" applyBorder="1" applyAlignment="1">
      <alignment horizontal="right" vertical="center"/>
    </xf>
    <xf numFmtId="0" fontId="14" fillId="0" borderId="0" xfId="14" applyNumberFormat="1" applyFont="1" applyFill="1" applyAlignment="1">
      <alignment vertical="center"/>
    </xf>
    <xf numFmtId="0" fontId="15" fillId="0" borderId="5" xfId="13" applyFont="1" applyBorder="1" applyAlignment="1">
      <alignment horizontal="center" vertical="center" wrapText="1"/>
    </xf>
    <xf numFmtId="43" fontId="14" fillId="0" borderId="7" xfId="4" applyNumberFormat="1" applyFont="1" applyBorder="1" applyAlignment="1">
      <alignment horizontal="right" vertical="center"/>
    </xf>
    <xf numFmtId="14" fontId="14" fillId="0" borderId="7" xfId="4" applyNumberFormat="1" applyFont="1" applyBorder="1" applyAlignment="1">
      <alignment horizontal="right" vertical="center"/>
    </xf>
    <xf numFmtId="0" fontId="14" fillId="0" borderId="0" xfId="1" applyNumberFormat="1" applyFont="1" applyFill="1" applyBorder="1" applyAlignment="1">
      <alignment horizontal="center" vertical="center"/>
    </xf>
    <xf numFmtId="0" fontId="15" fillId="0" borderId="0" xfId="1" applyNumberFormat="1" applyFont="1" applyFill="1" applyBorder="1" applyAlignment="1">
      <alignment horizontal="left" vertical="center"/>
    </xf>
    <xf numFmtId="0" fontId="15" fillId="0" borderId="0" xfId="14" applyNumberFormat="1" applyFont="1" applyFill="1" applyBorder="1" applyAlignment="1">
      <alignment horizontal="center" vertical="center" wrapText="1"/>
    </xf>
    <xf numFmtId="0" fontId="14" fillId="0" borderId="0" xfId="1" applyNumberFormat="1" applyFont="1" applyFill="1" applyBorder="1" applyAlignment="1">
      <alignment horizontal="justify" vertical="center" wrapText="1"/>
    </xf>
    <xf numFmtId="10" fontId="14" fillId="0" borderId="6" xfId="13" applyNumberFormat="1" applyFont="1" applyBorder="1" applyAlignment="1">
      <alignment horizontal="right" vertical="center"/>
    </xf>
    <xf numFmtId="10" fontId="15" fillId="0" borderId="19" xfId="8" applyNumberFormat="1" applyFont="1" applyFill="1" applyBorder="1" applyAlignment="1">
      <alignment vertical="center" wrapText="1"/>
    </xf>
    <xf numFmtId="0" fontId="14" fillId="0" borderId="0" xfId="1" applyNumberFormat="1" applyFont="1" applyFill="1" applyBorder="1" applyAlignment="1">
      <alignment horizontal="left" vertical="center"/>
    </xf>
    <xf numFmtId="0" fontId="14" fillId="0" borderId="0" xfId="1" applyNumberFormat="1" applyFont="1" applyFill="1" applyBorder="1" applyAlignment="1">
      <alignment vertical="center"/>
    </xf>
    <xf numFmtId="0" fontId="14" fillId="0" borderId="0" xfId="72" applyNumberFormat="1" applyFont="1" applyFill="1" applyBorder="1" applyAlignment="1">
      <alignment horizontal="left" vertical="center"/>
    </xf>
    <xf numFmtId="43" fontId="14" fillId="0" borderId="3" xfId="20" applyNumberFormat="1" applyFont="1" applyFill="1" applyBorder="1" applyAlignment="1">
      <alignment vertical="center"/>
    </xf>
    <xf numFmtId="43" fontId="14" fillId="0" borderId="6" xfId="20" applyNumberFormat="1" applyFont="1" applyFill="1" applyBorder="1" applyAlignment="1">
      <alignment vertical="center"/>
    </xf>
    <xf numFmtId="43" fontId="15" fillId="0" borderId="19" xfId="1" applyFont="1" applyFill="1" applyBorder="1" applyAlignment="1">
      <alignment vertical="center" wrapText="1"/>
    </xf>
    <xf numFmtId="43" fontId="14" fillId="0" borderId="7" xfId="14" applyFont="1" applyFill="1" applyBorder="1" applyAlignment="1">
      <alignment horizontal="right" vertical="center"/>
    </xf>
    <xf numFmtId="10" fontId="15" fillId="0" borderId="20" xfId="14" applyNumberFormat="1" applyFont="1" applyFill="1" applyBorder="1" applyAlignment="1">
      <alignment horizontal="right" vertical="center"/>
    </xf>
    <xf numFmtId="43" fontId="15" fillId="0" borderId="45" xfId="14" applyFont="1" applyFill="1" applyBorder="1" applyAlignment="1">
      <alignment horizontal="right" vertical="center"/>
    </xf>
    <xf numFmtId="0" fontId="14" fillId="0" borderId="0" xfId="1" applyNumberFormat="1" applyFont="1" applyFill="1" applyBorder="1" applyAlignment="1">
      <alignment horizontal="left" vertical="center" wrapText="1"/>
    </xf>
    <xf numFmtId="0" fontId="14" fillId="0" borderId="0" xfId="1" applyNumberFormat="1" applyFont="1" applyFill="1" applyBorder="1" applyAlignment="1">
      <alignment vertical="center" wrapText="1"/>
    </xf>
    <xf numFmtId="10" fontId="15" fillId="0" borderId="25" xfId="14" applyNumberFormat="1" applyFont="1" applyFill="1" applyBorder="1" applyAlignment="1">
      <alignment horizontal="right" vertical="center"/>
    </xf>
    <xf numFmtId="43" fontId="15" fillId="0" borderId="0" xfId="14" applyFont="1" applyFill="1" applyBorder="1" applyAlignment="1">
      <alignment horizontal="right" vertical="center" wrapText="1"/>
    </xf>
    <xf numFmtId="0" fontId="14" fillId="0" borderId="49" xfId="1" applyNumberFormat="1" applyFont="1" applyFill="1" applyBorder="1" applyAlignment="1">
      <alignment horizontal="left" vertical="center" wrapText="1"/>
    </xf>
    <xf numFmtId="10" fontId="15" fillId="0" borderId="6" xfId="1" applyNumberFormat="1" applyFont="1" applyFill="1" applyBorder="1" applyAlignment="1">
      <alignment vertical="center"/>
    </xf>
    <xf numFmtId="0" fontId="14" fillId="0" borderId="49" xfId="1" applyNumberFormat="1" applyFont="1" applyFill="1" applyBorder="1" applyAlignment="1">
      <alignment vertical="center"/>
    </xf>
    <xf numFmtId="0" fontId="14" fillId="0" borderId="6" xfId="1" applyNumberFormat="1" applyFont="1" applyFill="1" applyBorder="1" applyAlignment="1">
      <alignment vertical="center"/>
    </xf>
    <xf numFmtId="10" fontId="15" fillId="0" borderId="20" xfId="13" applyNumberFormat="1" applyFont="1" applyBorder="1" applyAlignment="1">
      <alignment horizontal="right" vertical="center"/>
    </xf>
    <xf numFmtId="43" fontId="14" fillId="0" borderId="43" xfId="1" applyFont="1" applyFill="1" applyBorder="1" applyAlignment="1">
      <alignment horizontal="left" vertical="center" wrapText="1"/>
    </xf>
    <xf numFmtId="10" fontId="14" fillId="0" borderId="0" xfId="13" applyNumberFormat="1" applyFont="1" applyAlignment="1">
      <alignment horizontal="center" vertical="center"/>
    </xf>
    <xf numFmtId="43" fontId="14" fillId="0" borderId="0" xfId="14" applyFont="1" applyFill="1" applyAlignment="1">
      <alignment vertical="center"/>
    </xf>
    <xf numFmtId="0" fontId="18" fillId="0" borderId="0" xfId="0" applyFont="1"/>
    <xf numFmtId="43" fontId="15" fillId="3" borderId="3" xfId="1" applyFont="1" applyFill="1" applyBorder="1" applyAlignment="1">
      <alignment horizontal="center" vertical="center" wrapText="1"/>
    </xf>
    <xf numFmtId="43" fontId="15" fillId="3" borderId="15" xfId="14" applyFont="1" applyFill="1" applyBorder="1" applyAlignment="1">
      <alignment horizontal="center" vertical="center" wrapText="1"/>
    </xf>
    <xf numFmtId="0" fontId="15" fillId="3" borderId="14" xfId="13" applyFont="1" applyFill="1" applyBorder="1" applyAlignment="1">
      <alignment horizontal="center" vertical="center"/>
    </xf>
    <xf numFmtId="43" fontId="15" fillId="3" borderId="15" xfId="14" applyFont="1" applyFill="1" applyBorder="1" applyAlignment="1">
      <alignment horizontal="center" vertical="center"/>
    </xf>
    <xf numFmtId="43" fontId="15" fillId="3" borderId="15" xfId="1" applyFont="1" applyFill="1" applyBorder="1" applyAlignment="1">
      <alignment horizontal="center" vertical="center"/>
    </xf>
    <xf numFmtId="43" fontId="15" fillId="3" borderId="15" xfId="1" applyFont="1" applyFill="1" applyBorder="1" applyAlignment="1">
      <alignment horizontal="center" vertical="center" wrapText="1"/>
    </xf>
    <xf numFmtId="43" fontId="14" fillId="0" borderId="41" xfId="1" applyFont="1" applyFill="1" applyBorder="1" applyAlignment="1">
      <alignment horizontal="center" wrapText="1"/>
    </xf>
    <xf numFmtId="43" fontId="14" fillId="0" borderId="41" xfId="1" applyFont="1" applyFill="1" applyBorder="1" applyAlignment="1">
      <alignment horizontal="center"/>
    </xf>
    <xf numFmtId="0" fontId="20" fillId="0" borderId="0" xfId="13" applyFont="1" applyAlignment="1">
      <alignment vertical="center" wrapText="1"/>
    </xf>
    <xf numFmtId="43" fontId="20" fillId="0" borderId="0" xfId="13" applyNumberFormat="1" applyFont="1" applyAlignment="1">
      <alignment vertical="center" wrapText="1"/>
    </xf>
    <xf numFmtId="0" fontId="14" fillId="0" borderId="45" xfId="4" applyFont="1" applyBorder="1" applyAlignment="1">
      <alignment horizontal="right" vertical="center"/>
    </xf>
    <xf numFmtId="0" fontId="20" fillId="0" borderId="0" xfId="0" applyFont="1" applyAlignment="1">
      <alignment vertical="center" wrapText="1"/>
    </xf>
    <xf numFmtId="43" fontId="20" fillId="0" borderId="0" xfId="1" applyFont="1" applyFill="1" applyAlignment="1">
      <alignment horizontal="left" vertical="center" wrapText="1"/>
    </xf>
    <xf numFmtId="0" fontId="20" fillId="0" borderId="0" xfId="13" applyFont="1" applyAlignment="1">
      <alignment horizontal="left" vertical="center" wrapText="1"/>
    </xf>
    <xf numFmtId="174" fontId="14" fillId="0" borderId="44" xfId="83" applyNumberFormat="1" applyFont="1" applyFill="1" applyBorder="1" applyAlignment="1">
      <alignment horizontal="right" vertical="center"/>
    </xf>
    <xf numFmtId="0" fontId="14" fillId="0" borderId="0" xfId="4" applyFont="1" applyAlignment="1">
      <alignment horizontal="center" vertical="center"/>
    </xf>
    <xf numFmtId="49" fontId="14" fillId="0" borderId="42" xfId="4" applyNumberFormat="1" applyFont="1" applyBorder="1" applyAlignment="1">
      <alignment horizontal="center" vertical="center" wrapText="1"/>
    </xf>
    <xf numFmtId="0" fontId="23" fillId="0" borderId="0" xfId="13" applyFont="1" applyAlignment="1">
      <alignment vertical="center" wrapText="1"/>
    </xf>
    <xf numFmtId="0" fontId="24" fillId="0" borderId="0" xfId="13" applyFont="1" applyAlignment="1">
      <alignment vertical="center" wrapText="1"/>
    </xf>
    <xf numFmtId="0" fontId="23" fillId="0" borderId="0" xfId="0" applyFont="1" applyAlignment="1">
      <alignment vertical="center" wrapText="1"/>
    </xf>
    <xf numFmtId="43" fontId="23" fillId="0" borderId="0" xfId="13" applyNumberFormat="1" applyFont="1" applyAlignment="1">
      <alignment vertical="center" wrapText="1"/>
    </xf>
    <xf numFmtId="0" fontId="22" fillId="0" borderId="0" xfId="13" applyFont="1" applyAlignment="1">
      <alignment horizontal="left" vertical="center" wrapText="1"/>
    </xf>
    <xf numFmtId="0" fontId="0" fillId="0" borderId="0" xfId="0" applyAlignment="1">
      <alignment horizontal="center" vertical="center"/>
    </xf>
    <xf numFmtId="0" fontId="0" fillId="0" borderId="0" xfId="0" applyAlignment="1">
      <alignment vertical="center" wrapText="1"/>
    </xf>
    <xf numFmtId="173" fontId="14" fillId="0" borderId="6" xfId="1" applyNumberFormat="1" applyFont="1" applyFill="1" applyBorder="1" applyAlignment="1">
      <alignment horizontal="right" vertical="center"/>
    </xf>
    <xf numFmtId="10" fontId="14" fillId="0" borderId="51" xfId="13" applyNumberFormat="1" applyFont="1" applyBorder="1" applyAlignment="1">
      <alignment horizontal="right" vertical="center" wrapText="1"/>
    </xf>
    <xf numFmtId="43" fontId="14" fillId="7" borderId="26" xfId="1" applyFont="1" applyFill="1" applyBorder="1" applyAlignment="1">
      <alignment horizontal="right" vertical="center"/>
    </xf>
    <xf numFmtId="43" fontId="14" fillId="7" borderId="7" xfId="1" applyFont="1" applyFill="1" applyBorder="1" applyAlignment="1">
      <alignment horizontal="right" vertical="center"/>
    </xf>
    <xf numFmtId="43" fontId="15" fillId="7" borderId="45" xfId="1" applyFont="1" applyFill="1" applyBorder="1" applyAlignment="1">
      <alignment horizontal="right" vertical="center"/>
    </xf>
    <xf numFmtId="43" fontId="15" fillId="3" borderId="26" xfId="14" applyFont="1" applyFill="1" applyBorder="1" applyAlignment="1">
      <alignment horizontal="center" vertical="center" wrapText="1"/>
    </xf>
    <xf numFmtId="0" fontId="18" fillId="0" borderId="28" xfId="0" applyFont="1" applyBorder="1"/>
    <xf numFmtId="0" fontId="27" fillId="2" borderId="13" xfId="0" applyFont="1" applyFill="1" applyBorder="1" applyAlignment="1">
      <alignment horizontal="center" vertical="center" wrapText="1"/>
    </xf>
    <xf numFmtId="0" fontId="27" fillId="2" borderId="14" xfId="0" applyFont="1" applyFill="1" applyBorder="1" applyAlignment="1">
      <alignment horizontal="center" vertical="center" wrapText="1"/>
    </xf>
    <xf numFmtId="44" fontId="26" fillId="2" borderId="15" xfId="83" applyFont="1" applyFill="1" applyBorder="1" applyAlignment="1">
      <alignment horizontal="center" vertical="center"/>
    </xf>
    <xf numFmtId="44" fontId="28" fillId="7" borderId="56" xfId="83" applyFont="1" applyFill="1" applyBorder="1" applyAlignment="1">
      <alignment horizontal="center" vertical="center"/>
    </xf>
    <xf numFmtId="44" fontId="28" fillId="7" borderId="15" xfId="83" applyFont="1" applyFill="1" applyBorder="1" applyAlignment="1">
      <alignment horizontal="center" vertical="center"/>
    </xf>
    <xf numFmtId="43" fontId="14" fillId="7" borderId="41" xfId="1" applyFont="1" applyFill="1" applyBorder="1" applyAlignment="1">
      <alignment horizontal="left" vertical="center"/>
    </xf>
    <xf numFmtId="0" fontId="14" fillId="7" borderId="0" xfId="1" applyNumberFormat="1" applyFont="1" applyFill="1" applyBorder="1" applyAlignment="1">
      <alignment vertical="center" wrapText="1"/>
    </xf>
    <xf numFmtId="10" fontId="14" fillId="7" borderId="51" xfId="13" applyNumberFormat="1" applyFont="1" applyFill="1" applyBorder="1" applyAlignment="1">
      <alignment horizontal="right" vertical="center" wrapText="1"/>
    </xf>
    <xf numFmtId="10" fontId="15" fillId="7" borderId="25" xfId="14" applyNumberFormat="1" applyFont="1" applyFill="1" applyBorder="1" applyAlignment="1">
      <alignment horizontal="right" vertical="center"/>
    </xf>
    <xf numFmtId="0" fontId="27" fillId="2" borderId="61"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28" xfId="0" applyFont="1" applyFill="1" applyBorder="1" applyAlignment="1">
      <alignment horizontal="center" vertical="center" wrapText="1"/>
    </xf>
    <xf numFmtId="0" fontId="27" fillId="2" borderId="63"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31" xfId="0" applyFont="1" applyFill="1" applyBorder="1" applyAlignment="1">
      <alignment horizontal="center" vertical="center" wrapText="1"/>
    </xf>
    <xf numFmtId="44" fontId="28" fillId="6" borderId="15" xfId="83" applyFont="1" applyFill="1" applyBorder="1" applyAlignment="1">
      <alignment horizontal="center" vertical="center" wrapText="1"/>
    </xf>
    <xf numFmtId="44" fontId="28" fillId="2" borderId="15" xfId="83" applyFont="1" applyFill="1" applyBorder="1" applyAlignment="1">
      <alignment horizontal="center" vertical="center"/>
    </xf>
    <xf numFmtId="0" fontId="17" fillId="0" borderId="28" xfId="0" applyFont="1" applyBorder="1" applyAlignment="1">
      <alignment horizontal="center" vertical="center" wrapText="1"/>
    </xf>
    <xf numFmtId="0" fontId="17" fillId="6" borderId="28" xfId="0" applyFont="1" applyFill="1" applyBorder="1" applyAlignment="1">
      <alignment horizontal="center" vertical="center" wrapText="1"/>
    </xf>
    <xf numFmtId="0" fontId="18" fillId="0" borderId="28" xfId="0" applyFont="1" applyBorder="1" applyAlignment="1">
      <alignment horizontal="center" vertical="center"/>
    </xf>
    <xf numFmtId="44" fontId="18" fillId="0" borderId="28" xfId="83" applyFont="1" applyBorder="1" applyAlignment="1">
      <alignment horizontal="center" vertical="center"/>
    </xf>
    <xf numFmtId="44" fontId="17" fillId="0" borderId="28" xfId="83" applyFont="1" applyBorder="1" applyAlignment="1">
      <alignment horizontal="center" vertical="center"/>
    </xf>
    <xf numFmtId="0" fontId="18" fillId="0" borderId="32" xfId="0" applyFont="1" applyBorder="1"/>
    <xf numFmtId="0" fontId="31" fillId="0" borderId="67" xfId="0" applyFont="1" applyBorder="1" applyAlignment="1">
      <alignment horizontal="center" vertical="center" wrapText="1"/>
    </xf>
    <xf numFmtId="0" fontId="0" fillId="0" borderId="28" xfId="0" applyBorder="1" applyAlignment="1">
      <alignment horizontal="center" vertical="center" wrapText="1"/>
    </xf>
    <xf numFmtId="175" fontId="0" fillId="0" borderId="44" xfId="83" applyNumberFormat="1" applyFont="1" applyBorder="1" applyAlignment="1">
      <alignment horizontal="center" vertical="center" wrapText="1"/>
    </xf>
    <xf numFmtId="44" fontId="0" fillId="0" borderId="44" xfId="83" applyFont="1" applyBorder="1" applyAlignment="1">
      <alignment horizontal="center" vertical="center" wrapText="1"/>
    </xf>
    <xf numFmtId="44" fontId="34" fillId="7" borderId="28" xfId="0" applyNumberFormat="1" applyFont="1" applyFill="1" applyBorder="1" applyAlignment="1">
      <alignment horizontal="center" vertical="center" wrapText="1"/>
    </xf>
    <xf numFmtId="0" fontId="33" fillId="0" borderId="0" xfId="39" applyFont="1" applyAlignment="1">
      <alignment horizontal="center" vertical="center"/>
    </xf>
    <xf numFmtId="49" fontId="0" fillId="0" borderId="44" xfId="0" applyNumberFormat="1" applyBorder="1" applyAlignment="1">
      <alignment horizontal="center" vertical="center" wrapText="1"/>
    </xf>
    <xf numFmtId="49" fontId="31" fillId="0" borderId="10" xfId="0" applyNumberFormat="1" applyFont="1" applyBorder="1" applyAlignment="1">
      <alignment vertical="center" wrapText="1"/>
    </xf>
    <xf numFmtId="49" fontId="31" fillId="0" borderId="27" xfId="0" applyNumberFormat="1" applyFont="1" applyBorder="1" applyAlignment="1">
      <alignment vertical="center" wrapText="1"/>
    </xf>
    <xf numFmtId="0" fontId="0" fillId="0" borderId="67" xfId="0" applyBorder="1" applyAlignment="1">
      <alignment horizontal="center" vertical="center" wrapText="1"/>
    </xf>
    <xf numFmtId="44" fontId="0" fillId="0" borderId="67" xfId="83" applyFont="1" applyBorder="1" applyAlignment="1">
      <alignment horizontal="center" vertical="center" wrapText="1"/>
    </xf>
    <xf numFmtId="0" fontId="31" fillId="0" borderId="75" xfId="0" applyFont="1" applyBorder="1" applyAlignment="1">
      <alignment horizontal="center" vertical="center" wrapText="1"/>
    </xf>
    <xf numFmtId="0" fontId="31" fillId="0" borderId="33" xfId="0" applyFont="1" applyBorder="1" applyAlignment="1">
      <alignment horizontal="center" vertical="center" wrapText="1"/>
    </xf>
    <xf numFmtId="0" fontId="18" fillId="0" borderId="32" xfId="0" applyFont="1" applyBorder="1" applyAlignment="1">
      <alignment horizontal="center" vertical="center"/>
    </xf>
    <xf numFmtId="0" fontId="17" fillId="0" borderId="28" xfId="0" applyFont="1" applyBorder="1" applyAlignment="1">
      <alignment horizontal="center" vertical="center"/>
    </xf>
    <xf numFmtId="44" fontId="17" fillId="0" borderId="31" xfId="83" applyFont="1" applyBorder="1" applyAlignment="1">
      <alignment horizontal="center" vertical="center"/>
    </xf>
    <xf numFmtId="44" fontId="0" fillId="0" borderId="28" xfId="83" applyFont="1" applyBorder="1" applyAlignment="1">
      <alignment horizontal="center" vertical="center" wrapText="1"/>
    </xf>
    <xf numFmtId="44" fontId="0" fillId="0" borderId="42" xfId="83" applyFont="1" applyBorder="1" applyAlignment="1">
      <alignment horizontal="center" vertical="center" wrapText="1"/>
    </xf>
    <xf numFmtId="0" fontId="18" fillId="0" borderId="31" xfId="0" applyFont="1" applyBorder="1" applyAlignment="1">
      <alignment horizontal="center" vertical="center"/>
    </xf>
    <xf numFmtId="44" fontId="18" fillId="0" borderId="28" xfId="83" applyFont="1" applyBorder="1" applyAlignment="1">
      <alignment horizontal="right"/>
    </xf>
    <xf numFmtId="44" fontId="17" fillId="0" borderId="28" xfId="83" applyFont="1" applyBorder="1" applyAlignment="1">
      <alignment horizontal="right"/>
    </xf>
    <xf numFmtId="44" fontId="17" fillId="7" borderId="28" xfId="0" applyNumberFormat="1" applyFont="1" applyFill="1" applyBorder="1" applyAlignment="1">
      <alignment horizontal="right"/>
    </xf>
    <xf numFmtId="44" fontId="18" fillId="0" borderId="28" xfId="0" applyNumberFormat="1" applyFont="1" applyBorder="1"/>
    <xf numFmtId="44" fontId="18" fillId="0" borderId="32" xfId="0" applyNumberFormat="1" applyFont="1" applyBorder="1"/>
    <xf numFmtId="44" fontId="17" fillId="0" borderId="28" xfId="0" applyNumberFormat="1" applyFont="1" applyBorder="1"/>
    <xf numFmtId="44" fontId="0" fillId="0" borderId="68" xfId="0" applyNumberFormat="1" applyBorder="1" applyAlignment="1">
      <alignment vertical="center"/>
    </xf>
    <xf numFmtId="0" fontId="0" fillId="0" borderId="77" xfId="0" applyBorder="1" applyAlignment="1">
      <alignment horizontal="center" vertical="center" wrapText="1"/>
    </xf>
    <xf numFmtId="44" fontId="0" fillId="0" borderId="77" xfId="83" applyFont="1" applyBorder="1" applyAlignment="1">
      <alignment horizontal="center" vertical="center" wrapText="1"/>
    </xf>
    <xf numFmtId="44" fontId="31" fillId="7" borderId="28" xfId="0" applyNumberFormat="1" applyFont="1" applyFill="1" applyBorder="1" applyAlignment="1">
      <alignment horizontal="center" vertical="center" wrapText="1"/>
    </xf>
    <xf numFmtId="0" fontId="0" fillId="0" borderId="78" xfId="0" applyBorder="1" applyAlignment="1">
      <alignment horizontal="center" vertical="center" wrapText="1"/>
    </xf>
    <xf numFmtId="44" fontId="0" fillId="0" borderId="78" xfId="83" applyFont="1" applyBorder="1" applyAlignment="1">
      <alignment horizontal="center" vertical="center" wrapText="1"/>
    </xf>
    <xf numFmtId="0" fontId="0" fillId="0" borderId="14" xfId="0" applyBorder="1" applyAlignment="1">
      <alignment horizontal="center" vertical="center"/>
    </xf>
    <xf numFmtId="0" fontId="35" fillId="0" borderId="67" xfId="0" applyFont="1" applyBorder="1" applyAlignment="1">
      <alignment horizontal="left" vertical="center" wrapText="1"/>
    </xf>
    <xf numFmtId="0" fontId="35" fillId="0" borderId="28" xfId="0" applyFont="1" applyBorder="1" applyAlignment="1">
      <alignment horizontal="left" vertical="center" wrapText="1"/>
    </xf>
    <xf numFmtId="0" fontId="35" fillId="0" borderId="32" xfId="0" applyFont="1" applyBorder="1" applyAlignment="1">
      <alignment horizontal="left" vertical="center" wrapText="1"/>
    </xf>
    <xf numFmtId="0" fontId="36" fillId="0" borderId="28" xfId="0" applyFont="1" applyBorder="1" applyAlignment="1">
      <alignment vertical="center"/>
    </xf>
    <xf numFmtId="0" fontId="35" fillId="0" borderId="77" xfId="0" applyFont="1" applyBorder="1" applyAlignment="1">
      <alignment horizontal="left" vertical="center" wrapText="1"/>
    </xf>
    <xf numFmtId="0" fontId="35" fillId="0" borderId="41" xfId="0" applyFont="1" applyBorder="1" applyAlignment="1">
      <alignment horizontal="left" vertical="center" wrapText="1"/>
    </xf>
    <xf numFmtId="0" fontId="35" fillId="0" borderId="72" xfId="0" applyFont="1" applyBorder="1" applyAlignment="1">
      <alignment horizontal="left" vertical="center" wrapText="1"/>
    </xf>
    <xf numFmtId="0" fontId="35" fillId="0" borderId="44" xfId="0" applyFont="1" applyBorder="1" applyAlignment="1">
      <alignment wrapText="1"/>
    </xf>
    <xf numFmtId="0" fontId="25" fillId="6" borderId="13" xfId="0" applyFont="1" applyFill="1" applyBorder="1" applyAlignment="1">
      <alignment horizontal="center" vertical="center" wrapText="1"/>
    </xf>
    <xf numFmtId="0" fontId="25" fillId="6" borderId="14" xfId="0" applyFont="1" applyFill="1" applyBorder="1" applyAlignment="1">
      <alignment horizontal="center" vertical="center" wrapText="1"/>
    </xf>
    <xf numFmtId="0" fontId="25" fillId="6" borderId="53" xfId="0" applyFont="1" applyFill="1" applyBorder="1" applyAlignment="1">
      <alignment horizontal="center" vertical="center" wrapText="1"/>
    </xf>
    <xf numFmtId="0" fontId="20" fillId="0" borderId="40" xfId="13" applyFont="1" applyBorder="1" applyAlignment="1">
      <alignment vertical="center" wrapText="1"/>
    </xf>
    <xf numFmtId="0" fontId="20" fillId="0" borderId="42" xfId="0" applyFont="1" applyBorder="1" applyAlignment="1">
      <alignment vertical="center" wrapText="1"/>
    </xf>
    <xf numFmtId="0" fontId="20" fillId="0" borderId="44" xfId="0" applyFont="1" applyBorder="1" applyAlignment="1">
      <alignment vertical="center" wrapText="1"/>
    </xf>
    <xf numFmtId="10" fontId="14" fillId="0" borderId="6" xfId="13" applyNumberFormat="1" applyFont="1" applyBorder="1" applyAlignment="1">
      <alignment horizontal="center" vertical="center"/>
    </xf>
    <xf numFmtId="10" fontId="15" fillId="0" borderId="19" xfId="8" applyNumberFormat="1" applyFont="1" applyFill="1" applyBorder="1" applyAlignment="1">
      <alignment horizontal="center" vertical="center" wrapText="1"/>
    </xf>
    <xf numFmtId="0" fontId="15" fillId="3" borderId="19" xfId="13" applyFont="1" applyFill="1" applyBorder="1" applyAlignment="1">
      <alignment horizontal="center" vertical="center"/>
    </xf>
    <xf numFmtId="10" fontId="15" fillId="0" borderId="20" xfId="13" applyNumberFormat="1" applyFont="1" applyBorder="1" applyAlignment="1">
      <alignment horizontal="center" vertical="center" wrapText="1"/>
    </xf>
    <xf numFmtId="0" fontId="15" fillId="3" borderId="3" xfId="13" applyFont="1" applyFill="1" applyBorder="1" applyAlignment="1">
      <alignment horizontal="center" vertical="center"/>
    </xf>
    <xf numFmtId="0" fontId="31" fillId="0" borderId="76" xfId="0" applyFont="1" applyBorder="1" applyAlignment="1">
      <alignment horizontal="center" vertical="center" wrapText="1"/>
    </xf>
    <xf numFmtId="0" fontId="31" fillId="0" borderId="44" xfId="0" applyFont="1" applyBorder="1" applyAlignment="1">
      <alignment horizontal="center" vertical="center" wrapText="1"/>
    </xf>
    <xf numFmtId="0" fontId="0" fillId="0" borderId="0" xfId="0" applyAlignment="1">
      <alignment horizontal="center"/>
    </xf>
    <xf numFmtId="44" fontId="0" fillId="0" borderId="68" xfId="0" applyNumberFormat="1" applyBorder="1" applyAlignment="1">
      <alignment horizontal="center" vertical="center"/>
    </xf>
    <xf numFmtId="0" fontId="0" fillId="0" borderId="83" xfId="0" applyBorder="1" applyAlignment="1">
      <alignment horizontal="center" vertical="center" wrapText="1"/>
    </xf>
    <xf numFmtId="0" fontId="0" fillId="0" borderId="86" xfId="0" applyBorder="1" applyAlignment="1">
      <alignment horizontal="center" vertical="center" wrapText="1"/>
    </xf>
    <xf numFmtId="44" fontId="0" fillId="7" borderId="27" xfId="0" applyNumberFormat="1" applyFill="1" applyBorder="1"/>
    <xf numFmtId="44" fontId="0" fillId="7" borderId="40" xfId="0" applyNumberFormat="1" applyFill="1" applyBorder="1"/>
    <xf numFmtId="0" fontId="0" fillId="4" borderId="14" xfId="0" applyFill="1" applyBorder="1" applyAlignment="1">
      <alignment horizontal="center" vertical="center"/>
    </xf>
    <xf numFmtId="44" fontId="0" fillId="0" borderId="67" xfId="83" applyFont="1" applyFill="1" applyBorder="1" applyAlignment="1">
      <alignment horizontal="center" vertical="center" wrapText="1"/>
    </xf>
    <xf numFmtId="44" fontId="0" fillId="0" borderId="81" xfId="0" applyNumberFormat="1" applyBorder="1" applyAlignment="1">
      <alignment vertical="center"/>
    </xf>
    <xf numFmtId="44" fontId="0" fillId="7" borderId="14" xfId="0" applyNumberFormat="1" applyFill="1" applyBorder="1"/>
    <xf numFmtId="44" fontId="34" fillId="7" borderId="14" xfId="0" applyNumberFormat="1" applyFont="1" applyFill="1" applyBorder="1" applyAlignment="1">
      <alignment horizontal="center" vertical="center" wrapText="1"/>
    </xf>
    <xf numFmtId="0" fontId="33" fillId="7" borderId="0" xfId="39" applyFont="1" applyFill="1" applyAlignment="1">
      <alignment horizontal="center" vertical="center"/>
    </xf>
    <xf numFmtId="49" fontId="31" fillId="0" borderId="10" xfId="0" applyNumberFormat="1" applyFont="1" applyBorder="1" applyAlignment="1">
      <alignment vertical="center"/>
    </xf>
    <xf numFmtId="49" fontId="31" fillId="0" borderId="68" xfId="0" applyNumberFormat="1" applyFont="1" applyBorder="1" applyAlignment="1">
      <alignment vertical="center"/>
    </xf>
    <xf numFmtId="0" fontId="31" fillId="0" borderId="43" xfId="0" applyFont="1" applyBorder="1" applyAlignment="1">
      <alignment horizontal="center" vertical="center" wrapText="1"/>
    </xf>
    <xf numFmtId="0" fontId="31" fillId="0" borderId="0" xfId="0" applyFont="1" applyAlignment="1">
      <alignment horizontal="center" vertical="center" wrapText="1"/>
    </xf>
    <xf numFmtId="44" fontId="0" fillId="0" borderId="43" xfId="83" applyFont="1" applyBorder="1" applyAlignment="1">
      <alignment horizontal="center" vertical="center" wrapText="1"/>
    </xf>
    <xf numFmtId="49" fontId="38" fillId="0" borderId="0" xfId="0" applyNumberFormat="1" applyFont="1" applyAlignment="1">
      <alignment horizontal="center" vertical="center" wrapText="1"/>
    </xf>
    <xf numFmtId="0" fontId="38" fillId="0" borderId="0" xfId="0" applyFont="1" applyAlignment="1">
      <alignment horizontal="left" vertical="center" wrapText="1"/>
    </xf>
    <xf numFmtId="0" fontId="38" fillId="0" borderId="0" xfId="0" applyFont="1" applyAlignment="1">
      <alignment horizontal="center" vertical="center" wrapText="1"/>
    </xf>
    <xf numFmtId="44" fontId="38" fillId="0" borderId="0" xfId="83" applyFont="1" applyBorder="1" applyAlignment="1">
      <alignment horizontal="center" vertical="center" wrapText="1"/>
    </xf>
    <xf numFmtId="44" fontId="38" fillId="0" borderId="0" xfId="0" applyNumberFormat="1" applyFont="1" applyAlignment="1">
      <alignment vertical="center"/>
    </xf>
    <xf numFmtId="44" fontId="0" fillId="0" borderId="41" xfId="83" applyFont="1" applyBorder="1" applyAlignment="1">
      <alignment horizontal="center" vertical="center" wrapText="1"/>
    </xf>
    <xf numFmtId="44" fontId="0" fillId="0" borderId="29" xfId="83" applyFont="1" applyBorder="1" applyAlignment="1">
      <alignment horizontal="center" vertical="center" wrapText="1"/>
    </xf>
    <xf numFmtId="44" fontId="0" fillId="0" borderId="88" xfId="0" applyNumberFormat="1" applyBorder="1" applyAlignment="1">
      <alignment vertical="center"/>
    </xf>
    <xf numFmtId="49" fontId="38" fillId="2" borderId="0" xfId="0" applyNumberFormat="1" applyFont="1" applyFill="1" applyAlignment="1">
      <alignment horizontal="center" vertical="center" wrapText="1"/>
    </xf>
    <xf numFmtId="0" fontId="38" fillId="2" borderId="0" xfId="0" applyFont="1" applyFill="1" applyAlignment="1">
      <alignment horizontal="left" vertical="center" wrapText="1"/>
    </xf>
    <xf numFmtId="0" fontId="38" fillId="2" borderId="0" xfId="0" applyFont="1" applyFill="1" applyAlignment="1">
      <alignment horizontal="center" vertical="center" wrapText="1"/>
    </xf>
    <xf numFmtId="44" fontId="38" fillId="2" borderId="0" xfId="83" applyFont="1" applyFill="1" applyBorder="1" applyAlignment="1">
      <alignment horizontal="center" vertical="center" wrapText="1"/>
    </xf>
    <xf numFmtId="44" fontId="38" fillId="2" borderId="0" xfId="0" applyNumberFormat="1" applyFont="1" applyFill="1" applyAlignment="1">
      <alignment vertical="center"/>
    </xf>
    <xf numFmtId="0" fontId="0" fillId="2" borderId="0" xfId="0" applyFill="1"/>
    <xf numFmtId="44" fontId="31" fillId="7" borderId="88" xfId="0" applyNumberFormat="1" applyFont="1" applyFill="1" applyBorder="1" applyAlignment="1">
      <alignment horizontal="center" vertical="center" wrapText="1"/>
    </xf>
    <xf numFmtId="49" fontId="31" fillId="2" borderId="0" xfId="0" applyNumberFormat="1" applyFont="1" applyFill="1" applyAlignment="1">
      <alignment horizontal="center" vertical="center" wrapText="1"/>
    </xf>
    <xf numFmtId="44" fontId="31" fillId="2" borderId="0" xfId="0" applyNumberFormat="1" applyFont="1" applyFill="1" applyAlignment="1">
      <alignment horizontal="center" vertical="center" wrapText="1"/>
    </xf>
    <xf numFmtId="44" fontId="31" fillId="7" borderId="89" xfId="0" applyNumberFormat="1" applyFont="1" applyFill="1" applyBorder="1" applyAlignment="1">
      <alignment horizontal="center" vertical="center" wrapText="1"/>
    </xf>
    <xf numFmtId="44" fontId="0" fillId="0" borderId="81" xfId="0" applyNumberFormat="1" applyBorder="1" applyAlignment="1">
      <alignment horizontal="center" vertical="center"/>
    </xf>
    <xf numFmtId="44" fontId="0" fillId="0" borderId="78" xfId="0" applyNumberFormat="1" applyBorder="1" applyAlignment="1">
      <alignment horizontal="center" vertical="center"/>
    </xf>
    <xf numFmtId="44" fontId="0" fillId="0" borderId="67" xfId="0" applyNumberFormat="1" applyBorder="1" applyAlignment="1">
      <alignment horizontal="center" vertical="center"/>
    </xf>
    <xf numFmtId="44" fontId="27" fillId="2" borderId="53" xfId="0" applyNumberFormat="1" applyFont="1" applyFill="1" applyBorder="1" applyAlignment="1">
      <alignment horizontal="center" vertical="center" wrapText="1"/>
    </xf>
    <xf numFmtId="43" fontId="14" fillId="0" borderId="3" xfId="20" applyNumberFormat="1" applyFont="1" applyFill="1" applyBorder="1" applyAlignment="1">
      <alignment horizontal="center" vertical="center"/>
    </xf>
    <xf numFmtId="43" fontId="14" fillId="0" borderId="6" xfId="20" applyNumberFormat="1" applyFont="1" applyFill="1" applyBorder="1" applyAlignment="1">
      <alignment horizontal="center" vertical="center"/>
    </xf>
    <xf numFmtId="44" fontId="0" fillId="0" borderId="0" xfId="0" applyNumberFormat="1"/>
    <xf numFmtId="0" fontId="14" fillId="0" borderId="0" xfId="13" applyFont="1" applyAlignment="1">
      <alignment horizontal="center" vertical="center"/>
    </xf>
    <xf numFmtId="44" fontId="18" fillId="0" borderId="28" xfId="83" applyNumberFormat="1" applyFont="1" applyBorder="1" applyAlignment="1">
      <alignment horizontal="right"/>
    </xf>
    <xf numFmtId="43" fontId="14" fillId="0" borderId="0" xfId="14" applyNumberFormat="1" applyFont="1" applyFill="1" applyAlignment="1">
      <alignment vertical="center"/>
    </xf>
    <xf numFmtId="10" fontId="15" fillId="0" borderId="19" xfId="14" applyNumberFormat="1" applyFont="1" applyFill="1" applyBorder="1" applyAlignment="1">
      <alignment horizontal="center" vertical="center"/>
    </xf>
    <xf numFmtId="44" fontId="18" fillId="0" borderId="0" xfId="0" applyNumberFormat="1" applyFont="1"/>
    <xf numFmtId="10" fontId="14" fillId="0" borderId="6" xfId="13" applyNumberFormat="1" applyFont="1" applyBorder="1" applyAlignment="1">
      <alignment horizontal="center" vertical="center" wrapText="1"/>
    </xf>
    <xf numFmtId="44" fontId="17" fillId="0" borderId="28" xfId="83" applyNumberFormat="1" applyFont="1" applyBorder="1" applyAlignment="1">
      <alignment horizontal="right"/>
    </xf>
    <xf numFmtId="0" fontId="14" fillId="0" borderId="7" xfId="83" applyNumberFormat="1" applyFont="1" applyFill="1" applyBorder="1" applyAlignment="1">
      <alignment horizontal="right" vertical="center"/>
    </xf>
    <xf numFmtId="43" fontId="14" fillId="0" borderId="0" xfId="14" applyFont="1" applyFill="1" applyAlignment="1">
      <alignment horizontal="right" vertical="center"/>
    </xf>
    <xf numFmtId="0" fontId="14" fillId="0" borderId="49" xfId="1" applyNumberFormat="1" applyFont="1" applyFill="1" applyBorder="1" applyAlignment="1">
      <alignment horizontal="left" vertical="center" wrapText="1"/>
    </xf>
    <xf numFmtId="0" fontId="0" fillId="0" borderId="67" xfId="0" applyNumberFormat="1" applyBorder="1" applyAlignment="1">
      <alignment horizontal="center" vertical="center" wrapText="1"/>
    </xf>
    <xf numFmtId="0" fontId="0" fillId="0" borderId="77" xfId="0" applyNumberFormat="1" applyBorder="1" applyAlignment="1">
      <alignment horizontal="center" vertical="center" wrapText="1"/>
    </xf>
    <xf numFmtId="0" fontId="0" fillId="0" borderId="78" xfId="0" applyNumberFormat="1" applyBorder="1" applyAlignment="1">
      <alignment horizontal="center" vertical="center" wrapText="1"/>
    </xf>
    <xf numFmtId="0" fontId="35" fillId="0" borderId="67" xfId="0" applyFont="1" applyBorder="1" applyAlignment="1">
      <alignment horizontal="left" vertical="top" wrapText="1"/>
    </xf>
    <xf numFmtId="0" fontId="35" fillId="0" borderId="28" xfId="0" applyFont="1" applyBorder="1" applyAlignment="1">
      <alignment horizontal="left" vertical="top" wrapText="1"/>
    </xf>
    <xf numFmtId="0" fontId="0" fillId="0" borderId="28" xfId="0" applyNumberFormat="1" applyBorder="1" applyAlignment="1">
      <alignment horizontal="center" vertical="center" wrapText="1"/>
    </xf>
    <xf numFmtId="0" fontId="0" fillId="0" borderId="66" xfId="0" applyNumberFormat="1" applyBorder="1" applyAlignment="1">
      <alignment horizontal="center" vertical="center" wrapText="1"/>
    </xf>
    <xf numFmtId="0" fontId="0" fillId="0" borderId="84" xfId="0" applyNumberFormat="1" applyBorder="1" applyAlignment="1">
      <alignment horizontal="center" vertical="center" wrapText="1"/>
    </xf>
    <xf numFmtId="0" fontId="14" fillId="0" borderId="42" xfId="4" applyNumberFormat="1" applyFont="1" applyBorder="1" applyAlignment="1">
      <alignment horizontal="center" vertical="center"/>
    </xf>
    <xf numFmtId="49" fontId="14" fillId="0" borderId="42" xfId="4" applyNumberFormat="1" applyFont="1" applyBorder="1" applyAlignment="1">
      <alignment horizontal="center" vertical="center"/>
    </xf>
    <xf numFmtId="10" fontId="37" fillId="2" borderId="19" xfId="8" applyNumberFormat="1" applyFont="1" applyFill="1" applyBorder="1" applyAlignment="1">
      <alignment horizontal="center" vertical="center" shrinkToFit="1"/>
    </xf>
    <xf numFmtId="10" fontId="14" fillId="0" borderId="49" xfId="13" applyNumberFormat="1" applyFont="1" applyBorder="1" applyAlignment="1">
      <alignment horizontal="center" vertical="center" wrapText="1"/>
    </xf>
    <xf numFmtId="10" fontId="14" fillId="0" borderId="11" xfId="13" applyNumberFormat="1" applyFont="1" applyBorder="1" applyAlignment="1">
      <alignment horizontal="center" vertical="center" wrapText="1"/>
    </xf>
    <xf numFmtId="0" fontId="14" fillId="0" borderId="49" xfId="1" applyNumberFormat="1" applyFont="1" applyFill="1" applyBorder="1" applyAlignment="1">
      <alignment horizontal="justify" vertical="center" wrapText="1"/>
    </xf>
    <xf numFmtId="10" fontId="37" fillId="2" borderId="6" xfId="8" applyNumberFormat="1" applyFont="1" applyFill="1" applyBorder="1" applyAlignment="1">
      <alignment horizontal="center" vertical="center" shrinkToFit="1"/>
    </xf>
    <xf numFmtId="10" fontId="37" fillId="0" borderId="3" xfId="8" applyNumberFormat="1" applyFont="1" applyFill="1" applyBorder="1" applyAlignment="1">
      <alignment horizontal="center" vertical="center" shrinkToFit="1"/>
    </xf>
    <xf numFmtId="10" fontId="37" fillId="0" borderId="6" xfId="8" applyNumberFormat="1" applyFont="1" applyFill="1" applyBorder="1" applyAlignment="1">
      <alignment horizontal="center" vertical="center" shrinkToFit="1"/>
    </xf>
    <xf numFmtId="10" fontId="14" fillId="0" borderId="3" xfId="13" applyNumberFormat="1" applyFont="1" applyBorder="1" applyAlignment="1">
      <alignment horizontal="center" vertical="center"/>
    </xf>
    <xf numFmtId="176" fontId="37" fillId="2" borderId="19" xfId="8" applyNumberFormat="1" applyFont="1" applyFill="1" applyBorder="1" applyAlignment="1">
      <alignment horizontal="center" vertical="center" wrapText="1"/>
    </xf>
    <xf numFmtId="44" fontId="14" fillId="0" borderId="7" xfId="1" applyNumberFormat="1" applyFont="1" applyFill="1" applyBorder="1" applyAlignment="1">
      <alignment horizontal="center" vertical="center"/>
    </xf>
    <xf numFmtId="44" fontId="15" fillId="0" borderId="45" xfId="1" applyNumberFormat="1" applyFont="1" applyFill="1" applyBorder="1" applyAlignment="1">
      <alignment horizontal="right" vertical="center"/>
    </xf>
    <xf numFmtId="44" fontId="14" fillId="0" borderId="7" xfId="1" applyNumberFormat="1" applyFont="1" applyFill="1" applyBorder="1" applyAlignment="1">
      <alignment horizontal="right" vertical="center"/>
    </xf>
    <xf numFmtId="44" fontId="15" fillId="0" borderId="21" xfId="1" applyNumberFormat="1" applyFont="1" applyFill="1" applyBorder="1" applyAlignment="1">
      <alignment horizontal="right" vertical="center"/>
    </xf>
    <xf numFmtId="44" fontId="14" fillId="0" borderId="26" xfId="1" applyNumberFormat="1" applyFont="1" applyFill="1" applyBorder="1" applyAlignment="1">
      <alignment horizontal="right" vertical="center"/>
    </xf>
    <xf numFmtId="44" fontId="14" fillId="0" borderId="7" xfId="1" applyNumberFormat="1" applyFont="1" applyFill="1" applyBorder="1" applyAlignment="1">
      <alignment horizontal="left" vertical="center"/>
    </xf>
    <xf numFmtId="44" fontId="15" fillId="0" borderId="45" xfId="1" applyNumberFormat="1" applyFont="1" applyFill="1" applyBorder="1" applyAlignment="1">
      <alignment horizontal="left" vertical="center"/>
    </xf>
    <xf numFmtId="44" fontId="14" fillId="0" borderId="26" xfId="1" applyNumberFormat="1" applyFont="1" applyFill="1" applyBorder="1" applyAlignment="1">
      <alignment horizontal="left" vertical="center"/>
    </xf>
    <xf numFmtId="44" fontId="15" fillId="0" borderId="21" xfId="1" applyNumberFormat="1" applyFont="1" applyFill="1" applyBorder="1" applyAlignment="1">
      <alignment horizontal="left" vertical="center"/>
    </xf>
    <xf numFmtId="44" fontId="14" fillId="0" borderId="42" xfId="14" applyNumberFormat="1" applyFont="1" applyFill="1" applyBorder="1" applyAlignment="1">
      <alignment horizontal="left" vertical="center"/>
    </xf>
    <xf numFmtId="44" fontId="15" fillId="0" borderId="44" xfId="1" applyNumberFormat="1" applyFont="1" applyFill="1" applyBorder="1" applyAlignment="1">
      <alignment horizontal="left" vertical="center"/>
    </xf>
    <xf numFmtId="44" fontId="15" fillId="0" borderId="80" xfId="14" applyNumberFormat="1" applyFont="1" applyFill="1" applyBorder="1" applyAlignment="1">
      <alignment horizontal="left" vertical="center"/>
    </xf>
    <xf numFmtId="44" fontId="14" fillId="0" borderId="7" xfId="14" applyNumberFormat="1" applyFont="1" applyFill="1" applyBorder="1" applyAlignment="1">
      <alignment horizontal="right" vertical="center"/>
    </xf>
    <xf numFmtId="44" fontId="14" fillId="7" borderId="28" xfId="1" applyNumberFormat="1" applyFont="1" applyFill="1" applyBorder="1" applyAlignment="1">
      <alignment horizontal="left" vertical="center"/>
    </xf>
    <xf numFmtId="44" fontId="15" fillId="7" borderId="33" xfId="1" applyNumberFormat="1" applyFont="1" applyFill="1" applyBorder="1" applyAlignment="1">
      <alignment horizontal="left" vertical="center"/>
    </xf>
    <xf numFmtId="44" fontId="14" fillId="0" borderId="7" xfId="14" applyNumberFormat="1" applyFont="1" applyFill="1" applyBorder="1" applyAlignment="1">
      <alignment horizontal="left" vertical="center"/>
    </xf>
    <xf numFmtId="44" fontId="15" fillId="0" borderId="45" xfId="14" applyNumberFormat="1" applyFont="1" applyFill="1" applyBorder="1" applyAlignment="1">
      <alignment horizontal="left" vertical="center"/>
    </xf>
    <xf numFmtId="44" fontId="14" fillId="0" borderId="26" xfId="14" applyNumberFormat="1" applyFont="1" applyFill="1" applyBorder="1" applyAlignment="1">
      <alignment horizontal="left" vertical="center"/>
    </xf>
    <xf numFmtId="44" fontId="15" fillId="0" borderId="7" xfId="14" applyNumberFormat="1" applyFont="1" applyFill="1" applyBorder="1" applyAlignment="1">
      <alignment horizontal="left" vertical="center"/>
    </xf>
    <xf numFmtId="44" fontId="14" fillId="0" borderId="45" xfId="14" applyNumberFormat="1" applyFont="1" applyFill="1" applyBorder="1" applyAlignment="1">
      <alignment horizontal="left" vertical="center"/>
    </xf>
    <xf numFmtId="44" fontId="15" fillId="0" borderId="24" xfId="14" applyNumberFormat="1" applyFont="1" applyFill="1" applyBorder="1" applyAlignment="1">
      <alignment horizontal="left" vertical="center"/>
    </xf>
    <xf numFmtId="44" fontId="15" fillId="0" borderId="21" xfId="14" applyNumberFormat="1" applyFont="1" applyFill="1" applyBorder="1" applyAlignment="1">
      <alignment horizontal="left" vertical="center"/>
    </xf>
    <xf numFmtId="44" fontId="14" fillId="7" borderId="26" xfId="1" applyNumberFormat="1" applyFont="1" applyFill="1" applyBorder="1" applyAlignment="1">
      <alignment horizontal="left" vertical="center"/>
    </xf>
    <xf numFmtId="44" fontId="14" fillId="7" borderId="7" xfId="1" applyNumberFormat="1" applyFont="1" applyFill="1" applyBorder="1" applyAlignment="1">
      <alignment horizontal="left" vertical="center"/>
    </xf>
    <xf numFmtId="44" fontId="15" fillId="7" borderId="45" xfId="1" applyNumberFormat="1" applyFont="1" applyFill="1" applyBorder="1" applyAlignment="1">
      <alignment horizontal="left" vertical="center"/>
    </xf>
    <xf numFmtId="0" fontId="0" fillId="0" borderId="65" xfId="0" applyNumberFormat="1" applyBorder="1" applyAlignment="1">
      <alignment horizontal="center" vertical="center" wrapText="1"/>
    </xf>
    <xf numFmtId="0" fontId="0" fillId="0" borderId="82" xfId="0" applyNumberFormat="1" applyBorder="1" applyAlignment="1">
      <alignment horizontal="center" vertical="center" wrapText="1"/>
    </xf>
    <xf numFmtId="0" fontId="0" fillId="0" borderId="85" xfId="0" applyNumberFormat="1" applyBorder="1" applyAlignment="1">
      <alignment horizontal="center" vertical="center" wrapText="1"/>
    </xf>
    <xf numFmtId="0" fontId="0" fillId="0" borderId="72" xfId="0" applyNumberFormat="1" applyBorder="1" applyAlignment="1">
      <alignment horizontal="center" vertical="center" wrapText="1"/>
    </xf>
    <xf numFmtId="0" fontId="0" fillId="0" borderId="43" xfId="0" applyNumberFormat="1" applyBorder="1" applyAlignment="1">
      <alignment horizontal="center" vertical="center" wrapText="1"/>
    </xf>
    <xf numFmtId="0" fontId="0" fillId="0" borderId="41" xfId="0" applyNumberFormat="1" applyBorder="1" applyAlignment="1">
      <alignment horizontal="center" vertical="center" wrapText="1"/>
    </xf>
    <xf numFmtId="0" fontId="18" fillId="0" borderId="28" xfId="0" applyFont="1" applyBorder="1" applyAlignment="1">
      <alignment horizontal="center" vertical="center"/>
    </xf>
    <xf numFmtId="0" fontId="17" fillId="6" borderId="28" xfId="0" applyFont="1" applyFill="1" applyBorder="1" applyAlignment="1">
      <alignment horizontal="center" vertical="center"/>
    </xf>
    <xf numFmtId="0" fontId="17" fillId="0" borderId="28"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3" xfId="0" applyFont="1" applyBorder="1" applyAlignment="1">
      <alignment horizontal="center" vertical="center" wrapText="1"/>
    </xf>
    <xf numFmtId="0" fontId="17" fillId="7" borderId="30" xfId="0" applyFont="1" applyFill="1" applyBorder="1" applyAlignment="1">
      <alignment horizontal="center"/>
    </xf>
    <xf numFmtId="0" fontId="17" fillId="7" borderId="31" xfId="0" applyFont="1" applyFill="1" applyBorder="1" applyAlignment="1">
      <alignment horizontal="center"/>
    </xf>
    <xf numFmtId="0" fontId="17" fillId="0" borderId="64" xfId="0" applyFont="1" applyBorder="1" applyAlignment="1">
      <alignment horizontal="center" vertical="center"/>
    </xf>
    <xf numFmtId="0" fontId="17" fillId="0" borderId="33" xfId="0" applyFont="1" applyBorder="1" applyAlignment="1">
      <alignment horizontal="center" vertical="center"/>
    </xf>
    <xf numFmtId="0" fontId="18" fillId="0" borderId="32" xfId="0" applyFont="1" applyBorder="1" applyAlignment="1">
      <alignment horizontal="center" vertical="center" wrapText="1"/>
    </xf>
    <xf numFmtId="0" fontId="18" fillId="0" borderId="64"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3" xfId="0" applyFont="1" applyBorder="1" applyAlignment="1">
      <alignment horizontal="center" vertical="center" wrapText="1"/>
    </xf>
    <xf numFmtId="0" fontId="17" fillId="0" borderId="30" xfId="0" applyFont="1" applyBorder="1" applyAlignment="1">
      <alignment horizontal="center"/>
    </xf>
    <xf numFmtId="0" fontId="17" fillId="0" borderId="31" xfId="0" applyFont="1" applyBorder="1" applyAlignment="1">
      <alignment horizontal="center"/>
    </xf>
    <xf numFmtId="0" fontId="15" fillId="2" borderId="9" xfId="13" applyFont="1" applyFill="1" applyBorder="1" applyAlignment="1">
      <alignment horizontal="left" vertical="center" wrapText="1"/>
    </xf>
    <xf numFmtId="0" fontId="15" fillId="2" borderId="10" xfId="13" applyFont="1" applyFill="1" applyBorder="1" applyAlignment="1">
      <alignment horizontal="left" vertical="center" wrapText="1"/>
    </xf>
    <xf numFmtId="0" fontId="30" fillId="0" borderId="0" xfId="13" applyFont="1" applyAlignment="1">
      <alignment horizontal="left" vertical="center" wrapText="1"/>
    </xf>
    <xf numFmtId="0" fontId="23" fillId="0" borderId="0" xfId="13" applyFont="1" applyAlignment="1">
      <alignment horizontal="left" vertical="center" wrapText="1"/>
    </xf>
    <xf numFmtId="43" fontId="14" fillId="0" borderId="49" xfId="1" applyFont="1" applyFill="1" applyBorder="1" applyAlignment="1">
      <alignment horizontal="left" vertical="center" wrapText="1"/>
    </xf>
    <xf numFmtId="43" fontId="14" fillId="0" borderId="51" xfId="1" applyFont="1" applyFill="1" applyBorder="1" applyAlignment="1">
      <alignment horizontal="left" vertical="center" wrapText="1"/>
    </xf>
    <xf numFmtId="43" fontId="15" fillId="0" borderId="12" xfId="1" applyFont="1" applyFill="1" applyBorder="1" applyAlignment="1">
      <alignment vertical="center" wrapText="1"/>
    </xf>
    <xf numFmtId="43" fontId="15" fillId="0" borderId="6" xfId="1" applyFont="1" applyFill="1" applyBorder="1" applyAlignment="1">
      <alignment vertical="center" wrapText="1"/>
    </xf>
    <xf numFmtId="43" fontId="15" fillId="0" borderId="51" xfId="1" applyFont="1" applyFill="1" applyBorder="1" applyAlignment="1">
      <alignment vertical="center" wrapText="1"/>
    </xf>
    <xf numFmtId="43" fontId="14" fillId="0" borderId="22" xfId="1" applyFont="1" applyFill="1" applyBorder="1" applyAlignment="1">
      <alignment horizontal="left" vertical="center" wrapText="1"/>
    </xf>
    <xf numFmtId="43" fontId="15" fillId="3" borderId="16" xfId="1" applyFont="1" applyFill="1" applyBorder="1" applyAlignment="1">
      <alignment horizontal="left" vertical="center"/>
    </xf>
    <xf numFmtId="43" fontId="15" fillId="3" borderId="17" xfId="1" applyFont="1" applyFill="1" applyBorder="1" applyAlignment="1">
      <alignment horizontal="left" vertical="center"/>
    </xf>
    <xf numFmtId="43" fontId="14" fillId="0" borderId="41" xfId="1" applyFont="1" applyFill="1" applyBorder="1" applyAlignment="1">
      <alignment horizontal="left" vertical="top"/>
    </xf>
    <xf numFmtId="43" fontId="15" fillId="0" borderId="43" xfId="1" applyFont="1" applyFill="1" applyBorder="1" applyAlignment="1">
      <alignment horizontal="left" vertical="center" wrapText="1"/>
    </xf>
    <xf numFmtId="43" fontId="15" fillId="0" borderId="22" xfId="1" applyFont="1" applyFill="1" applyBorder="1" applyAlignment="1">
      <alignment horizontal="left" vertical="center" wrapText="1"/>
    </xf>
    <xf numFmtId="43" fontId="15" fillId="5" borderId="4" xfId="1" applyFont="1" applyFill="1" applyBorder="1" applyAlignment="1">
      <alignment horizontal="left" vertical="center" wrapText="1"/>
    </xf>
    <xf numFmtId="43" fontId="15" fillId="5" borderId="2" xfId="1" applyFont="1" applyFill="1" applyBorder="1" applyAlignment="1">
      <alignment horizontal="left" vertical="center" wrapText="1"/>
    </xf>
    <xf numFmtId="43" fontId="15" fillId="5" borderId="5" xfId="1" applyFont="1" applyFill="1" applyBorder="1" applyAlignment="1">
      <alignment horizontal="left" vertical="center" wrapText="1"/>
    </xf>
    <xf numFmtId="43" fontId="15" fillId="3" borderId="13" xfId="1" applyFont="1" applyFill="1" applyBorder="1" applyAlignment="1">
      <alignment horizontal="left" vertical="center" wrapText="1"/>
    </xf>
    <xf numFmtId="43" fontId="15" fillId="3" borderId="14" xfId="1" applyFont="1" applyFill="1" applyBorder="1" applyAlignment="1">
      <alignment horizontal="left" vertical="center" wrapText="1"/>
    </xf>
    <xf numFmtId="43" fontId="15" fillId="0" borderId="50" xfId="1" applyFont="1" applyFill="1" applyBorder="1" applyAlignment="1">
      <alignment horizontal="left" vertical="center" wrapText="1"/>
    </xf>
    <xf numFmtId="43" fontId="15" fillId="5" borderId="4" xfId="1" applyFont="1" applyFill="1" applyBorder="1" applyAlignment="1">
      <alignment horizontal="left" vertical="center"/>
    </xf>
    <xf numFmtId="43" fontId="15" fillId="5" borderId="2" xfId="1" applyFont="1" applyFill="1" applyBorder="1" applyAlignment="1">
      <alignment horizontal="left" vertical="center"/>
    </xf>
    <xf numFmtId="43" fontId="15" fillId="5" borderId="5" xfId="1" applyFont="1" applyFill="1" applyBorder="1" applyAlignment="1">
      <alignment horizontal="left" vertical="center"/>
    </xf>
    <xf numFmtId="0" fontId="14" fillId="0" borderId="0" xfId="1" applyNumberFormat="1" applyFont="1" applyFill="1" applyBorder="1" applyAlignment="1">
      <alignment horizontal="left" vertical="center" wrapText="1"/>
    </xf>
    <xf numFmtId="0" fontId="14" fillId="0" borderId="49" xfId="1" applyNumberFormat="1" applyFont="1" applyFill="1" applyBorder="1" applyAlignment="1">
      <alignment horizontal="left" vertical="center" wrapText="1"/>
    </xf>
    <xf numFmtId="43" fontId="15" fillId="3" borderId="16" xfId="1" applyFont="1" applyFill="1" applyBorder="1" applyAlignment="1">
      <alignment horizontal="left" vertical="center" wrapText="1"/>
    </xf>
    <xf numFmtId="43" fontId="15" fillId="3" borderId="17" xfId="1" applyFont="1" applyFill="1" applyBorder="1" applyAlignment="1">
      <alignment horizontal="left" vertical="center" wrapText="1"/>
    </xf>
    <xf numFmtId="43" fontId="15" fillId="0" borderId="41" xfId="1" applyFont="1" applyFill="1" applyBorder="1" applyAlignment="1">
      <alignment horizontal="left" vertical="center" wrapText="1"/>
    </xf>
    <xf numFmtId="43" fontId="15" fillId="0" borderId="0" xfId="1" applyFont="1" applyFill="1" applyBorder="1" applyAlignment="1">
      <alignment horizontal="left" vertical="center" wrapText="1"/>
    </xf>
    <xf numFmtId="43" fontId="15" fillId="3" borderId="4" xfId="1" applyFont="1" applyFill="1" applyBorder="1" applyAlignment="1">
      <alignment horizontal="left" vertical="center" wrapText="1"/>
    </xf>
    <xf numFmtId="43" fontId="15" fillId="3" borderId="2" xfId="1" applyFont="1" applyFill="1" applyBorder="1" applyAlignment="1">
      <alignment horizontal="left" vertical="center" wrapText="1"/>
    </xf>
    <xf numFmtId="43" fontId="15" fillId="3" borderId="5" xfId="1" applyFont="1" applyFill="1" applyBorder="1" applyAlignment="1">
      <alignment horizontal="left" vertical="center" wrapText="1"/>
    </xf>
    <xf numFmtId="0" fontId="14" fillId="0" borderId="48" xfId="1" applyNumberFormat="1" applyFont="1" applyFill="1" applyBorder="1" applyAlignment="1">
      <alignment horizontal="left" vertical="center" wrapText="1"/>
    </xf>
    <xf numFmtId="0" fontId="14" fillId="0" borderId="11" xfId="1" applyNumberFormat="1" applyFont="1" applyFill="1" applyBorder="1" applyAlignment="1">
      <alignment horizontal="left" vertical="center" wrapText="1"/>
    </xf>
    <xf numFmtId="43" fontId="15" fillId="0" borderId="46" xfId="1" applyFont="1" applyFill="1" applyBorder="1" applyAlignment="1">
      <alignment horizontal="left" vertical="center" wrapText="1"/>
    </xf>
    <xf numFmtId="43" fontId="15" fillId="0" borderId="47" xfId="1" applyFont="1" applyFill="1" applyBorder="1" applyAlignment="1">
      <alignment horizontal="left" vertical="center" wrapText="1"/>
    </xf>
    <xf numFmtId="43" fontId="14" fillId="0" borderId="0" xfId="1" applyFont="1" applyFill="1" applyBorder="1" applyAlignment="1">
      <alignment horizontal="left" vertical="center"/>
    </xf>
    <xf numFmtId="43" fontId="14" fillId="0" borderId="49" xfId="1" applyFont="1" applyFill="1" applyBorder="1" applyAlignment="1">
      <alignment horizontal="left" vertical="center"/>
    </xf>
    <xf numFmtId="43" fontId="15" fillId="3" borderId="15" xfId="1" applyFont="1" applyFill="1" applyBorder="1" applyAlignment="1">
      <alignment horizontal="left" vertical="center" wrapText="1"/>
    </xf>
    <xf numFmtId="43" fontId="14" fillId="0" borderId="0" xfId="1" applyFont="1" applyFill="1" applyBorder="1" applyAlignment="1">
      <alignment horizontal="left" vertical="center" wrapText="1"/>
    </xf>
    <xf numFmtId="43" fontId="14" fillId="0" borderId="22" xfId="1" applyFont="1" applyFill="1" applyBorder="1" applyAlignment="1">
      <alignment horizontal="left" vertical="center"/>
    </xf>
    <xf numFmtId="43" fontId="14" fillId="0" borderId="50" xfId="1" applyFont="1" applyFill="1" applyBorder="1" applyAlignment="1">
      <alignment horizontal="left" vertical="center"/>
    </xf>
    <xf numFmtId="43" fontId="15" fillId="3" borderId="18" xfId="1" applyFont="1" applyFill="1" applyBorder="1" applyAlignment="1">
      <alignment horizontal="left" vertical="center" wrapText="1"/>
    </xf>
    <xf numFmtId="0" fontId="14" fillId="0" borderId="0" xfId="1" applyNumberFormat="1" applyFont="1" applyFill="1" applyBorder="1" applyAlignment="1">
      <alignment horizontal="left" vertical="center"/>
    </xf>
    <xf numFmtId="43" fontId="15" fillId="0" borderId="43" xfId="1" applyFont="1" applyFill="1" applyBorder="1" applyAlignment="1">
      <alignment horizontal="left" vertical="center"/>
    </xf>
    <xf numFmtId="43" fontId="15" fillId="0" borderId="22" xfId="1" applyFont="1" applyFill="1" applyBorder="1" applyAlignment="1">
      <alignment horizontal="left" vertical="center"/>
    </xf>
    <xf numFmtId="0" fontId="14" fillId="0" borderId="39" xfId="4" applyFont="1" applyBorder="1" applyAlignment="1">
      <alignment horizontal="center" vertical="center"/>
    </xf>
    <xf numFmtId="0" fontId="14" fillId="0" borderId="40" xfId="4" applyFont="1" applyBorder="1" applyAlignment="1">
      <alignment horizontal="center" vertical="center"/>
    </xf>
    <xf numFmtId="0" fontId="14" fillId="0" borderId="41" xfId="4" applyFont="1" applyBorder="1" applyAlignment="1">
      <alignment horizontal="center" vertical="center"/>
    </xf>
    <xf numFmtId="0" fontId="14" fillId="0" borderId="42" xfId="4" applyFont="1" applyBorder="1" applyAlignment="1">
      <alignment horizontal="center" vertical="center"/>
    </xf>
    <xf numFmtId="14" fontId="14" fillId="0" borderId="41" xfId="4" applyNumberFormat="1" applyFont="1" applyBorder="1" applyAlignment="1">
      <alignment horizontal="center" vertical="center"/>
    </xf>
    <xf numFmtId="0" fontId="14" fillId="0" borderId="43" xfId="4" applyFont="1" applyBorder="1" applyAlignment="1">
      <alignment horizontal="center" vertical="center"/>
    </xf>
    <xf numFmtId="0" fontId="14" fillId="0" borderId="44" xfId="4" applyFont="1" applyBorder="1" applyAlignment="1">
      <alignment horizontal="center" vertical="center"/>
    </xf>
    <xf numFmtId="43" fontId="15" fillId="3" borderId="9" xfId="1" applyFont="1" applyFill="1" applyBorder="1" applyAlignment="1">
      <alignment horizontal="left" vertical="center"/>
    </xf>
    <xf numFmtId="43" fontId="15" fillId="3" borderId="10" xfId="1" applyFont="1" applyFill="1" applyBorder="1" applyAlignment="1">
      <alignment horizontal="left" vertical="center"/>
    </xf>
    <xf numFmtId="43" fontId="15" fillId="3" borderId="27" xfId="1" applyFont="1" applyFill="1" applyBorder="1" applyAlignment="1">
      <alignment horizontal="left" vertical="center"/>
    </xf>
    <xf numFmtId="14" fontId="15" fillId="0" borderId="1" xfId="4" applyNumberFormat="1" applyFont="1" applyBorder="1" applyAlignment="1">
      <alignment horizontal="center" vertical="center"/>
    </xf>
    <xf numFmtId="0" fontId="15" fillId="0" borderId="40" xfId="4" applyFont="1" applyBorder="1" applyAlignment="1">
      <alignment horizontal="center" vertical="center"/>
    </xf>
    <xf numFmtId="0" fontId="14" fillId="0" borderId="0" xfId="4" applyFont="1" applyAlignment="1">
      <alignment horizontal="left" vertical="center"/>
    </xf>
    <xf numFmtId="43" fontId="15" fillId="3" borderId="23" xfId="1" applyFont="1" applyFill="1" applyBorder="1" applyAlignment="1">
      <alignment horizontal="left" vertical="center" wrapText="1"/>
    </xf>
    <xf numFmtId="43" fontId="15" fillId="3" borderId="8" xfId="1" applyFont="1" applyFill="1" applyBorder="1" applyAlignment="1">
      <alignment horizontal="left" vertical="center" wrapText="1"/>
    </xf>
    <xf numFmtId="43" fontId="15" fillId="3" borderId="24" xfId="1" applyFont="1" applyFill="1" applyBorder="1" applyAlignment="1">
      <alignment horizontal="left" vertical="center" wrapText="1"/>
    </xf>
    <xf numFmtId="43" fontId="14" fillId="0" borderId="1" xfId="1" applyFont="1" applyFill="1" applyBorder="1" applyAlignment="1">
      <alignment horizontal="left" vertical="center"/>
    </xf>
    <xf numFmtId="43" fontId="15" fillId="3" borderId="1" xfId="1" applyFont="1" applyFill="1" applyBorder="1" applyAlignment="1">
      <alignment horizontal="left" vertical="center"/>
    </xf>
    <xf numFmtId="43" fontId="15" fillId="3" borderId="40" xfId="1" applyFont="1" applyFill="1" applyBorder="1" applyAlignment="1">
      <alignment horizontal="left" vertical="center"/>
    </xf>
    <xf numFmtId="0" fontId="21" fillId="5" borderId="28" xfId="13" applyFont="1" applyFill="1" applyBorder="1" applyAlignment="1">
      <alignment horizontal="center" vertical="center" wrapText="1"/>
    </xf>
    <xf numFmtId="0" fontId="21" fillId="0" borderId="28" xfId="13" applyFont="1" applyBorder="1" applyAlignment="1">
      <alignment horizontal="center" vertical="center" wrapText="1"/>
    </xf>
    <xf numFmtId="0" fontId="14" fillId="0" borderId="28" xfId="13" applyFont="1" applyBorder="1" applyAlignment="1">
      <alignment horizontal="center" vertical="center"/>
    </xf>
    <xf numFmtId="43" fontId="19" fillId="4" borderId="43" xfId="1" applyFont="1" applyFill="1" applyBorder="1" applyAlignment="1">
      <alignment horizontal="center" vertical="center"/>
    </xf>
    <xf numFmtId="43" fontId="19" fillId="4" borderId="22" xfId="1" applyFont="1" applyFill="1" applyBorder="1" applyAlignment="1">
      <alignment horizontal="center" vertical="center"/>
    </xf>
    <xf numFmtId="43" fontId="19" fillId="4" borderId="44" xfId="1" applyFont="1" applyFill="1" applyBorder="1" applyAlignment="1">
      <alignment horizontal="center" vertical="center"/>
    </xf>
    <xf numFmtId="0" fontId="30" fillId="0" borderId="41" xfId="13" applyFont="1" applyBorder="1" applyAlignment="1">
      <alignment horizontal="left" vertical="center" wrapText="1"/>
    </xf>
    <xf numFmtId="0" fontId="20" fillId="0" borderId="41" xfId="13" applyFont="1" applyBorder="1" applyAlignment="1">
      <alignment horizontal="left" vertical="center" wrapText="1"/>
    </xf>
    <xf numFmtId="43" fontId="15" fillId="7" borderId="43" xfId="1" applyFont="1" applyFill="1" applyBorder="1" applyAlignment="1">
      <alignment horizontal="left" vertical="center" wrapText="1"/>
    </xf>
    <xf numFmtId="43" fontId="15" fillId="7" borderId="50" xfId="1" applyFont="1" applyFill="1" applyBorder="1" applyAlignment="1">
      <alignment horizontal="left" vertical="center" wrapText="1"/>
    </xf>
    <xf numFmtId="0" fontId="33" fillId="7" borderId="28" xfId="39" applyFont="1" applyFill="1" applyBorder="1" applyAlignment="1">
      <alignment horizontal="center" vertical="center"/>
    </xf>
    <xf numFmtId="0" fontId="33" fillId="7" borderId="29" xfId="39" applyFont="1" applyFill="1" applyBorder="1" applyAlignment="1">
      <alignment horizontal="center" vertical="center"/>
    </xf>
    <xf numFmtId="0" fontId="31" fillId="0" borderId="14" xfId="0" applyFont="1" applyBorder="1" applyAlignment="1">
      <alignment horizontal="center" vertical="center"/>
    </xf>
    <xf numFmtId="0" fontId="32" fillId="7" borderId="36" xfId="39" applyFont="1" applyFill="1" applyBorder="1" applyAlignment="1">
      <alignment horizontal="center" vertical="center"/>
    </xf>
    <xf numFmtId="0" fontId="32" fillId="7" borderId="69" xfId="39" applyFont="1" applyFill="1" applyBorder="1" applyAlignment="1">
      <alignment horizontal="center" vertical="center"/>
    </xf>
    <xf numFmtId="0" fontId="32" fillId="7" borderId="37" xfId="39" applyFont="1" applyFill="1" applyBorder="1" applyAlignment="1">
      <alignment horizontal="center" vertical="center"/>
    </xf>
    <xf numFmtId="0" fontId="32" fillId="7" borderId="30" xfId="39" applyFont="1" applyFill="1" applyBorder="1" applyAlignment="1">
      <alignment horizontal="center" vertical="center"/>
    </xf>
    <xf numFmtId="0" fontId="32" fillId="7" borderId="31" xfId="39" applyFont="1" applyFill="1" applyBorder="1" applyAlignment="1">
      <alignment horizontal="center" vertical="center"/>
    </xf>
    <xf numFmtId="0" fontId="32" fillId="7" borderId="70" xfId="39" applyFont="1" applyFill="1" applyBorder="1" applyAlignment="1">
      <alignment horizontal="center" vertical="center"/>
    </xf>
    <xf numFmtId="0" fontId="32" fillId="7" borderId="71" xfId="39" applyFont="1" applyFill="1" applyBorder="1" applyAlignment="1">
      <alignment horizontal="center" vertical="center"/>
    </xf>
    <xf numFmtId="49" fontId="31" fillId="0" borderId="72" xfId="0" applyNumberFormat="1" applyFont="1" applyBorder="1" applyAlignment="1">
      <alignment horizontal="center" vertical="center" wrapText="1"/>
    </xf>
    <xf numFmtId="49" fontId="31" fillId="0" borderId="73" xfId="0" applyNumberFormat="1" applyFont="1" applyBorder="1" applyAlignment="1">
      <alignment horizontal="center" vertical="center" wrapText="1"/>
    </xf>
    <xf numFmtId="49" fontId="31" fillId="0" borderId="74" xfId="0" applyNumberFormat="1" applyFont="1" applyBorder="1" applyAlignment="1">
      <alignment horizontal="center" vertical="center" wrapText="1"/>
    </xf>
    <xf numFmtId="49" fontId="31" fillId="0" borderId="9" xfId="0" applyNumberFormat="1" applyFont="1" applyBorder="1" applyAlignment="1">
      <alignment horizontal="center" vertical="center"/>
    </xf>
    <xf numFmtId="49" fontId="31" fillId="0" borderId="10" xfId="0" applyNumberFormat="1" applyFont="1" applyBorder="1" applyAlignment="1">
      <alignment horizontal="center" vertical="center"/>
    </xf>
    <xf numFmtId="49" fontId="31" fillId="7" borderId="29" xfId="0" applyNumberFormat="1" applyFont="1" applyFill="1" applyBorder="1" applyAlignment="1">
      <alignment horizontal="center" vertical="center" wrapText="1"/>
    </xf>
    <xf numFmtId="49" fontId="31" fillId="7" borderId="30" xfId="0" applyNumberFormat="1" applyFont="1" applyFill="1" applyBorder="1" applyAlignment="1">
      <alignment horizontal="center" vertical="center" wrapText="1"/>
    </xf>
    <xf numFmtId="49" fontId="31" fillId="7" borderId="31" xfId="0" applyNumberFormat="1" applyFont="1" applyFill="1" applyBorder="1" applyAlignment="1">
      <alignment horizontal="center" vertical="center" wrapText="1"/>
    </xf>
    <xf numFmtId="49" fontId="31" fillId="2" borderId="0" xfId="0" applyNumberFormat="1" applyFont="1" applyFill="1" applyAlignment="1">
      <alignment horizontal="center" vertical="center" wrapText="1"/>
    </xf>
    <xf numFmtId="0" fontId="33" fillId="7" borderId="87" xfId="39" applyFont="1" applyFill="1" applyBorder="1" applyAlignment="1">
      <alignment horizontal="center" vertical="center"/>
    </xf>
    <xf numFmtId="49" fontId="0" fillId="0" borderId="39" xfId="0" applyNumberFormat="1" applyBorder="1" applyAlignment="1">
      <alignment horizontal="center" vertical="center"/>
    </xf>
    <xf numFmtId="49" fontId="0" fillId="0" borderId="1" xfId="0" applyNumberFormat="1" applyBorder="1" applyAlignment="1">
      <alignment horizontal="center" vertical="center"/>
    </xf>
    <xf numFmtId="49" fontId="0" fillId="0" borderId="10" xfId="0" applyNumberFormat="1" applyBorder="1" applyAlignment="1">
      <alignment horizontal="center" vertical="center"/>
    </xf>
    <xf numFmtId="49" fontId="0" fillId="0" borderId="44" xfId="0" applyNumberFormat="1" applyBorder="1" applyAlignment="1">
      <alignment horizontal="center" vertical="center"/>
    </xf>
    <xf numFmtId="49" fontId="31" fillId="0" borderId="72" xfId="0" applyNumberFormat="1" applyFont="1" applyBorder="1" applyAlignment="1">
      <alignment horizontal="center" vertical="center"/>
    </xf>
    <xf numFmtId="49" fontId="31" fillId="0" borderId="73" xfId="0" applyNumberFormat="1" applyFont="1" applyBorder="1" applyAlignment="1">
      <alignment horizontal="center" vertical="center"/>
    </xf>
    <xf numFmtId="49" fontId="31" fillId="0" borderId="74" xfId="0" applyNumberFormat="1" applyFont="1" applyBorder="1" applyAlignment="1">
      <alignment horizontal="center" vertical="center"/>
    </xf>
    <xf numFmtId="49" fontId="0" fillId="0" borderId="43"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44" xfId="0" applyNumberFormat="1" applyBorder="1" applyAlignment="1">
      <alignment horizontal="center" vertical="center" wrapText="1"/>
    </xf>
    <xf numFmtId="0" fontId="25" fillId="7" borderId="16" xfId="0" applyFont="1" applyFill="1" applyBorder="1" applyAlignment="1">
      <alignment horizontal="center" vertical="center" wrapText="1"/>
    </xf>
    <xf numFmtId="0" fontId="25" fillId="7" borderId="17" xfId="0" applyFont="1" applyFill="1" applyBorder="1" applyAlignment="1">
      <alignment horizontal="center" vertical="center" wrapText="1"/>
    </xf>
    <xf numFmtId="0" fontId="31" fillId="8" borderId="14" xfId="0" applyFont="1" applyFill="1" applyBorder="1" applyAlignment="1">
      <alignment horizontal="center" vertical="center"/>
    </xf>
    <xf numFmtId="0" fontId="25" fillId="6" borderId="61" xfId="0" applyFont="1" applyFill="1" applyBorder="1" applyAlignment="1">
      <alignment horizontal="center" vertical="center" wrapText="1"/>
    </xf>
    <xf numFmtId="0" fontId="25" fillId="6" borderId="19" xfId="0" applyFont="1" applyFill="1" applyBorder="1" applyAlignment="1">
      <alignment horizontal="center" vertical="center" wrapText="1"/>
    </xf>
    <xf numFmtId="0" fontId="25" fillId="6" borderId="62" xfId="0" applyFont="1" applyFill="1" applyBorder="1" applyAlignment="1">
      <alignment horizontal="center" vertical="center" wrapText="1"/>
    </xf>
    <xf numFmtId="0" fontId="25" fillId="6" borderId="21" xfId="0" applyFont="1" applyFill="1" applyBorder="1" applyAlignment="1">
      <alignment horizontal="center" vertical="center" wrapText="1"/>
    </xf>
    <xf numFmtId="0" fontId="25" fillId="6" borderId="13" xfId="0" applyFont="1" applyFill="1" applyBorder="1" applyAlignment="1">
      <alignment horizontal="center" vertical="center" wrapText="1"/>
    </xf>
    <xf numFmtId="0" fontId="25" fillId="6" borderId="14" xfId="0" applyFont="1" applyFill="1" applyBorder="1" applyAlignment="1">
      <alignment horizontal="center" vertical="center" wrapText="1"/>
    </xf>
    <xf numFmtId="0" fontId="25" fillId="6" borderId="53" xfId="0" applyFont="1" applyFill="1" applyBorder="1" applyAlignment="1">
      <alignment horizontal="center" vertical="center" wrapText="1"/>
    </xf>
    <xf numFmtId="0" fontId="25" fillId="6" borderId="15"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39" fillId="6" borderId="16" xfId="0" applyFont="1" applyFill="1" applyBorder="1" applyAlignment="1">
      <alignment horizontal="center" vertical="center" wrapText="1"/>
    </xf>
    <xf numFmtId="0" fontId="39" fillId="6" borderId="17" xfId="0" applyFont="1" applyFill="1" applyBorder="1" applyAlignment="1">
      <alignment horizontal="center" vertical="center" wrapText="1"/>
    </xf>
    <xf numFmtId="0" fontId="39" fillId="6" borderId="59" xfId="0" applyFont="1" applyFill="1" applyBorder="1" applyAlignment="1">
      <alignment horizontal="center" vertical="center" wrapText="1"/>
    </xf>
    <xf numFmtId="0" fontId="25" fillId="6" borderId="16" xfId="0" applyFont="1" applyFill="1" applyBorder="1" applyAlignment="1">
      <alignment horizontal="center" vertical="center" wrapText="1"/>
    </xf>
    <xf numFmtId="0" fontId="25" fillId="6" borderId="17" xfId="0" applyFont="1" applyFill="1" applyBorder="1" applyAlignment="1">
      <alignment horizontal="center" vertical="center" wrapText="1"/>
    </xf>
    <xf numFmtId="0" fontId="25" fillId="6" borderId="59" xfId="0" applyFont="1" applyFill="1" applyBorder="1" applyAlignment="1">
      <alignment horizontal="center" vertical="center" wrapText="1"/>
    </xf>
    <xf numFmtId="0" fontId="25" fillId="7" borderId="54" xfId="0" applyFont="1" applyFill="1" applyBorder="1" applyAlignment="1">
      <alignment horizontal="center" vertical="center"/>
    </xf>
    <xf numFmtId="0" fontId="25" fillId="7" borderId="55" xfId="0" applyFont="1" applyFill="1" applyBorder="1" applyAlignment="1">
      <alignment horizontal="center" vertical="center"/>
    </xf>
    <xf numFmtId="0" fontId="29" fillId="2" borderId="0" xfId="0" applyFont="1" applyFill="1" applyAlignment="1">
      <alignment horizontal="center" vertical="center"/>
    </xf>
    <xf numFmtId="0" fontId="25" fillId="6" borderId="4" xfId="0" applyFont="1" applyFill="1" applyBorder="1" applyAlignment="1">
      <alignment horizontal="center" vertical="center" wrapText="1"/>
    </xf>
    <xf numFmtId="0" fontId="25" fillId="6" borderId="2" xfId="0" applyFont="1" applyFill="1" applyBorder="1" applyAlignment="1">
      <alignment horizontal="center" vertical="center" wrapText="1"/>
    </xf>
    <xf numFmtId="0" fontId="25" fillId="6" borderId="52" xfId="0" applyFont="1" applyFill="1" applyBorder="1" applyAlignment="1">
      <alignment horizontal="center" vertical="center" wrapText="1"/>
    </xf>
    <xf numFmtId="0" fontId="25" fillId="6" borderId="5" xfId="0" applyFont="1" applyFill="1" applyBorder="1" applyAlignment="1">
      <alignment horizontal="center" vertical="center" wrapText="1"/>
    </xf>
    <xf numFmtId="0" fontId="0" fillId="0" borderId="79" xfId="0" applyBorder="1" applyAlignment="1">
      <alignment horizontal="center" vertical="center" wrapText="1"/>
    </xf>
    <xf numFmtId="0" fontId="0" fillId="0" borderId="48" xfId="0" applyBorder="1" applyAlignment="1">
      <alignment horizontal="center" vertical="center" wrapText="1"/>
    </xf>
    <xf numFmtId="0" fontId="0" fillId="0" borderId="11" xfId="0" applyBorder="1" applyAlignment="1">
      <alignment horizontal="center" vertical="center" wrapText="1"/>
    </xf>
    <xf numFmtId="0" fontId="0" fillId="0" borderId="51" xfId="0" applyBorder="1" applyAlignment="1">
      <alignment horizontal="center" vertical="center" wrapText="1"/>
    </xf>
    <xf numFmtId="0" fontId="0" fillId="0" borderId="0" xfId="0" applyAlignment="1">
      <alignment horizontal="center" vertical="center" wrapText="1"/>
    </xf>
    <xf numFmtId="0" fontId="0" fillId="0" borderId="49" xfId="0" applyBorder="1" applyAlignment="1">
      <alignment horizontal="center" vertical="center" wrapText="1"/>
    </xf>
    <xf numFmtId="0" fontId="0" fillId="0" borderId="62" xfId="0" applyBorder="1" applyAlignment="1">
      <alignment horizontal="center" vertical="center" wrapText="1"/>
    </xf>
    <xf numFmtId="0" fontId="0" fillId="0" borderId="47" xfId="0" applyBorder="1" applyAlignment="1">
      <alignment horizontal="center" vertical="center" wrapText="1"/>
    </xf>
    <xf numFmtId="0" fontId="0" fillId="0" borderId="90" xfId="0" applyBorder="1" applyAlignment="1">
      <alignment horizontal="center" vertical="center" wrapText="1"/>
    </xf>
    <xf numFmtId="0" fontId="39" fillId="6" borderId="57" xfId="0" applyFont="1" applyFill="1" applyBorder="1" applyAlignment="1">
      <alignment horizontal="center" vertical="center" wrapText="1"/>
    </xf>
    <xf numFmtId="0" fontId="39" fillId="6" borderId="58" xfId="0" applyFont="1" applyFill="1" applyBorder="1" applyAlignment="1">
      <alignment horizontal="center" vertical="center" wrapText="1"/>
    </xf>
    <xf numFmtId="0" fontId="39" fillId="6" borderId="60" xfId="0"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44" fontId="40" fillId="0" borderId="0" xfId="0" applyNumberFormat="1" applyFont="1"/>
    <xf numFmtId="0" fontId="40" fillId="0" borderId="0" xfId="0" applyFont="1"/>
  </cellXfs>
  <cellStyles count="84">
    <cellStyle name="Default" xfId="71" xr:uid="{00000000-0005-0000-0000-000000000000}"/>
    <cellStyle name="Excel Built-in Normal" xfId="17" xr:uid="{00000000-0005-0000-0000-000001000000}"/>
    <cellStyle name="Hiperlink" xfId="2" builtinId="8"/>
    <cellStyle name="Hyperlink 2" xfId="18" xr:uid="{00000000-0005-0000-0000-000003000000}"/>
    <cellStyle name="Hyperlink 3" xfId="19" xr:uid="{00000000-0005-0000-0000-000004000000}"/>
    <cellStyle name="Moeda" xfId="83" builtinId="4"/>
    <cellStyle name="Moeda 2" xfId="5" xr:uid="{00000000-0005-0000-0000-000006000000}"/>
    <cellStyle name="Moeda 2 2" xfId="20" xr:uid="{00000000-0005-0000-0000-000007000000}"/>
    <cellStyle name="Moeda 2 2 2" xfId="21" xr:uid="{00000000-0005-0000-0000-000008000000}"/>
    <cellStyle name="Moeda 2 2 3" xfId="22" xr:uid="{00000000-0005-0000-0000-000009000000}"/>
    <cellStyle name="Moeda 2 2 4" xfId="23" xr:uid="{00000000-0005-0000-0000-00000A000000}"/>
    <cellStyle name="Moeda 2 3" xfId="24" xr:uid="{00000000-0005-0000-0000-00000B000000}"/>
    <cellStyle name="Moeda 2 4" xfId="25" xr:uid="{00000000-0005-0000-0000-00000C000000}"/>
    <cellStyle name="Moeda 2 5" xfId="11" xr:uid="{00000000-0005-0000-0000-00000D000000}"/>
    <cellStyle name="Moeda 3" xfId="15" xr:uid="{00000000-0005-0000-0000-00000E000000}"/>
    <cellStyle name="Moeda 3 2" xfId="26" xr:uid="{00000000-0005-0000-0000-00000F000000}"/>
    <cellStyle name="Moeda 3 3" xfId="27" xr:uid="{00000000-0005-0000-0000-000010000000}"/>
    <cellStyle name="Moeda 3 4" xfId="28" xr:uid="{00000000-0005-0000-0000-000011000000}"/>
    <cellStyle name="Moeda 3 5" xfId="77" xr:uid="{00000000-0005-0000-0000-000012000000}"/>
    <cellStyle name="Moeda 4" xfId="29" xr:uid="{00000000-0005-0000-0000-000013000000}"/>
    <cellStyle name="Moeda 4 2" xfId="30" xr:uid="{00000000-0005-0000-0000-000014000000}"/>
    <cellStyle name="Moeda 4 2 2" xfId="31" xr:uid="{00000000-0005-0000-0000-000015000000}"/>
    <cellStyle name="Moeda 4 3" xfId="32" xr:uid="{00000000-0005-0000-0000-000016000000}"/>
    <cellStyle name="Moeda 4 4" xfId="78" xr:uid="{00000000-0005-0000-0000-000017000000}"/>
    <cellStyle name="Moeda 5" xfId="33" xr:uid="{00000000-0005-0000-0000-000018000000}"/>
    <cellStyle name="Moeda 5 2" xfId="34" xr:uid="{00000000-0005-0000-0000-000019000000}"/>
    <cellStyle name="Moeda 6" xfId="35" xr:uid="{00000000-0005-0000-0000-00001A000000}"/>
    <cellStyle name="Moeda 7" xfId="36" xr:uid="{00000000-0005-0000-0000-00001B000000}"/>
    <cellStyle name="Moeda 8" xfId="37" xr:uid="{00000000-0005-0000-0000-00001C000000}"/>
    <cellStyle name="Moeda 9" xfId="75" xr:uid="{00000000-0005-0000-0000-00001D000000}"/>
    <cellStyle name="Moeda 9 2" xfId="82" xr:uid="{00000000-0005-0000-0000-00001E000000}"/>
    <cellStyle name="Normal" xfId="0" builtinId="0"/>
    <cellStyle name="Normal 2" xfId="4" xr:uid="{00000000-0005-0000-0000-000020000000}"/>
    <cellStyle name="Normal 2 2" xfId="16" xr:uid="{00000000-0005-0000-0000-000021000000}"/>
    <cellStyle name="Normal 2 3" xfId="38" xr:uid="{00000000-0005-0000-0000-000022000000}"/>
    <cellStyle name="Normal 3" xfId="13" xr:uid="{00000000-0005-0000-0000-000023000000}"/>
    <cellStyle name="Normal 3 2" xfId="39" xr:uid="{00000000-0005-0000-0000-000024000000}"/>
    <cellStyle name="Normal 3 2 2" xfId="40" xr:uid="{00000000-0005-0000-0000-000025000000}"/>
    <cellStyle name="Normal 4" xfId="41" xr:uid="{00000000-0005-0000-0000-000026000000}"/>
    <cellStyle name="Normal 4 2" xfId="74" xr:uid="{00000000-0005-0000-0000-000027000000}"/>
    <cellStyle name="Normal 5" xfId="42" xr:uid="{00000000-0005-0000-0000-000028000000}"/>
    <cellStyle name="Normal 6" xfId="43" xr:uid="{00000000-0005-0000-0000-000029000000}"/>
    <cellStyle name="Normal 7" xfId="44" xr:uid="{00000000-0005-0000-0000-00002A000000}"/>
    <cellStyle name="Normal 8" xfId="45" xr:uid="{00000000-0005-0000-0000-00002B000000}"/>
    <cellStyle name="Normal 9" xfId="81" xr:uid="{00000000-0005-0000-0000-00002C000000}"/>
    <cellStyle name="Porcentagem 2" xfId="8" xr:uid="{00000000-0005-0000-0000-00002D000000}"/>
    <cellStyle name="Porcentagem 2 2" xfId="12" xr:uid="{00000000-0005-0000-0000-00002E000000}"/>
    <cellStyle name="Porcentagem 3" xfId="9" xr:uid="{00000000-0005-0000-0000-00002F000000}"/>
    <cellStyle name="Porcentagem 3 2" xfId="46" xr:uid="{00000000-0005-0000-0000-000030000000}"/>
    <cellStyle name="Porcentagem 4" xfId="47" xr:uid="{00000000-0005-0000-0000-000031000000}"/>
    <cellStyle name="Porcentagem 5" xfId="48" xr:uid="{00000000-0005-0000-0000-000032000000}"/>
    <cellStyle name="Porcentagem 6" xfId="49" xr:uid="{00000000-0005-0000-0000-000033000000}"/>
    <cellStyle name="Porcentagem 7" xfId="50" xr:uid="{00000000-0005-0000-0000-000034000000}"/>
    <cellStyle name="Porcentagem 8" xfId="70" xr:uid="{00000000-0005-0000-0000-000035000000}"/>
    <cellStyle name="Separador de milhares 2" xfId="51" xr:uid="{00000000-0005-0000-0000-000036000000}"/>
    <cellStyle name="Separador de milhares 2 2" xfId="52" xr:uid="{00000000-0005-0000-0000-000037000000}"/>
    <cellStyle name="Separador de milhares 2 2 2" xfId="53" xr:uid="{00000000-0005-0000-0000-000038000000}"/>
    <cellStyle name="Separador de milhares 2 3" xfId="54" xr:uid="{00000000-0005-0000-0000-000039000000}"/>
    <cellStyle name="Separador de milhares 2 4" xfId="55" xr:uid="{00000000-0005-0000-0000-00003A000000}"/>
    <cellStyle name="Separador de milhares 3" xfId="56" xr:uid="{00000000-0005-0000-0000-00003B000000}"/>
    <cellStyle name="Separador de milhares 3 2" xfId="57" xr:uid="{00000000-0005-0000-0000-00003C000000}"/>
    <cellStyle name="Separador de milhares 3 3" xfId="58" xr:uid="{00000000-0005-0000-0000-00003D000000}"/>
    <cellStyle name="Separador de milhares 4" xfId="59" xr:uid="{00000000-0005-0000-0000-00003E000000}"/>
    <cellStyle name="Separador de milhares 5" xfId="60" xr:uid="{00000000-0005-0000-0000-00003F000000}"/>
    <cellStyle name="Título 1 1" xfId="61" xr:uid="{00000000-0005-0000-0000-000040000000}"/>
    <cellStyle name="Título 1 1 1" xfId="62" xr:uid="{00000000-0005-0000-0000-000041000000}"/>
    <cellStyle name="Título 1 1 1 1" xfId="63" xr:uid="{00000000-0005-0000-0000-000042000000}"/>
    <cellStyle name="Título 1 1 1 1 1" xfId="64" xr:uid="{00000000-0005-0000-0000-000043000000}"/>
    <cellStyle name="Título 1 1 1 1 1 1" xfId="65" xr:uid="{00000000-0005-0000-0000-000044000000}"/>
    <cellStyle name="Título 1 1 1 1 1 1 1" xfId="66" xr:uid="{00000000-0005-0000-0000-000045000000}"/>
    <cellStyle name="Vírgula" xfId="1" builtinId="3"/>
    <cellStyle name="Vírgula 2" xfId="3" xr:uid="{00000000-0005-0000-0000-000047000000}"/>
    <cellStyle name="Vírgula 2 2" xfId="67" xr:uid="{00000000-0005-0000-0000-000048000000}"/>
    <cellStyle name="Vírgula 2 3" xfId="7" xr:uid="{00000000-0005-0000-0000-000049000000}"/>
    <cellStyle name="Vírgula 3" xfId="10" xr:uid="{00000000-0005-0000-0000-00004A000000}"/>
    <cellStyle name="Vírgula 3 2" xfId="72" xr:uid="{00000000-0005-0000-0000-00004B000000}"/>
    <cellStyle name="Vírgula 4" xfId="14" xr:uid="{00000000-0005-0000-0000-00004C000000}"/>
    <cellStyle name="Vírgula 4 2" xfId="76" xr:uid="{00000000-0005-0000-0000-00004D000000}"/>
    <cellStyle name="Vírgula 5" xfId="68" xr:uid="{00000000-0005-0000-0000-00004E000000}"/>
    <cellStyle name="Vírgula 5 2" xfId="79" xr:uid="{00000000-0005-0000-0000-00004F000000}"/>
    <cellStyle name="Vírgula 6" xfId="69" xr:uid="{00000000-0005-0000-0000-000050000000}"/>
    <cellStyle name="Vírgula 7" xfId="73" xr:uid="{00000000-0005-0000-0000-000051000000}"/>
    <cellStyle name="Vírgula 7 2" xfId="80" xr:uid="{00000000-0005-0000-0000-000052000000}"/>
    <cellStyle name="Vírgula 8" xfId="6" xr:uid="{00000000-0005-0000-0000-000053000000}"/>
  </cellStyles>
  <dxfs count="0"/>
  <tableStyles count="0" defaultTableStyle="TableStyleMedium2" defaultPivotStyle="PivotStyleLight16"/>
  <colors>
    <mruColors>
      <color rgb="FF99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Dados\2025\6%20-%20JUNHO\18.06%20-%20PE%20Minist&#233;rio%20da%20Educa&#231;&#227;o-DF\6%20-%20PROPOSTA\6%20-%20PROPOSTA\PC-%20MEC%20-%20ENVIO%2018.06.xlsx" TargetMode="External"/><Relationship Id="rId1" Type="http://schemas.openxmlformats.org/officeDocument/2006/relationships/externalLinkPath" Target="/Dados/2025/6%20-%20JUNHO/18.06%20-%20PE%20Minist&#233;rio%20da%20Educa&#231;&#227;o-DF/6%20-%20PROPOSTA/6%20-%20PROPOSTA/PC-%20MEC%20-%20ENVIO%2018.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uadro Geral"/>
      <sheetName val="1- RT (Engenheiro agrônomo)"/>
      <sheetName val="2 - Encarregado de Jardinagem "/>
      <sheetName val="3 - Jardineiro"/>
      <sheetName val="4 - Auxiliar de Jardinagem "/>
      <sheetName val="Uniformes "/>
      <sheetName val="EPI"/>
      <sheetName val="5 - Insumos  - Sob demanda "/>
      <sheetName val="6 - Equipmentos e ferramentas "/>
      <sheetName val="7- Espéc Vegetais -Sob demanda"/>
      <sheetName val="8 - Plantas e vasos ornamentais"/>
      <sheetName val="Memória Cálculo e Fundamentos"/>
    </sheetNames>
    <sheetDataSet>
      <sheetData sheetId="0"/>
      <sheetData sheetId="1">
        <row r="81">
          <cell r="C81">
            <v>7.0000000000000001E-3</v>
          </cell>
        </row>
      </sheetData>
      <sheetData sheetId="2"/>
      <sheetData sheetId="3"/>
      <sheetData sheetId="4"/>
      <sheetData sheetId="5"/>
      <sheetData sheetId="6"/>
      <sheetData sheetId="7"/>
      <sheetData sheetId="8"/>
      <sheetData sheetId="9"/>
      <sheetData sheetId="10"/>
      <sheetData sheetId="11"/>
    </sheetDataSet>
  </externalBook>
</externalLink>
</file>

<file path=xl/persons/person.xml><?xml version="1.0" encoding="utf-8"?>
<personList xmlns="http://schemas.microsoft.com/office/spreadsheetml/2018/threadedcomments" xmlns:x="http://schemas.openxmlformats.org/spreadsheetml/2006/main">
  <person displayName="Gilberto de Oliveira Maximo" id="{CB32369B-9F44-46C4-B93B-C5A76E21DC88}" userId="S::gilberto.maximo@cgu.gov.br::54361949-fca1-499d-979f-9a9df253716a" providerId="AD"/>
</personList>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5" dT="2020-07-22T21:03:40.58" personId="{CB32369B-9F44-46C4-B93B-C5A76E21DC88}" id="{43814450-1530-4E4E-A942-137B12DC7488}">
    <text>Esses percentuais de 13º e Férias foram definidos para coincidirem com os valores que serão recolhidos mensalmente para a Conta Vinculada</text>
  </threadedComment>
  <threadedComment ref="D40" dT="2020-07-22T21:02:39.01" personId="{CB32369B-9F44-46C4-B93B-C5A76E21DC88}" id="{531973E4-7389-44D1-8ABF-1F41E8E9B421}">
    <text>Com exceção do item C (SAT) que varia de empresa para empresa,  todos os percentuais do  Submódulo 2.2 são fixos, definidos em lei.</text>
  </threadedComment>
  <threadedComment ref="A64" dT="2020-07-22T21:00:46.94" personId="{CB32369B-9F44-46C4-B93B-C5A76E21DC88}" id="{92B9A699-99C5-4366-85C4-4A9D8EF34D5B}">
    <text>Todo este módulo é de preenchimento discricionário da empresa. Para efeitos de estimativa, foram utilizados os valores que costumam ser cotados nas planilhas de serviços com mão-de-obra na CGU.</text>
  </threadedComment>
  <threadedComment ref="C68" dT="2020-07-22T20:59:09.90" personId="{CB32369B-9F44-46C4-B93B-C5A76E21DC88}" id="{ED421121-503C-45ED-9134-2D726ACBDADB}">
    <text>Valor estimado pela empresa. A soma dos percentuais das Multas do FGTS sobre o API e sobre o APT deve resultar em 4% (valor a ser recolhido mensalmente pela Conta Vinculada)</text>
  </threadedComment>
  <threadedComment ref="C71" dT="2020-07-22T20:59:51.91" personId="{CB32369B-9F44-46C4-B93B-C5A76E21DC88}" id="{362FFCA7-4A99-480D-A9FD-88365A1FA466}">
    <text>Valor estimado pela empresa. A soma dos percentuais das Multas do FGTS sobre o API e sobre o APT deve resultar em 4% (valor a ser recolhido mensalmente pela Conta Vinculada)</text>
  </threadedComment>
  <threadedComment ref="A74" dT="2020-07-22T21:08:38.94" personId="{CB32369B-9F44-46C4-B93B-C5A76E21DC88}" id="{221229B2-3360-40F4-85C6-8C5ACE14AEEA}">
    <text>Módulo de preenchimento discricionário da licitante. Percentuais estimados conforme a média aplicada no DF</text>
  </threadedComment>
  <threadedComment ref="A90" dT="2020-07-24T18:48:31.66" personId="{CB32369B-9F44-46C4-B93B-C5A76E21DC88}" id="{12A99B29-5554-42C6-B231-62E3FEAF10BB}">
    <text>Cotações feitas pela área técnica</text>
  </threadedComment>
</ThreadedComments>
</file>

<file path=xl/threadedComments/threadedComment2.xml><?xml version="1.0" encoding="utf-8"?>
<ThreadedComments xmlns="http://schemas.microsoft.com/office/spreadsheetml/2018/threadedcomments" xmlns:x="http://schemas.openxmlformats.org/spreadsheetml/2006/main">
  <threadedComment ref="A35" dT="2020-07-22T21:03:40.58" personId="{CB32369B-9F44-46C4-B93B-C5A76E21DC88}" id="{603AD9B2-044F-49BA-B58E-2E8E5B24BE1F}">
    <text>Esses percentuais de 13º e Férias foram definidos para coincidirem com os valores que serão recolhidos mensalmente para a Conta Vinculada</text>
  </threadedComment>
  <threadedComment ref="D40" dT="2020-07-22T21:02:39.01" personId="{CB32369B-9F44-46C4-B93B-C5A76E21DC88}" id="{8A04F13C-BCE2-4558-A50B-7FE0E14E1F03}">
    <text>Com exceção do item C (SAT) que varia de empresa para empresa,  todos os percentuais do  Submódulo 2.2 são fixos, definidos em lei.</text>
  </threadedComment>
  <threadedComment ref="A64" dT="2020-07-22T21:00:46.94" personId="{CB32369B-9F44-46C4-B93B-C5A76E21DC88}" id="{BE06E85D-C421-4AF4-92FC-9541BC44B65C}">
    <text>Todo este módulo é de preenchimento discricionário da empresa. Para efeitos de estimativa, foram utilizados os valores que costumam ser cotados nas planilhas de serviços com mão-de-obra na CGU.</text>
  </threadedComment>
  <threadedComment ref="C68" dT="2020-07-22T20:59:09.90" personId="{CB32369B-9F44-46C4-B93B-C5A76E21DC88}" id="{9BF2B761-C9ED-4907-8AF0-17FC24F2C7E2}">
    <text>Valor estimado pela empresa. A soma dos percentuais das Multas do FGTS sobre o API e sobre o APT deve resultar em 4% (valor a ser recolhido mensalmente pela Conta Vinculada)</text>
  </threadedComment>
  <threadedComment ref="C71" dT="2020-07-22T20:59:51.91" personId="{CB32369B-9F44-46C4-B93B-C5A76E21DC88}" id="{50AF5355-2E7E-4BF7-B887-DDC4142EB314}">
    <text>Valor estimado pela empresa. A soma dos percentuais das Multas do FGTS sobre o API e sobre o APT deve resultar em 4% (valor a ser recolhido mensalmente pela Conta Vinculada)</text>
  </threadedComment>
  <threadedComment ref="A74" dT="2020-07-22T21:08:38.94" personId="{CB32369B-9F44-46C4-B93B-C5A76E21DC88}" id="{BECD14B1-7730-407F-8D9E-5457AA879731}">
    <text>Módulo de preenchimento discricionário da licitante. Percentuais estimados conforme a média aplicada no DF</text>
  </threadedComment>
  <threadedComment ref="A90" dT="2020-07-24T18:48:31.66" personId="{CB32369B-9F44-46C4-B93B-C5A76E21DC88}" id="{69643904-DD64-4A26-87D3-B3EABDE91197}">
    <text>Cotações feitas pela área técnica</text>
  </threadedComment>
</ThreadedComments>
</file>

<file path=xl/threadedComments/threadedComment3.xml><?xml version="1.0" encoding="utf-8"?>
<ThreadedComments xmlns="http://schemas.microsoft.com/office/spreadsheetml/2018/threadedcomments" xmlns:x="http://schemas.openxmlformats.org/spreadsheetml/2006/main">
  <threadedComment ref="A35" dT="2020-07-22T21:03:40.58" personId="{CB32369B-9F44-46C4-B93B-C5A76E21DC88}" id="{D811915E-927E-4349-A18E-7EF2420974AD}">
    <text>Esses percentuais de 13º e Férias foram definidos para coincidirem com os valores que serão recolhidos mensalmente para a Conta Vinculada</text>
  </threadedComment>
  <threadedComment ref="D40" dT="2020-07-22T21:02:39.01" personId="{CB32369B-9F44-46C4-B93B-C5A76E21DC88}" id="{0CF8BA5C-02B7-4943-B8AE-CD8BB2590656}">
    <text>Com exceção do item C (SAT) que varia de empresa para empresa,  todos os percentuais do  Submódulo 2.2 são fixos, definidos em lei.</text>
  </threadedComment>
  <threadedComment ref="A64" dT="2020-07-22T21:00:46.94" personId="{CB32369B-9F44-46C4-B93B-C5A76E21DC88}" id="{47524B34-6E5B-4980-A7A6-527A11AAB313}">
    <text>Todo este módulo é de preenchimento discricionário da empresa. Para efeitos de estimativa, foram utilizados os valores que costumam ser cotados nas planilhas de serviços com mão-de-obra na CGU.</text>
  </threadedComment>
  <threadedComment ref="C68" dT="2020-07-22T20:59:09.90" personId="{CB32369B-9F44-46C4-B93B-C5A76E21DC88}" id="{2820F6DE-E13E-460B-99CB-A4F829E17D59}">
    <text>Valor estimado pela empresa. A soma dos percentuais das Multas do FGTS sobre o API e sobre o APT deve resultar em 4% (valor a ser recolhido mensalmente pela Conta Vinculada)</text>
  </threadedComment>
  <threadedComment ref="C71" dT="2020-07-22T20:59:51.91" personId="{CB32369B-9F44-46C4-B93B-C5A76E21DC88}" id="{FFEF8D36-4FE1-4026-B3DD-4E96F58D6298}">
    <text>Valor estimado pela empresa. A soma dos percentuais das Multas do FGTS sobre o API e sobre o APT deve resultar em 4% (valor a ser recolhido mensalmente pela Conta Vinculada)</text>
  </threadedComment>
  <threadedComment ref="A74" dT="2020-07-22T21:08:38.94" personId="{CB32369B-9F44-46C4-B93B-C5A76E21DC88}" id="{06B86BFB-369F-4217-9B12-EAB7F58C3A3E}">
    <text>Módulo de preenchimento discricionário da licitante. Percentuais estimados conforme a média aplicada no DF</text>
  </threadedComment>
  <threadedComment ref="A90" dT="2020-07-24T18:48:31.66" personId="{CB32369B-9F44-46C4-B93B-C5A76E21DC88}" id="{9DAE3FA7-E573-4C37-B2F5-CEB7E9E51D15}">
    <text>Cotações feitas pela área técnica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AL@GRUPOCITYSEVIC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4B8FF-7C9C-41B0-BA81-BDDBC39E8F25}">
  <dimension ref="A3:H18"/>
  <sheetViews>
    <sheetView tabSelected="1" workbookViewId="0">
      <selection activeCell="G20" sqref="G20"/>
    </sheetView>
  </sheetViews>
  <sheetFormatPr defaultColWidth="9.109375" defaultRowHeight="14.25" customHeight="1" x14ac:dyDescent="0.25"/>
  <cols>
    <col min="1" max="1" width="8.88671875" style="60" customWidth="1"/>
    <col min="2" max="2" width="7.44140625" style="60" customWidth="1"/>
    <col min="3" max="3" width="24.5546875" style="60" customWidth="1"/>
    <col min="4" max="4" width="9.33203125" style="60" customWidth="1"/>
    <col min="5" max="5" width="12.5546875" style="60" customWidth="1"/>
    <col min="6" max="7" width="17.6640625" style="60" customWidth="1"/>
    <col min="8" max="8" width="20" style="60" customWidth="1"/>
    <col min="9" max="16384" width="9.109375" style="60"/>
  </cols>
  <sheetData>
    <row r="3" spans="1:8" ht="13.8" hidden="1" x14ac:dyDescent="0.25"/>
    <row r="4" spans="1:8" ht="24.75" customHeight="1" x14ac:dyDescent="0.25">
      <c r="A4" s="271" t="s">
        <v>0</v>
      </c>
      <c r="B4" s="271"/>
      <c r="C4" s="271"/>
      <c r="D4" s="271"/>
      <c r="E4" s="271"/>
      <c r="F4" s="271"/>
      <c r="G4" s="271"/>
      <c r="H4" s="271"/>
    </row>
    <row r="5" spans="1:8" ht="27.6" x14ac:dyDescent="0.25">
      <c r="A5" s="272" t="s">
        <v>1</v>
      </c>
      <c r="B5" s="273" t="s">
        <v>2</v>
      </c>
      <c r="C5" s="272" t="s">
        <v>3</v>
      </c>
      <c r="D5" s="272" t="s">
        <v>4</v>
      </c>
      <c r="E5" s="109" t="s">
        <v>5</v>
      </c>
      <c r="F5" s="109" t="s">
        <v>6</v>
      </c>
      <c r="G5" s="109" t="s">
        <v>7</v>
      </c>
      <c r="H5" s="109" t="s">
        <v>8</v>
      </c>
    </row>
    <row r="6" spans="1:8" ht="13.8" x14ac:dyDescent="0.25">
      <c r="A6" s="273"/>
      <c r="B6" s="276"/>
      <c r="C6" s="272"/>
      <c r="D6" s="272"/>
      <c r="E6" s="110" t="s">
        <v>9</v>
      </c>
      <c r="F6" s="110" t="s">
        <v>10</v>
      </c>
      <c r="G6" s="110" t="s">
        <v>11</v>
      </c>
      <c r="H6" s="110" t="s">
        <v>12</v>
      </c>
    </row>
    <row r="7" spans="1:8" ht="13.8" x14ac:dyDescent="0.25">
      <c r="A7" s="270">
        <v>1</v>
      </c>
      <c r="B7" s="133">
        <v>1</v>
      </c>
      <c r="C7" s="91" t="s">
        <v>13</v>
      </c>
      <c r="D7" s="281">
        <v>14397</v>
      </c>
      <c r="E7" s="111">
        <v>10</v>
      </c>
      <c r="F7" s="112">
        <f>COPEIRA!D118</f>
        <v>4859.1744445920749</v>
      </c>
      <c r="G7" s="112">
        <f>F7*E7</f>
        <v>48591.744445920747</v>
      </c>
      <c r="H7" s="134">
        <f>G7*12</f>
        <v>583100.93335104897</v>
      </c>
    </row>
    <row r="8" spans="1:8" ht="13.8" x14ac:dyDescent="0.25">
      <c r="A8" s="270"/>
      <c r="B8" s="133">
        <v>2</v>
      </c>
      <c r="C8" s="91" t="s">
        <v>14</v>
      </c>
      <c r="D8" s="282"/>
      <c r="E8" s="111">
        <v>1</v>
      </c>
      <c r="F8" s="112">
        <f>'ENCARREGADO-GERAL'!D118</f>
        <v>9314.3949107623448</v>
      </c>
      <c r="G8" s="112">
        <f t="shared" ref="G8:G9" si="0">F8*E8</f>
        <v>9314.3949107623448</v>
      </c>
      <c r="H8" s="134">
        <f>G8*12</f>
        <v>111772.73892914814</v>
      </c>
    </row>
    <row r="9" spans="1:8" ht="13.8" x14ac:dyDescent="0.25">
      <c r="A9" s="270"/>
      <c r="B9" s="133">
        <v>3</v>
      </c>
      <c r="C9" s="91" t="s">
        <v>15</v>
      </c>
      <c r="D9" s="282"/>
      <c r="E9" s="128">
        <v>10</v>
      </c>
      <c r="F9" s="112">
        <f>GARÇOM!D118</f>
        <v>6288.2536520931681</v>
      </c>
      <c r="G9" s="112">
        <f t="shared" si="0"/>
        <v>62882.536520931681</v>
      </c>
      <c r="H9" s="134">
        <f>G9*12</f>
        <v>754590.43825118011</v>
      </c>
    </row>
    <row r="10" spans="1:8" ht="13.8" x14ac:dyDescent="0.25">
      <c r="A10" s="270"/>
      <c r="B10" s="274" t="s">
        <v>16</v>
      </c>
      <c r="C10" s="275"/>
      <c r="D10" s="283"/>
      <c r="E10" s="129">
        <v>21</v>
      </c>
      <c r="F10" s="130"/>
      <c r="G10" s="113"/>
      <c r="H10" s="135">
        <f>SUM(H7:H9)</f>
        <v>1449464.1105313771</v>
      </c>
    </row>
    <row r="11" spans="1:8" ht="14.25" customHeight="1" x14ac:dyDescent="0.25">
      <c r="A11" s="270"/>
      <c r="B11" s="133">
        <v>4</v>
      </c>
      <c r="C11" s="91" t="s">
        <v>17</v>
      </c>
      <c r="D11" s="282"/>
      <c r="E11" s="279" t="s">
        <v>18</v>
      </c>
      <c r="F11" s="137"/>
      <c r="G11" s="137">
        <f>'Materiais e insumos'!F63</f>
        <v>16249.98</v>
      </c>
      <c r="H11" s="211">
        <f>'Materiais e insumos'!F64</f>
        <v>194999.76</v>
      </c>
    </row>
    <row r="12" spans="1:8" ht="14.25" customHeight="1" x14ac:dyDescent="0.25">
      <c r="A12" s="270"/>
      <c r="B12" s="133">
        <v>5</v>
      </c>
      <c r="C12" s="114" t="s">
        <v>19</v>
      </c>
      <c r="D12" s="282"/>
      <c r="E12" s="279"/>
      <c r="F12" s="114"/>
      <c r="G12" s="138">
        <f>'Materiais e insumos'!F82</f>
        <v>916.66</v>
      </c>
      <c r="H12" s="211">
        <f>'Materiais e insumos'!F83</f>
        <v>10999.92</v>
      </c>
    </row>
    <row r="13" spans="1:8" ht="14.25" customHeight="1" x14ac:dyDescent="0.25">
      <c r="A13" s="270"/>
      <c r="B13" s="285" t="s">
        <v>16</v>
      </c>
      <c r="C13" s="286"/>
      <c r="D13" s="284"/>
      <c r="E13" s="280"/>
      <c r="F13" s="91"/>
      <c r="G13" s="139"/>
      <c r="H13" s="216">
        <f>SUM(H11:H12)</f>
        <v>205999.68000000002</v>
      </c>
    </row>
    <row r="14" spans="1:8" ht="14.25" customHeight="1" x14ac:dyDescent="0.25">
      <c r="A14" s="270"/>
      <c r="B14" s="277" t="s">
        <v>20</v>
      </c>
      <c r="C14" s="277"/>
      <c r="D14" s="277"/>
      <c r="E14" s="277"/>
      <c r="F14" s="277"/>
      <c r="G14" s="278"/>
      <c r="H14" s="136">
        <f>SUM(H10:H12)</f>
        <v>1655463.7905313771</v>
      </c>
    </row>
    <row r="16" spans="1:8" ht="14.25" customHeight="1" x14ac:dyDescent="0.25">
      <c r="G16" s="439">
        <f>G7+G8+G9</f>
        <v>120788.67587761478</v>
      </c>
      <c r="H16" s="439">
        <f>G16*12</f>
        <v>1449464.1105313774</v>
      </c>
    </row>
    <row r="17" spans="7:8" ht="14.25" customHeight="1" x14ac:dyDescent="0.25">
      <c r="G17" s="439">
        <f>SUM(G11:G12)</f>
        <v>17166.64</v>
      </c>
      <c r="H17" s="440"/>
    </row>
    <row r="18" spans="7:8" ht="14.25" customHeight="1" x14ac:dyDescent="0.25">
      <c r="G18" s="214">
        <f>SUM(G16:G17)</f>
        <v>137955.31587761478</v>
      </c>
      <c r="H18" s="214">
        <f>G18*12</f>
        <v>1655463.7905313773</v>
      </c>
    </row>
  </sheetData>
  <mergeCells count="11">
    <mergeCell ref="A7:A14"/>
    <mergeCell ref="A4:H4"/>
    <mergeCell ref="A5:A6"/>
    <mergeCell ref="C5:C6"/>
    <mergeCell ref="D5:D6"/>
    <mergeCell ref="B10:C10"/>
    <mergeCell ref="B5:B6"/>
    <mergeCell ref="B14:G14"/>
    <mergeCell ref="E11:E13"/>
    <mergeCell ref="D7:D13"/>
    <mergeCell ref="B13:C13"/>
  </mergeCells>
  <pageMargins left="0.511811024" right="0.511811024" top="0.78740157499999996" bottom="0.78740157499999996" header="0.31496062000000002" footer="0.31496062000000002"/>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22020-07EA-48EC-A144-D3BEEF7F651F}">
  <dimension ref="A1:E123"/>
  <sheetViews>
    <sheetView topLeftCell="A97" workbookViewId="0">
      <selection activeCell="C101" sqref="C101"/>
    </sheetView>
  </sheetViews>
  <sheetFormatPr defaultRowHeight="13.8" x14ac:dyDescent="0.3"/>
  <cols>
    <col min="1" max="1" width="3.88671875" style="16" customWidth="1"/>
    <col min="2" max="2" width="72.44140625" style="11" customWidth="1"/>
    <col min="3" max="3" width="14.6640625" style="16" customWidth="1"/>
    <col min="4" max="4" width="23.6640625" style="59" customWidth="1"/>
    <col min="5" max="5" width="131.88671875" style="78" hidden="1" customWidth="1"/>
    <col min="6" max="222" width="9.109375" style="11"/>
    <col min="223" max="223" width="1.88671875" style="11" customWidth="1"/>
    <col min="224" max="224" width="7.33203125" style="11" customWidth="1"/>
    <col min="225" max="225" width="9.88671875" style="11" customWidth="1"/>
    <col min="226" max="226" width="12.6640625" style="11" customWidth="1"/>
    <col min="227" max="227" width="11.109375" style="11" customWidth="1"/>
    <col min="228" max="228" width="10.88671875" style="11" customWidth="1"/>
    <col min="229" max="229" width="11.5546875" style="11" customWidth="1"/>
    <col min="230" max="230" width="13.44140625" style="11" customWidth="1"/>
    <col min="231" max="231" width="11.109375" style="11" customWidth="1"/>
    <col min="232" max="232" width="11.33203125" style="11" bestFit="1" customWidth="1"/>
    <col min="233" max="233" width="11.5546875" style="11" customWidth="1"/>
    <col min="234" max="234" width="8.88671875" style="11" customWidth="1"/>
    <col min="235" max="235" width="9.88671875" style="11" bestFit="1" customWidth="1"/>
    <col min="236" max="236" width="9.109375" style="11"/>
    <col min="237" max="237" width="9.5546875" style="11" bestFit="1" customWidth="1"/>
    <col min="238" max="478" width="9.109375" style="11"/>
    <col min="479" max="479" width="1.88671875" style="11" customWidth="1"/>
    <col min="480" max="480" width="7.33203125" style="11" customWidth="1"/>
    <col min="481" max="481" width="9.88671875" style="11" customWidth="1"/>
    <col min="482" max="482" width="12.6640625" style="11" customWidth="1"/>
    <col min="483" max="483" width="11.109375" style="11" customWidth="1"/>
    <col min="484" max="484" width="10.88671875" style="11" customWidth="1"/>
    <col min="485" max="485" width="11.5546875" style="11" customWidth="1"/>
    <col min="486" max="486" width="13.44140625" style="11" customWidth="1"/>
    <col min="487" max="487" width="11.109375" style="11" customWidth="1"/>
    <col min="488" max="488" width="11.33203125" style="11" bestFit="1" customWidth="1"/>
    <col min="489" max="489" width="11.5546875" style="11" customWidth="1"/>
    <col min="490" max="490" width="8.88671875" style="11" customWidth="1"/>
    <col min="491" max="491" width="9.88671875" style="11" bestFit="1" customWidth="1"/>
    <col min="492" max="492" width="9.109375" style="11"/>
    <col min="493" max="493" width="9.5546875" style="11" bestFit="1" customWidth="1"/>
    <col min="494" max="734" width="9.109375" style="11"/>
    <col min="735" max="735" width="1.88671875" style="11" customWidth="1"/>
    <col min="736" max="736" width="7.33203125" style="11" customWidth="1"/>
    <col min="737" max="737" width="9.88671875" style="11" customWidth="1"/>
    <col min="738" max="738" width="12.6640625" style="11" customWidth="1"/>
    <col min="739" max="739" width="11.109375" style="11" customWidth="1"/>
    <col min="740" max="740" width="10.88671875" style="11" customWidth="1"/>
    <col min="741" max="741" width="11.5546875" style="11" customWidth="1"/>
    <col min="742" max="742" width="13.44140625" style="11" customWidth="1"/>
    <col min="743" max="743" width="11.109375" style="11" customWidth="1"/>
    <col min="744" max="744" width="11.33203125" style="11" bestFit="1" customWidth="1"/>
    <col min="745" max="745" width="11.5546875" style="11" customWidth="1"/>
    <col min="746" max="746" width="8.88671875" style="11" customWidth="1"/>
    <col min="747" max="747" width="9.88671875" style="11" bestFit="1" customWidth="1"/>
    <col min="748" max="748" width="9.109375" style="11"/>
    <col min="749" max="749" width="9.5546875" style="11" bestFit="1" customWidth="1"/>
    <col min="750" max="990" width="9.109375" style="11"/>
    <col min="991" max="991" width="1.88671875" style="11" customWidth="1"/>
    <col min="992" max="992" width="7.33203125" style="11" customWidth="1"/>
    <col min="993" max="993" width="9.88671875" style="11" customWidth="1"/>
    <col min="994" max="994" width="12.6640625" style="11" customWidth="1"/>
    <col min="995" max="995" width="11.109375" style="11" customWidth="1"/>
    <col min="996" max="996" width="10.88671875" style="11" customWidth="1"/>
    <col min="997" max="997" width="11.5546875" style="11" customWidth="1"/>
    <col min="998" max="998" width="13.44140625" style="11" customWidth="1"/>
    <col min="999" max="999" width="11.109375" style="11" customWidth="1"/>
    <col min="1000" max="1000" width="11.33203125" style="11" bestFit="1" customWidth="1"/>
    <col min="1001" max="1001" width="11.5546875" style="11" customWidth="1"/>
    <col min="1002" max="1002" width="8.88671875" style="11" customWidth="1"/>
    <col min="1003" max="1003" width="9.88671875" style="11" bestFit="1" customWidth="1"/>
    <col min="1004" max="1004" width="9.109375" style="11"/>
    <col min="1005" max="1005" width="9.5546875" style="11" bestFit="1" customWidth="1"/>
    <col min="1006" max="1246" width="9.109375" style="11"/>
    <col min="1247" max="1247" width="1.88671875" style="11" customWidth="1"/>
    <col min="1248" max="1248" width="7.33203125" style="11" customWidth="1"/>
    <col min="1249" max="1249" width="9.88671875" style="11" customWidth="1"/>
    <col min="1250" max="1250" width="12.6640625" style="11" customWidth="1"/>
    <col min="1251" max="1251" width="11.109375" style="11" customWidth="1"/>
    <col min="1252" max="1252" width="10.88671875" style="11" customWidth="1"/>
    <col min="1253" max="1253" width="11.5546875" style="11" customWidth="1"/>
    <col min="1254" max="1254" width="13.44140625" style="11" customWidth="1"/>
    <col min="1255" max="1255" width="11.109375" style="11" customWidth="1"/>
    <col min="1256" max="1256" width="11.33203125" style="11" bestFit="1" customWidth="1"/>
    <col min="1257" max="1257" width="11.5546875" style="11" customWidth="1"/>
    <col min="1258" max="1258" width="8.88671875" style="11" customWidth="1"/>
    <col min="1259" max="1259" width="9.88671875" style="11" bestFit="1" customWidth="1"/>
    <col min="1260" max="1260" width="9.109375" style="11"/>
    <col min="1261" max="1261" width="9.5546875" style="11" bestFit="1" customWidth="1"/>
    <col min="1262" max="1502" width="9.109375" style="11"/>
    <col min="1503" max="1503" width="1.88671875" style="11" customWidth="1"/>
    <col min="1504" max="1504" width="7.33203125" style="11" customWidth="1"/>
    <col min="1505" max="1505" width="9.88671875" style="11" customWidth="1"/>
    <col min="1506" max="1506" width="12.6640625" style="11" customWidth="1"/>
    <col min="1507" max="1507" width="11.109375" style="11" customWidth="1"/>
    <col min="1508" max="1508" width="10.88671875" style="11" customWidth="1"/>
    <col min="1509" max="1509" width="11.5546875" style="11" customWidth="1"/>
    <col min="1510" max="1510" width="13.44140625" style="11" customWidth="1"/>
    <col min="1511" max="1511" width="11.109375" style="11" customWidth="1"/>
    <col min="1512" max="1512" width="11.33203125" style="11" bestFit="1" customWidth="1"/>
    <col min="1513" max="1513" width="11.5546875" style="11" customWidth="1"/>
    <col min="1514" max="1514" width="8.88671875" style="11" customWidth="1"/>
    <col min="1515" max="1515" width="9.88671875" style="11" bestFit="1" customWidth="1"/>
    <col min="1516" max="1516" width="9.109375" style="11"/>
    <col min="1517" max="1517" width="9.5546875" style="11" bestFit="1" customWidth="1"/>
    <col min="1518" max="1758" width="9.109375" style="11"/>
    <col min="1759" max="1759" width="1.88671875" style="11" customWidth="1"/>
    <col min="1760" max="1760" width="7.33203125" style="11" customWidth="1"/>
    <col min="1761" max="1761" width="9.88671875" style="11" customWidth="1"/>
    <col min="1762" max="1762" width="12.6640625" style="11" customWidth="1"/>
    <col min="1763" max="1763" width="11.109375" style="11" customWidth="1"/>
    <col min="1764" max="1764" width="10.88671875" style="11" customWidth="1"/>
    <col min="1765" max="1765" width="11.5546875" style="11" customWidth="1"/>
    <col min="1766" max="1766" width="13.44140625" style="11" customWidth="1"/>
    <col min="1767" max="1767" width="11.109375" style="11" customWidth="1"/>
    <col min="1768" max="1768" width="11.33203125" style="11" bestFit="1" customWidth="1"/>
    <col min="1769" max="1769" width="11.5546875" style="11" customWidth="1"/>
    <col min="1770" max="1770" width="8.88671875" style="11" customWidth="1"/>
    <col min="1771" max="1771" width="9.88671875" style="11" bestFit="1" customWidth="1"/>
    <col min="1772" max="1772" width="9.109375" style="11"/>
    <col min="1773" max="1773" width="9.5546875" style="11" bestFit="1" customWidth="1"/>
    <col min="1774" max="2014" width="9.109375" style="11"/>
    <col min="2015" max="2015" width="1.88671875" style="11" customWidth="1"/>
    <col min="2016" max="2016" width="7.33203125" style="11" customWidth="1"/>
    <col min="2017" max="2017" width="9.88671875" style="11" customWidth="1"/>
    <col min="2018" max="2018" width="12.6640625" style="11" customWidth="1"/>
    <col min="2019" max="2019" width="11.109375" style="11" customWidth="1"/>
    <col min="2020" max="2020" width="10.88671875" style="11" customWidth="1"/>
    <col min="2021" max="2021" width="11.5546875" style="11" customWidth="1"/>
    <col min="2022" max="2022" width="13.44140625" style="11" customWidth="1"/>
    <col min="2023" max="2023" width="11.109375" style="11" customWidth="1"/>
    <col min="2024" max="2024" width="11.33203125" style="11" bestFit="1" customWidth="1"/>
    <col min="2025" max="2025" width="11.5546875" style="11" customWidth="1"/>
    <col min="2026" max="2026" width="8.88671875" style="11" customWidth="1"/>
    <col min="2027" max="2027" width="9.88671875" style="11" bestFit="1" customWidth="1"/>
    <col min="2028" max="2028" width="9.109375" style="11"/>
    <col min="2029" max="2029" width="9.5546875" style="11" bestFit="1" customWidth="1"/>
    <col min="2030" max="2270" width="9.109375" style="11"/>
    <col min="2271" max="2271" width="1.88671875" style="11" customWidth="1"/>
    <col min="2272" max="2272" width="7.33203125" style="11" customWidth="1"/>
    <col min="2273" max="2273" width="9.88671875" style="11" customWidth="1"/>
    <col min="2274" max="2274" width="12.6640625" style="11" customWidth="1"/>
    <col min="2275" max="2275" width="11.109375" style="11" customWidth="1"/>
    <col min="2276" max="2276" width="10.88671875" style="11" customWidth="1"/>
    <col min="2277" max="2277" width="11.5546875" style="11" customWidth="1"/>
    <col min="2278" max="2278" width="13.44140625" style="11" customWidth="1"/>
    <col min="2279" max="2279" width="11.109375" style="11" customWidth="1"/>
    <col min="2280" max="2280" width="11.33203125" style="11" bestFit="1" customWidth="1"/>
    <col min="2281" max="2281" width="11.5546875" style="11" customWidth="1"/>
    <col min="2282" max="2282" width="8.88671875" style="11" customWidth="1"/>
    <col min="2283" max="2283" width="9.88671875" style="11" bestFit="1" customWidth="1"/>
    <col min="2284" max="2284" width="9.109375" style="11"/>
    <col min="2285" max="2285" width="9.5546875" style="11" bestFit="1" customWidth="1"/>
    <col min="2286" max="2526" width="9.109375" style="11"/>
    <col min="2527" max="2527" width="1.88671875" style="11" customWidth="1"/>
    <col min="2528" max="2528" width="7.33203125" style="11" customWidth="1"/>
    <col min="2529" max="2529" width="9.88671875" style="11" customWidth="1"/>
    <col min="2530" max="2530" width="12.6640625" style="11" customWidth="1"/>
    <col min="2531" max="2531" width="11.109375" style="11" customWidth="1"/>
    <col min="2532" max="2532" width="10.88671875" style="11" customWidth="1"/>
    <col min="2533" max="2533" width="11.5546875" style="11" customWidth="1"/>
    <col min="2534" max="2534" width="13.44140625" style="11" customWidth="1"/>
    <col min="2535" max="2535" width="11.109375" style="11" customWidth="1"/>
    <col min="2536" max="2536" width="11.33203125" style="11" bestFit="1" customWidth="1"/>
    <col min="2537" max="2537" width="11.5546875" style="11" customWidth="1"/>
    <col min="2538" max="2538" width="8.88671875" style="11" customWidth="1"/>
    <col min="2539" max="2539" width="9.88671875" style="11" bestFit="1" customWidth="1"/>
    <col min="2540" max="2540" width="9.109375" style="11"/>
    <col min="2541" max="2541" width="9.5546875" style="11" bestFit="1" customWidth="1"/>
    <col min="2542" max="2782" width="9.109375" style="11"/>
    <col min="2783" max="2783" width="1.88671875" style="11" customWidth="1"/>
    <col min="2784" max="2784" width="7.33203125" style="11" customWidth="1"/>
    <col min="2785" max="2785" width="9.88671875" style="11" customWidth="1"/>
    <col min="2786" max="2786" width="12.6640625" style="11" customWidth="1"/>
    <col min="2787" max="2787" width="11.109375" style="11" customWidth="1"/>
    <col min="2788" max="2788" width="10.88671875" style="11" customWidth="1"/>
    <col min="2789" max="2789" width="11.5546875" style="11" customWidth="1"/>
    <col min="2790" max="2790" width="13.44140625" style="11" customWidth="1"/>
    <col min="2791" max="2791" width="11.109375" style="11" customWidth="1"/>
    <col min="2792" max="2792" width="11.33203125" style="11" bestFit="1" customWidth="1"/>
    <col min="2793" max="2793" width="11.5546875" style="11" customWidth="1"/>
    <col min="2794" max="2794" width="8.88671875" style="11" customWidth="1"/>
    <col min="2795" max="2795" width="9.88671875" style="11" bestFit="1" customWidth="1"/>
    <col min="2796" max="2796" width="9.109375" style="11"/>
    <col min="2797" max="2797" width="9.5546875" style="11" bestFit="1" customWidth="1"/>
    <col min="2798" max="3038" width="9.109375" style="11"/>
    <col min="3039" max="3039" width="1.88671875" style="11" customWidth="1"/>
    <col min="3040" max="3040" width="7.33203125" style="11" customWidth="1"/>
    <col min="3041" max="3041" width="9.88671875" style="11" customWidth="1"/>
    <col min="3042" max="3042" width="12.6640625" style="11" customWidth="1"/>
    <col min="3043" max="3043" width="11.109375" style="11" customWidth="1"/>
    <col min="3044" max="3044" width="10.88671875" style="11" customWidth="1"/>
    <col min="3045" max="3045" width="11.5546875" style="11" customWidth="1"/>
    <col min="3046" max="3046" width="13.44140625" style="11" customWidth="1"/>
    <col min="3047" max="3047" width="11.109375" style="11" customWidth="1"/>
    <col min="3048" max="3048" width="11.33203125" style="11" bestFit="1" customWidth="1"/>
    <col min="3049" max="3049" width="11.5546875" style="11" customWidth="1"/>
    <col min="3050" max="3050" width="8.88671875" style="11" customWidth="1"/>
    <col min="3051" max="3051" width="9.88671875" style="11" bestFit="1" customWidth="1"/>
    <col min="3052" max="3052" width="9.109375" style="11"/>
    <col min="3053" max="3053" width="9.5546875" style="11" bestFit="1" customWidth="1"/>
    <col min="3054" max="3294" width="9.109375" style="11"/>
    <col min="3295" max="3295" width="1.88671875" style="11" customWidth="1"/>
    <col min="3296" max="3296" width="7.33203125" style="11" customWidth="1"/>
    <col min="3297" max="3297" width="9.88671875" style="11" customWidth="1"/>
    <col min="3298" max="3298" width="12.6640625" style="11" customWidth="1"/>
    <col min="3299" max="3299" width="11.109375" style="11" customWidth="1"/>
    <col min="3300" max="3300" width="10.88671875" style="11" customWidth="1"/>
    <col min="3301" max="3301" width="11.5546875" style="11" customWidth="1"/>
    <col min="3302" max="3302" width="13.44140625" style="11" customWidth="1"/>
    <col min="3303" max="3303" width="11.109375" style="11" customWidth="1"/>
    <col min="3304" max="3304" width="11.33203125" style="11" bestFit="1" customWidth="1"/>
    <col min="3305" max="3305" width="11.5546875" style="11" customWidth="1"/>
    <col min="3306" max="3306" width="8.88671875" style="11" customWidth="1"/>
    <col min="3307" max="3307" width="9.88671875" style="11" bestFit="1" customWidth="1"/>
    <col min="3308" max="3308" width="9.109375" style="11"/>
    <col min="3309" max="3309" width="9.5546875" style="11" bestFit="1" customWidth="1"/>
    <col min="3310" max="3550" width="9.109375" style="11"/>
    <col min="3551" max="3551" width="1.88671875" style="11" customWidth="1"/>
    <col min="3552" max="3552" width="7.33203125" style="11" customWidth="1"/>
    <col min="3553" max="3553" width="9.88671875" style="11" customWidth="1"/>
    <col min="3554" max="3554" width="12.6640625" style="11" customWidth="1"/>
    <col min="3555" max="3555" width="11.109375" style="11" customWidth="1"/>
    <col min="3556" max="3556" width="10.88671875" style="11" customWidth="1"/>
    <col min="3557" max="3557" width="11.5546875" style="11" customWidth="1"/>
    <col min="3558" max="3558" width="13.44140625" style="11" customWidth="1"/>
    <col min="3559" max="3559" width="11.109375" style="11" customWidth="1"/>
    <col min="3560" max="3560" width="11.33203125" style="11" bestFit="1" customWidth="1"/>
    <col min="3561" max="3561" width="11.5546875" style="11" customWidth="1"/>
    <col min="3562" max="3562" width="8.88671875" style="11" customWidth="1"/>
    <col min="3563" max="3563" width="9.88671875" style="11" bestFit="1" customWidth="1"/>
    <col min="3564" max="3564" width="9.109375" style="11"/>
    <col min="3565" max="3565" width="9.5546875" style="11" bestFit="1" customWidth="1"/>
    <col min="3566" max="3806" width="9.109375" style="11"/>
    <col min="3807" max="3807" width="1.88671875" style="11" customWidth="1"/>
    <col min="3808" max="3808" width="7.33203125" style="11" customWidth="1"/>
    <col min="3809" max="3809" width="9.88671875" style="11" customWidth="1"/>
    <col min="3810" max="3810" width="12.6640625" style="11" customWidth="1"/>
    <col min="3811" max="3811" width="11.109375" style="11" customWidth="1"/>
    <col min="3812" max="3812" width="10.88671875" style="11" customWidth="1"/>
    <col min="3813" max="3813" width="11.5546875" style="11" customWidth="1"/>
    <col min="3814" max="3814" width="13.44140625" style="11" customWidth="1"/>
    <col min="3815" max="3815" width="11.109375" style="11" customWidth="1"/>
    <col min="3816" max="3816" width="11.33203125" style="11" bestFit="1" customWidth="1"/>
    <col min="3817" max="3817" width="11.5546875" style="11" customWidth="1"/>
    <col min="3818" max="3818" width="8.88671875" style="11" customWidth="1"/>
    <col min="3819" max="3819" width="9.88671875" style="11" bestFit="1" customWidth="1"/>
    <col min="3820" max="3820" width="9.109375" style="11"/>
    <col min="3821" max="3821" width="9.5546875" style="11" bestFit="1" customWidth="1"/>
    <col min="3822" max="4062" width="9.109375" style="11"/>
    <col min="4063" max="4063" width="1.88671875" style="11" customWidth="1"/>
    <col min="4064" max="4064" width="7.33203125" style="11" customWidth="1"/>
    <col min="4065" max="4065" width="9.88671875" style="11" customWidth="1"/>
    <col min="4066" max="4066" width="12.6640625" style="11" customWidth="1"/>
    <col min="4067" max="4067" width="11.109375" style="11" customWidth="1"/>
    <col min="4068" max="4068" width="10.88671875" style="11" customWidth="1"/>
    <col min="4069" max="4069" width="11.5546875" style="11" customWidth="1"/>
    <col min="4070" max="4070" width="13.44140625" style="11" customWidth="1"/>
    <col min="4071" max="4071" width="11.109375" style="11" customWidth="1"/>
    <col min="4072" max="4072" width="11.33203125" style="11" bestFit="1" customWidth="1"/>
    <col min="4073" max="4073" width="11.5546875" style="11" customWidth="1"/>
    <col min="4074" max="4074" width="8.88671875" style="11" customWidth="1"/>
    <col min="4075" max="4075" width="9.88671875" style="11" bestFit="1" customWidth="1"/>
    <col min="4076" max="4076" width="9.109375" style="11"/>
    <col min="4077" max="4077" width="9.5546875" style="11" bestFit="1" customWidth="1"/>
    <col min="4078" max="4318" width="9.109375" style="11"/>
    <col min="4319" max="4319" width="1.88671875" style="11" customWidth="1"/>
    <col min="4320" max="4320" width="7.33203125" style="11" customWidth="1"/>
    <col min="4321" max="4321" width="9.88671875" style="11" customWidth="1"/>
    <col min="4322" max="4322" width="12.6640625" style="11" customWidth="1"/>
    <col min="4323" max="4323" width="11.109375" style="11" customWidth="1"/>
    <col min="4324" max="4324" width="10.88671875" style="11" customWidth="1"/>
    <col min="4325" max="4325" width="11.5546875" style="11" customWidth="1"/>
    <col min="4326" max="4326" width="13.44140625" style="11" customWidth="1"/>
    <col min="4327" max="4327" width="11.109375" style="11" customWidth="1"/>
    <col min="4328" max="4328" width="11.33203125" style="11" bestFit="1" customWidth="1"/>
    <col min="4329" max="4329" width="11.5546875" style="11" customWidth="1"/>
    <col min="4330" max="4330" width="8.88671875" style="11" customWidth="1"/>
    <col min="4331" max="4331" width="9.88671875" style="11" bestFit="1" customWidth="1"/>
    <col min="4332" max="4332" width="9.109375" style="11"/>
    <col min="4333" max="4333" width="9.5546875" style="11" bestFit="1" customWidth="1"/>
    <col min="4334" max="4574" width="9.109375" style="11"/>
    <col min="4575" max="4575" width="1.88671875" style="11" customWidth="1"/>
    <col min="4576" max="4576" width="7.33203125" style="11" customWidth="1"/>
    <col min="4577" max="4577" width="9.88671875" style="11" customWidth="1"/>
    <col min="4578" max="4578" width="12.6640625" style="11" customWidth="1"/>
    <col min="4579" max="4579" width="11.109375" style="11" customWidth="1"/>
    <col min="4580" max="4580" width="10.88671875" style="11" customWidth="1"/>
    <col min="4581" max="4581" width="11.5546875" style="11" customWidth="1"/>
    <col min="4582" max="4582" width="13.44140625" style="11" customWidth="1"/>
    <col min="4583" max="4583" width="11.109375" style="11" customWidth="1"/>
    <col min="4584" max="4584" width="11.33203125" style="11" bestFit="1" customWidth="1"/>
    <col min="4585" max="4585" width="11.5546875" style="11" customWidth="1"/>
    <col min="4586" max="4586" width="8.88671875" style="11" customWidth="1"/>
    <col min="4587" max="4587" width="9.88671875" style="11" bestFit="1" customWidth="1"/>
    <col min="4588" max="4588" width="9.109375" style="11"/>
    <col min="4589" max="4589" width="9.5546875" style="11" bestFit="1" customWidth="1"/>
    <col min="4590" max="4830" width="9.109375" style="11"/>
    <col min="4831" max="4831" width="1.88671875" style="11" customWidth="1"/>
    <col min="4832" max="4832" width="7.33203125" style="11" customWidth="1"/>
    <col min="4833" max="4833" width="9.88671875" style="11" customWidth="1"/>
    <col min="4834" max="4834" width="12.6640625" style="11" customWidth="1"/>
    <col min="4835" max="4835" width="11.109375" style="11" customWidth="1"/>
    <col min="4836" max="4836" width="10.88671875" style="11" customWidth="1"/>
    <col min="4837" max="4837" width="11.5546875" style="11" customWidth="1"/>
    <col min="4838" max="4838" width="13.44140625" style="11" customWidth="1"/>
    <col min="4839" max="4839" width="11.109375" style="11" customWidth="1"/>
    <col min="4840" max="4840" width="11.33203125" style="11" bestFit="1" customWidth="1"/>
    <col min="4841" max="4841" width="11.5546875" style="11" customWidth="1"/>
    <col min="4842" max="4842" width="8.88671875" style="11" customWidth="1"/>
    <col min="4843" max="4843" width="9.88671875" style="11" bestFit="1" customWidth="1"/>
    <col min="4844" max="4844" width="9.109375" style="11"/>
    <col min="4845" max="4845" width="9.5546875" style="11" bestFit="1" customWidth="1"/>
    <col min="4846" max="5086" width="9.109375" style="11"/>
    <col min="5087" max="5087" width="1.88671875" style="11" customWidth="1"/>
    <col min="5088" max="5088" width="7.33203125" style="11" customWidth="1"/>
    <col min="5089" max="5089" width="9.88671875" style="11" customWidth="1"/>
    <col min="5090" max="5090" width="12.6640625" style="11" customWidth="1"/>
    <col min="5091" max="5091" width="11.109375" style="11" customWidth="1"/>
    <col min="5092" max="5092" width="10.88671875" style="11" customWidth="1"/>
    <col min="5093" max="5093" width="11.5546875" style="11" customWidth="1"/>
    <col min="5094" max="5094" width="13.44140625" style="11" customWidth="1"/>
    <col min="5095" max="5095" width="11.109375" style="11" customWidth="1"/>
    <col min="5096" max="5096" width="11.33203125" style="11" bestFit="1" customWidth="1"/>
    <col min="5097" max="5097" width="11.5546875" style="11" customWidth="1"/>
    <col min="5098" max="5098" width="8.88671875" style="11" customWidth="1"/>
    <col min="5099" max="5099" width="9.88671875" style="11" bestFit="1" customWidth="1"/>
    <col min="5100" max="5100" width="9.109375" style="11"/>
    <col min="5101" max="5101" width="9.5546875" style="11" bestFit="1" customWidth="1"/>
    <col min="5102" max="5342" width="9.109375" style="11"/>
    <col min="5343" max="5343" width="1.88671875" style="11" customWidth="1"/>
    <col min="5344" max="5344" width="7.33203125" style="11" customWidth="1"/>
    <col min="5345" max="5345" width="9.88671875" style="11" customWidth="1"/>
    <col min="5346" max="5346" width="12.6640625" style="11" customWidth="1"/>
    <col min="5347" max="5347" width="11.109375" style="11" customWidth="1"/>
    <col min="5348" max="5348" width="10.88671875" style="11" customWidth="1"/>
    <col min="5349" max="5349" width="11.5546875" style="11" customWidth="1"/>
    <col min="5350" max="5350" width="13.44140625" style="11" customWidth="1"/>
    <col min="5351" max="5351" width="11.109375" style="11" customWidth="1"/>
    <col min="5352" max="5352" width="11.33203125" style="11" bestFit="1" customWidth="1"/>
    <col min="5353" max="5353" width="11.5546875" style="11" customWidth="1"/>
    <col min="5354" max="5354" width="8.88671875" style="11" customWidth="1"/>
    <col min="5355" max="5355" width="9.88671875" style="11" bestFit="1" customWidth="1"/>
    <col min="5356" max="5356" width="9.109375" style="11"/>
    <col min="5357" max="5357" width="9.5546875" style="11" bestFit="1" customWidth="1"/>
    <col min="5358" max="5598" width="9.109375" style="11"/>
    <col min="5599" max="5599" width="1.88671875" style="11" customWidth="1"/>
    <col min="5600" max="5600" width="7.33203125" style="11" customWidth="1"/>
    <col min="5601" max="5601" width="9.88671875" style="11" customWidth="1"/>
    <col min="5602" max="5602" width="12.6640625" style="11" customWidth="1"/>
    <col min="5603" max="5603" width="11.109375" style="11" customWidth="1"/>
    <col min="5604" max="5604" width="10.88671875" style="11" customWidth="1"/>
    <col min="5605" max="5605" width="11.5546875" style="11" customWidth="1"/>
    <col min="5606" max="5606" width="13.44140625" style="11" customWidth="1"/>
    <col min="5607" max="5607" width="11.109375" style="11" customWidth="1"/>
    <col min="5608" max="5608" width="11.33203125" style="11" bestFit="1" customWidth="1"/>
    <col min="5609" max="5609" width="11.5546875" style="11" customWidth="1"/>
    <col min="5610" max="5610" width="8.88671875" style="11" customWidth="1"/>
    <col min="5611" max="5611" width="9.88671875" style="11" bestFit="1" customWidth="1"/>
    <col min="5612" max="5612" width="9.109375" style="11"/>
    <col min="5613" max="5613" width="9.5546875" style="11" bestFit="1" customWidth="1"/>
    <col min="5614" max="5854" width="9.109375" style="11"/>
    <col min="5855" max="5855" width="1.88671875" style="11" customWidth="1"/>
    <col min="5856" max="5856" width="7.33203125" style="11" customWidth="1"/>
    <col min="5857" max="5857" width="9.88671875" style="11" customWidth="1"/>
    <col min="5858" max="5858" width="12.6640625" style="11" customWidth="1"/>
    <col min="5859" max="5859" width="11.109375" style="11" customWidth="1"/>
    <col min="5860" max="5860" width="10.88671875" style="11" customWidth="1"/>
    <col min="5861" max="5861" width="11.5546875" style="11" customWidth="1"/>
    <col min="5862" max="5862" width="13.44140625" style="11" customWidth="1"/>
    <col min="5863" max="5863" width="11.109375" style="11" customWidth="1"/>
    <col min="5864" max="5864" width="11.33203125" style="11" bestFit="1" customWidth="1"/>
    <col min="5865" max="5865" width="11.5546875" style="11" customWidth="1"/>
    <col min="5866" max="5866" width="8.88671875" style="11" customWidth="1"/>
    <col min="5867" max="5867" width="9.88671875" style="11" bestFit="1" customWidth="1"/>
    <col min="5868" max="5868" width="9.109375" style="11"/>
    <col min="5869" max="5869" width="9.5546875" style="11" bestFit="1" customWidth="1"/>
    <col min="5870" max="6110" width="9.109375" style="11"/>
    <col min="6111" max="6111" width="1.88671875" style="11" customWidth="1"/>
    <col min="6112" max="6112" width="7.33203125" style="11" customWidth="1"/>
    <col min="6113" max="6113" width="9.88671875" style="11" customWidth="1"/>
    <col min="6114" max="6114" width="12.6640625" style="11" customWidth="1"/>
    <col min="6115" max="6115" width="11.109375" style="11" customWidth="1"/>
    <col min="6116" max="6116" width="10.88671875" style="11" customWidth="1"/>
    <col min="6117" max="6117" width="11.5546875" style="11" customWidth="1"/>
    <col min="6118" max="6118" width="13.44140625" style="11" customWidth="1"/>
    <col min="6119" max="6119" width="11.109375" style="11" customWidth="1"/>
    <col min="6120" max="6120" width="11.33203125" style="11" bestFit="1" customWidth="1"/>
    <col min="6121" max="6121" width="11.5546875" style="11" customWidth="1"/>
    <col min="6122" max="6122" width="8.88671875" style="11" customWidth="1"/>
    <col min="6123" max="6123" width="9.88671875" style="11" bestFit="1" customWidth="1"/>
    <col min="6124" max="6124" width="9.109375" style="11"/>
    <col min="6125" max="6125" width="9.5546875" style="11" bestFit="1" customWidth="1"/>
    <col min="6126" max="6366" width="9.109375" style="11"/>
    <col min="6367" max="6367" width="1.88671875" style="11" customWidth="1"/>
    <col min="6368" max="6368" width="7.33203125" style="11" customWidth="1"/>
    <col min="6369" max="6369" width="9.88671875" style="11" customWidth="1"/>
    <col min="6370" max="6370" width="12.6640625" style="11" customWidth="1"/>
    <col min="6371" max="6371" width="11.109375" style="11" customWidth="1"/>
    <col min="6372" max="6372" width="10.88671875" style="11" customWidth="1"/>
    <col min="6373" max="6373" width="11.5546875" style="11" customWidth="1"/>
    <col min="6374" max="6374" width="13.44140625" style="11" customWidth="1"/>
    <col min="6375" max="6375" width="11.109375" style="11" customWidth="1"/>
    <col min="6376" max="6376" width="11.33203125" style="11" bestFit="1" customWidth="1"/>
    <col min="6377" max="6377" width="11.5546875" style="11" customWidth="1"/>
    <col min="6378" max="6378" width="8.88671875" style="11" customWidth="1"/>
    <col min="6379" max="6379" width="9.88671875" style="11" bestFit="1" customWidth="1"/>
    <col min="6380" max="6380" width="9.109375" style="11"/>
    <col min="6381" max="6381" width="9.5546875" style="11" bestFit="1" customWidth="1"/>
    <col min="6382" max="6622" width="9.109375" style="11"/>
    <col min="6623" max="6623" width="1.88671875" style="11" customWidth="1"/>
    <col min="6624" max="6624" width="7.33203125" style="11" customWidth="1"/>
    <col min="6625" max="6625" width="9.88671875" style="11" customWidth="1"/>
    <col min="6626" max="6626" width="12.6640625" style="11" customWidth="1"/>
    <col min="6627" max="6627" width="11.109375" style="11" customWidth="1"/>
    <col min="6628" max="6628" width="10.88671875" style="11" customWidth="1"/>
    <col min="6629" max="6629" width="11.5546875" style="11" customWidth="1"/>
    <col min="6630" max="6630" width="13.44140625" style="11" customWidth="1"/>
    <col min="6631" max="6631" width="11.109375" style="11" customWidth="1"/>
    <col min="6632" max="6632" width="11.33203125" style="11" bestFit="1" customWidth="1"/>
    <col min="6633" max="6633" width="11.5546875" style="11" customWidth="1"/>
    <col min="6634" max="6634" width="8.88671875" style="11" customWidth="1"/>
    <col min="6635" max="6635" width="9.88671875" style="11" bestFit="1" customWidth="1"/>
    <col min="6636" max="6636" width="9.109375" style="11"/>
    <col min="6637" max="6637" width="9.5546875" style="11" bestFit="1" customWidth="1"/>
    <col min="6638" max="6878" width="9.109375" style="11"/>
    <col min="6879" max="6879" width="1.88671875" style="11" customWidth="1"/>
    <col min="6880" max="6880" width="7.33203125" style="11" customWidth="1"/>
    <col min="6881" max="6881" width="9.88671875" style="11" customWidth="1"/>
    <col min="6882" max="6882" width="12.6640625" style="11" customWidth="1"/>
    <col min="6883" max="6883" width="11.109375" style="11" customWidth="1"/>
    <col min="6884" max="6884" width="10.88671875" style="11" customWidth="1"/>
    <col min="6885" max="6885" width="11.5546875" style="11" customWidth="1"/>
    <col min="6886" max="6886" width="13.44140625" style="11" customWidth="1"/>
    <col min="6887" max="6887" width="11.109375" style="11" customWidth="1"/>
    <col min="6888" max="6888" width="11.33203125" style="11" bestFit="1" customWidth="1"/>
    <col min="6889" max="6889" width="11.5546875" style="11" customWidth="1"/>
    <col min="6890" max="6890" width="8.88671875" style="11" customWidth="1"/>
    <col min="6891" max="6891" width="9.88671875" style="11" bestFit="1" customWidth="1"/>
    <col min="6892" max="6892" width="9.109375" style="11"/>
    <col min="6893" max="6893" width="9.5546875" style="11" bestFit="1" customWidth="1"/>
    <col min="6894" max="7134" width="9.109375" style="11"/>
    <col min="7135" max="7135" width="1.88671875" style="11" customWidth="1"/>
    <col min="7136" max="7136" width="7.33203125" style="11" customWidth="1"/>
    <col min="7137" max="7137" width="9.88671875" style="11" customWidth="1"/>
    <col min="7138" max="7138" width="12.6640625" style="11" customWidth="1"/>
    <col min="7139" max="7139" width="11.109375" style="11" customWidth="1"/>
    <col min="7140" max="7140" width="10.88671875" style="11" customWidth="1"/>
    <col min="7141" max="7141" width="11.5546875" style="11" customWidth="1"/>
    <col min="7142" max="7142" width="13.44140625" style="11" customWidth="1"/>
    <col min="7143" max="7143" width="11.109375" style="11" customWidth="1"/>
    <col min="7144" max="7144" width="11.33203125" style="11" bestFit="1" customWidth="1"/>
    <col min="7145" max="7145" width="11.5546875" style="11" customWidth="1"/>
    <col min="7146" max="7146" width="8.88671875" style="11" customWidth="1"/>
    <col min="7147" max="7147" width="9.88671875" style="11" bestFit="1" customWidth="1"/>
    <col min="7148" max="7148" width="9.109375" style="11"/>
    <col min="7149" max="7149" width="9.5546875" style="11" bestFit="1" customWidth="1"/>
    <col min="7150" max="7390" width="9.109375" style="11"/>
    <col min="7391" max="7391" width="1.88671875" style="11" customWidth="1"/>
    <col min="7392" max="7392" width="7.33203125" style="11" customWidth="1"/>
    <col min="7393" max="7393" width="9.88671875" style="11" customWidth="1"/>
    <col min="7394" max="7394" width="12.6640625" style="11" customWidth="1"/>
    <col min="7395" max="7395" width="11.109375" style="11" customWidth="1"/>
    <col min="7396" max="7396" width="10.88671875" style="11" customWidth="1"/>
    <col min="7397" max="7397" width="11.5546875" style="11" customWidth="1"/>
    <col min="7398" max="7398" width="13.44140625" style="11" customWidth="1"/>
    <col min="7399" max="7399" width="11.109375" style="11" customWidth="1"/>
    <col min="7400" max="7400" width="11.33203125" style="11" bestFit="1" customWidth="1"/>
    <col min="7401" max="7401" width="11.5546875" style="11" customWidth="1"/>
    <col min="7402" max="7402" width="8.88671875" style="11" customWidth="1"/>
    <col min="7403" max="7403" width="9.88671875" style="11" bestFit="1" customWidth="1"/>
    <col min="7404" max="7404" width="9.109375" style="11"/>
    <col min="7405" max="7405" width="9.5546875" style="11" bestFit="1" customWidth="1"/>
    <col min="7406" max="7646" width="9.109375" style="11"/>
    <col min="7647" max="7647" width="1.88671875" style="11" customWidth="1"/>
    <col min="7648" max="7648" width="7.33203125" style="11" customWidth="1"/>
    <col min="7649" max="7649" width="9.88671875" style="11" customWidth="1"/>
    <col min="7650" max="7650" width="12.6640625" style="11" customWidth="1"/>
    <col min="7651" max="7651" width="11.109375" style="11" customWidth="1"/>
    <col min="7652" max="7652" width="10.88671875" style="11" customWidth="1"/>
    <col min="7653" max="7653" width="11.5546875" style="11" customWidth="1"/>
    <col min="7654" max="7654" width="13.44140625" style="11" customWidth="1"/>
    <col min="7655" max="7655" width="11.109375" style="11" customWidth="1"/>
    <col min="7656" max="7656" width="11.33203125" style="11" bestFit="1" customWidth="1"/>
    <col min="7657" max="7657" width="11.5546875" style="11" customWidth="1"/>
    <col min="7658" max="7658" width="8.88671875" style="11" customWidth="1"/>
    <col min="7659" max="7659" width="9.88671875" style="11" bestFit="1" customWidth="1"/>
    <col min="7660" max="7660" width="9.109375" style="11"/>
    <col min="7661" max="7661" width="9.5546875" style="11" bestFit="1" customWidth="1"/>
    <col min="7662" max="7902" width="9.109375" style="11"/>
    <col min="7903" max="7903" width="1.88671875" style="11" customWidth="1"/>
    <col min="7904" max="7904" width="7.33203125" style="11" customWidth="1"/>
    <col min="7905" max="7905" width="9.88671875" style="11" customWidth="1"/>
    <col min="7906" max="7906" width="12.6640625" style="11" customWidth="1"/>
    <col min="7907" max="7907" width="11.109375" style="11" customWidth="1"/>
    <col min="7908" max="7908" width="10.88671875" style="11" customWidth="1"/>
    <col min="7909" max="7909" width="11.5546875" style="11" customWidth="1"/>
    <col min="7910" max="7910" width="13.44140625" style="11" customWidth="1"/>
    <col min="7911" max="7911" width="11.109375" style="11" customWidth="1"/>
    <col min="7912" max="7912" width="11.33203125" style="11" bestFit="1" customWidth="1"/>
    <col min="7913" max="7913" width="11.5546875" style="11" customWidth="1"/>
    <col min="7914" max="7914" width="8.88671875" style="11" customWidth="1"/>
    <col min="7915" max="7915" width="9.88671875" style="11" bestFit="1" customWidth="1"/>
    <col min="7916" max="7916" width="9.109375" style="11"/>
    <col min="7917" max="7917" width="9.5546875" style="11" bestFit="1" customWidth="1"/>
    <col min="7918" max="8158" width="9.109375" style="11"/>
    <col min="8159" max="8159" width="1.88671875" style="11" customWidth="1"/>
    <col min="8160" max="8160" width="7.33203125" style="11" customWidth="1"/>
    <col min="8161" max="8161" width="9.88671875" style="11" customWidth="1"/>
    <col min="8162" max="8162" width="12.6640625" style="11" customWidth="1"/>
    <col min="8163" max="8163" width="11.109375" style="11" customWidth="1"/>
    <col min="8164" max="8164" width="10.88671875" style="11" customWidth="1"/>
    <col min="8165" max="8165" width="11.5546875" style="11" customWidth="1"/>
    <col min="8166" max="8166" width="13.44140625" style="11" customWidth="1"/>
    <col min="8167" max="8167" width="11.109375" style="11" customWidth="1"/>
    <col min="8168" max="8168" width="11.33203125" style="11" bestFit="1" customWidth="1"/>
    <col min="8169" max="8169" width="11.5546875" style="11" customWidth="1"/>
    <col min="8170" max="8170" width="8.88671875" style="11" customWidth="1"/>
    <col min="8171" max="8171" width="9.88671875" style="11" bestFit="1" customWidth="1"/>
    <col min="8172" max="8172" width="9.109375" style="11"/>
    <col min="8173" max="8173" width="9.5546875" style="11" bestFit="1" customWidth="1"/>
    <col min="8174" max="8414" width="9.109375" style="11"/>
    <col min="8415" max="8415" width="1.88671875" style="11" customWidth="1"/>
    <col min="8416" max="8416" width="7.33203125" style="11" customWidth="1"/>
    <col min="8417" max="8417" width="9.88671875" style="11" customWidth="1"/>
    <col min="8418" max="8418" width="12.6640625" style="11" customWidth="1"/>
    <col min="8419" max="8419" width="11.109375" style="11" customWidth="1"/>
    <col min="8420" max="8420" width="10.88671875" style="11" customWidth="1"/>
    <col min="8421" max="8421" width="11.5546875" style="11" customWidth="1"/>
    <col min="8422" max="8422" width="13.44140625" style="11" customWidth="1"/>
    <col min="8423" max="8423" width="11.109375" style="11" customWidth="1"/>
    <col min="8424" max="8424" width="11.33203125" style="11" bestFit="1" customWidth="1"/>
    <col min="8425" max="8425" width="11.5546875" style="11" customWidth="1"/>
    <col min="8426" max="8426" width="8.88671875" style="11" customWidth="1"/>
    <col min="8427" max="8427" width="9.88671875" style="11" bestFit="1" customWidth="1"/>
    <col min="8428" max="8428" width="9.109375" style="11"/>
    <col min="8429" max="8429" width="9.5546875" style="11" bestFit="1" customWidth="1"/>
    <col min="8430" max="8670" width="9.109375" style="11"/>
    <col min="8671" max="8671" width="1.88671875" style="11" customWidth="1"/>
    <col min="8672" max="8672" width="7.33203125" style="11" customWidth="1"/>
    <col min="8673" max="8673" width="9.88671875" style="11" customWidth="1"/>
    <col min="8674" max="8674" width="12.6640625" style="11" customWidth="1"/>
    <col min="8675" max="8675" width="11.109375" style="11" customWidth="1"/>
    <col min="8676" max="8676" width="10.88671875" style="11" customWidth="1"/>
    <col min="8677" max="8677" width="11.5546875" style="11" customWidth="1"/>
    <col min="8678" max="8678" width="13.44140625" style="11" customWidth="1"/>
    <col min="8679" max="8679" width="11.109375" style="11" customWidth="1"/>
    <col min="8680" max="8680" width="11.33203125" style="11" bestFit="1" customWidth="1"/>
    <col min="8681" max="8681" width="11.5546875" style="11" customWidth="1"/>
    <col min="8682" max="8682" width="8.88671875" style="11" customWidth="1"/>
    <col min="8683" max="8683" width="9.88671875" style="11" bestFit="1" customWidth="1"/>
    <col min="8684" max="8684" width="9.109375" style="11"/>
    <col min="8685" max="8685" width="9.5546875" style="11" bestFit="1" customWidth="1"/>
    <col min="8686" max="8926" width="9.109375" style="11"/>
    <col min="8927" max="8927" width="1.88671875" style="11" customWidth="1"/>
    <col min="8928" max="8928" width="7.33203125" style="11" customWidth="1"/>
    <col min="8929" max="8929" width="9.88671875" style="11" customWidth="1"/>
    <col min="8930" max="8930" width="12.6640625" style="11" customWidth="1"/>
    <col min="8931" max="8931" width="11.109375" style="11" customWidth="1"/>
    <col min="8932" max="8932" width="10.88671875" style="11" customWidth="1"/>
    <col min="8933" max="8933" width="11.5546875" style="11" customWidth="1"/>
    <col min="8934" max="8934" width="13.44140625" style="11" customWidth="1"/>
    <col min="8935" max="8935" width="11.109375" style="11" customWidth="1"/>
    <col min="8936" max="8936" width="11.33203125" style="11" bestFit="1" customWidth="1"/>
    <col min="8937" max="8937" width="11.5546875" style="11" customWidth="1"/>
    <col min="8938" max="8938" width="8.88671875" style="11" customWidth="1"/>
    <col min="8939" max="8939" width="9.88671875" style="11" bestFit="1" customWidth="1"/>
    <col min="8940" max="8940" width="9.109375" style="11"/>
    <col min="8941" max="8941" width="9.5546875" style="11" bestFit="1" customWidth="1"/>
    <col min="8942" max="9182" width="9.109375" style="11"/>
    <col min="9183" max="9183" width="1.88671875" style="11" customWidth="1"/>
    <col min="9184" max="9184" width="7.33203125" style="11" customWidth="1"/>
    <col min="9185" max="9185" width="9.88671875" style="11" customWidth="1"/>
    <col min="9186" max="9186" width="12.6640625" style="11" customWidth="1"/>
    <col min="9187" max="9187" width="11.109375" style="11" customWidth="1"/>
    <col min="9188" max="9188" width="10.88671875" style="11" customWidth="1"/>
    <col min="9189" max="9189" width="11.5546875" style="11" customWidth="1"/>
    <col min="9190" max="9190" width="13.44140625" style="11" customWidth="1"/>
    <col min="9191" max="9191" width="11.109375" style="11" customWidth="1"/>
    <col min="9192" max="9192" width="11.33203125" style="11" bestFit="1" customWidth="1"/>
    <col min="9193" max="9193" width="11.5546875" style="11" customWidth="1"/>
    <col min="9194" max="9194" width="8.88671875" style="11" customWidth="1"/>
    <col min="9195" max="9195" width="9.88671875" style="11" bestFit="1" customWidth="1"/>
    <col min="9196" max="9196" width="9.109375" style="11"/>
    <col min="9197" max="9197" width="9.5546875" style="11" bestFit="1" customWidth="1"/>
    <col min="9198" max="9438" width="9.109375" style="11"/>
    <col min="9439" max="9439" width="1.88671875" style="11" customWidth="1"/>
    <col min="9440" max="9440" width="7.33203125" style="11" customWidth="1"/>
    <col min="9441" max="9441" width="9.88671875" style="11" customWidth="1"/>
    <col min="9442" max="9442" width="12.6640625" style="11" customWidth="1"/>
    <col min="9443" max="9443" width="11.109375" style="11" customWidth="1"/>
    <col min="9444" max="9444" width="10.88671875" style="11" customWidth="1"/>
    <col min="9445" max="9445" width="11.5546875" style="11" customWidth="1"/>
    <col min="9446" max="9446" width="13.44140625" style="11" customWidth="1"/>
    <col min="9447" max="9447" width="11.109375" style="11" customWidth="1"/>
    <col min="9448" max="9448" width="11.33203125" style="11" bestFit="1" customWidth="1"/>
    <col min="9449" max="9449" width="11.5546875" style="11" customWidth="1"/>
    <col min="9450" max="9450" width="8.88671875" style="11" customWidth="1"/>
    <col min="9451" max="9451" width="9.88671875" style="11" bestFit="1" customWidth="1"/>
    <col min="9452" max="9452" width="9.109375" style="11"/>
    <col min="9453" max="9453" width="9.5546875" style="11" bestFit="1" customWidth="1"/>
    <col min="9454" max="9694" width="9.109375" style="11"/>
    <col min="9695" max="9695" width="1.88671875" style="11" customWidth="1"/>
    <col min="9696" max="9696" width="7.33203125" style="11" customWidth="1"/>
    <col min="9697" max="9697" width="9.88671875" style="11" customWidth="1"/>
    <col min="9698" max="9698" width="12.6640625" style="11" customWidth="1"/>
    <col min="9699" max="9699" width="11.109375" style="11" customWidth="1"/>
    <col min="9700" max="9700" width="10.88671875" style="11" customWidth="1"/>
    <col min="9701" max="9701" width="11.5546875" style="11" customWidth="1"/>
    <col min="9702" max="9702" width="13.44140625" style="11" customWidth="1"/>
    <col min="9703" max="9703" width="11.109375" style="11" customWidth="1"/>
    <col min="9704" max="9704" width="11.33203125" style="11" bestFit="1" customWidth="1"/>
    <col min="9705" max="9705" width="11.5546875" style="11" customWidth="1"/>
    <col min="9706" max="9706" width="8.88671875" style="11" customWidth="1"/>
    <col min="9707" max="9707" width="9.88671875" style="11" bestFit="1" customWidth="1"/>
    <col min="9708" max="9708" width="9.109375" style="11"/>
    <col min="9709" max="9709" width="9.5546875" style="11" bestFit="1" customWidth="1"/>
    <col min="9710" max="9950" width="9.109375" style="11"/>
    <col min="9951" max="9951" width="1.88671875" style="11" customWidth="1"/>
    <col min="9952" max="9952" width="7.33203125" style="11" customWidth="1"/>
    <col min="9953" max="9953" width="9.88671875" style="11" customWidth="1"/>
    <col min="9954" max="9954" width="12.6640625" style="11" customWidth="1"/>
    <col min="9955" max="9955" width="11.109375" style="11" customWidth="1"/>
    <col min="9956" max="9956" width="10.88671875" style="11" customWidth="1"/>
    <col min="9957" max="9957" width="11.5546875" style="11" customWidth="1"/>
    <col min="9958" max="9958" width="13.44140625" style="11" customWidth="1"/>
    <col min="9959" max="9959" width="11.109375" style="11" customWidth="1"/>
    <col min="9960" max="9960" width="11.33203125" style="11" bestFit="1" customWidth="1"/>
    <col min="9961" max="9961" width="11.5546875" style="11" customWidth="1"/>
    <col min="9962" max="9962" width="8.88671875" style="11" customWidth="1"/>
    <col min="9963" max="9963" width="9.88671875" style="11" bestFit="1" customWidth="1"/>
    <col min="9964" max="9964" width="9.109375" style="11"/>
    <col min="9965" max="9965" width="9.5546875" style="11" bestFit="1" customWidth="1"/>
    <col min="9966" max="10206" width="9.109375" style="11"/>
    <col min="10207" max="10207" width="1.88671875" style="11" customWidth="1"/>
    <col min="10208" max="10208" width="7.33203125" style="11" customWidth="1"/>
    <col min="10209" max="10209" width="9.88671875" style="11" customWidth="1"/>
    <col min="10210" max="10210" width="12.6640625" style="11" customWidth="1"/>
    <col min="10211" max="10211" width="11.109375" style="11" customWidth="1"/>
    <col min="10212" max="10212" width="10.88671875" style="11" customWidth="1"/>
    <col min="10213" max="10213" width="11.5546875" style="11" customWidth="1"/>
    <col min="10214" max="10214" width="13.44140625" style="11" customWidth="1"/>
    <col min="10215" max="10215" width="11.109375" style="11" customWidth="1"/>
    <col min="10216" max="10216" width="11.33203125" style="11" bestFit="1" customWidth="1"/>
    <col min="10217" max="10217" width="11.5546875" style="11" customWidth="1"/>
    <col min="10218" max="10218" width="8.88671875" style="11" customWidth="1"/>
    <col min="10219" max="10219" width="9.88671875" style="11" bestFit="1" customWidth="1"/>
    <col min="10220" max="10220" width="9.109375" style="11"/>
    <col min="10221" max="10221" width="9.5546875" style="11" bestFit="1" customWidth="1"/>
    <col min="10222" max="10462" width="9.109375" style="11"/>
    <col min="10463" max="10463" width="1.88671875" style="11" customWidth="1"/>
    <col min="10464" max="10464" width="7.33203125" style="11" customWidth="1"/>
    <col min="10465" max="10465" width="9.88671875" style="11" customWidth="1"/>
    <col min="10466" max="10466" width="12.6640625" style="11" customWidth="1"/>
    <col min="10467" max="10467" width="11.109375" style="11" customWidth="1"/>
    <col min="10468" max="10468" width="10.88671875" style="11" customWidth="1"/>
    <col min="10469" max="10469" width="11.5546875" style="11" customWidth="1"/>
    <col min="10470" max="10470" width="13.44140625" style="11" customWidth="1"/>
    <col min="10471" max="10471" width="11.109375" style="11" customWidth="1"/>
    <col min="10472" max="10472" width="11.33203125" style="11" bestFit="1" customWidth="1"/>
    <col min="10473" max="10473" width="11.5546875" style="11" customWidth="1"/>
    <col min="10474" max="10474" width="8.88671875" style="11" customWidth="1"/>
    <col min="10475" max="10475" width="9.88671875" style="11" bestFit="1" customWidth="1"/>
    <col min="10476" max="10476" width="9.109375" style="11"/>
    <col min="10477" max="10477" width="9.5546875" style="11" bestFit="1" customWidth="1"/>
    <col min="10478" max="10718" width="9.109375" style="11"/>
    <col min="10719" max="10719" width="1.88671875" style="11" customWidth="1"/>
    <col min="10720" max="10720" width="7.33203125" style="11" customWidth="1"/>
    <col min="10721" max="10721" width="9.88671875" style="11" customWidth="1"/>
    <col min="10722" max="10722" width="12.6640625" style="11" customWidth="1"/>
    <col min="10723" max="10723" width="11.109375" style="11" customWidth="1"/>
    <col min="10724" max="10724" width="10.88671875" style="11" customWidth="1"/>
    <col min="10725" max="10725" width="11.5546875" style="11" customWidth="1"/>
    <col min="10726" max="10726" width="13.44140625" style="11" customWidth="1"/>
    <col min="10727" max="10727" width="11.109375" style="11" customWidth="1"/>
    <col min="10728" max="10728" width="11.33203125" style="11" bestFit="1" customWidth="1"/>
    <col min="10729" max="10729" width="11.5546875" style="11" customWidth="1"/>
    <col min="10730" max="10730" width="8.88671875" style="11" customWidth="1"/>
    <col min="10731" max="10731" width="9.88671875" style="11" bestFit="1" customWidth="1"/>
    <col min="10732" max="10732" width="9.109375" style="11"/>
    <col min="10733" max="10733" width="9.5546875" style="11" bestFit="1" customWidth="1"/>
    <col min="10734" max="10974" width="9.109375" style="11"/>
    <col min="10975" max="10975" width="1.88671875" style="11" customWidth="1"/>
    <col min="10976" max="10976" width="7.33203125" style="11" customWidth="1"/>
    <col min="10977" max="10977" width="9.88671875" style="11" customWidth="1"/>
    <col min="10978" max="10978" width="12.6640625" style="11" customWidth="1"/>
    <col min="10979" max="10979" width="11.109375" style="11" customWidth="1"/>
    <col min="10980" max="10980" width="10.88671875" style="11" customWidth="1"/>
    <col min="10981" max="10981" width="11.5546875" style="11" customWidth="1"/>
    <col min="10982" max="10982" width="13.44140625" style="11" customWidth="1"/>
    <col min="10983" max="10983" width="11.109375" style="11" customWidth="1"/>
    <col min="10984" max="10984" width="11.33203125" style="11" bestFit="1" customWidth="1"/>
    <col min="10985" max="10985" width="11.5546875" style="11" customWidth="1"/>
    <col min="10986" max="10986" width="8.88671875" style="11" customWidth="1"/>
    <col min="10987" max="10987" width="9.88671875" style="11" bestFit="1" customWidth="1"/>
    <col min="10988" max="10988" width="9.109375" style="11"/>
    <col min="10989" max="10989" width="9.5546875" style="11" bestFit="1" customWidth="1"/>
    <col min="10990" max="11230" width="9.109375" style="11"/>
    <col min="11231" max="11231" width="1.88671875" style="11" customWidth="1"/>
    <col min="11232" max="11232" width="7.33203125" style="11" customWidth="1"/>
    <col min="11233" max="11233" width="9.88671875" style="11" customWidth="1"/>
    <col min="11234" max="11234" width="12.6640625" style="11" customWidth="1"/>
    <col min="11235" max="11235" width="11.109375" style="11" customWidth="1"/>
    <col min="11236" max="11236" width="10.88671875" style="11" customWidth="1"/>
    <col min="11237" max="11237" width="11.5546875" style="11" customWidth="1"/>
    <col min="11238" max="11238" width="13.44140625" style="11" customWidth="1"/>
    <col min="11239" max="11239" width="11.109375" style="11" customWidth="1"/>
    <col min="11240" max="11240" width="11.33203125" style="11" bestFit="1" customWidth="1"/>
    <col min="11241" max="11241" width="11.5546875" style="11" customWidth="1"/>
    <col min="11242" max="11242" width="8.88671875" style="11" customWidth="1"/>
    <col min="11243" max="11243" width="9.88671875" style="11" bestFit="1" customWidth="1"/>
    <col min="11244" max="11244" width="9.109375" style="11"/>
    <col min="11245" max="11245" width="9.5546875" style="11" bestFit="1" customWidth="1"/>
    <col min="11246" max="11486" width="9.109375" style="11"/>
    <col min="11487" max="11487" width="1.88671875" style="11" customWidth="1"/>
    <col min="11488" max="11488" width="7.33203125" style="11" customWidth="1"/>
    <col min="11489" max="11489" width="9.88671875" style="11" customWidth="1"/>
    <col min="11490" max="11490" width="12.6640625" style="11" customWidth="1"/>
    <col min="11491" max="11491" width="11.109375" style="11" customWidth="1"/>
    <col min="11492" max="11492" width="10.88671875" style="11" customWidth="1"/>
    <col min="11493" max="11493" width="11.5546875" style="11" customWidth="1"/>
    <col min="11494" max="11494" width="13.44140625" style="11" customWidth="1"/>
    <col min="11495" max="11495" width="11.109375" style="11" customWidth="1"/>
    <col min="11496" max="11496" width="11.33203125" style="11" bestFit="1" customWidth="1"/>
    <col min="11497" max="11497" width="11.5546875" style="11" customWidth="1"/>
    <col min="11498" max="11498" width="8.88671875" style="11" customWidth="1"/>
    <col min="11499" max="11499" width="9.88671875" style="11" bestFit="1" customWidth="1"/>
    <col min="11500" max="11500" width="9.109375" style="11"/>
    <col min="11501" max="11501" width="9.5546875" style="11" bestFit="1" customWidth="1"/>
    <col min="11502" max="11742" width="9.109375" style="11"/>
    <col min="11743" max="11743" width="1.88671875" style="11" customWidth="1"/>
    <col min="11744" max="11744" width="7.33203125" style="11" customWidth="1"/>
    <col min="11745" max="11745" width="9.88671875" style="11" customWidth="1"/>
    <col min="11746" max="11746" width="12.6640625" style="11" customWidth="1"/>
    <col min="11747" max="11747" width="11.109375" style="11" customWidth="1"/>
    <col min="11748" max="11748" width="10.88671875" style="11" customWidth="1"/>
    <col min="11749" max="11749" width="11.5546875" style="11" customWidth="1"/>
    <col min="11750" max="11750" width="13.44140625" style="11" customWidth="1"/>
    <col min="11751" max="11751" width="11.109375" style="11" customWidth="1"/>
    <col min="11752" max="11752" width="11.33203125" style="11" bestFit="1" customWidth="1"/>
    <col min="11753" max="11753" width="11.5546875" style="11" customWidth="1"/>
    <col min="11754" max="11754" width="8.88671875" style="11" customWidth="1"/>
    <col min="11755" max="11755" width="9.88671875" style="11" bestFit="1" customWidth="1"/>
    <col min="11756" max="11756" width="9.109375" style="11"/>
    <col min="11757" max="11757" width="9.5546875" style="11" bestFit="1" customWidth="1"/>
    <col min="11758" max="11998" width="9.109375" style="11"/>
    <col min="11999" max="11999" width="1.88671875" style="11" customWidth="1"/>
    <col min="12000" max="12000" width="7.33203125" style="11" customWidth="1"/>
    <col min="12001" max="12001" width="9.88671875" style="11" customWidth="1"/>
    <col min="12002" max="12002" width="12.6640625" style="11" customWidth="1"/>
    <col min="12003" max="12003" width="11.109375" style="11" customWidth="1"/>
    <col min="12004" max="12004" width="10.88671875" style="11" customWidth="1"/>
    <col min="12005" max="12005" width="11.5546875" style="11" customWidth="1"/>
    <col min="12006" max="12006" width="13.44140625" style="11" customWidth="1"/>
    <col min="12007" max="12007" width="11.109375" style="11" customWidth="1"/>
    <col min="12008" max="12008" width="11.33203125" style="11" bestFit="1" customWidth="1"/>
    <col min="12009" max="12009" width="11.5546875" style="11" customWidth="1"/>
    <col min="12010" max="12010" width="8.88671875" style="11" customWidth="1"/>
    <col min="12011" max="12011" width="9.88671875" style="11" bestFit="1" customWidth="1"/>
    <col min="12012" max="12012" width="9.109375" style="11"/>
    <col min="12013" max="12013" width="9.5546875" style="11" bestFit="1" customWidth="1"/>
    <col min="12014" max="12254" width="9.109375" style="11"/>
    <col min="12255" max="12255" width="1.88671875" style="11" customWidth="1"/>
    <col min="12256" max="12256" width="7.33203125" style="11" customWidth="1"/>
    <col min="12257" max="12257" width="9.88671875" style="11" customWidth="1"/>
    <col min="12258" max="12258" width="12.6640625" style="11" customWidth="1"/>
    <col min="12259" max="12259" width="11.109375" style="11" customWidth="1"/>
    <col min="12260" max="12260" width="10.88671875" style="11" customWidth="1"/>
    <col min="12261" max="12261" width="11.5546875" style="11" customWidth="1"/>
    <col min="12262" max="12262" width="13.44140625" style="11" customWidth="1"/>
    <col min="12263" max="12263" width="11.109375" style="11" customWidth="1"/>
    <col min="12264" max="12264" width="11.33203125" style="11" bestFit="1" customWidth="1"/>
    <col min="12265" max="12265" width="11.5546875" style="11" customWidth="1"/>
    <col min="12266" max="12266" width="8.88671875" style="11" customWidth="1"/>
    <col min="12267" max="12267" width="9.88671875" style="11" bestFit="1" customWidth="1"/>
    <col min="12268" max="12268" width="9.109375" style="11"/>
    <col min="12269" max="12269" width="9.5546875" style="11" bestFit="1" customWidth="1"/>
    <col min="12270" max="12510" width="9.109375" style="11"/>
    <col min="12511" max="12511" width="1.88671875" style="11" customWidth="1"/>
    <col min="12512" max="12512" width="7.33203125" style="11" customWidth="1"/>
    <col min="12513" max="12513" width="9.88671875" style="11" customWidth="1"/>
    <col min="12514" max="12514" width="12.6640625" style="11" customWidth="1"/>
    <col min="12515" max="12515" width="11.109375" style="11" customWidth="1"/>
    <col min="12516" max="12516" width="10.88671875" style="11" customWidth="1"/>
    <col min="12517" max="12517" width="11.5546875" style="11" customWidth="1"/>
    <col min="12518" max="12518" width="13.44140625" style="11" customWidth="1"/>
    <col min="12519" max="12519" width="11.109375" style="11" customWidth="1"/>
    <col min="12520" max="12520" width="11.33203125" style="11" bestFit="1" customWidth="1"/>
    <col min="12521" max="12521" width="11.5546875" style="11" customWidth="1"/>
    <col min="12522" max="12522" width="8.88671875" style="11" customWidth="1"/>
    <col min="12523" max="12523" width="9.88671875" style="11" bestFit="1" customWidth="1"/>
    <col min="12524" max="12524" width="9.109375" style="11"/>
    <col min="12525" max="12525" width="9.5546875" style="11" bestFit="1" customWidth="1"/>
    <col min="12526" max="12766" width="9.109375" style="11"/>
    <col min="12767" max="12767" width="1.88671875" style="11" customWidth="1"/>
    <col min="12768" max="12768" width="7.33203125" style="11" customWidth="1"/>
    <col min="12769" max="12769" width="9.88671875" style="11" customWidth="1"/>
    <col min="12770" max="12770" width="12.6640625" style="11" customWidth="1"/>
    <col min="12771" max="12771" width="11.109375" style="11" customWidth="1"/>
    <col min="12772" max="12772" width="10.88671875" style="11" customWidth="1"/>
    <col min="12773" max="12773" width="11.5546875" style="11" customWidth="1"/>
    <col min="12774" max="12774" width="13.44140625" style="11" customWidth="1"/>
    <col min="12775" max="12775" width="11.109375" style="11" customWidth="1"/>
    <col min="12776" max="12776" width="11.33203125" style="11" bestFit="1" customWidth="1"/>
    <col min="12777" max="12777" width="11.5546875" style="11" customWidth="1"/>
    <col min="12778" max="12778" width="8.88671875" style="11" customWidth="1"/>
    <col min="12779" max="12779" width="9.88671875" style="11" bestFit="1" customWidth="1"/>
    <col min="12780" max="12780" width="9.109375" style="11"/>
    <col min="12781" max="12781" width="9.5546875" style="11" bestFit="1" customWidth="1"/>
    <col min="12782" max="13022" width="9.109375" style="11"/>
    <col min="13023" max="13023" width="1.88671875" style="11" customWidth="1"/>
    <col min="13024" max="13024" width="7.33203125" style="11" customWidth="1"/>
    <col min="13025" max="13025" width="9.88671875" style="11" customWidth="1"/>
    <col min="13026" max="13026" width="12.6640625" style="11" customWidth="1"/>
    <col min="13027" max="13027" width="11.109375" style="11" customWidth="1"/>
    <col min="13028" max="13028" width="10.88671875" style="11" customWidth="1"/>
    <col min="13029" max="13029" width="11.5546875" style="11" customWidth="1"/>
    <col min="13030" max="13030" width="13.44140625" style="11" customWidth="1"/>
    <col min="13031" max="13031" width="11.109375" style="11" customWidth="1"/>
    <col min="13032" max="13032" width="11.33203125" style="11" bestFit="1" customWidth="1"/>
    <col min="13033" max="13033" width="11.5546875" style="11" customWidth="1"/>
    <col min="13034" max="13034" width="8.88671875" style="11" customWidth="1"/>
    <col min="13035" max="13035" width="9.88671875" style="11" bestFit="1" customWidth="1"/>
    <col min="13036" max="13036" width="9.109375" style="11"/>
    <col min="13037" max="13037" width="9.5546875" style="11" bestFit="1" customWidth="1"/>
    <col min="13038" max="13278" width="9.109375" style="11"/>
    <col min="13279" max="13279" width="1.88671875" style="11" customWidth="1"/>
    <col min="13280" max="13280" width="7.33203125" style="11" customWidth="1"/>
    <col min="13281" max="13281" width="9.88671875" style="11" customWidth="1"/>
    <col min="13282" max="13282" width="12.6640625" style="11" customWidth="1"/>
    <col min="13283" max="13283" width="11.109375" style="11" customWidth="1"/>
    <col min="13284" max="13284" width="10.88671875" style="11" customWidth="1"/>
    <col min="13285" max="13285" width="11.5546875" style="11" customWidth="1"/>
    <col min="13286" max="13286" width="13.44140625" style="11" customWidth="1"/>
    <col min="13287" max="13287" width="11.109375" style="11" customWidth="1"/>
    <col min="13288" max="13288" width="11.33203125" style="11" bestFit="1" customWidth="1"/>
    <col min="13289" max="13289" width="11.5546875" style="11" customWidth="1"/>
    <col min="13290" max="13290" width="8.88671875" style="11" customWidth="1"/>
    <col min="13291" max="13291" width="9.88671875" style="11" bestFit="1" customWidth="1"/>
    <col min="13292" max="13292" width="9.109375" style="11"/>
    <col min="13293" max="13293" width="9.5546875" style="11" bestFit="1" customWidth="1"/>
    <col min="13294" max="13534" width="9.109375" style="11"/>
    <col min="13535" max="13535" width="1.88671875" style="11" customWidth="1"/>
    <col min="13536" max="13536" width="7.33203125" style="11" customWidth="1"/>
    <col min="13537" max="13537" width="9.88671875" style="11" customWidth="1"/>
    <col min="13538" max="13538" width="12.6640625" style="11" customWidth="1"/>
    <col min="13539" max="13539" width="11.109375" style="11" customWidth="1"/>
    <col min="13540" max="13540" width="10.88671875" style="11" customWidth="1"/>
    <col min="13541" max="13541" width="11.5546875" style="11" customWidth="1"/>
    <col min="13542" max="13542" width="13.44140625" style="11" customWidth="1"/>
    <col min="13543" max="13543" width="11.109375" style="11" customWidth="1"/>
    <col min="13544" max="13544" width="11.33203125" style="11" bestFit="1" customWidth="1"/>
    <col min="13545" max="13545" width="11.5546875" style="11" customWidth="1"/>
    <col min="13546" max="13546" width="8.88671875" style="11" customWidth="1"/>
    <col min="13547" max="13547" width="9.88671875" style="11" bestFit="1" customWidth="1"/>
    <col min="13548" max="13548" width="9.109375" style="11"/>
    <col min="13549" max="13549" width="9.5546875" style="11" bestFit="1" customWidth="1"/>
    <col min="13550" max="13790" width="9.109375" style="11"/>
    <col min="13791" max="13791" width="1.88671875" style="11" customWidth="1"/>
    <col min="13792" max="13792" width="7.33203125" style="11" customWidth="1"/>
    <col min="13793" max="13793" width="9.88671875" style="11" customWidth="1"/>
    <col min="13794" max="13794" width="12.6640625" style="11" customWidth="1"/>
    <col min="13795" max="13795" width="11.109375" style="11" customWidth="1"/>
    <col min="13796" max="13796" width="10.88671875" style="11" customWidth="1"/>
    <col min="13797" max="13797" width="11.5546875" style="11" customWidth="1"/>
    <col min="13798" max="13798" width="13.44140625" style="11" customWidth="1"/>
    <col min="13799" max="13799" width="11.109375" style="11" customWidth="1"/>
    <col min="13800" max="13800" width="11.33203125" style="11" bestFit="1" customWidth="1"/>
    <col min="13801" max="13801" width="11.5546875" style="11" customWidth="1"/>
    <col min="13802" max="13802" width="8.88671875" style="11" customWidth="1"/>
    <col min="13803" max="13803" width="9.88671875" style="11" bestFit="1" customWidth="1"/>
    <col min="13804" max="13804" width="9.109375" style="11"/>
    <col min="13805" max="13805" width="9.5546875" style="11" bestFit="1" customWidth="1"/>
    <col min="13806" max="14046" width="9.109375" style="11"/>
    <col min="14047" max="14047" width="1.88671875" style="11" customWidth="1"/>
    <col min="14048" max="14048" width="7.33203125" style="11" customWidth="1"/>
    <col min="14049" max="14049" width="9.88671875" style="11" customWidth="1"/>
    <col min="14050" max="14050" width="12.6640625" style="11" customWidth="1"/>
    <col min="14051" max="14051" width="11.109375" style="11" customWidth="1"/>
    <col min="14052" max="14052" width="10.88671875" style="11" customWidth="1"/>
    <col min="14053" max="14053" width="11.5546875" style="11" customWidth="1"/>
    <col min="14054" max="14054" width="13.44140625" style="11" customWidth="1"/>
    <col min="14055" max="14055" width="11.109375" style="11" customWidth="1"/>
    <col min="14056" max="14056" width="11.33203125" style="11" bestFit="1" customWidth="1"/>
    <col min="14057" max="14057" width="11.5546875" style="11" customWidth="1"/>
    <col min="14058" max="14058" width="8.88671875" style="11" customWidth="1"/>
    <col min="14059" max="14059" width="9.88671875" style="11" bestFit="1" customWidth="1"/>
    <col min="14060" max="14060" width="9.109375" style="11"/>
    <col min="14061" max="14061" width="9.5546875" style="11" bestFit="1" customWidth="1"/>
    <col min="14062" max="14302" width="9.109375" style="11"/>
    <col min="14303" max="14303" width="1.88671875" style="11" customWidth="1"/>
    <col min="14304" max="14304" width="7.33203125" style="11" customWidth="1"/>
    <col min="14305" max="14305" width="9.88671875" style="11" customWidth="1"/>
    <col min="14306" max="14306" width="12.6640625" style="11" customWidth="1"/>
    <col min="14307" max="14307" width="11.109375" style="11" customWidth="1"/>
    <col min="14308" max="14308" width="10.88671875" style="11" customWidth="1"/>
    <col min="14309" max="14309" width="11.5546875" style="11" customWidth="1"/>
    <col min="14310" max="14310" width="13.44140625" style="11" customWidth="1"/>
    <col min="14311" max="14311" width="11.109375" style="11" customWidth="1"/>
    <col min="14312" max="14312" width="11.33203125" style="11" bestFit="1" customWidth="1"/>
    <col min="14313" max="14313" width="11.5546875" style="11" customWidth="1"/>
    <col min="14314" max="14314" width="8.88671875" style="11" customWidth="1"/>
    <col min="14315" max="14315" width="9.88671875" style="11" bestFit="1" customWidth="1"/>
    <col min="14316" max="14316" width="9.109375" style="11"/>
    <col min="14317" max="14317" width="9.5546875" style="11" bestFit="1" customWidth="1"/>
    <col min="14318" max="14558" width="9.109375" style="11"/>
    <col min="14559" max="14559" width="1.88671875" style="11" customWidth="1"/>
    <col min="14560" max="14560" width="7.33203125" style="11" customWidth="1"/>
    <col min="14561" max="14561" width="9.88671875" style="11" customWidth="1"/>
    <col min="14562" max="14562" width="12.6640625" style="11" customWidth="1"/>
    <col min="14563" max="14563" width="11.109375" style="11" customWidth="1"/>
    <col min="14564" max="14564" width="10.88671875" style="11" customWidth="1"/>
    <col min="14565" max="14565" width="11.5546875" style="11" customWidth="1"/>
    <col min="14566" max="14566" width="13.44140625" style="11" customWidth="1"/>
    <col min="14567" max="14567" width="11.109375" style="11" customWidth="1"/>
    <col min="14568" max="14568" width="11.33203125" style="11" bestFit="1" customWidth="1"/>
    <col min="14569" max="14569" width="11.5546875" style="11" customWidth="1"/>
    <col min="14570" max="14570" width="8.88671875" style="11" customWidth="1"/>
    <col min="14571" max="14571" width="9.88671875" style="11" bestFit="1" customWidth="1"/>
    <col min="14572" max="14572" width="9.109375" style="11"/>
    <col min="14573" max="14573" width="9.5546875" style="11" bestFit="1" customWidth="1"/>
    <col min="14574" max="14814" width="9.109375" style="11"/>
    <col min="14815" max="14815" width="1.88671875" style="11" customWidth="1"/>
    <col min="14816" max="14816" width="7.33203125" style="11" customWidth="1"/>
    <col min="14817" max="14817" width="9.88671875" style="11" customWidth="1"/>
    <col min="14818" max="14818" width="12.6640625" style="11" customWidth="1"/>
    <col min="14819" max="14819" width="11.109375" style="11" customWidth="1"/>
    <col min="14820" max="14820" width="10.88671875" style="11" customWidth="1"/>
    <col min="14821" max="14821" width="11.5546875" style="11" customWidth="1"/>
    <col min="14822" max="14822" width="13.44140625" style="11" customWidth="1"/>
    <col min="14823" max="14823" width="11.109375" style="11" customWidth="1"/>
    <col min="14824" max="14824" width="11.33203125" style="11" bestFit="1" customWidth="1"/>
    <col min="14825" max="14825" width="11.5546875" style="11" customWidth="1"/>
    <col min="14826" max="14826" width="8.88671875" style="11" customWidth="1"/>
    <col min="14827" max="14827" width="9.88671875" style="11" bestFit="1" customWidth="1"/>
    <col min="14828" max="14828" width="9.109375" style="11"/>
    <col min="14829" max="14829" width="9.5546875" style="11" bestFit="1" customWidth="1"/>
    <col min="14830" max="15070" width="9.109375" style="11"/>
    <col min="15071" max="15071" width="1.88671875" style="11" customWidth="1"/>
    <col min="15072" max="15072" width="7.33203125" style="11" customWidth="1"/>
    <col min="15073" max="15073" width="9.88671875" style="11" customWidth="1"/>
    <col min="15074" max="15074" width="12.6640625" style="11" customWidth="1"/>
    <col min="15075" max="15075" width="11.109375" style="11" customWidth="1"/>
    <col min="15076" max="15076" width="10.88671875" style="11" customWidth="1"/>
    <col min="15077" max="15077" width="11.5546875" style="11" customWidth="1"/>
    <col min="15078" max="15078" width="13.44140625" style="11" customWidth="1"/>
    <col min="15079" max="15079" width="11.109375" style="11" customWidth="1"/>
    <col min="15080" max="15080" width="11.33203125" style="11" bestFit="1" customWidth="1"/>
    <col min="15081" max="15081" width="11.5546875" style="11" customWidth="1"/>
    <col min="15082" max="15082" width="8.88671875" style="11" customWidth="1"/>
    <col min="15083" max="15083" width="9.88671875" style="11" bestFit="1" customWidth="1"/>
    <col min="15084" max="15084" width="9.109375" style="11"/>
    <col min="15085" max="15085" width="9.5546875" style="11" bestFit="1" customWidth="1"/>
    <col min="15086" max="15326" width="9.109375" style="11"/>
    <col min="15327" max="15327" width="1.88671875" style="11" customWidth="1"/>
    <col min="15328" max="15328" width="7.33203125" style="11" customWidth="1"/>
    <col min="15329" max="15329" width="9.88671875" style="11" customWidth="1"/>
    <col min="15330" max="15330" width="12.6640625" style="11" customWidth="1"/>
    <col min="15331" max="15331" width="11.109375" style="11" customWidth="1"/>
    <col min="15332" max="15332" width="10.88671875" style="11" customWidth="1"/>
    <col min="15333" max="15333" width="11.5546875" style="11" customWidth="1"/>
    <col min="15334" max="15334" width="13.44140625" style="11" customWidth="1"/>
    <col min="15335" max="15335" width="11.109375" style="11" customWidth="1"/>
    <col min="15336" max="15336" width="11.33203125" style="11" bestFit="1" customWidth="1"/>
    <col min="15337" max="15337" width="11.5546875" style="11" customWidth="1"/>
    <col min="15338" max="15338" width="8.88671875" style="11" customWidth="1"/>
    <col min="15339" max="15339" width="9.88671875" style="11" bestFit="1" customWidth="1"/>
    <col min="15340" max="15340" width="9.109375" style="11"/>
    <col min="15341" max="15341" width="9.5546875" style="11" bestFit="1" customWidth="1"/>
    <col min="15342" max="15582" width="9.109375" style="11"/>
    <col min="15583" max="15583" width="1.88671875" style="11" customWidth="1"/>
    <col min="15584" max="15584" width="7.33203125" style="11" customWidth="1"/>
    <col min="15585" max="15585" width="9.88671875" style="11" customWidth="1"/>
    <col min="15586" max="15586" width="12.6640625" style="11" customWidth="1"/>
    <col min="15587" max="15587" width="11.109375" style="11" customWidth="1"/>
    <col min="15588" max="15588" width="10.88671875" style="11" customWidth="1"/>
    <col min="15589" max="15589" width="11.5546875" style="11" customWidth="1"/>
    <col min="15590" max="15590" width="13.44140625" style="11" customWidth="1"/>
    <col min="15591" max="15591" width="11.109375" style="11" customWidth="1"/>
    <col min="15592" max="15592" width="11.33203125" style="11" bestFit="1" customWidth="1"/>
    <col min="15593" max="15593" width="11.5546875" style="11" customWidth="1"/>
    <col min="15594" max="15594" width="8.88671875" style="11" customWidth="1"/>
    <col min="15595" max="15595" width="9.88671875" style="11" bestFit="1" customWidth="1"/>
    <col min="15596" max="15596" width="9.109375" style="11"/>
    <col min="15597" max="15597" width="9.5546875" style="11" bestFit="1" customWidth="1"/>
    <col min="15598" max="15838" width="9.109375" style="11"/>
    <col min="15839" max="15839" width="1.88671875" style="11" customWidth="1"/>
    <col min="15840" max="15840" width="7.33203125" style="11" customWidth="1"/>
    <col min="15841" max="15841" width="9.88671875" style="11" customWidth="1"/>
    <col min="15842" max="15842" width="12.6640625" style="11" customWidth="1"/>
    <col min="15843" max="15843" width="11.109375" style="11" customWidth="1"/>
    <col min="15844" max="15844" width="10.88671875" style="11" customWidth="1"/>
    <col min="15845" max="15845" width="11.5546875" style="11" customWidth="1"/>
    <col min="15846" max="15846" width="13.44140625" style="11" customWidth="1"/>
    <col min="15847" max="15847" width="11.109375" style="11" customWidth="1"/>
    <col min="15848" max="15848" width="11.33203125" style="11" bestFit="1" customWidth="1"/>
    <col min="15849" max="15849" width="11.5546875" style="11" customWidth="1"/>
    <col min="15850" max="15850" width="8.88671875" style="11" customWidth="1"/>
    <col min="15851" max="15851" width="9.88671875" style="11" bestFit="1" customWidth="1"/>
    <col min="15852" max="15852" width="9.109375" style="11"/>
    <col min="15853" max="15853" width="9.5546875" style="11" bestFit="1" customWidth="1"/>
    <col min="15854" max="16094" width="9.109375" style="11"/>
    <col min="16095" max="16095" width="1.88671875" style="11" customWidth="1"/>
    <col min="16096" max="16096" width="7.33203125" style="11" customWidth="1"/>
    <col min="16097" max="16097" width="9.88671875" style="11" customWidth="1"/>
    <col min="16098" max="16098" width="12.6640625" style="11" customWidth="1"/>
    <col min="16099" max="16099" width="11.109375" style="11" customWidth="1"/>
    <col min="16100" max="16100" width="10.88671875" style="11" customWidth="1"/>
    <col min="16101" max="16101" width="11.5546875" style="11" customWidth="1"/>
    <col min="16102" max="16102" width="13.44140625" style="11" customWidth="1"/>
    <col min="16103" max="16103" width="11.109375" style="11" customWidth="1"/>
    <col min="16104" max="16104" width="11.33203125" style="11" bestFit="1" customWidth="1"/>
    <col min="16105" max="16105" width="11.5546875" style="11" customWidth="1"/>
    <col min="16106" max="16106" width="8.88671875" style="11" customWidth="1"/>
    <col min="16107" max="16107" width="9.88671875" style="11" bestFit="1" customWidth="1"/>
    <col min="16108" max="16108" width="9.109375" style="11"/>
    <col min="16109" max="16109" width="9.5546875" style="11" bestFit="1" customWidth="1"/>
    <col min="16110" max="16384" width="9.109375" style="11"/>
  </cols>
  <sheetData>
    <row r="1" spans="1:5" ht="15" customHeight="1" x14ac:dyDescent="0.3">
      <c r="A1" s="353" t="s">
        <v>21</v>
      </c>
      <c r="B1" s="353"/>
      <c r="C1" s="353"/>
      <c r="D1" s="353"/>
    </row>
    <row r="2" spans="1:5" ht="15" customHeight="1" x14ac:dyDescent="0.3">
      <c r="A2" s="354" t="s">
        <v>22</v>
      </c>
      <c r="B2" s="354"/>
      <c r="C2" s="354"/>
      <c r="D2" s="354"/>
    </row>
    <row r="3" spans="1:5" ht="15" customHeight="1" x14ac:dyDescent="0.3">
      <c r="A3" s="354" t="s">
        <v>23</v>
      </c>
      <c r="B3" s="354"/>
      <c r="C3" s="354"/>
      <c r="D3" s="354"/>
    </row>
    <row r="4" spans="1:5" ht="15" customHeight="1" x14ac:dyDescent="0.3">
      <c r="A4" s="355"/>
      <c r="B4" s="355"/>
      <c r="C4" s="355"/>
      <c r="D4" s="355"/>
    </row>
    <row r="5" spans="1:5" ht="15" customHeight="1" thickBot="1" x14ac:dyDescent="0.35">
      <c r="A5" s="356" t="s">
        <v>24</v>
      </c>
      <c r="B5" s="357"/>
      <c r="C5" s="357"/>
      <c r="D5" s="358"/>
    </row>
    <row r="6" spans="1:5" ht="15" customHeight="1" thickBot="1" x14ac:dyDescent="0.35">
      <c r="A6" s="341" t="s">
        <v>25</v>
      </c>
      <c r="B6" s="342"/>
      <c r="C6" s="351"/>
      <c r="D6" s="352"/>
    </row>
    <row r="7" spans="1:5" ht="15" customHeight="1" x14ac:dyDescent="0.3">
      <c r="A7" s="17" t="s">
        <v>26</v>
      </c>
      <c r="B7" s="18" t="s">
        <v>27</v>
      </c>
      <c r="C7" s="334" t="s">
        <v>348</v>
      </c>
      <c r="D7" s="335"/>
    </row>
    <row r="8" spans="1:5" ht="15" customHeight="1" x14ac:dyDescent="0.3">
      <c r="A8" s="19" t="s">
        <v>28</v>
      </c>
      <c r="B8" s="20" t="s">
        <v>29</v>
      </c>
      <c r="C8" s="336" t="s">
        <v>349</v>
      </c>
      <c r="D8" s="337"/>
    </row>
    <row r="9" spans="1:5" ht="15" customHeight="1" x14ac:dyDescent="0.3">
      <c r="A9" s="19" t="s">
        <v>30</v>
      </c>
      <c r="B9" s="20" t="s">
        <v>31</v>
      </c>
      <c r="C9" s="338">
        <v>45847</v>
      </c>
      <c r="D9" s="337"/>
    </row>
    <row r="10" spans="1:5" ht="15" customHeight="1" thickBot="1" x14ac:dyDescent="0.35">
      <c r="A10" s="21" t="s">
        <v>32</v>
      </c>
      <c r="B10" s="22" t="s">
        <v>33</v>
      </c>
      <c r="C10" s="339"/>
      <c r="D10" s="340"/>
    </row>
    <row r="11" spans="1:5" ht="15" customHeight="1" thickBot="1" x14ac:dyDescent="0.35">
      <c r="A11" s="23"/>
      <c r="B11" s="24"/>
      <c r="C11" s="210"/>
      <c r="D11" s="25"/>
    </row>
    <row r="12" spans="1:5" ht="15" customHeight="1" thickBot="1" x14ac:dyDescent="0.35">
      <c r="A12" s="341" t="s">
        <v>34</v>
      </c>
      <c r="B12" s="342"/>
      <c r="C12" s="342"/>
      <c r="D12" s="343"/>
    </row>
    <row r="13" spans="1:5" ht="15" customHeight="1" x14ac:dyDescent="0.3">
      <c r="A13" s="17" t="s">
        <v>35</v>
      </c>
      <c r="B13" s="18" t="s">
        <v>36</v>
      </c>
      <c r="C13" s="344">
        <v>45847</v>
      </c>
      <c r="D13" s="345"/>
    </row>
    <row r="14" spans="1:5" ht="15" customHeight="1" x14ac:dyDescent="0.3">
      <c r="A14" s="19" t="s">
        <v>37</v>
      </c>
      <c r="B14" s="346" t="s">
        <v>38</v>
      </c>
      <c r="C14" s="346"/>
      <c r="D14" s="229" t="s">
        <v>39</v>
      </c>
    </row>
    <row r="15" spans="1:5" ht="15" customHeight="1" x14ac:dyDescent="0.3">
      <c r="A15" s="19" t="s">
        <v>40</v>
      </c>
      <c r="B15" s="20" t="s">
        <v>41</v>
      </c>
      <c r="C15" s="76" t="s">
        <v>42</v>
      </c>
      <c r="D15" s="228">
        <v>12</v>
      </c>
      <c r="E15" s="79"/>
    </row>
    <row r="16" spans="1:5" ht="15" customHeight="1" x14ac:dyDescent="0.3">
      <c r="A16" s="19" t="s">
        <v>44</v>
      </c>
      <c r="B16" s="346" t="s">
        <v>45</v>
      </c>
      <c r="C16" s="346"/>
      <c r="D16" s="77" t="s">
        <v>46</v>
      </c>
    </row>
    <row r="17" spans="1:5" ht="15" customHeight="1" x14ac:dyDescent="0.3">
      <c r="A17" s="19" t="s">
        <v>47</v>
      </c>
      <c r="B17" s="346" t="s">
        <v>48</v>
      </c>
      <c r="C17" s="346"/>
      <c r="D17" s="26" t="s">
        <v>49</v>
      </c>
    </row>
    <row r="18" spans="1:5" ht="15" customHeight="1" thickBot="1" x14ac:dyDescent="0.35">
      <c r="A18" s="21" t="s">
        <v>50</v>
      </c>
      <c r="B18" s="27" t="s">
        <v>51</v>
      </c>
      <c r="C18" s="28" t="s">
        <v>52</v>
      </c>
      <c r="D18" s="75">
        <v>1518</v>
      </c>
    </row>
    <row r="19" spans="1:5" ht="15" customHeight="1" thickBot="1" x14ac:dyDescent="0.35">
      <c r="A19" s="210"/>
      <c r="C19" s="210"/>
      <c r="D19" s="29"/>
    </row>
    <row r="20" spans="1:5" ht="15" customHeight="1" thickBot="1" x14ac:dyDescent="0.35">
      <c r="A20" s="347" t="s">
        <v>53</v>
      </c>
      <c r="B20" s="348"/>
      <c r="C20" s="348"/>
      <c r="D20" s="349"/>
      <c r="E20" s="82"/>
    </row>
    <row r="21" spans="1:5" ht="14.4" thickBot="1" x14ac:dyDescent="0.35">
      <c r="A21" s="17" t="s">
        <v>54</v>
      </c>
      <c r="B21" s="350" t="s">
        <v>55</v>
      </c>
      <c r="C21" s="350"/>
      <c r="D21" s="30" t="s">
        <v>13</v>
      </c>
      <c r="E21" s="69"/>
    </row>
    <row r="22" spans="1:5" ht="15" customHeight="1" x14ac:dyDescent="0.3">
      <c r="A22" s="19" t="s">
        <v>56</v>
      </c>
      <c r="B22" s="324" t="s">
        <v>57</v>
      </c>
      <c r="C22" s="324"/>
      <c r="D22" s="217">
        <v>513425</v>
      </c>
      <c r="E22" s="158"/>
    </row>
    <row r="23" spans="1:5" ht="15" customHeight="1" x14ac:dyDescent="0.3">
      <c r="A23" s="19" t="s">
        <v>58</v>
      </c>
      <c r="B23" s="324" t="s">
        <v>59</v>
      </c>
      <c r="C23" s="324"/>
      <c r="D23" s="31">
        <v>1743.69</v>
      </c>
      <c r="E23" s="159"/>
    </row>
    <row r="24" spans="1:5" ht="15" customHeight="1" thickBot="1" x14ac:dyDescent="0.35">
      <c r="A24" s="19" t="s">
        <v>60</v>
      </c>
      <c r="B24" s="324" t="s">
        <v>61</v>
      </c>
      <c r="C24" s="324"/>
      <c r="D24" s="218" t="s">
        <v>350</v>
      </c>
      <c r="E24" s="160"/>
    </row>
    <row r="25" spans="1:5" ht="15" customHeight="1" x14ac:dyDescent="0.3">
      <c r="A25" s="19" t="s">
        <v>62</v>
      </c>
      <c r="B25" s="324" t="s">
        <v>63</v>
      </c>
      <c r="C25" s="324"/>
      <c r="D25" s="32">
        <v>45687</v>
      </c>
      <c r="E25" s="79"/>
    </row>
    <row r="26" spans="1:5" ht="15" customHeight="1" x14ac:dyDescent="0.3">
      <c r="A26" s="19" t="s">
        <v>64</v>
      </c>
      <c r="B26" s="324" t="s">
        <v>65</v>
      </c>
      <c r="C26" s="324"/>
      <c r="D26" s="32">
        <v>45658</v>
      </c>
    </row>
    <row r="27" spans="1:5" ht="15" customHeight="1" x14ac:dyDescent="0.3">
      <c r="A27" s="19" t="s">
        <v>66</v>
      </c>
      <c r="B27" s="324" t="s">
        <v>67</v>
      </c>
      <c r="C27" s="325"/>
      <c r="D27" s="32" t="s">
        <v>317</v>
      </c>
      <c r="E27" s="72"/>
    </row>
    <row r="28" spans="1:5" ht="15" customHeight="1" thickBot="1" x14ac:dyDescent="0.35">
      <c r="A28" s="21" t="s">
        <v>68</v>
      </c>
      <c r="B28" s="328" t="s">
        <v>69</v>
      </c>
      <c r="C28" s="329"/>
      <c r="D28" s="71">
        <v>10</v>
      </c>
    </row>
    <row r="29" spans="1:5" ht="15" customHeight="1" thickBot="1" x14ac:dyDescent="0.35">
      <c r="A29" s="33"/>
      <c r="B29" s="34"/>
      <c r="C29" s="34"/>
      <c r="D29" s="35"/>
    </row>
    <row r="30" spans="1:5" ht="15" customHeight="1" x14ac:dyDescent="0.3">
      <c r="A30" s="302" t="s">
        <v>70</v>
      </c>
      <c r="B30" s="303"/>
      <c r="C30" s="303"/>
      <c r="D30" s="304"/>
    </row>
    <row r="31" spans="1:5" ht="15" customHeight="1" x14ac:dyDescent="0.3">
      <c r="A31" s="313" t="s">
        <v>71</v>
      </c>
      <c r="B31" s="314"/>
      <c r="C31" s="330"/>
      <c r="D31" s="62" t="s">
        <v>72</v>
      </c>
    </row>
    <row r="32" spans="1:5" ht="15" customHeight="1" x14ac:dyDescent="0.3">
      <c r="A32" s="19" t="s">
        <v>73</v>
      </c>
      <c r="B32" s="331" t="s">
        <v>74</v>
      </c>
      <c r="C32" s="331"/>
      <c r="D32" s="239">
        <f>D23</f>
        <v>1743.69</v>
      </c>
      <c r="E32" s="80"/>
    </row>
    <row r="33" spans="1:5" ht="15" customHeight="1" thickBot="1" x14ac:dyDescent="0.35">
      <c r="A33" s="332" t="s">
        <v>75</v>
      </c>
      <c r="B33" s="333"/>
      <c r="C33" s="333"/>
      <c r="D33" s="240">
        <f>SUM(D32:D32)</f>
        <v>1743.69</v>
      </c>
    </row>
    <row r="34" spans="1:5" ht="15" customHeight="1" thickBot="1" x14ac:dyDescent="0.35">
      <c r="A34" s="11"/>
      <c r="C34" s="11"/>
      <c r="D34" s="11"/>
    </row>
    <row r="35" spans="1:5" ht="15" customHeight="1" x14ac:dyDescent="0.3">
      <c r="A35" s="302" t="s">
        <v>76</v>
      </c>
      <c r="B35" s="303"/>
      <c r="C35" s="303"/>
      <c r="D35" s="304"/>
    </row>
    <row r="36" spans="1:5" ht="15" customHeight="1" x14ac:dyDescent="0.3">
      <c r="A36" s="305" t="s">
        <v>77</v>
      </c>
      <c r="B36" s="306"/>
      <c r="C36" s="63" t="s">
        <v>78</v>
      </c>
      <c r="D36" s="64" t="s">
        <v>79</v>
      </c>
    </row>
    <row r="37" spans="1:5" ht="15" customHeight="1" x14ac:dyDescent="0.3">
      <c r="A37" s="19" t="s">
        <v>73</v>
      </c>
      <c r="B37" s="36" t="s">
        <v>80</v>
      </c>
      <c r="C37" s="37">
        <v>8.3299999999999999E-2</v>
      </c>
      <c r="D37" s="241">
        <f>(D33)*($C$37)</f>
        <v>145.24937700000001</v>
      </c>
      <c r="E37" s="69"/>
    </row>
    <row r="38" spans="1:5" x14ac:dyDescent="0.3">
      <c r="A38" s="19" t="s">
        <v>81</v>
      </c>
      <c r="B38" s="36" t="s">
        <v>82</v>
      </c>
      <c r="C38" s="37">
        <v>2.7799999999999998E-2</v>
      </c>
      <c r="D38" s="241">
        <f>(D33)*($C$38)</f>
        <v>48.474581999999998</v>
      </c>
      <c r="E38" s="70"/>
    </row>
    <row r="39" spans="1:5" ht="15" customHeight="1" x14ac:dyDescent="0.3">
      <c r="A39" s="322" t="s">
        <v>83</v>
      </c>
      <c r="B39" s="323"/>
      <c r="C39" s="38">
        <f>SUM(C37:C38)</f>
        <v>0.1111</v>
      </c>
      <c r="D39" s="242">
        <f>SUM(D37:D38)</f>
        <v>193.72395900000001</v>
      </c>
    </row>
    <row r="40" spans="1:5" ht="15" customHeight="1" x14ac:dyDescent="0.3">
      <c r="A40" s="305" t="s">
        <v>84</v>
      </c>
      <c r="B40" s="306"/>
      <c r="C40" s="63" t="s">
        <v>78</v>
      </c>
      <c r="D40" s="62" t="s">
        <v>79</v>
      </c>
    </row>
    <row r="41" spans="1:5" ht="15" customHeight="1" x14ac:dyDescent="0.3">
      <c r="A41" s="19" t="s">
        <v>73</v>
      </c>
      <c r="B41" s="39" t="s">
        <v>85</v>
      </c>
      <c r="C41" s="237">
        <v>0.2</v>
      </c>
      <c r="D41" s="241">
        <f t="shared" ref="D41:D48" si="0">($D$33+$D$39)*(C41)</f>
        <v>387.48279180000003</v>
      </c>
    </row>
    <row r="42" spans="1:5" ht="15" customHeight="1" x14ac:dyDescent="0.3">
      <c r="A42" s="19" t="s">
        <v>81</v>
      </c>
      <c r="B42" s="39" t="s">
        <v>86</v>
      </c>
      <c r="C42" s="161">
        <v>2.5000000000000001E-2</v>
      </c>
      <c r="D42" s="241">
        <f t="shared" si="0"/>
        <v>48.435348975000004</v>
      </c>
    </row>
    <row r="43" spans="1:5" x14ac:dyDescent="0.3">
      <c r="A43" s="19" t="s">
        <v>87</v>
      </c>
      <c r="B43" s="39" t="s">
        <v>88</v>
      </c>
      <c r="C43" s="161">
        <v>5.0000000000000001E-3</v>
      </c>
      <c r="D43" s="241">
        <f t="shared" si="0"/>
        <v>9.6870697949999993</v>
      </c>
      <c r="E43" s="69"/>
    </row>
    <row r="44" spans="1:5" ht="15" customHeight="1" x14ac:dyDescent="0.3">
      <c r="A44" s="19" t="s">
        <v>89</v>
      </c>
      <c r="B44" s="39" t="s">
        <v>90</v>
      </c>
      <c r="C44" s="161">
        <v>1.4999999999999999E-2</v>
      </c>
      <c r="D44" s="241">
        <f t="shared" si="0"/>
        <v>29.061209384999998</v>
      </c>
    </row>
    <row r="45" spans="1:5" ht="15" customHeight="1" x14ac:dyDescent="0.3">
      <c r="A45" s="19" t="s">
        <v>91</v>
      </c>
      <c r="B45" s="39" t="s">
        <v>92</v>
      </c>
      <c r="C45" s="161">
        <v>0.01</v>
      </c>
      <c r="D45" s="241">
        <f t="shared" si="0"/>
        <v>19.374139589999999</v>
      </c>
    </row>
    <row r="46" spans="1:5" ht="15" customHeight="1" x14ac:dyDescent="0.3">
      <c r="A46" s="19" t="s">
        <v>93</v>
      </c>
      <c r="B46" s="40" t="s">
        <v>94</v>
      </c>
      <c r="C46" s="161">
        <v>6.0000000000000001E-3</v>
      </c>
      <c r="D46" s="241">
        <f t="shared" si="0"/>
        <v>11.624483754</v>
      </c>
    </row>
    <row r="47" spans="1:5" ht="15" customHeight="1" x14ac:dyDescent="0.3">
      <c r="A47" s="19" t="s">
        <v>95</v>
      </c>
      <c r="B47" s="39" t="s">
        <v>96</v>
      </c>
      <c r="C47" s="161">
        <v>2E-3</v>
      </c>
      <c r="D47" s="241">
        <f t="shared" si="0"/>
        <v>3.8748279179999998</v>
      </c>
    </row>
    <row r="48" spans="1:5" ht="15" customHeight="1" x14ac:dyDescent="0.3">
      <c r="A48" s="19" t="s">
        <v>97</v>
      </c>
      <c r="B48" s="39" t="s">
        <v>98</v>
      </c>
      <c r="C48" s="161">
        <v>0.08</v>
      </c>
      <c r="D48" s="241">
        <f t="shared" si="0"/>
        <v>154.99311671999999</v>
      </c>
      <c r="E48" s="81"/>
    </row>
    <row r="49" spans="1:5" ht="15" customHeight="1" x14ac:dyDescent="0.3">
      <c r="A49" s="322" t="s">
        <v>99</v>
      </c>
      <c r="B49" s="323"/>
      <c r="C49" s="162">
        <f>SUM(C41:C48)</f>
        <v>0.34300000000000003</v>
      </c>
      <c r="D49" s="242">
        <f>SUM(D41:D48)</f>
        <v>664.53298793700003</v>
      </c>
    </row>
    <row r="50" spans="1:5" ht="15" customHeight="1" x14ac:dyDescent="0.3">
      <c r="A50" s="305" t="s">
        <v>100</v>
      </c>
      <c r="B50" s="306"/>
      <c r="C50" s="61" t="s">
        <v>101</v>
      </c>
      <c r="D50" s="62" t="s">
        <v>79</v>
      </c>
    </row>
    <row r="51" spans="1:5" ht="15" customHeight="1" x14ac:dyDescent="0.3">
      <c r="A51" s="19" t="s">
        <v>73</v>
      </c>
      <c r="B51" s="41" t="s">
        <v>102</v>
      </c>
      <c r="C51" s="42">
        <v>11</v>
      </c>
      <c r="D51" s="246">
        <f>(C51*22)-(D33*6%)</f>
        <v>137.37860000000001</v>
      </c>
      <c r="E51" s="72"/>
    </row>
    <row r="52" spans="1:5" ht="15" customHeight="1" x14ac:dyDescent="0.3">
      <c r="A52" s="19" t="s">
        <v>81</v>
      </c>
      <c r="B52" s="41" t="s">
        <v>103</v>
      </c>
      <c r="C52" s="43">
        <v>44.3</v>
      </c>
      <c r="D52" s="244">
        <f>C52*22</f>
        <v>974.59999999999991</v>
      </c>
      <c r="E52" s="72"/>
    </row>
    <row r="53" spans="1:5" ht="15" customHeight="1" x14ac:dyDescent="0.3">
      <c r="A53" s="315" t="s">
        <v>104</v>
      </c>
      <c r="B53" s="316"/>
      <c r="C53" s="44"/>
      <c r="D53" s="247">
        <f>SUM(D51:D52)</f>
        <v>1111.9785999999999</v>
      </c>
    </row>
    <row r="54" spans="1:5" ht="15" customHeight="1" x14ac:dyDescent="0.3">
      <c r="A54" s="313" t="s">
        <v>105</v>
      </c>
      <c r="B54" s="314"/>
      <c r="C54" s="63" t="s">
        <v>106</v>
      </c>
      <c r="D54" s="62" t="s">
        <v>79</v>
      </c>
    </row>
    <row r="55" spans="1:5" ht="15" customHeight="1" x14ac:dyDescent="0.3">
      <c r="A55" s="19" t="s">
        <v>73</v>
      </c>
      <c r="B55" s="36" t="s">
        <v>107</v>
      </c>
      <c r="C55" s="85"/>
      <c r="D55" s="45">
        <f>(D33/220)*150%*0.5*C55</f>
        <v>0</v>
      </c>
      <c r="E55" s="79"/>
    </row>
    <row r="56" spans="1:5" ht="15" customHeight="1" thickBot="1" x14ac:dyDescent="0.35">
      <c r="A56" s="300" t="s">
        <v>108</v>
      </c>
      <c r="B56" s="301"/>
      <c r="C56" s="46"/>
      <c r="D56" s="47">
        <f>SUM(D55)</f>
        <v>0</v>
      </c>
    </row>
    <row r="57" spans="1:5" ht="15" customHeight="1" x14ac:dyDescent="0.3">
      <c r="A57" s="305" t="s">
        <v>109</v>
      </c>
      <c r="B57" s="306"/>
      <c r="C57" s="306"/>
      <c r="D57" s="326"/>
    </row>
    <row r="58" spans="1:5" ht="15" customHeight="1" x14ac:dyDescent="0.25">
      <c r="A58" s="67" t="s">
        <v>110</v>
      </c>
      <c r="B58" s="327" t="s">
        <v>111</v>
      </c>
      <c r="C58" s="327"/>
      <c r="D58" s="244">
        <f>(D39)</f>
        <v>193.72395900000001</v>
      </c>
    </row>
    <row r="59" spans="1:5" ht="15" customHeight="1" x14ac:dyDescent="0.25">
      <c r="A59" s="67" t="s">
        <v>112</v>
      </c>
      <c r="B59" s="327" t="s">
        <v>113</v>
      </c>
      <c r="C59" s="327"/>
      <c r="D59" s="244">
        <f>(D49)</f>
        <v>664.53298793700003</v>
      </c>
    </row>
    <row r="60" spans="1:5" ht="15" customHeight="1" x14ac:dyDescent="0.25">
      <c r="A60" s="67" t="s">
        <v>114</v>
      </c>
      <c r="B60" s="327" t="s">
        <v>115</v>
      </c>
      <c r="C60" s="327"/>
      <c r="D60" s="244">
        <f>(D53)</f>
        <v>1111.9785999999999</v>
      </c>
    </row>
    <row r="61" spans="1:5" ht="15" customHeight="1" x14ac:dyDescent="0.25">
      <c r="A61" s="67" t="s">
        <v>116</v>
      </c>
      <c r="B61" s="311" t="s">
        <v>117</v>
      </c>
      <c r="C61" s="312"/>
      <c r="D61" s="244">
        <f>D56</f>
        <v>0</v>
      </c>
    </row>
    <row r="62" spans="1:5" ht="15" customHeight="1" thickBot="1" x14ac:dyDescent="0.35">
      <c r="A62" s="300" t="s">
        <v>118</v>
      </c>
      <c r="B62" s="301"/>
      <c r="C62" s="301"/>
      <c r="D62" s="245">
        <f>SUM(D58:D61)</f>
        <v>1970.235546937</v>
      </c>
    </row>
    <row r="63" spans="1:5" ht="15" customHeight="1" thickBot="1" x14ac:dyDescent="0.35">
      <c r="A63" s="12"/>
      <c r="B63" s="12"/>
      <c r="C63" s="12"/>
      <c r="D63" s="12"/>
    </row>
    <row r="64" spans="1:5" ht="15" customHeight="1" x14ac:dyDescent="0.3">
      <c r="A64" s="302" t="s">
        <v>119</v>
      </c>
      <c r="B64" s="303"/>
      <c r="C64" s="303"/>
      <c r="D64" s="304"/>
    </row>
    <row r="65" spans="1:5" ht="15" customHeight="1" x14ac:dyDescent="0.3">
      <c r="A65" s="305" t="s">
        <v>120</v>
      </c>
      <c r="B65" s="306"/>
      <c r="C65" s="165" t="s">
        <v>78</v>
      </c>
      <c r="D65" s="62" t="s">
        <v>79</v>
      </c>
    </row>
    <row r="66" spans="1:5" ht="15" customHeight="1" x14ac:dyDescent="0.3">
      <c r="A66" s="19" t="s">
        <v>73</v>
      </c>
      <c r="B66" s="48" t="s">
        <v>121</v>
      </c>
      <c r="C66" s="235">
        <v>4.1999999999999997E-3</v>
      </c>
      <c r="D66" s="248">
        <f>($D$33)*(C66)</f>
        <v>7.3234979999999998</v>
      </c>
    </row>
    <row r="67" spans="1:5" x14ac:dyDescent="0.3">
      <c r="A67" s="19" t="s">
        <v>81</v>
      </c>
      <c r="B67" s="48" t="s">
        <v>122</v>
      </c>
      <c r="C67" s="236">
        <f>8%*C66</f>
        <v>3.3599999999999998E-4</v>
      </c>
      <c r="D67" s="248">
        <f t="shared" ref="D67" si="1">($D$33)*(C67)</f>
        <v>0.58587984000000004</v>
      </c>
    </row>
    <row r="68" spans="1:5" ht="27.6" x14ac:dyDescent="0.3">
      <c r="A68" s="19" t="s">
        <v>87</v>
      </c>
      <c r="B68" s="48" t="s">
        <v>123</v>
      </c>
      <c r="C68" s="234">
        <v>0.04</v>
      </c>
      <c r="D68" s="248">
        <f>($D$33)*(C68)</f>
        <v>69.747600000000006</v>
      </c>
    </row>
    <row r="69" spans="1:5" ht="27.6" x14ac:dyDescent="0.3">
      <c r="A69" s="19" t="s">
        <v>89</v>
      </c>
      <c r="B69" s="48" t="s">
        <v>124</v>
      </c>
      <c r="C69" s="236">
        <v>1.9400000000000001E-2</v>
      </c>
      <c r="D69" s="248">
        <f>($D$33)*(C69)</f>
        <v>33.827586000000004</v>
      </c>
    </row>
    <row r="70" spans="1:5" x14ac:dyDescent="0.3">
      <c r="A70" s="19" t="s">
        <v>91</v>
      </c>
      <c r="B70" s="48" t="s">
        <v>125</v>
      </c>
      <c r="C70" s="236">
        <f>'[1]1- RT (Engenheiro agrônomo)'!$C$81</f>
        <v>7.0000000000000001E-3</v>
      </c>
      <c r="D70" s="248">
        <f>($D$33)*(C70)</f>
        <v>12.205830000000001</v>
      </c>
    </row>
    <row r="71" spans="1:5" ht="27.6" x14ac:dyDescent="0.3">
      <c r="A71" s="19" t="s">
        <v>93</v>
      </c>
      <c r="B71" s="48" t="s">
        <v>126</v>
      </c>
      <c r="C71" s="234">
        <v>2.0000000000000001E-4</v>
      </c>
      <c r="D71" s="248">
        <f>($D$33)*(C71)</f>
        <v>0.34873800000000005</v>
      </c>
    </row>
    <row r="72" spans="1:5" ht="15" customHeight="1" thickBot="1" x14ac:dyDescent="0.35">
      <c r="A72" s="300" t="s">
        <v>127</v>
      </c>
      <c r="B72" s="301"/>
      <c r="C72" s="164">
        <f>SUM(C66:C71)</f>
        <v>7.1136000000000005E-2</v>
      </c>
      <c r="D72" s="249">
        <f>SUM(D66:D71)</f>
        <v>124.03913184000002</v>
      </c>
    </row>
    <row r="73" spans="1:5" ht="15" customHeight="1" thickBot="1" x14ac:dyDescent="0.35">
      <c r="A73" s="12"/>
      <c r="B73" s="13"/>
      <c r="C73" s="13"/>
      <c r="D73" s="13"/>
    </row>
    <row r="74" spans="1:5" ht="15" customHeight="1" x14ac:dyDescent="0.3">
      <c r="A74" s="302" t="s">
        <v>128</v>
      </c>
      <c r="B74" s="303"/>
      <c r="C74" s="303"/>
      <c r="D74" s="304"/>
    </row>
    <row r="75" spans="1:5" ht="15" customHeight="1" x14ac:dyDescent="0.3">
      <c r="A75" s="313" t="s">
        <v>129</v>
      </c>
      <c r="B75" s="314"/>
      <c r="C75" s="63" t="s">
        <v>78</v>
      </c>
      <c r="D75" s="62" t="s">
        <v>79</v>
      </c>
    </row>
    <row r="76" spans="1:5" ht="15" customHeight="1" x14ac:dyDescent="0.3">
      <c r="A76" s="19" t="s">
        <v>73</v>
      </c>
      <c r="B76" s="36" t="s">
        <v>130</v>
      </c>
      <c r="C76" s="215">
        <v>8.3299999999999999E-2</v>
      </c>
      <c r="D76" s="248">
        <f>($D$33+$D$39+$D$49+$D$53+$D$72)*(C76)</f>
        <v>319.70245774212412</v>
      </c>
      <c r="E76" s="70"/>
    </row>
    <row r="77" spans="1:5" ht="15" customHeight="1" x14ac:dyDescent="0.3">
      <c r="A77" s="19" t="s">
        <v>81</v>
      </c>
      <c r="B77" s="36" t="s">
        <v>131</v>
      </c>
      <c r="C77" s="215">
        <v>8.2000000000000007E-3</v>
      </c>
      <c r="D77" s="248">
        <f>($D$33+$D$39+$D$49+$D$53+$D$72)*(C77)</f>
        <v>31.471310365971405</v>
      </c>
    </row>
    <row r="78" spans="1:5" ht="15" customHeight="1" x14ac:dyDescent="0.3">
      <c r="A78" s="19" t="s">
        <v>87</v>
      </c>
      <c r="B78" s="36" t="s">
        <v>132</v>
      </c>
      <c r="C78" s="215">
        <v>2.0000000000000001E-4</v>
      </c>
      <c r="D78" s="248">
        <f>($D$33+$D$39+$D$49+$D$53+$D$72)*(C78)</f>
        <v>0.76759293575540011</v>
      </c>
    </row>
    <row r="79" spans="1:5" ht="15" customHeight="1" x14ac:dyDescent="0.3">
      <c r="A79" s="19" t="s">
        <v>89</v>
      </c>
      <c r="B79" s="36" t="s">
        <v>133</v>
      </c>
      <c r="C79" s="215">
        <v>2.9999999999999997E-4</v>
      </c>
      <c r="D79" s="248">
        <f>($D$33+$D$39+$D$49+$D$53+$D$72)*(C79)</f>
        <v>1.1513894036331001</v>
      </c>
    </row>
    <row r="80" spans="1:5" ht="15" customHeight="1" x14ac:dyDescent="0.3">
      <c r="A80" s="19" t="s">
        <v>91</v>
      </c>
      <c r="B80" s="48" t="s">
        <v>134</v>
      </c>
      <c r="C80" s="215">
        <v>4.0000000000000002E-4</v>
      </c>
      <c r="D80" s="248">
        <f>($D$33+$D$39+$D$49+$D$53+$D$72)*(C80)</f>
        <v>1.5351858715108002</v>
      </c>
    </row>
    <row r="81" spans="1:5" ht="15" customHeight="1" x14ac:dyDescent="0.3">
      <c r="A81" s="315" t="s">
        <v>135</v>
      </c>
      <c r="B81" s="316"/>
      <c r="C81" s="238">
        <f>SUM(C76:C80)</f>
        <v>9.2399999999999996E-2</v>
      </c>
      <c r="D81" s="250">
        <f>SUM(D76:D80)</f>
        <v>354.62793631899484</v>
      </c>
    </row>
    <row r="82" spans="1:5" ht="15" customHeight="1" x14ac:dyDescent="0.3">
      <c r="A82" s="313" t="s">
        <v>136</v>
      </c>
      <c r="B82" s="314"/>
      <c r="C82" s="163"/>
      <c r="D82" s="62" t="s">
        <v>79</v>
      </c>
    </row>
    <row r="83" spans="1:5" ht="15" customHeight="1" x14ac:dyDescent="0.3">
      <c r="A83" s="19" t="s">
        <v>73</v>
      </c>
      <c r="B83" s="36" t="s">
        <v>137</v>
      </c>
      <c r="C83" s="85"/>
      <c r="D83" s="45"/>
      <c r="E83" s="79"/>
    </row>
    <row r="84" spans="1:5" ht="15" customHeight="1" thickBot="1" x14ac:dyDescent="0.35">
      <c r="A84" s="300" t="s">
        <v>138</v>
      </c>
      <c r="B84" s="301"/>
      <c r="C84" s="46"/>
      <c r="D84" s="47">
        <f>SUM(D83)</f>
        <v>0</v>
      </c>
    </row>
    <row r="85" spans="1:5" ht="15" customHeight="1" x14ac:dyDescent="0.3">
      <c r="A85" s="317" t="s">
        <v>139</v>
      </c>
      <c r="B85" s="318"/>
      <c r="C85" s="318"/>
      <c r="D85" s="319"/>
    </row>
    <row r="86" spans="1:5" ht="15" customHeight="1" x14ac:dyDescent="0.25">
      <c r="A86" s="67" t="s">
        <v>140</v>
      </c>
      <c r="B86" s="320" t="s">
        <v>141</v>
      </c>
      <c r="C86" s="321"/>
      <c r="D86" s="239">
        <f>(D81)</f>
        <v>354.62793631899484</v>
      </c>
    </row>
    <row r="87" spans="1:5" ht="15" customHeight="1" x14ac:dyDescent="0.25">
      <c r="A87" s="68" t="s">
        <v>142</v>
      </c>
      <c r="B87" s="311" t="s">
        <v>137</v>
      </c>
      <c r="C87" s="312"/>
      <c r="D87" s="251">
        <f>D84</f>
        <v>0</v>
      </c>
    </row>
    <row r="88" spans="1:5" ht="15" customHeight="1" thickBot="1" x14ac:dyDescent="0.35">
      <c r="A88" s="300" t="s">
        <v>143</v>
      </c>
      <c r="B88" s="301"/>
      <c r="C88" s="307"/>
      <c r="D88" s="240">
        <f>SUM(D86:D87)</f>
        <v>354.62793631899484</v>
      </c>
    </row>
    <row r="89" spans="1:5" ht="15" customHeight="1" thickBot="1" x14ac:dyDescent="0.35">
      <c r="A89" s="12"/>
      <c r="B89" s="12"/>
      <c r="C89" s="12"/>
      <c r="D89" s="12"/>
    </row>
    <row r="90" spans="1:5" ht="15" customHeight="1" x14ac:dyDescent="0.3">
      <c r="A90" s="302" t="s">
        <v>144</v>
      </c>
      <c r="B90" s="303"/>
      <c r="C90" s="303"/>
      <c r="D90" s="304"/>
    </row>
    <row r="91" spans="1:5" ht="15" customHeight="1" x14ac:dyDescent="0.3">
      <c r="A91" s="305" t="s">
        <v>145</v>
      </c>
      <c r="B91" s="306"/>
      <c r="C91" s="306"/>
      <c r="D91" s="90" t="s">
        <v>79</v>
      </c>
    </row>
    <row r="92" spans="1:5" ht="15" customHeight="1" x14ac:dyDescent="0.3">
      <c r="A92" s="19" t="s">
        <v>73</v>
      </c>
      <c r="B92" s="49" t="s">
        <v>146</v>
      </c>
      <c r="C92" s="86"/>
      <c r="D92" s="252">
        <f>'Materiais e insumos'!F49</f>
        <v>74.015520000000009</v>
      </c>
      <c r="E92" s="289"/>
    </row>
    <row r="93" spans="1:5" ht="15" customHeight="1" x14ac:dyDescent="0.3">
      <c r="A93" s="19" t="s">
        <v>81</v>
      </c>
      <c r="B93" s="49" t="s">
        <v>147</v>
      </c>
      <c r="C93" s="86"/>
      <c r="D93" s="252">
        <v>0</v>
      </c>
      <c r="E93" s="290"/>
    </row>
    <row r="94" spans="1:5" ht="15" customHeight="1" x14ac:dyDescent="0.3">
      <c r="A94" s="19" t="s">
        <v>87</v>
      </c>
      <c r="B94" s="49" t="s">
        <v>148</v>
      </c>
      <c r="C94" s="86"/>
      <c r="D94" s="252">
        <f>UNIFORME!H62</f>
        <v>96.826666666666668</v>
      </c>
      <c r="E94" s="290"/>
    </row>
    <row r="95" spans="1:5" ht="15" customHeight="1" thickBot="1" x14ac:dyDescent="0.35">
      <c r="A95" s="300" t="s">
        <v>149</v>
      </c>
      <c r="B95" s="307"/>
      <c r="C95" s="50"/>
      <c r="D95" s="253">
        <f>SUM(D92:D94)</f>
        <v>170.84218666666669</v>
      </c>
    </row>
    <row r="96" spans="1:5" ht="15" customHeight="1" thickBot="1" x14ac:dyDescent="0.35">
      <c r="A96" s="14"/>
      <c r="B96" s="15"/>
      <c r="C96" s="15"/>
      <c r="D96" s="51"/>
    </row>
    <row r="97" spans="1:5" ht="15" customHeight="1" x14ac:dyDescent="0.3">
      <c r="A97" s="308" t="s">
        <v>150</v>
      </c>
      <c r="B97" s="309"/>
      <c r="C97" s="309"/>
      <c r="D97" s="310"/>
    </row>
    <row r="98" spans="1:5" ht="15" customHeight="1" x14ac:dyDescent="0.3">
      <c r="A98" s="297" t="s">
        <v>151</v>
      </c>
      <c r="B98" s="298"/>
      <c r="C98" s="63" t="s">
        <v>78</v>
      </c>
      <c r="D98" s="65" t="s">
        <v>79</v>
      </c>
    </row>
    <row r="99" spans="1:5" ht="15" customHeight="1" x14ac:dyDescent="0.3">
      <c r="A99" s="19" t="s">
        <v>73</v>
      </c>
      <c r="B99" s="52" t="s">
        <v>152</v>
      </c>
      <c r="C99" s="37">
        <v>1.2500000000000001E-2</v>
      </c>
      <c r="D99" s="254">
        <f>(D33+D62+D72+D88+D95)*C99</f>
        <v>54.542935022033276</v>
      </c>
      <c r="E99" s="73"/>
    </row>
    <row r="100" spans="1:5" ht="15" customHeight="1" x14ac:dyDescent="0.3">
      <c r="A100" s="19" t="s">
        <v>81</v>
      </c>
      <c r="B100" s="52" t="s">
        <v>153</v>
      </c>
      <c r="C100" s="37">
        <v>1.23E-2</v>
      </c>
      <c r="D100" s="254">
        <f>(D33+D62+D72+D88+D95+D99)*C100</f>
        <v>54.341126162451744</v>
      </c>
      <c r="E100" s="73"/>
    </row>
    <row r="101" spans="1:5" ht="15" customHeight="1" x14ac:dyDescent="0.3">
      <c r="A101" s="299" t="s">
        <v>87</v>
      </c>
      <c r="B101" s="40" t="s">
        <v>154</v>
      </c>
      <c r="C101" s="53"/>
      <c r="D101" s="244"/>
      <c r="E101" s="74"/>
    </row>
    <row r="102" spans="1:5" ht="15" customHeight="1" x14ac:dyDescent="0.3">
      <c r="A102" s="299"/>
      <c r="B102" s="54" t="s">
        <v>155</v>
      </c>
      <c r="C102" s="37">
        <v>0.03</v>
      </c>
      <c r="D102" s="254">
        <f>((D33+D62+D72+D88+D95+D99+D100)/(1-C101))*C102</f>
        <v>134.16956588841438</v>
      </c>
      <c r="E102" s="74"/>
    </row>
    <row r="103" spans="1:5" ht="15" customHeight="1" x14ac:dyDescent="0.3">
      <c r="A103" s="299"/>
      <c r="B103" s="54" t="s">
        <v>156</v>
      </c>
      <c r="C103" s="37">
        <v>6.4999999999999997E-3</v>
      </c>
      <c r="D103" s="254">
        <f>((D33+D62+D72+D88+D95+D99+D100)/(1-C101))*C103</f>
        <v>29.070072609156448</v>
      </c>
      <c r="E103" s="74"/>
    </row>
    <row r="104" spans="1:5" ht="15" customHeight="1" x14ac:dyDescent="0.3">
      <c r="A104" s="299"/>
      <c r="B104" s="40" t="s">
        <v>157</v>
      </c>
      <c r="C104" s="55"/>
      <c r="D104" s="254"/>
    </row>
    <row r="105" spans="1:5" ht="15" customHeight="1" x14ac:dyDescent="0.3">
      <c r="A105" s="299"/>
      <c r="B105" s="40" t="s">
        <v>158</v>
      </c>
      <c r="C105" s="55"/>
      <c r="D105" s="254"/>
    </row>
    <row r="106" spans="1:5" ht="15" customHeight="1" x14ac:dyDescent="0.3">
      <c r="A106" s="299"/>
      <c r="B106" s="54" t="s">
        <v>159</v>
      </c>
      <c r="C106" s="37">
        <v>0.05</v>
      </c>
      <c r="D106" s="254">
        <f>((D33+D62+D72+D88+D95+D99+D100)/(1-C101))*C106</f>
        <v>223.61594314735731</v>
      </c>
    </row>
    <row r="107" spans="1:5" ht="15" customHeight="1" thickBot="1" x14ac:dyDescent="0.35">
      <c r="A107" s="300" t="s">
        <v>160</v>
      </c>
      <c r="B107" s="301"/>
      <c r="C107" s="56">
        <f>C99+C100+C102+C103+C106</f>
        <v>0.11130000000000001</v>
      </c>
      <c r="D107" s="255">
        <f>SUM(D99:D100,D102:D103,D106)</f>
        <v>495.73964282941319</v>
      </c>
    </row>
    <row r="108" spans="1:5" ht="15" customHeight="1" thickBot="1" x14ac:dyDescent="0.35">
      <c r="A108" s="12"/>
      <c r="B108" s="12"/>
      <c r="C108" s="12"/>
      <c r="D108" s="12"/>
    </row>
    <row r="109" spans="1:5" ht="15" customHeight="1" x14ac:dyDescent="0.3">
      <c r="A109" s="302" t="s">
        <v>161</v>
      </c>
      <c r="B109" s="303"/>
      <c r="C109" s="303"/>
      <c r="D109" s="304"/>
    </row>
    <row r="110" spans="1:5" ht="15" customHeight="1" x14ac:dyDescent="0.3">
      <c r="A110" s="305" t="s">
        <v>162</v>
      </c>
      <c r="B110" s="306"/>
      <c r="C110" s="306"/>
      <c r="D110" s="66" t="s">
        <v>79</v>
      </c>
    </row>
    <row r="111" spans="1:5" ht="15" customHeight="1" x14ac:dyDescent="0.3">
      <c r="A111" s="19" t="s">
        <v>73</v>
      </c>
      <c r="B111" s="291" t="s">
        <v>163</v>
      </c>
      <c r="C111" s="292"/>
      <c r="D111" s="256">
        <f>(D33)</f>
        <v>1743.69</v>
      </c>
    </row>
    <row r="112" spans="1:5" ht="15" customHeight="1" x14ac:dyDescent="0.3">
      <c r="A112" s="19" t="s">
        <v>81</v>
      </c>
      <c r="B112" s="291" t="s">
        <v>164</v>
      </c>
      <c r="C112" s="292"/>
      <c r="D112" s="254">
        <f>(D62)</f>
        <v>1970.235546937</v>
      </c>
    </row>
    <row r="113" spans="1:5" ht="15" customHeight="1" x14ac:dyDescent="0.3">
      <c r="A113" s="19" t="s">
        <v>87</v>
      </c>
      <c r="B113" s="291" t="s">
        <v>165</v>
      </c>
      <c r="C113" s="292"/>
      <c r="D113" s="254">
        <f>(D72)</f>
        <v>124.03913184000002</v>
      </c>
    </row>
    <row r="114" spans="1:5" ht="15" customHeight="1" x14ac:dyDescent="0.3">
      <c r="A114" s="19" t="s">
        <v>89</v>
      </c>
      <c r="B114" s="291" t="s">
        <v>166</v>
      </c>
      <c r="C114" s="292"/>
      <c r="D114" s="254">
        <f>(D88)</f>
        <v>354.62793631899484</v>
      </c>
    </row>
    <row r="115" spans="1:5" ht="15" customHeight="1" x14ac:dyDescent="0.3">
      <c r="A115" s="19" t="s">
        <v>91</v>
      </c>
      <c r="B115" s="291" t="s">
        <v>167</v>
      </c>
      <c r="C115" s="292"/>
      <c r="D115" s="254">
        <f>D95</f>
        <v>170.84218666666669</v>
      </c>
    </row>
    <row r="116" spans="1:5" ht="15" customHeight="1" x14ac:dyDescent="0.3">
      <c r="A116" s="293" t="s">
        <v>168</v>
      </c>
      <c r="B116" s="294"/>
      <c r="C116" s="295"/>
      <c r="D116" s="257">
        <f>SUM(D111:D115)</f>
        <v>4363.4348017626617</v>
      </c>
      <c r="E116" s="81"/>
    </row>
    <row r="117" spans="1:5" ht="15" customHeight="1" thickBot="1" x14ac:dyDescent="0.35">
      <c r="A117" s="57" t="s">
        <v>93</v>
      </c>
      <c r="B117" s="296" t="s">
        <v>169</v>
      </c>
      <c r="C117" s="296"/>
      <c r="D117" s="258">
        <f>(D107)</f>
        <v>495.73964282941319</v>
      </c>
    </row>
    <row r="118" spans="1:5" ht="15" customHeight="1" thickBot="1" x14ac:dyDescent="0.35">
      <c r="A118" s="287" t="s">
        <v>170</v>
      </c>
      <c r="B118" s="288"/>
      <c r="C118" s="288"/>
      <c r="D118" s="259">
        <f>SUM(D116:D117)</f>
        <v>4859.1744445920749</v>
      </c>
    </row>
    <row r="119" spans="1:5" ht="15" customHeight="1" x14ac:dyDescent="0.3">
      <c r="A119" s="11"/>
      <c r="D119" s="212">
        <f>D118*10</f>
        <v>48591.744445920747</v>
      </c>
    </row>
    <row r="120" spans="1:5" ht="15" customHeight="1" x14ac:dyDescent="0.3">
      <c r="D120" s="29"/>
    </row>
    <row r="121" spans="1:5" ht="15" customHeight="1" x14ac:dyDescent="0.3">
      <c r="D121" s="29"/>
    </row>
    <row r="122" spans="1:5" ht="15" customHeight="1" x14ac:dyDescent="0.3">
      <c r="D122" s="29"/>
    </row>
    <row r="123" spans="1:5" ht="15" customHeight="1" x14ac:dyDescent="0.3">
      <c r="C123" s="58"/>
    </row>
  </sheetData>
  <mergeCells count="73">
    <mergeCell ref="A6:D6"/>
    <mergeCell ref="A1:D1"/>
    <mergeCell ref="A2:D2"/>
    <mergeCell ref="A3:D3"/>
    <mergeCell ref="A4:D4"/>
    <mergeCell ref="A5:D5"/>
    <mergeCell ref="B22:C22"/>
    <mergeCell ref="C7:D7"/>
    <mergeCell ref="C8:D8"/>
    <mergeCell ref="C9:D9"/>
    <mergeCell ref="C10:D10"/>
    <mergeCell ref="A12:D12"/>
    <mergeCell ref="C13:D13"/>
    <mergeCell ref="B14:C14"/>
    <mergeCell ref="B16:C16"/>
    <mergeCell ref="B17:C17"/>
    <mergeCell ref="A20:D20"/>
    <mergeCell ref="B21:C21"/>
    <mergeCell ref="B28:C28"/>
    <mergeCell ref="A30:D30"/>
    <mergeCell ref="A31:C31"/>
    <mergeCell ref="B32:C32"/>
    <mergeCell ref="A33:C33"/>
    <mergeCell ref="A35:D35"/>
    <mergeCell ref="A57:D57"/>
    <mergeCell ref="B58:C58"/>
    <mergeCell ref="B59:C59"/>
    <mergeCell ref="B60:C60"/>
    <mergeCell ref="A36:B36"/>
    <mergeCell ref="B23:C23"/>
    <mergeCell ref="B24:C24"/>
    <mergeCell ref="B25:C25"/>
    <mergeCell ref="B26:C26"/>
    <mergeCell ref="B27:C27"/>
    <mergeCell ref="B61:C61"/>
    <mergeCell ref="A39:B39"/>
    <mergeCell ref="A40:B40"/>
    <mergeCell ref="A49:B49"/>
    <mergeCell ref="A50:B50"/>
    <mergeCell ref="A53:B53"/>
    <mergeCell ref="A54:B54"/>
    <mergeCell ref="A56:B56"/>
    <mergeCell ref="B87:C87"/>
    <mergeCell ref="A62:C62"/>
    <mergeCell ref="A64:D64"/>
    <mergeCell ref="A65:B65"/>
    <mergeCell ref="A72:B72"/>
    <mergeCell ref="A74:D74"/>
    <mergeCell ref="A75:B75"/>
    <mergeCell ref="A81:B81"/>
    <mergeCell ref="A82:B82"/>
    <mergeCell ref="A84:B84"/>
    <mergeCell ref="A85:D85"/>
    <mergeCell ref="B86:C86"/>
    <mergeCell ref="A88:C88"/>
    <mergeCell ref="A90:D90"/>
    <mergeCell ref="A91:C91"/>
    <mergeCell ref="A95:B95"/>
    <mergeCell ref="A97:D97"/>
    <mergeCell ref="A118:C118"/>
    <mergeCell ref="E92:E94"/>
    <mergeCell ref="B112:C112"/>
    <mergeCell ref="B113:C113"/>
    <mergeCell ref="B114:C114"/>
    <mergeCell ref="B115:C115"/>
    <mergeCell ref="A116:C116"/>
    <mergeCell ref="B117:C117"/>
    <mergeCell ref="A98:B98"/>
    <mergeCell ref="A101:A106"/>
    <mergeCell ref="A107:B107"/>
    <mergeCell ref="A109:D109"/>
    <mergeCell ref="A110:C110"/>
    <mergeCell ref="B111:C111"/>
  </mergeCells>
  <pageMargins left="0.511811024" right="0.511811024" top="0.78740157499999996" bottom="0.78740157499999996" header="0.31496062000000002" footer="0.31496062000000002"/>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B9D95-8450-451E-AE07-C18D415A0756}">
  <dimension ref="A1:E123"/>
  <sheetViews>
    <sheetView topLeftCell="A95" workbookViewId="0">
      <selection activeCell="C100" sqref="C100"/>
    </sheetView>
  </sheetViews>
  <sheetFormatPr defaultRowHeight="13.8" x14ac:dyDescent="0.3"/>
  <cols>
    <col min="1" max="1" width="3.88671875" style="16" customWidth="1"/>
    <col min="2" max="2" width="72.44140625" style="11" customWidth="1"/>
    <col min="3" max="3" width="14.6640625" style="16" customWidth="1"/>
    <col min="4" max="4" width="25" style="59" customWidth="1"/>
    <col min="5" max="5" width="24.44140625" style="78" customWidth="1"/>
    <col min="6" max="222" width="9.109375" style="11"/>
    <col min="223" max="223" width="1.88671875" style="11" customWidth="1"/>
    <col min="224" max="224" width="7.33203125" style="11" customWidth="1"/>
    <col min="225" max="225" width="9.88671875" style="11" customWidth="1"/>
    <col min="226" max="226" width="12.6640625" style="11" customWidth="1"/>
    <col min="227" max="227" width="11.109375" style="11" customWidth="1"/>
    <col min="228" max="228" width="10.88671875" style="11" customWidth="1"/>
    <col min="229" max="229" width="11.5546875" style="11" customWidth="1"/>
    <col min="230" max="230" width="13.44140625" style="11" customWidth="1"/>
    <col min="231" max="231" width="11.109375" style="11" customWidth="1"/>
    <col min="232" max="232" width="11.33203125" style="11" bestFit="1" customWidth="1"/>
    <col min="233" max="233" width="11.5546875" style="11" customWidth="1"/>
    <col min="234" max="234" width="8.88671875" style="11" customWidth="1"/>
    <col min="235" max="235" width="9.88671875" style="11" bestFit="1" customWidth="1"/>
    <col min="236" max="236" width="9.109375" style="11"/>
    <col min="237" max="237" width="9.5546875" style="11" bestFit="1" customWidth="1"/>
    <col min="238" max="478" width="9.109375" style="11"/>
    <col min="479" max="479" width="1.88671875" style="11" customWidth="1"/>
    <col min="480" max="480" width="7.33203125" style="11" customWidth="1"/>
    <col min="481" max="481" width="9.88671875" style="11" customWidth="1"/>
    <col min="482" max="482" width="12.6640625" style="11" customWidth="1"/>
    <col min="483" max="483" width="11.109375" style="11" customWidth="1"/>
    <col min="484" max="484" width="10.88671875" style="11" customWidth="1"/>
    <col min="485" max="485" width="11.5546875" style="11" customWidth="1"/>
    <col min="486" max="486" width="13.44140625" style="11" customWidth="1"/>
    <col min="487" max="487" width="11.109375" style="11" customWidth="1"/>
    <col min="488" max="488" width="11.33203125" style="11" bestFit="1" customWidth="1"/>
    <col min="489" max="489" width="11.5546875" style="11" customWidth="1"/>
    <col min="490" max="490" width="8.88671875" style="11" customWidth="1"/>
    <col min="491" max="491" width="9.88671875" style="11" bestFit="1" customWidth="1"/>
    <col min="492" max="492" width="9.109375" style="11"/>
    <col min="493" max="493" width="9.5546875" style="11" bestFit="1" customWidth="1"/>
    <col min="494" max="734" width="9.109375" style="11"/>
    <col min="735" max="735" width="1.88671875" style="11" customWidth="1"/>
    <col min="736" max="736" width="7.33203125" style="11" customWidth="1"/>
    <col min="737" max="737" width="9.88671875" style="11" customWidth="1"/>
    <col min="738" max="738" width="12.6640625" style="11" customWidth="1"/>
    <col min="739" max="739" width="11.109375" style="11" customWidth="1"/>
    <col min="740" max="740" width="10.88671875" style="11" customWidth="1"/>
    <col min="741" max="741" width="11.5546875" style="11" customWidth="1"/>
    <col min="742" max="742" width="13.44140625" style="11" customWidth="1"/>
    <col min="743" max="743" width="11.109375" style="11" customWidth="1"/>
    <col min="744" max="744" width="11.33203125" style="11" bestFit="1" customWidth="1"/>
    <col min="745" max="745" width="11.5546875" style="11" customWidth="1"/>
    <col min="746" max="746" width="8.88671875" style="11" customWidth="1"/>
    <col min="747" max="747" width="9.88671875" style="11" bestFit="1" customWidth="1"/>
    <col min="748" max="748" width="9.109375" style="11"/>
    <col min="749" max="749" width="9.5546875" style="11" bestFit="1" customWidth="1"/>
    <col min="750" max="990" width="9.109375" style="11"/>
    <col min="991" max="991" width="1.88671875" style="11" customWidth="1"/>
    <col min="992" max="992" width="7.33203125" style="11" customWidth="1"/>
    <col min="993" max="993" width="9.88671875" style="11" customWidth="1"/>
    <col min="994" max="994" width="12.6640625" style="11" customWidth="1"/>
    <col min="995" max="995" width="11.109375" style="11" customWidth="1"/>
    <col min="996" max="996" width="10.88671875" style="11" customWidth="1"/>
    <col min="997" max="997" width="11.5546875" style="11" customWidth="1"/>
    <col min="998" max="998" width="13.44140625" style="11" customWidth="1"/>
    <col min="999" max="999" width="11.109375" style="11" customWidth="1"/>
    <col min="1000" max="1000" width="11.33203125" style="11" bestFit="1" customWidth="1"/>
    <col min="1001" max="1001" width="11.5546875" style="11" customWidth="1"/>
    <col min="1002" max="1002" width="8.88671875" style="11" customWidth="1"/>
    <col min="1003" max="1003" width="9.88671875" style="11" bestFit="1" customWidth="1"/>
    <col min="1004" max="1004" width="9.109375" style="11"/>
    <col min="1005" max="1005" width="9.5546875" style="11" bestFit="1" customWidth="1"/>
    <col min="1006" max="1246" width="9.109375" style="11"/>
    <col min="1247" max="1247" width="1.88671875" style="11" customWidth="1"/>
    <col min="1248" max="1248" width="7.33203125" style="11" customWidth="1"/>
    <col min="1249" max="1249" width="9.88671875" style="11" customWidth="1"/>
    <col min="1250" max="1250" width="12.6640625" style="11" customWidth="1"/>
    <col min="1251" max="1251" width="11.109375" style="11" customWidth="1"/>
    <col min="1252" max="1252" width="10.88671875" style="11" customWidth="1"/>
    <col min="1253" max="1253" width="11.5546875" style="11" customWidth="1"/>
    <col min="1254" max="1254" width="13.44140625" style="11" customWidth="1"/>
    <col min="1255" max="1255" width="11.109375" style="11" customWidth="1"/>
    <col min="1256" max="1256" width="11.33203125" style="11" bestFit="1" customWidth="1"/>
    <col min="1257" max="1257" width="11.5546875" style="11" customWidth="1"/>
    <col min="1258" max="1258" width="8.88671875" style="11" customWidth="1"/>
    <col min="1259" max="1259" width="9.88671875" style="11" bestFit="1" customWidth="1"/>
    <col min="1260" max="1260" width="9.109375" style="11"/>
    <col min="1261" max="1261" width="9.5546875" style="11" bestFit="1" customWidth="1"/>
    <col min="1262" max="1502" width="9.109375" style="11"/>
    <col min="1503" max="1503" width="1.88671875" style="11" customWidth="1"/>
    <col min="1504" max="1504" width="7.33203125" style="11" customWidth="1"/>
    <col min="1505" max="1505" width="9.88671875" style="11" customWidth="1"/>
    <col min="1506" max="1506" width="12.6640625" style="11" customWidth="1"/>
    <col min="1507" max="1507" width="11.109375" style="11" customWidth="1"/>
    <col min="1508" max="1508" width="10.88671875" style="11" customWidth="1"/>
    <col min="1509" max="1509" width="11.5546875" style="11" customWidth="1"/>
    <col min="1510" max="1510" width="13.44140625" style="11" customWidth="1"/>
    <col min="1511" max="1511" width="11.109375" style="11" customWidth="1"/>
    <col min="1512" max="1512" width="11.33203125" style="11" bestFit="1" customWidth="1"/>
    <col min="1513" max="1513" width="11.5546875" style="11" customWidth="1"/>
    <col min="1514" max="1514" width="8.88671875" style="11" customWidth="1"/>
    <col min="1515" max="1515" width="9.88671875" style="11" bestFit="1" customWidth="1"/>
    <col min="1516" max="1516" width="9.109375" style="11"/>
    <col min="1517" max="1517" width="9.5546875" style="11" bestFit="1" customWidth="1"/>
    <col min="1518" max="1758" width="9.109375" style="11"/>
    <col min="1759" max="1759" width="1.88671875" style="11" customWidth="1"/>
    <col min="1760" max="1760" width="7.33203125" style="11" customWidth="1"/>
    <col min="1761" max="1761" width="9.88671875" style="11" customWidth="1"/>
    <col min="1762" max="1762" width="12.6640625" style="11" customWidth="1"/>
    <col min="1763" max="1763" width="11.109375" style="11" customWidth="1"/>
    <col min="1764" max="1764" width="10.88671875" style="11" customWidth="1"/>
    <col min="1765" max="1765" width="11.5546875" style="11" customWidth="1"/>
    <col min="1766" max="1766" width="13.44140625" style="11" customWidth="1"/>
    <col min="1767" max="1767" width="11.109375" style="11" customWidth="1"/>
    <col min="1768" max="1768" width="11.33203125" style="11" bestFit="1" customWidth="1"/>
    <col min="1769" max="1769" width="11.5546875" style="11" customWidth="1"/>
    <col min="1770" max="1770" width="8.88671875" style="11" customWidth="1"/>
    <col min="1771" max="1771" width="9.88671875" style="11" bestFit="1" customWidth="1"/>
    <col min="1772" max="1772" width="9.109375" style="11"/>
    <col min="1773" max="1773" width="9.5546875" style="11" bestFit="1" customWidth="1"/>
    <col min="1774" max="2014" width="9.109375" style="11"/>
    <col min="2015" max="2015" width="1.88671875" style="11" customWidth="1"/>
    <col min="2016" max="2016" width="7.33203125" style="11" customWidth="1"/>
    <col min="2017" max="2017" width="9.88671875" style="11" customWidth="1"/>
    <col min="2018" max="2018" width="12.6640625" style="11" customWidth="1"/>
    <col min="2019" max="2019" width="11.109375" style="11" customWidth="1"/>
    <col min="2020" max="2020" width="10.88671875" style="11" customWidth="1"/>
    <col min="2021" max="2021" width="11.5546875" style="11" customWidth="1"/>
    <col min="2022" max="2022" width="13.44140625" style="11" customWidth="1"/>
    <col min="2023" max="2023" width="11.109375" style="11" customWidth="1"/>
    <col min="2024" max="2024" width="11.33203125" style="11" bestFit="1" customWidth="1"/>
    <col min="2025" max="2025" width="11.5546875" style="11" customWidth="1"/>
    <col min="2026" max="2026" width="8.88671875" style="11" customWidth="1"/>
    <col min="2027" max="2027" width="9.88671875" style="11" bestFit="1" customWidth="1"/>
    <col min="2028" max="2028" width="9.109375" style="11"/>
    <col min="2029" max="2029" width="9.5546875" style="11" bestFit="1" customWidth="1"/>
    <col min="2030" max="2270" width="9.109375" style="11"/>
    <col min="2271" max="2271" width="1.88671875" style="11" customWidth="1"/>
    <col min="2272" max="2272" width="7.33203125" style="11" customWidth="1"/>
    <col min="2273" max="2273" width="9.88671875" style="11" customWidth="1"/>
    <col min="2274" max="2274" width="12.6640625" style="11" customWidth="1"/>
    <col min="2275" max="2275" width="11.109375" style="11" customWidth="1"/>
    <col min="2276" max="2276" width="10.88671875" style="11" customWidth="1"/>
    <col min="2277" max="2277" width="11.5546875" style="11" customWidth="1"/>
    <col min="2278" max="2278" width="13.44140625" style="11" customWidth="1"/>
    <col min="2279" max="2279" width="11.109375" style="11" customWidth="1"/>
    <col min="2280" max="2280" width="11.33203125" style="11" bestFit="1" customWidth="1"/>
    <col min="2281" max="2281" width="11.5546875" style="11" customWidth="1"/>
    <col min="2282" max="2282" width="8.88671875" style="11" customWidth="1"/>
    <col min="2283" max="2283" width="9.88671875" style="11" bestFit="1" customWidth="1"/>
    <col min="2284" max="2284" width="9.109375" style="11"/>
    <col min="2285" max="2285" width="9.5546875" style="11" bestFit="1" customWidth="1"/>
    <col min="2286" max="2526" width="9.109375" style="11"/>
    <col min="2527" max="2527" width="1.88671875" style="11" customWidth="1"/>
    <col min="2528" max="2528" width="7.33203125" style="11" customWidth="1"/>
    <col min="2529" max="2529" width="9.88671875" style="11" customWidth="1"/>
    <col min="2530" max="2530" width="12.6640625" style="11" customWidth="1"/>
    <col min="2531" max="2531" width="11.109375" style="11" customWidth="1"/>
    <col min="2532" max="2532" width="10.88671875" style="11" customWidth="1"/>
    <col min="2533" max="2533" width="11.5546875" style="11" customWidth="1"/>
    <col min="2534" max="2534" width="13.44140625" style="11" customWidth="1"/>
    <col min="2535" max="2535" width="11.109375" style="11" customWidth="1"/>
    <col min="2536" max="2536" width="11.33203125" style="11" bestFit="1" customWidth="1"/>
    <col min="2537" max="2537" width="11.5546875" style="11" customWidth="1"/>
    <col min="2538" max="2538" width="8.88671875" style="11" customWidth="1"/>
    <col min="2539" max="2539" width="9.88671875" style="11" bestFit="1" customWidth="1"/>
    <col min="2540" max="2540" width="9.109375" style="11"/>
    <col min="2541" max="2541" width="9.5546875" style="11" bestFit="1" customWidth="1"/>
    <col min="2542" max="2782" width="9.109375" style="11"/>
    <col min="2783" max="2783" width="1.88671875" style="11" customWidth="1"/>
    <col min="2784" max="2784" width="7.33203125" style="11" customWidth="1"/>
    <col min="2785" max="2785" width="9.88671875" style="11" customWidth="1"/>
    <col min="2786" max="2786" width="12.6640625" style="11" customWidth="1"/>
    <col min="2787" max="2787" width="11.109375" style="11" customWidth="1"/>
    <col min="2788" max="2788" width="10.88671875" style="11" customWidth="1"/>
    <col min="2789" max="2789" width="11.5546875" style="11" customWidth="1"/>
    <col min="2790" max="2790" width="13.44140625" style="11" customWidth="1"/>
    <col min="2791" max="2791" width="11.109375" style="11" customWidth="1"/>
    <col min="2792" max="2792" width="11.33203125" style="11" bestFit="1" customWidth="1"/>
    <col min="2793" max="2793" width="11.5546875" style="11" customWidth="1"/>
    <col min="2794" max="2794" width="8.88671875" style="11" customWidth="1"/>
    <col min="2795" max="2795" width="9.88671875" style="11" bestFit="1" customWidth="1"/>
    <col min="2796" max="2796" width="9.109375" style="11"/>
    <col min="2797" max="2797" width="9.5546875" style="11" bestFit="1" customWidth="1"/>
    <col min="2798" max="3038" width="9.109375" style="11"/>
    <col min="3039" max="3039" width="1.88671875" style="11" customWidth="1"/>
    <col min="3040" max="3040" width="7.33203125" style="11" customWidth="1"/>
    <col min="3041" max="3041" width="9.88671875" style="11" customWidth="1"/>
    <col min="3042" max="3042" width="12.6640625" style="11" customWidth="1"/>
    <col min="3043" max="3043" width="11.109375" style="11" customWidth="1"/>
    <col min="3044" max="3044" width="10.88671875" style="11" customWidth="1"/>
    <col min="3045" max="3045" width="11.5546875" style="11" customWidth="1"/>
    <col min="3046" max="3046" width="13.44140625" style="11" customWidth="1"/>
    <col min="3047" max="3047" width="11.109375" style="11" customWidth="1"/>
    <col min="3048" max="3048" width="11.33203125" style="11" bestFit="1" customWidth="1"/>
    <col min="3049" max="3049" width="11.5546875" style="11" customWidth="1"/>
    <col min="3050" max="3050" width="8.88671875" style="11" customWidth="1"/>
    <col min="3051" max="3051" width="9.88671875" style="11" bestFit="1" customWidth="1"/>
    <col min="3052" max="3052" width="9.109375" style="11"/>
    <col min="3053" max="3053" width="9.5546875" style="11" bestFit="1" customWidth="1"/>
    <col min="3054" max="3294" width="9.109375" style="11"/>
    <col min="3295" max="3295" width="1.88671875" style="11" customWidth="1"/>
    <col min="3296" max="3296" width="7.33203125" style="11" customWidth="1"/>
    <col min="3297" max="3297" width="9.88671875" style="11" customWidth="1"/>
    <col min="3298" max="3298" width="12.6640625" style="11" customWidth="1"/>
    <col min="3299" max="3299" width="11.109375" style="11" customWidth="1"/>
    <col min="3300" max="3300" width="10.88671875" style="11" customWidth="1"/>
    <col min="3301" max="3301" width="11.5546875" style="11" customWidth="1"/>
    <col min="3302" max="3302" width="13.44140625" style="11" customWidth="1"/>
    <col min="3303" max="3303" width="11.109375" style="11" customWidth="1"/>
    <col min="3304" max="3304" width="11.33203125" style="11" bestFit="1" customWidth="1"/>
    <col min="3305" max="3305" width="11.5546875" style="11" customWidth="1"/>
    <col min="3306" max="3306" width="8.88671875" style="11" customWidth="1"/>
    <col min="3307" max="3307" width="9.88671875" style="11" bestFit="1" customWidth="1"/>
    <col min="3308" max="3308" width="9.109375" style="11"/>
    <col min="3309" max="3309" width="9.5546875" style="11" bestFit="1" customWidth="1"/>
    <col min="3310" max="3550" width="9.109375" style="11"/>
    <col min="3551" max="3551" width="1.88671875" style="11" customWidth="1"/>
    <col min="3552" max="3552" width="7.33203125" style="11" customWidth="1"/>
    <col min="3553" max="3553" width="9.88671875" style="11" customWidth="1"/>
    <col min="3554" max="3554" width="12.6640625" style="11" customWidth="1"/>
    <col min="3555" max="3555" width="11.109375" style="11" customWidth="1"/>
    <col min="3556" max="3556" width="10.88671875" style="11" customWidth="1"/>
    <col min="3557" max="3557" width="11.5546875" style="11" customWidth="1"/>
    <col min="3558" max="3558" width="13.44140625" style="11" customWidth="1"/>
    <col min="3559" max="3559" width="11.109375" style="11" customWidth="1"/>
    <col min="3560" max="3560" width="11.33203125" style="11" bestFit="1" customWidth="1"/>
    <col min="3561" max="3561" width="11.5546875" style="11" customWidth="1"/>
    <col min="3562" max="3562" width="8.88671875" style="11" customWidth="1"/>
    <col min="3563" max="3563" width="9.88671875" style="11" bestFit="1" customWidth="1"/>
    <col min="3564" max="3564" width="9.109375" style="11"/>
    <col min="3565" max="3565" width="9.5546875" style="11" bestFit="1" customWidth="1"/>
    <col min="3566" max="3806" width="9.109375" style="11"/>
    <col min="3807" max="3807" width="1.88671875" style="11" customWidth="1"/>
    <col min="3808" max="3808" width="7.33203125" style="11" customWidth="1"/>
    <col min="3809" max="3809" width="9.88671875" style="11" customWidth="1"/>
    <col min="3810" max="3810" width="12.6640625" style="11" customWidth="1"/>
    <col min="3811" max="3811" width="11.109375" style="11" customWidth="1"/>
    <col min="3812" max="3812" width="10.88671875" style="11" customWidth="1"/>
    <col min="3813" max="3813" width="11.5546875" style="11" customWidth="1"/>
    <col min="3814" max="3814" width="13.44140625" style="11" customWidth="1"/>
    <col min="3815" max="3815" width="11.109375" style="11" customWidth="1"/>
    <col min="3816" max="3816" width="11.33203125" style="11" bestFit="1" customWidth="1"/>
    <col min="3817" max="3817" width="11.5546875" style="11" customWidth="1"/>
    <col min="3818" max="3818" width="8.88671875" style="11" customWidth="1"/>
    <col min="3819" max="3819" width="9.88671875" style="11" bestFit="1" customWidth="1"/>
    <col min="3820" max="3820" width="9.109375" style="11"/>
    <col min="3821" max="3821" width="9.5546875" style="11" bestFit="1" customWidth="1"/>
    <col min="3822" max="4062" width="9.109375" style="11"/>
    <col min="4063" max="4063" width="1.88671875" style="11" customWidth="1"/>
    <col min="4064" max="4064" width="7.33203125" style="11" customWidth="1"/>
    <col min="4065" max="4065" width="9.88671875" style="11" customWidth="1"/>
    <col min="4066" max="4066" width="12.6640625" style="11" customWidth="1"/>
    <col min="4067" max="4067" width="11.109375" style="11" customWidth="1"/>
    <col min="4068" max="4068" width="10.88671875" style="11" customWidth="1"/>
    <col min="4069" max="4069" width="11.5546875" style="11" customWidth="1"/>
    <col min="4070" max="4070" width="13.44140625" style="11" customWidth="1"/>
    <col min="4071" max="4071" width="11.109375" style="11" customWidth="1"/>
    <col min="4072" max="4072" width="11.33203125" style="11" bestFit="1" customWidth="1"/>
    <col min="4073" max="4073" width="11.5546875" style="11" customWidth="1"/>
    <col min="4074" max="4074" width="8.88671875" style="11" customWidth="1"/>
    <col min="4075" max="4075" width="9.88671875" style="11" bestFit="1" customWidth="1"/>
    <col min="4076" max="4076" width="9.109375" style="11"/>
    <col min="4077" max="4077" width="9.5546875" style="11" bestFit="1" customWidth="1"/>
    <col min="4078" max="4318" width="9.109375" style="11"/>
    <col min="4319" max="4319" width="1.88671875" style="11" customWidth="1"/>
    <col min="4320" max="4320" width="7.33203125" style="11" customWidth="1"/>
    <col min="4321" max="4321" width="9.88671875" style="11" customWidth="1"/>
    <col min="4322" max="4322" width="12.6640625" style="11" customWidth="1"/>
    <col min="4323" max="4323" width="11.109375" style="11" customWidth="1"/>
    <col min="4324" max="4324" width="10.88671875" style="11" customWidth="1"/>
    <col min="4325" max="4325" width="11.5546875" style="11" customWidth="1"/>
    <col min="4326" max="4326" width="13.44140625" style="11" customWidth="1"/>
    <col min="4327" max="4327" width="11.109375" style="11" customWidth="1"/>
    <col min="4328" max="4328" width="11.33203125" style="11" bestFit="1" customWidth="1"/>
    <col min="4329" max="4329" width="11.5546875" style="11" customWidth="1"/>
    <col min="4330" max="4330" width="8.88671875" style="11" customWidth="1"/>
    <col min="4331" max="4331" width="9.88671875" style="11" bestFit="1" customWidth="1"/>
    <col min="4332" max="4332" width="9.109375" style="11"/>
    <col min="4333" max="4333" width="9.5546875" style="11" bestFit="1" customWidth="1"/>
    <col min="4334" max="4574" width="9.109375" style="11"/>
    <col min="4575" max="4575" width="1.88671875" style="11" customWidth="1"/>
    <col min="4576" max="4576" width="7.33203125" style="11" customWidth="1"/>
    <col min="4577" max="4577" width="9.88671875" style="11" customWidth="1"/>
    <col min="4578" max="4578" width="12.6640625" style="11" customWidth="1"/>
    <col min="4579" max="4579" width="11.109375" style="11" customWidth="1"/>
    <col min="4580" max="4580" width="10.88671875" style="11" customWidth="1"/>
    <col min="4581" max="4581" width="11.5546875" style="11" customWidth="1"/>
    <col min="4582" max="4582" width="13.44140625" style="11" customWidth="1"/>
    <col min="4583" max="4583" width="11.109375" style="11" customWidth="1"/>
    <col min="4584" max="4584" width="11.33203125" style="11" bestFit="1" customWidth="1"/>
    <col min="4585" max="4585" width="11.5546875" style="11" customWidth="1"/>
    <col min="4586" max="4586" width="8.88671875" style="11" customWidth="1"/>
    <col min="4587" max="4587" width="9.88671875" style="11" bestFit="1" customWidth="1"/>
    <col min="4588" max="4588" width="9.109375" style="11"/>
    <col min="4589" max="4589" width="9.5546875" style="11" bestFit="1" customWidth="1"/>
    <col min="4590" max="4830" width="9.109375" style="11"/>
    <col min="4831" max="4831" width="1.88671875" style="11" customWidth="1"/>
    <col min="4832" max="4832" width="7.33203125" style="11" customWidth="1"/>
    <col min="4833" max="4833" width="9.88671875" style="11" customWidth="1"/>
    <col min="4834" max="4834" width="12.6640625" style="11" customWidth="1"/>
    <col min="4835" max="4835" width="11.109375" style="11" customWidth="1"/>
    <col min="4836" max="4836" width="10.88671875" style="11" customWidth="1"/>
    <col min="4837" max="4837" width="11.5546875" style="11" customWidth="1"/>
    <col min="4838" max="4838" width="13.44140625" style="11" customWidth="1"/>
    <col min="4839" max="4839" width="11.109375" style="11" customWidth="1"/>
    <col min="4840" max="4840" width="11.33203125" style="11" bestFit="1" customWidth="1"/>
    <col min="4841" max="4841" width="11.5546875" style="11" customWidth="1"/>
    <col min="4842" max="4842" width="8.88671875" style="11" customWidth="1"/>
    <col min="4843" max="4843" width="9.88671875" style="11" bestFit="1" customWidth="1"/>
    <col min="4844" max="4844" width="9.109375" style="11"/>
    <col min="4845" max="4845" width="9.5546875" style="11" bestFit="1" customWidth="1"/>
    <col min="4846" max="5086" width="9.109375" style="11"/>
    <col min="5087" max="5087" width="1.88671875" style="11" customWidth="1"/>
    <col min="5088" max="5088" width="7.33203125" style="11" customWidth="1"/>
    <col min="5089" max="5089" width="9.88671875" style="11" customWidth="1"/>
    <col min="5090" max="5090" width="12.6640625" style="11" customWidth="1"/>
    <col min="5091" max="5091" width="11.109375" style="11" customWidth="1"/>
    <col min="5092" max="5092" width="10.88671875" style="11" customWidth="1"/>
    <col min="5093" max="5093" width="11.5546875" style="11" customWidth="1"/>
    <col min="5094" max="5094" width="13.44140625" style="11" customWidth="1"/>
    <col min="5095" max="5095" width="11.109375" style="11" customWidth="1"/>
    <col min="5096" max="5096" width="11.33203125" style="11" bestFit="1" customWidth="1"/>
    <col min="5097" max="5097" width="11.5546875" style="11" customWidth="1"/>
    <col min="5098" max="5098" width="8.88671875" style="11" customWidth="1"/>
    <col min="5099" max="5099" width="9.88671875" style="11" bestFit="1" customWidth="1"/>
    <col min="5100" max="5100" width="9.109375" style="11"/>
    <col min="5101" max="5101" width="9.5546875" style="11" bestFit="1" customWidth="1"/>
    <col min="5102" max="5342" width="9.109375" style="11"/>
    <col min="5343" max="5343" width="1.88671875" style="11" customWidth="1"/>
    <col min="5344" max="5344" width="7.33203125" style="11" customWidth="1"/>
    <col min="5345" max="5345" width="9.88671875" style="11" customWidth="1"/>
    <col min="5346" max="5346" width="12.6640625" style="11" customWidth="1"/>
    <col min="5347" max="5347" width="11.109375" style="11" customWidth="1"/>
    <col min="5348" max="5348" width="10.88671875" style="11" customWidth="1"/>
    <col min="5349" max="5349" width="11.5546875" style="11" customWidth="1"/>
    <col min="5350" max="5350" width="13.44140625" style="11" customWidth="1"/>
    <col min="5351" max="5351" width="11.109375" style="11" customWidth="1"/>
    <col min="5352" max="5352" width="11.33203125" style="11" bestFit="1" customWidth="1"/>
    <col min="5353" max="5353" width="11.5546875" style="11" customWidth="1"/>
    <col min="5354" max="5354" width="8.88671875" style="11" customWidth="1"/>
    <col min="5355" max="5355" width="9.88671875" style="11" bestFit="1" customWidth="1"/>
    <col min="5356" max="5356" width="9.109375" style="11"/>
    <col min="5357" max="5357" width="9.5546875" style="11" bestFit="1" customWidth="1"/>
    <col min="5358" max="5598" width="9.109375" style="11"/>
    <col min="5599" max="5599" width="1.88671875" style="11" customWidth="1"/>
    <col min="5600" max="5600" width="7.33203125" style="11" customWidth="1"/>
    <col min="5601" max="5601" width="9.88671875" style="11" customWidth="1"/>
    <col min="5602" max="5602" width="12.6640625" style="11" customWidth="1"/>
    <col min="5603" max="5603" width="11.109375" style="11" customWidth="1"/>
    <col min="5604" max="5604" width="10.88671875" style="11" customWidth="1"/>
    <col min="5605" max="5605" width="11.5546875" style="11" customWidth="1"/>
    <col min="5606" max="5606" width="13.44140625" style="11" customWidth="1"/>
    <col min="5607" max="5607" width="11.109375" style="11" customWidth="1"/>
    <col min="5608" max="5608" width="11.33203125" style="11" bestFit="1" customWidth="1"/>
    <col min="5609" max="5609" width="11.5546875" style="11" customWidth="1"/>
    <col min="5610" max="5610" width="8.88671875" style="11" customWidth="1"/>
    <col min="5611" max="5611" width="9.88671875" style="11" bestFit="1" customWidth="1"/>
    <col min="5612" max="5612" width="9.109375" style="11"/>
    <col min="5613" max="5613" width="9.5546875" style="11" bestFit="1" customWidth="1"/>
    <col min="5614" max="5854" width="9.109375" style="11"/>
    <col min="5855" max="5855" width="1.88671875" style="11" customWidth="1"/>
    <col min="5856" max="5856" width="7.33203125" style="11" customWidth="1"/>
    <col min="5857" max="5857" width="9.88671875" style="11" customWidth="1"/>
    <col min="5858" max="5858" width="12.6640625" style="11" customWidth="1"/>
    <col min="5859" max="5859" width="11.109375" style="11" customWidth="1"/>
    <col min="5860" max="5860" width="10.88671875" style="11" customWidth="1"/>
    <col min="5861" max="5861" width="11.5546875" style="11" customWidth="1"/>
    <col min="5862" max="5862" width="13.44140625" style="11" customWidth="1"/>
    <col min="5863" max="5863" width="11.109375" style="11" customWidth="1"/>
    <col min="5864" max="5864" width="11.33203125" style="11" bestFit="1" customWidth="1"/>
    <col min="5865" max="5865" width="11.5546875" style="11" customWidth="1"/>
    <col min="5866" max="5866" width="8.88671875" style="11" customWidth="1"/>
    <col min="5867" max="5867" width="9.88671875" style="11" bestFit="1" customWidth="1"/>
    <col min="5868" max="5868" width="9.109375" style="11"/>
    <col min="5869" max="5869" width="9.5546875" style="11" bestFit="1" customWidth="1"/>
    <col min="5870" max="6110" width="9.109375" style="11"/>
    <col min="6111" max="6111" width="1.88671875" style="11" customWidth="1"/>
    <col min="6112" max="6112" width="7.33203125" style="11" customWidth="1"/>
    <col min="6113" max="6113" width="9.88671875" style="11" customWidth="1"/>
    <col min="6114" max="6114" width="12.6640625" style="11" customWidth="1"/>
    <col min="6115" max="6115" width="11.109375" style="11" customWidth="1"/>
    <col min="6116" max="6116" width="10.88671875" style="11" customWidth="1"/>
    <col min="6117" max="6117" width="11.5546875" style="11" customWidth="1"/>
    <col min="6118" max="6118" width="13.44140625" style="11" customWidth="1"/>
    <col min="6119" max="6119" width="11.109375" style="11" customWidth="1"/>
    <col min="6120" max="6120" width="11.33203125" style="11" bestFit="1" customWidth="1"/>
    <col min="6121" max="6121" width="11.5546875" style="11" customWidth="1"/>
    <col min="6122" max="6122" width="8.88671875" style="11" customWidth="1"/>
    <col min="6123" max="6123" width="9.88671875" style="11" bestFit="1" customWidth="1"/>
    <col min="6124" max="6124" width="9.109375" style="11"/>
    <col min="6125" max="6125" width="9.5546875" style="11" bestFit="1" customWidth="1"/>
    <col min="6126" max="6366" width="9.109375" style="11"/>
    <col min="6367" max="6367" width="1.88671875" style="11" customWidth="1"/>
    <col min="6368" max="6368" width="7.33203125" style="11" customWidth="1"/>
    <col min="6369" max="6369" width="9.88671875" style="11" customWidth="1"/>
    <col min="6370" max="6370" width="12.6640625" style="11" customWidth="1"/>
    <col min="6371" max="6371" width="11.109375" style="11" customWidth="1"/>
    <col min="6372" max="6372" width="10.88671875" style="11" customWidth="1"/>
    <col min="6373" max="6373" width="11.5546875" style="11" customWidth="1"/>
    <col min="6374" max="6374" width="13.44140625" style="11" customWidth="1"/>
    <col min="6375" max="6375" width="11.109375" style="11" customWidth="1"/>
    <col min="6376" max="6376" width="11.33203125" style="11" bestFit="1" customWidth="1"/>
    <col min="6377" max="6377" width="11.5546875" style="11" customWidth="1"/>
    <col min="6378" max="6378" width="8.88671875" style="11" customWidth="1"/>
    <col min="6379" max="6379" width="9.88671875" style="11" bestFit="1" customWidth="1"/>
    <col min="6380" max="6380" width="9.109375" style="11"/>
    <col min="6381" max="6381" width="9.5546875" style="11" bestFit="1" customWidth="1"/>
    <col min="6382" max="6622" width="9.109375" style="11"/>
    <col min="6623" max="6623" width="1.88671875" style="11" customWidth="1"/>
    <col min="6624" max="6624" width="7.33203125" style="11" customWidth="1"/>
    <col min="6625" max="6625" width="9.88671875" style="11" customWidth="1"/>
    <col min="6626" max="6626" width="12.6640625" style="11" customWidth="1"/>
    <col min="6627" max="6627" width="11.109375" style="11" customWidth="1"/>
    <col min="6628" max="6628" width="10.88671875" style="11" customWidth="1"/>
    <col min="6629" max="6629" width="11.5546875" style="11" customWidth="1"/>
    <col min="6630" max="6630" width="13.44140625" style="11" customWidth="1"/>
    <col min="6631" max="6631" width="11.109375" style="11" customWidth="1"/>
    <col min="6632" max="6632" width="11.33203125" style="11" bestFit="1" customWidth="1"/>
    <col min="6633" max="6633" width="11.5546875" style="11" customWidth="1"/>
    <col min="6634" max="6634" width="8.88671875" style="11" customWidth="1"/>
    <col min="6635" max="6635" width="9.88671875" style="11" bestFit="1" customWidth="1"/>
    <col min="6636" max="6636" width="9.109375" style="11"/>
    <col min="6637" max="6637" width="9.5546875" style="11" bestFit="1" customWidth="1"/>
    <col min="6638" max="6878" width="9.109375" style="11"/>
    <col min="6879" max="6879" width="1.88671875" style="11" customWidth="1"/>
    <col min="6880" max="6880" width="7.33203125" style="11" customWidth="1"/>
    <col min="6881" max="6881" width="9.88671875" style="11" customWidth="1"/>
    <col min="6882" max="6882" width="12.6640625" style="11" customWidth="1"/>
    <col min="6883" max="6883" width="11.109375" style="11" customWidth="1"/>
    <col min="6884" max="6884" width="10.88671875" style="11" customWidth="1"/>
    <col min="6885" max="6885" width="11.5546875" style="11" customWidth="1"/>
    <col min="6886" max="6886" width="13.44140625" style="11" customWidth="1"/>
    <col min="6887" max="6887" width="11.109375" style="11" customWidth="1"/>
    <col min="6888" max="6888" width="11.33203125" style="11" bestFit="1" customWidth="1"/>
    <col min="6889" max="6889" width="11.5546875" style="11" customWidth="1"/>
    <col min="6890" max="6890" width="8.88671875" style="11" customWidth="1"/>
    <col min="6891" max="6891" width="9.88671875" style="11" bestFit="1" customWidth="1"/>
    <col min="6892" max="6892" width="9.109375" style="11"/>
    <col min="6893" max="6893" width="9.5546875" style="11" bestFit="1" customWidth="1"/>
    <col min="6894" max="7134" width="9.109375" style="11"/>
    <col min="7135" max="7135" width="1.88671875" style="11" customWidth="1"/>
    <col min="7136" max="7136" width="7.33203125" style="11" customWidth="1"/>
    <col min="7137" max="7137" width="9.88671875" style="11" customWidth="1"/>
    <col min="7138" max="7138" width="12.6640625" style="11" customWidth="1"/>
    <col min="7139" max="7139" width="11.109375" style="11" customWidth="1"/>
    <col min="7140" max="7140" width="10.88671875" style="11" customWidth="1"/>
    <col min="7141" max="7141" width="11.5546875" style="11" customWidth="1"/>
    <col min="7142" max="7142" width="13.44140625" style="11" customWidth="1"/>
    <col min="7143" max="7143" width="11.109375" style="11" customWidth="1"/>
    <col min="7144" max="7144" width="11.33203125" style="11" bestFit="1" customWidth="1"/>
    <col min="7145" max="7145" width="11.5546875" style="11" customWidth="1"/>
    <col min="7146" max="7146" width="8.88671875" style="11" customWidth="1"/>
    <col min="7147" max="7147" width="9.88671875" style="11" bestFit="1" customWidth="1"/>
    <col min="7148" max="7148" width="9.109375" style="11"/>
    <col min="7149" max="7149" width="9.5546875" style="11" bestFit="1" customWidth="1"/>
    <col min="7150" max="7390" width="9.109375" style="11"/>
    <col min="7391" max="7391" width="1.88671875" style="11" customWidth="1"/>
    <col min="7392" max="7392" width="7.33203125" style="11" customWidth="1"/>
    <col min="7393" max="7393" width="9.88671875" style="11" customWidth="1"/>
    <col min="7394" max="7394" width="12.6640625" style="11" customWidth="1"/>
    <col min="7395" max="7395" width="11.109375" style="11" customWidth="1"/>
    <col min="7396" max="7396" width="10.88671875" style="11" customWidth="1"/>
    <col min="7397" max="7397" width="11.5546875" style="11" customWidth="1"/>
    <col min="7398" max="7398" width="13.44140625" style="11" customWidth="1"/>
    <col min="7399" max="7399" width="11.109375" style="11" customWidth="1"/>
    <col min="7400" max="7400" width="11.33203125" style="11" bestFit="1" customWidth="1"/>
    <col min="7401" max="7401" width="11.5546875" style="11" customWidth="1"/>
    <col min="7402" max="7402" width="8.88671875" style="11" customWidth="1"/>
    <col min="7403" max="7403" width="9.88671875" style="11" bestFit="1" customWidth="1"/>
    <col min="7404" max="7404" width="9.109375" style="11"/>
    <col min="7405" max="7405" width="9.5546875" style="11" bestFit="1" customWidth="1"/>
    <col min="7406" max="7646" width="9.109375" style="11"/>
    <col min="7647" max="7647" width="1.88671875" style="11" customWidth="1"/>
    <col min="7648" max="7648" width="7.33203125" style="11" customWidth="1"/>
    <col min="7649" max="7649" width="9.88671875" style="11" customWidth="1"/>
    <col min="7650" max="7650" width="12.6640625" style="11" customWidth="1"/>
    <col min="7651" max="7651" width="11.109375" style="11" customWidth="1"/>
    <col min="7652" max="7652" width="10.88671875" style="11" customWidth="1"/>
    <col min="7653" max="7653" width="11.5546875" style="11" customWidth="1"/>
    <col min="7654" max="7654" width="13.44140625" style="11" customWidth="1"/>
    <col min="7655" max="7655" width="11.109375" style="11" customWidth="1"/>
    <col min="7656" max="7656" width="11.33203125" style="11" bestFit="1" customWidth="1"/>
    <col min="7657" max="7657" width="11.5546875" style="11" customWidth="1"/>
    <col min="7658" max="7658" width="8.88671875" style="11" customWidth="1"/>
    <col min="7659" max="7659" width="9.88671875" style="11" bestFit="1" customWidth="1"/>
    <col min="7660" max="7660" width="9.109375" style="11"/>
    <col min="7661" max="7661" width="9.5546875" style="11" bestFit="1" customWidth="1"/>
    <col min="7662" max="7902" width="9.109375" style="11"/>
    <col min="7903" max="7903" width="1.88671875" style="11" customWidth="1"/>
    <col min="7904" max="7904" width="7.33203125" style="11" customWidth="1"/>
    <col min="7905" max="7905" width="9.88671875" style="11" customWidth="1"/>
    <col min="7906" max="7906" width="12.6640625" style="11" customWidth="1"/>
    <col min="7907" max="7907" width="11.109375" style="11" customWidth="1"/>
    <col min="7908" max="7908" width="10.88671875" style="11" customWidth="1"/>
    <col min="7909" max="7909" width="11.5546875" style="11" customWidth="1"/>
    <col min="7910" max="7910" width="13.44140625" style="11" customWidth="1"/>
    <col min="7911" max="7911" width="11.109375" style="11" customWidth="1"/>
    <col min="7912" max="7912" width="11.33203125" style="11" bestFit="1" customWidth="1"/>
    <col min="7913" max="7913" width="11.5546875" style="11" customWidth="1"/>
    <col min="7914" max="7914" width="8.88671875" style="11" customWidth="1"/>
    <col min="7915" max="7915" width="9.88671875" style="11" bestFit="1" customWidth="1"/>
    <col min="7916" max="7916" width="9.109375" style="11"/>
    <col min="7917" max="7917" width="9.5546875" style="11" bestFit="1" customWidth="1"/>
    <col min="7918" max="8158" width="9.109375" style="11"/>
    <col min="8159" max="8159" width="1.88671875" style="11" customWidth="1"/>
    <col min="8160" max="8160" width="7.33203125" style="11" customWidth="1"/>
    <col min="8161" max="8161" width="9.88671875" style="11" customWidth="1"/>
    <col min="8162" max="8162" width="12.6640625" style="11" customWidth="1"/>
    <col min="8163" max="8163" width="11.109375" style="11" customWidth="1"/>
    <col min="8164" max="8164" width="10.88671875" style="11" customWidth="1"/>
    <col min="8165" max="8165" width="11.5546875" style="11" customWidth="1"/>
    <col min="8166" max="8166" width="13.44140625" style="11" customWidth="1"/>
    <col min="8167" max="8167" width="11.109375" style="11" customWidth="1"/>
    <col min="8168" max="8168" width="11.33203125" style="11" bestFit="1" customWidth="1"/>
    <col min="8169" max="8169" width="11.5546875" style="11" customWidth="1"/>
    <col min="8170" max="8170" width="8.88671875" style="11" customWidth="1"/>
    <col min="8171" max="8171" width="9.88671875" style="11" bestFit="1" customWidth="1"/>
    <col min="8172" max="8172" width="9.109375" style="11"/>
    <col min="8173" max="8173" width="9.5546875" style="11" bestFit="1" customWidth="1"/>
    <col min="8174" max="8414" width="9.109375" style="11"/>
    <col min="8415" max="8415" width="1.88671875" style="11" customWidth="1"/>
    <col min="8416" max="8416" width="7.33203125" style="11" customWidth="1"/>
    <col min="8417" max="8417" width="9.88671875" style="11" customWidth="1"/>
    <col min="8418" max="8418" width="12.6640625" style="11" customWidth="1"/>
    <col min="8419" max="8419" width="11.109375" style="11" customWidth="1"/>
    <col min="8420" max="8420" width="10.88671875" style="11" customWidth="1"/>
    <col min="8421" max="8421" width="11.5546875" style="11" customWidth="1"/>
    <col min="8422" max="8422" width="13.44140625" style="11" customWidth="1"/>
    <col min="8423" max="8423" width="11.109375" style="11" customWidth="1"/>
    <col min="8424" max="8424" width="11.33203125" style="11" bestFit="1" customWidth="1"/>
    <col min="8425" max="8425" width="11.5546875" style="11" customWidth="1"/>
    <col min="8426" max="8426" width="8.88671875" style="11" customWidth="1"/>
    <col min="8427" max="8427" width="9.88671875" style="11" bestFit="1" customWidth="1"/>
    <col min="8428" max="8428" width="9.109375" style="11"/>
    <col min="8429" max="8429" width="9.5546875" style="11" bestFit="1" customWidth="1"/>
    <col min="8430" max="8670" width="9.109375" style="11"/>
    <col min="8671" max="8671" width="1.88671875" style="11" customWidth="1"/>
    <col min="8672" max="8672" width="7.33203125" style="11" customWidth="1"/>
    <col min="8673" max="8673" width="9.88671875" style="11" customWidth="1"/>
    <col min="8674" max="8674" width="12.6640625" style="11" customWidth="1"/>
    <col min="8675" max="8675" width="11.109375" style="11" customWidth="1"/>
    <col min="8676" max="8676" width="10.88671875" style="11" customWidth="1"/>
    <col min="8677" max="8677" width="11.5546875" style="11" customWidth="1"/>
    <col min="8678" max="8678" width="13.44140625" style="11" customWidth="1"/>
    <col min="8679" max="8679" width="11.109375" style="11" customWidth="1"/>
    <col min="8680" max="8680" width="11.33203125" style="11" bestFit="1" customWidth="1"/>
    <col min="8681" max="8681" width="11.5546875" style="11" customWidth="1"/>
    <col min="8682" max="8682" width="8.88671875" style="11" customWidth="1"/>
    <col min="8683" max="8683" width="9.88671875" style="11" bestFit="1" customWidth="1"/>
    <col min="8684" max="8684" width="9.109375" style="11"/>
    <col min="8685" max="8685" width="9.5546875" style="11" bestFit="1" customWidth="1"/>
    <col min="8686" max="8926" width="9.109375" style="11"/>
    <col min="8927" max="8927" width="1.88671875" style="11" customWidth="1"/>
    <col min="8928" max="8928" width="7.33203125" style="11" customWidth="1"/>
    <col min="8929" max="8929" width="9.88671875" style="11" customWidth="1"/>
    <col min="8930" max="8930" width="12.6640625" style="11" customWidth="1"/>
    <col min="8931" max="8931" width="11.109375" style="11" customWidth="1"/>
    <col min="8932" max="8932" width="10.88671875" style="11" customWidth="1"/>
    <col min="8933" max="8933" width="11.5546875" style="11" customWidth="1"/>
    <col min="8934" max="8934" width="13.44140625" style="11" customWidth="1"/>
    <col min="8935" max="8935" width="11.109375" style="11" customWidth="1"/>
    <col min="8936" max="8936" width="11.33203125" style="11" bestFit="1" customWidth="1"/>
    <col min="8937" max="8937" width="11.5546875" style="11" customWidth="1"/>
    <col min="8938" max="8938" width="8.88671875" style="11" customWidth="1"/>
    <col min="8939" max="8939" width="9.88671875" style="11" bestFit="1" customWidth="1"/>
    <col min="8940" max="8940" width="9.109375" style="11"/>
    <col min="8941" max="8941" width="9.5546875" style="11" bestFit="1" customWidth="1"/>
    <col min="8942" max="9182" width="9.109375" style="11"/>
    <col min="9183" max="9183" width="1.88671875" style="11" customWidth="1"/>
    <col min="9184" max="9184" width="7.33203125" style="11" customWidth="1"/>
    <col min="9185" max="9185" width="9.88671875" style="11" customWidth="1"/>
    <col min="9186" max="9186" width="12.6640625" style="11" customWidth="1"/>
    <col min="9187" max="9187" width="11.109375" style="11" customWidth="1"/>
    <col min="9188" max="9188" width="10.88671875" style="11" customWidth="1"/>
    <col min="9189" max="9189" width="11.5546875" style="11" customWidth="1"/>
    <col min="9190" max="9190" width="13.44140625" style="11" customWidth="1"/>
    <col min="9191" max="9191" width="11.109375" style="11" customWidth="1"/>
    <col min="9192" max="9192" width="11.33203125" style="11" bestFit="1" customWidth="1"/>
    <col min="9193" max="9193" width="11.5546875" style="11" customWidth="1"/>
    <col min="9194" max="9194" width="8.88671875" style="11" customWidth="1"/>
    <col min="9195" max="9195" width="9.88671875" style="11" bestFit="1" customWidth="1"/>
    <col min="9196" max="9196" width="9.109375" style="11"/>
    <col min="9197" max="9197" width="9.5546875" style="11" bestFit="1" customWidth="1"/>
    <col min="9198" max="9438" width="9.109375" style="11"/>
    <col min="9439" max="9439" width="1.88671875" style="11" customWidth="1"/>
    <col min="9440" max="9440" width="7.33203125" style="11" customWidth="1"/>
    <col min="9441" max="9441" width="9.88671875" style="11" customWidth="1"/>
    <col min="9442" max="9442" width="12.6640625" style="11" customWidth="1"/>
    <col min="9443" max="9443" width="11.109375" style="11" customWidth="1"/>
    <col min="9444" max="9444" width="10.88671875" style="11" customWidth="1"/>
    <col min="9445" max="9445" width="11.5546875" style="11" customWidth="1"/>
    <col min="9446" max="9446" width="13.44140625" style="11" customWidth="1"/>
    <col min="9447" max="9447" width="11.109375" style="11" customWidth="1"/>
    <col min="9448" max="9448" width="11.33203125" style="11" bestFit="1" customWidth="1"/>
    <col min="9449" max="9449" width="11.5546875" style="11" customWidth="1"/>
    <col min="9450" max="9450" width="8.88671875" style="11" customWidth="1"/>
    <col min="9451" max="9451" width="9.88671875" style="11" bestFit="1" customWidth="1"/>
    <col min="9452" max="9452" width="9.109375" style="11"/>
    <col min="9453" max="9453" width="9.5546875" style="11" bestFit="1" customWidth="1"/>
    <col min="9454" max="9694" width="9.109375" style="11"/>
    <col min="9695" max="9695" width="1.88671875" style="11" customWidth="1"/>
    <col min="9696" max="9696" width="7.33203125" style="11" customWidth="1"/>
    <col min="9697" max="9697" width="9.88671875" style="11" customWidth="1"/>
    <col min="9698" max="9698" width="12.6640625" style="11" customWidth="1"/>
    <col min="9699" max="9699" width="11.109375" style="11" customWidth="1"/>
    <col min="9700" max="9700" width="10.88671875" style="11" customWidth="1"/>
    <col min="9701" max="9701" width="11.5546875" style="11" customWidth="1"/>
    <col min="9702" max="9702" width="13.44140625" style="11" customWidth="1"/>
    <col min="9703" max="9703" width="11.109375" style="11" customWidth="1"/>
    <col min="9704" max="9704" width="11.33203125" style="11" bestFit="1" customWidth="1"/>
    <col min="9705" max="9705" width="11.5546875" style="11" customWidth="1"/>
    <col min="9706" max="9706" width="8.88671875" style="11" customWidth="1"/>
    <col min="9707" max="9707" width="9.88671875" style="11" bestFit="1" customWidth="1"/>
    <col min="9708" max="9708" width="9.109375" style="11"/>
    <col min="9709" max="9709" width="9.5546875" style="11" bestFit="1" customWidth="1"/>
    <col min="9710" max="9950" width="9.109375" style="11"/>
    <col min="9951" max="9951" width="1.88671875" style="11" customWidth="1"/>
    <col min="9952" max="9952" width="7.33203125" style="11" customWidth="1"/>
    <col min="9953" max="9953" width="9.88671875" style="11" customWidth="1"/>
    <col min="9954" max="9954" width="12.6640625" style="11" customWidth="1"/>
    <col min="9955" max="9955" width="11.109375" style="11" customWidth="1"/>
    <col min="9956" max="9956" width="10.88671875" style="11" customWidth="1"/>
    <col min="9957" max="9957" width="11.5546875" style="11" customWidth="1"/>
    <col min="9958" max="9958" width="13.44140625" style="11" customWidth="1"/>
    <col min="9959" max="9959" width="11.109375" style="11" customWidth="1"/>
    <col min="9960" max="9960" width="11.33203125" style="11" bestFit="1" customWidth="1"/>
    <col min="9961" max="9961" width="11.5546875" style="11" customWidth="1"/>
    <col min="9962" max="9962" width="8.88671875" style="11" customWidth="1"/>
    <col min="9963" max="9963" width="9.88671875" style="11" bestFit="1" customWidth="1"/>
    <col min="9964" max="9964" width="9.109375" style="11"/>
    <col min="9965" max="9965" width="9.5546875" style="11" bestFit="1" customWidth="1"/>
    <col min="9966" max="10206" width="9.109375" style="11"/>
    <col min="10207" max="10207" width="1.88671875" style="11" customWidth="1"/>
    <col min="10208" max="10208" width="7.33203125" style="11" customWidth="1"/>
    <col min="10209" max="10209" width="9.88671875" style="11" customWidth="1"/>
    <col min="10210" max="10210" width="12.6640625" style="11" customWidth="1"/>
    <col min="10211" max="10211" width="11.109375" style="11" customWidth="1"/>
    <col min="10212" max="10212" width="10.88671875" style="11" customWidth="1"/>
    <col min="10213" max="10213" width="11.5546875" style="11" customWidth="1"/>
    <col min="10214" max="10214" width="13.44140625" style="11" customWidth="1"/>
    <col min="10215" max="10215" width="11.109375" style="11" customWidth="1"/>
    <col min="10216" max="10216" width="11.33203125" style="11" bestFit="1" customWidth="1"/>
    <col min="10217" max="10217" width="11.5546875" style="11" customWidth="1"/>
    <col min="10218" max="10218" width="8.88671875" style="11" customWidth="1"/>
    <col min="10219" max="10219" width="9.88671875" style="11" bestFit="1" customWidth="1"/>
    <col min="10220" max="10220" width="9.109375" style="11"/>
    <col min="10221" max="10221" width="9.5546875" style="11" bestFit="1" customWidth="1"/>
    <col min="10222" max="10462" width="9.109375" style="11"/>
    <col min="10463" max="10463" width="1.88671875" style="11" customWidth="1"/>
    <col min="10464" max="10464" width="7.33203125" style="11" customWidth="1"/>
    <col min="10465" max="10465" width="9.88671875" style="11" customWidth="1"/>
    <col min="10466" max="10466" width="12.6640625" style="11" customWidth="1"/>
    <col min="10467" max="10467" width="11.109375" style="11" customWidth="1"/>
    <col min="10468" max="10468" width="10.88671875" style="11" customWidth="1"/>
    <col min="10469" max="10469" width="11.5546875" style="11" customWidth="1"/>
    <col min="10470" max="10470" width="13.44140625" style="11" customWidth="1"/>
    <col min="10471" max="10471" width="11.109375" style="11" customWidth="1"/>
    <col min="10472" max="10472" width="11.33203125" style="11" bestFit="1" customWidth="1"/>
    <col min="10473" max="10473" width="11.5546875" style="11" customWidth="1"/>
    <col min="10474" max="10474" width="8.88671875" style="11" customWidth="1"/>
    <col min="10475" max="10475" width="9.88671875" style="11" bestFit="1" customWidth="1"/>
    <col min="10476" max="10476" width="9.109375" style="11"/>
    <col min="10477" max="10477" width="9.5546875" style="11" bestFit="1" customWidth="1"/>
    <col min="10478" max="10718" width="9.109375" style="11"/>
    <col min="10719" max="10719" width="1.88671875" style="11" customWidth="1"/>
    <col min="10720" max="10720" width="7.33203125" style="11" customWidth="1"/>
    <col min="10721" max="10721" width="9.88671875" style="11" customWidth="1"/>
    <col min="10722" max="10722" width="12.6640625" style="11" customWidth="1"/>
    <col min="10723" max="10723" width="11.109375" style="11" customWidth="1"/>
    <col min="10724" max="10724" width="10.88671875" style="11" customWidth="1"/>
    <col min="10725" max="10725" width="11.5546875" style="11" customWidth="1"/>
    <col min="10726" max="10726" width="13.44140625" style="11" customWidth="1"/>
    <col min="10727" max="10727" width="11.109375" style="11" customWidth="1"/>
    <col min="10728" max="10728" width="11.33203125" style="11" bestFit="1" customWidth="1"/>
    <col min="10729" max="10729" width="11.5546875" style="11" customWidth="1"/>
    <col min="10730" max="10730" width="8.88671875" style="11" customWidth="1"/>
    <col min="10731" max="10731" width="9.88671875" style="11" bestFit="1" customWidth="1"/>
    <col min="10732" max="10732" width="9.109375" style="11"/>
    <col min="10733" max="10733" width="9.5546875" style="11" bestFit="1" customWidth="1"/>
    <col min="10734" max="10974" width="9.109375" style="11"/>
    <col min="10975" max="10975" width="1.88671875" style="11" customWidth="1"/>
    <col min="10976" max="10976" width="7.33203125" style="11" customWidth="1"/>
    <col min="10977" max="10977" width="9.88671875" style="11" customWidth="1"/>
    <col min="10978" max="10978" width="12.6640625" style="11" customWidth="1"/>
    <col min="10979" max="10979" width="11.109375" style="11" customWidth="1"/>
    <col min="10980" max="10980" width="10.88671875" style="11" customWidth="1"/>
    <col min="10981" max="10981" width="11.5546875" style="11" customWidth="1"/>
    <col min="10982" max="10982" width="13.44140625" style="11" customWidth="1"/>
    <col min="10983" max="10983" width="11.109375" style="11" customWidth="1"/>
    <col min="10984" max="10984" width="11.33203125" style="11" bestFit="1" customWidth="1"/>
    <col min="10985" max="10985" width="11.5546875" style="11" customWidth="1"/>
    <col min="10986" max="10986" width="8.88671875" style="11" customWidth="1"/>
    <col min="10987" max="10987" width="9.88671875" style="11" bestFit="1" customWidth="1"/>
    <col min="10988" max="10988" width="9.109375" style="11"/>
    <col min="10989" max="10989" width="9.5546875" style="11" bestFit="1" customWidth="1"/>
    <col min="10990" max="11230" width="9.109375" style="11"/>
    <col min="11231" max="11231" width="1.88671875" style="11" customWidth="1"/>
    <col min="11232" max="11232" width="7.33203125" style="11" customWidth="1"/>
    <col min="11233" max="11233" width="9.88671875" style="11" customWidth="1"/>
    <col min="11234" max="11234" width="12.6640625" style="11" customWidth="1"/>
    <col min="11235" max="11235" width="11.109375" style="11" customWidth="1"/>
    <col min="11236" max="11236" width="10.88671875" style="11" customWidth="1"/>
    <col min="11237" max="11237" width="11.5546875" style="11" customWidth="1"/>
    <col min="11238" max="11238" width="13.44140625" style="11" customWidth="1"/>
    <col min="11239" max="11239" width="11.109375" style="11" customWidth="1"/>
    <col min="11240" max="11240" width="11.33203125" style="11" bestFit="1" customWidth="1"/>
    <col min="11241" max="11241" width="11.5546875" style="11" customWidth="1"/>
    <col min="11242" max="11242" width="8.88671875" style="11" customWidth="1"/>
    <col min="11243" max="11243" width="9.88671875" style="11" bestFit="1" customWidth="1"/>
    <col min="11244" max="11244" width="9.109375" style="11"/>
    <col min="11245" max="11245" width="9.5546875" style="11" bestFit="1" customWidth="1"/>
    <col min="11246" max="11486" width="9.109375" style="11"/>
    <col min="11487" max="11487" width="1.88671875" style="11" customWidth="1"/>
    <col min="11488" max="11488" width="7.33203125" style="11" customWidth="1"/>
    <col min="11489" max="11489" width="9.88671875" style="11" customWidth="1"/>
    <col min="11490" max="11490" width="12.6640625" style="11" customWidth="1"/>
    <col min="11491" max="11491" width="11.109375" style="11" customWidth="1"/>
    <col min="11492" max="11492" width="10.88671875" style="11" customWidth="1"/>
    <col min="11493" max="11493" width="11.5546875" style="11" customWidth="1"/>
    <col min="11494" max="11494" width="13.44140625" style="11" customWidth="1"/>
    <col min="11495" max="11495" width="11.109375" style="11" customWidth="1"/>
    <col min="11496" max="11496" width="11.33203125" style="11" bestFit="1" customWidth="1"/>
    <col min="11497" max="11497" width="11.5546875" style="11" customWidth="1"/>
    <col min="11498" max="11498" width="8.88671875" style="11" customWidth="1"/>
    <col min="11499" max="11499" width="9.88671875" style="11" bestFit="1" customWidth="1"/>
    <col min="11500" max="11500" width="9.109375" style="11"/>
    <col min="11501" max="11501" width="9.5546875" style="11" bestFit="1" customWidth="1"/>
    <col min="11502" max="11742" width="9.109375" style="11"/>
    <col min="11743" max="11743" width="1.88671875" style="11" customWidth="1"/>
    <col min="11744" max="11744" width="7.33203125" style="11" customWidth="1"/>
    <col min="11745" max="11745" width="9.88671875" style="11" customWidth="1"/>
    <col min="11746" max="11746" width="12.6640625" style="11" customWidth="1"/>
    <col min="11747" max="11747" width="11.109375" style="11" customWidth="1"/>
    <col min="11748" max="11748" width="10.88671875" style="11" customWidth="1"/>
    <col min="11749" max="11749" width="11.5546875" style="11" customWidth="1"/>
    <col min="11750" max="11750" width="13.44140625" style="11" customWidth="1"/>
    <col min="11751" max="11751" width="11.109375" style="11" customWidth="1"/>
    <col min="11752" max="11752" width="11.33203125" style="11" bestFit="1" customWidth="1"/>
    <col min="11753" max="11753" width="11.5546875" style="11" customWidth="1"/>
    <col min="11754" max="11754" width="8.88671875" style="11" customWidth="1"/>
    <col min="11755" max="11755" width="9.88671875" style="11" bestFit="1" customWidth="1"/>
    <col min="11756" max="11756" width="9.109375" style="11"/>
    <col min="11757" max="11757" width="9.5546875" style="11" bestFit="1" customWidth="1"/>
    <col min="11758" max="11998" width="9.109375" style="11"/>
    <col min="11999" max="11999" width="1.88671875" style="11" customWidth="1"/>
    <col min="12000" max="12000" width="7.33203125" style="11" customWidth="1"/>
    <col min="12001" max="12001" width="9.88671875" style="11" customWidth="1"/>
    <col min="12002" max="12002" width="12.6640625" style="11" customWidth="1"/>
    <col min="12003" max="12003" width="11.109375" style="11" customWidth="1"/>
    <col min="12004" max="12004" width="10.88671875" style="11" customWidth="1"/>
    <col min="12005" max="12005" width="11.5546875" style="11" customWidth="1"/>
    <col min="12006" max="12006" width="13.44140625" style="11" customWidth="1"/>
    <col min="12007" max="12007" width="11.109375" style="11" customWidth="1"/>
    <col min="12008" max="12008" width="11.33203125" style="11" bestFit="1" customWidth="1"/>
    <col min="12009" max="12009" width="11.5546875" style="11" customWidth="1"/>
    <col min="12010" max="12010" width="8.88671875" style="11" customWidth="1"/>
    <col min="12011" max="12011" width="9.88671875" style="11" bestFit="1" customWidth="1"/>
    <col min="12012" max="12012" width="9.109375" style="11"/>
    <col min="12013" max="12013" width="9.5546875" style="11" bestFit="1" customWidth="1"/>
    <col min="12014" max="12254" width="9.109375" style="11"/>
    <col min="12255" max="12255" width="1.88671875" style="11" customWidth="1"/>
    <col min="12256" max="12256" width="7.33203125" style="11" customWidth="1"/>
    <col min="12257" max="12257" width="9.88671875" style="11" customWidth="1"/>
    <col min="12258" max="12258" width="12.6640625" style="11" customWidth="1"/>
    <col min="12259" max="12259" width="11.109375" style="11" customWidth="1"/>
    <col min="12260" max="12260" width="10.88671875" style="11" customWidth="1"/>
    <col min="12261" max="12261" width="11.5546875" style="11" customWidth="1"/>
    <col min="12262" max="12262" width="13.44140625" style="11" customWidth="1"/>
    <col min="12263" max="12263" width="11.109375" style="11" customWidth="1"/>
    <col min="12264" max="12264" width="11.33203125" style="11" bestFit="1" customWidth="1"/>
    <col min="12265" max="12265" width="11.5546875" style="11" customWidth="1"/>
    <col min="12266" max="12266" width="8.88671875" style="11" customWidth="1"/>
    <col min="12267" max="12267" width="9.88671875" style="11" bestFit="1" customWidth="1"/>
    <col min="12268" max="12268" width="9.109375" style="11"/>
    <col min="12269" max="12269" width="9.5546875" style="11" bestFit="1" customWidth="1"/>
    <col min="12270" max="12510" width="9.109375" style="11"/>
    <col min="12511" max="12511" width="1.88671875" style="11" customWidth="1"/>
    <col min="12512" max="12512" width="7.33203125" style="11" customWidth="1"/>
    <col min="12513" max="12513" width="9.88671875" style="11" customWidth="1"/>
    <col min="12514" max="12514" width="12.6640625" style="11" customWidth="1"/>
    <col min="12515" max="12515" width="11.109375" style="11" customWidth="1"/>
    <col min="12516" max="12516" width="10.88671875" style="11" customWidth="1"/>
    <col min="12517" max="12517" width="11.5546875" style="11" customWidth="1"/>
    <col min="12518" max="12518" width="13.44140625" style="11" customWidth="1"/>
    <col min="12519" max="12519" width="11.109375" style="11" customWidth="1"/>
    <col min="12520" max="12520" width="11.33203125" style="11" bestFit="1" customWidth="1"/>
    <col min="12521" max="12521" width="11.5546875" style="11" customWidth="1"/>
    <col min="12522" max="12522" width="8.88671875" style="11" customWidth="1"/>
    <col min="12523" max="12523" width="9.88671875" style="11" bestFit="1" customWidth="1"/>
    <col min="12524" max="12524" width="9.109375" style="11"/>
    <col min="12525" max="12525" width="9.5546875" style="11" bestFit="1" customWidth="1"/>
    <col min="12526" max="12766" width="9.109375" style="11"/>
    <col min="12767" max="12767" width="1.88671875" style="11" customWidth="1"/>
    <col min="12768" max="12768" width="7.33203125" style="11" customWidth="1"/>
    <col min="12769" max="12769" width="9.88671875" style="11" customWidth="1"/>
    <col min="12770" max="12770" width="12.6640625" style="11" customWidth="1"/>
    <col min="12771" max="12771" width="11.109375" style="11" customWidth="1"/>
    <col min="12772" max="12772" width="10.88671875" style="11" customWidth="1"/>
    <col min="12773" max="12773" width="11.5546875" style="11" customWidth="1"/>
    <col min="12774" max="12774" width="13.44140625" style="11" customWidth="1"/>
    <col min="12775" max="12775" width="11.109375" style="11" customWidth="1"/>
    <col min="12776" max="12776" width="11.33203125" style="11" bestFit="1" customWidth="1"/>
    <col min="12777" max="12777" width="11.5546875" style="11" customWidth="1"/>
    <col min="12778" max="12778" width="8.88671875" style="11" customWidth="1"/>
    <col min="12779" max="12779" width="9.88671875" style="11" bestFit="1" customWidth="1"/>
    <col min="12780" max="12780" width="9.109375" style="11"/>
    <col min="12781" max="12781" width="9.5546875" style="11" bestFit="1" customWidth="1"/>
    <col min="12782" max="13022" width="9.109375" style="11"/>
    <col min="13023" max="13023" width="1.88671875" style="11" customWidth="1"/>
    <col min="13024" max="13024" width="7.33203125" style="11" customWidth="1"/>
    <col min="13025" max="13025" width="9.88671875" style="11" customWidth="1"/>
    <col min="13026" max="13026" width="12.6640625" style="11" customWidth="1"/>
    <col min="13027" max="13027" width="11.109375" style="11" customWidth="1"/>
    <col min="13028" max="13028" width="10.88671875" style="11" customWidth="1"/>
    <col min="13029" max="13029" width="11.5546875" style="11" customWidth="1"/>
    <col min="13030" max="13030" width="13.44140625" style="11" customWidth="1"/>
    <col min="13031" max="13031" width="11.109375" style="11" customWidth="1"/>
    <col min="13032" max="13032" width="11.33203125" style="11" bestFit="1" customWidth="1"/>
    <col min="13033" max="13033" width="11.5546875" style="11" customWidth="1"/>
    <col min="13034" max="13034" width="8.88671875" style="11" customWidth="1"/>
    <col min="13035" max="13035" width="9.88671875" style="11" bestFit="1" customWidth="1"/>
    <col min="13036" max="13036" width="9.109375" style="11"/>
    <col min="13037" max="13037" width="9.5546875" style="11" bestFit="1" customWidth="1"/>
    <col min="13038" max="13278" width="9.109375" style="11"/>
    <col min="13279" max="13279" width="1.88671875" style="11" customWidth="1"/>
    <col min="13280" max="13280" width="7.33203125" style="11" customWidth="1"/>
    <col min="13281" max="13281" width="9.88671875" style="11" customWidth="1"/>
    <col min="13282" max="13282" width="12.6640625" style="11" customWidth="1"/>
    <col min="13283" max="13283" width="11.109375" style="11" customWidth="1"/>
    <col min="13284" max="13284" width="10.88671875" style="11" customWidth="1"/>
    <col min="13285" max="13285" width="11.5546875" style="11" customWidth="1"/>
    <col min="13286" max="13286" width="13.44140625" style="11" customWidth="1"/>
    <col min="13287" max="13287" width="11.109375" style="11" customWidth="1"/>
    <col min="13288" max="13288" width="11.33203125" style="11" bestFit="1" customWidth="1"/>
    <col min="13289" max="13289" width="11.5546875" style="11" customWidth="1"/>
    <col min="13290" max="13290" width="8.88671875" style="11" customWidth="1"/>
    <col min="13291" max="13291" width="9.88671875" style="11" bestFit="1" customWidth="1"/>
    <col min="13292" max="13292" width="9.109375" style="11"/>
    <col min="13293" max="13293" width="9.5546875" style="11" bestFit="1" customWidth="1"/>
    <col min="13294" max="13534" width="9.109375" style="11"/>
    <col min="13535" max="13535" width="1.88671875" style="11" customWidth="1"/>
    <col min="13536" max="13536" width="7.33203125" style="11" customWidth="1"/>
    <col min="13537" max="13537" width="9.88671875" style="11" customWidth="1"/>
    <col min="13538" max="13538" width="12.6640625" style="11" customWidth="1"/>
    <col min="13539" max="13539" width="11.109375" style="11" customWidth="1"/>
    <col min="13540" max="13540" width="10.88671875" style="11" customWidth="1"/>
    <col min="13541" max="13541" width="11.5546875" style="11" customWidth="1"/>
    <col min="13542" max="13542" width="13.44140625" style="11" customWidth="1"/>
    <col min="13543" max="13543" width="11.109375" style="11" customWidth="1"/>
    <col min="13544" max="13544" width="11.33203125" style="11" bestFit="1" customWidth="1"/>
    <col min="13545" max="13545" width="11.5546875" style="11" customWidth="1"/>
    <col min="13546" max="13546" width="8.88671875" style="11" customWidth="1"/>
    <col min="13547" max="13547" width="9.88671875" style="11" bestFit="1" customWidth="1"/>
    <col min="13548" max="13548" width="9.109375" style="11"/>
    <col min="13549" max="13549" width="9.5546875" style="11" bestFit="1" customWidth="1"/>
    <col min="13550" max="13790" width="9.109375" style="11"/>
    <col min="13791" max="13791" width="1.88671875" style="11" customWidth="1"/>
    <col min="13792" max="13792" width="7.33203125" style="11" customWidth="1"/>
    <col min="13793" max="13793" width="9.88671875" style="11" customWidth="1"/>
    <col min="13794" max="13794" width="12.6640625" style="11" customWidth="1"/>
    <col min="13795" max="13795" width="11.109375" style="11" customWidth="1"/>
    <col min="13796" max="13796" width="10.88671875" style="11" customWidth="1"/>
    <col min="13797" max="13797" width="11.5546875" style="11" customWidth="1"/>
    <col min="13798" max="13798" width="13.44140625" style="11" customWidth="1"/>
    <col min="13799" max="13799" width="11.109375" style="11" customWidth="1"/>
    <col min="13800" max="13800" width="11.33203125" style="11" bestFit="1" customWidth="1"/>
    <col min="13801" max="13801" width="11.5546875" style="11" customWidth="1"/>
    <col min="13802" max="13802" width="8.88671875" style="11" customWidth="1"/>
    <col min="13803" max="13803" width="9.88671875" style="11" bestFit="1" customWidth="1"/>
    <col min="13804" max="13804" width="9.109375" style="11"/>
    <col min="13805" max="13805" width="9.5546875" style="11" bestFit="1" customWidth="1"/>
    <col min="13806" max="14046" width="9.109375" style="11"/>
    <col min="14047" max="14047" width="1.88671875" style="11" customWidth="1"/>
    <col min="14048" max="14048" width="7.33203125" style="11" customWidth="1"/>
    <col min="14049" max="14049" width="9.88671875" style="11" customWidth="1"/>
    <col min="14050" max="14050" width="12.6640625" style="11" customWidth="1"/>
    <col min="14051" max="14051" width="11.109375" style="11" customWidth="1"/>
    <col min="14052" max="14052" width="10.88671875" style="11" customWidth="1"/>
    <col min="14053" max="14053" width="11.5546875" style="11" customWidth="1"/>
    <col min="14054" max="14054" width="13.44140625" style="11" customWidth="1"/>
    <col min="14055" max="14055" width="11.109375" style="11" customWidth="1"/>
    <col min="14056" max="14056" width="11.33203125" style="11" bestFit="1" customWidth="1"/>
    <col min="14057" max="14057" width="11.5546875" style="11" customWidth="1"/>
    <col min="14058" max="14058" width="8.88671875" style="11" customWidth="1"/>
    <col min="14059" max="14059" width="9.88671875" style="11" bestFit="1" customWidth="1"/>
    <col min="14060" max="14060" width="9.109375" style="11"/>
    <col min="14061" max="14061" width="9.5546875" style="11" bestFit="1" customWidth="1"/>
    <col min="14062" max="14302" width="9.109375" style="11"/>
    <col min="14303" max="14303" width="1.88671875" style="11" customWidth="1"/>
    <col min="14304" max="14304" width="7.33203125" style="11" customWidth="1"/>
    <col min="14305" max="14305" width="9.88671875" style="11" customWidth="1"/>
    <col min="14306" max="14306" width="12.6640625" style="11" customWidth="1"/>
    <col min="14307" max="14307" width="11.109375" style="11" customWidth="1"/>
    <col min="14308" max="14308" width="10.88671875" style="11" customWidth="1"/>
    <col min="14309" max="14309" width="11.5546875" style="11" customWidth="1"/>
    <col min="14310" max="14310" width="13.44140625" style="11" customWidth="1"/>
    <col min="14311" max="14311" width="11.109375" style="11" customWidth="1"/>
    <col min="14312" max="14312" width="11.33203125" style="11" bestFit="1" customWidth="1"/>
    <col min="14313" max="14313" width="11.5546875" style="11" customWidth="1"/>
    <col min="14314" max="14314" width="8.88671875" style="11" customWidth="1"/>
    <col min="14315" max="14315" width="9.88671875" style="11" bestFit="1" customWidth="1"/>
    <col min="14316" max="14316" width="9.109375" style="11"/>
    <col min="14317" max="14317" width="9.5546875" style="11" bestFit="1" customWidth="1"/>
    <col min="14318" max="14558" width="9.109375" style="11"/>
    <col min="14559" max="14559" width="1.88671875" style="11" customWidth="1"/>
    <col min="14560" max="14560" width="7.33203125" style="11" customWidth="1"/>
    <col min="14561" max="14561" width="9.88671875" style="11" customWidth="1"/>
    <col min="14562" max="14562" width="12.6640625" style="11" customWidth="1"/>
    <col min="14563" max="14563" width="11.109375" style="11" customWidth="1"/>
    <col min="14564" max="14564" width="10.88671875" style="11" customWidth="1"/>
    <col min="14565" max="14565" width="11.5546875" style="11" customWidth="1"/>
    <col min="14566" max="14566" width="13.44140625" style="11" customWidth="1"/>
    <col min="14567" max="14567" width="11.109375" style="11" customWidth="1"/>
    <col min="14568" max="14568" width="11.33203125" style="11" bestFit="1" customWidth="1"/>
    <col min="14569" max="14569" width="11.5546875" style="11" customWidth="1"/>
    <col min="14570" max="14570" width="8.88671875" style="11" customWidth="1"/>
    <col min="14571" max="14571" width="9.88671875" style="11" bestFit="1" customWidth="1"/>
    <col min="14572" max="14572" width="9.109375" style="11"/>
    <col min="14573" max="14573" width="9.5546875" style="11" bestFit="1" customWidth="1"/>
    <col min="14574" max="14814" width="9.109375" style="11"/>
    <col min="14815" max="14815" width="1.88671875" style="11" customWidth="1"/>
    <col min="14816" max="14816" width="7.33203125" style="11" customWidth="1"/>
    <col min="14817" max="14817" width="9.88671875" style="11" customWidth="1"/>
    <col min="14818" max="14818" width="12.6640625" style="11" customWidth="1"/>
    <col min="14819" max="14819" width="11.109375" style="11" customWidth="1"/>
    <col min="14820" max="14820" width="10.88671875" style="11" customWidth="1"/>
    <col min="14821" max="14821" width="11.5546875" style="11" customWidth="1"/>
    <col min="14822" max="14822" width="13.44140625" style="11" customWidth="1"/>
    <col min="14823" max="14823" width="11.109375" style="11" customWidth="1"/>
    <col min="14824" max="14824" width="11.33203125" style="11" bestFit="1" customWidth="1"/>
    <col min="14825" max="14825" width="11.5546875" style="11" customWidth="1"/>
    <col min="14826" max="14826" width="8.88671875" style="11" customWidth="1"/>
    <col min="14827" max="14827" width="9.88671875" style="11" bestFit="1" customWidth="1"/>
    <col min="14828" max="14828" width="9.109375" style="11"/>
    <col min="14829" max="14829" width="9.5546875" style="11" bestFit="1" customWidth="1"/>
    <col min="14830" max="15070" width="9.109375" style="11"/>
    <col min="15071" max="15071" width="1.88671875" style="11" customWidth="1"/>
    <col min="15072" max="15072" width="7.33203125" style="11" customWidth="1"/>
    <col min="15073" max="15073" width="9.88671875" style="11" customWidth="1"/>
    <col min="15074" max="15074" width="12.6640625" style="11" customWidth="1"/>
    <col min="15075" max="15075" width="11.109375" style="11" customWidth="1"/>
    <col min="15076" max="15076" width="10.88671875" style="11" customWidth="1"/>
    <col min="15077" max="15077" width="11.5546875" style="11" customWidth="1"/>
    <col min="15078" max="15078" width="13.44140625" style="11" customWidth="1"/>
    <col min="15079" max="15079" width="11.109375" style="11" customWidth="1"/>
    <col min="15080" max="15080" width="11.33203125" style="11" bestFit="1" customWidth="1"/>
    <col min="15081" max="15081" width="11.5546875" style="11" customWidth="1"/>
    <col min="15082" max="15082" width="8.88671875" style="11" customWidth="1"/>
    <col min="15083" max="15083" width="9.88671875" style="11" bestFit="1" customWidth="1"/>
    <col min="15084" max="15084" width="9.109375" style="11"/>
    <col min="15085" max="15085" width="9.5546875" style="11" bestFit="1" customWidth="1"/>
    <col min="15086" max="15326" width="9.109375" style="11"/>
    <col min="15327" max="15327" width="1.88671875" style="11" customWidth="1"/>
    <col min="15328" max="15328" width="7.33203125" style="11" customWidth="1"/>
    <col min="15329" max="15329" width="9.88671875" style="11" customWidth="1"/>
    <col min="15330" max="15330" width="12.6640625" style="11" customWidth="1"/>
    <col min="15331" max="15331" width="11.109375" style="11" customWidth="1"/>
    <col min="15332" max="15332" width="10.88671875" style="11" customWidth="1"/>
    <col min="15333" max="15333" width="11.5546875" style="11" customWidth="1"/>
    <col min="15334" max="15334" width="13.44140625" style="11" customWidth="1"/>
    <col min="15335" max="15335" width="11.109375" style="11" customWidth="1"/>
    <col min="15336" max="15336" width="11.33203125" style="11" bestFit="1" customWidth="1"/>
    <col min="15337" max="15337" width="11.5546875" style="11" customWidth="1"/>
    <col min="15338" max="15338" width="8.88671875" style="11" customWidth="1"/>
    <col min="15339" max="15339" width="9.88671875" style="11" bestFit="1" customWidth="1"/>
    <col min="15340" max="15340" width="9.109375" style="11"/>
    <col min="15341" max="15341" width="9.5546875" style="11" bestFit="1" customWidth="1"/>
    <col min="15342" max="15582" width="9.109375" style="11"/>
    <col min="15583" max="15583" width="1.88671875" style="11" customWidth="1"/>
    <col min="15584" max="15584" width="7.33203125" style="11" customWidth="1"/>
    <col min="15585" max="15585" width="9.88671875" style="11" customWidth="1"/>
    <col min="15586" max="15586" width="12.6640625" style="11" customWidth="1"/>
    <col min="15587" max="15587" width="11.109375" style="11" customWidth="1"/>
    <col min="15588" max="15588" width="10.88671875" style="11" customWidth="1"/>
    <col min="15589" max="15589" width="11.5546875" style="11" customWidth="1"/>
    <col min="15590" max="15590" width="13.44140625" style="11" customWidth="1"/>
    <col min="15591" max="15591" width="11.109375" style="11" customWidth="1"/>
    <col min="15592" max="15592" width="11.33203125" style="11" bestFit="1" customWidth="1"/>
    <col min="15593" max="15593" width="11.5546875" style="11" customWidth="1"/>
    <col min="15594" max="15594" width="8.88671875" style="11" customWidth="1"/>
    <col min="15595" max="15595" width="9.88671875" style="11" bestFit="1" customWidth="1"/>
    <col min="15596" max="15596" width="9.109375" style="11"/>
    <col min="15597" max="15597" width="9.5546875" style="11" bestFit="1" customWidth="1"/>
    <col min="15598" max="15838" width="9.109375" style="11"/>
    <col min="15839" max="15839" width="1.88671875" style="11" customWidth="1"/>
    <col min="15840" max="15840" width="7.33203125" style="11" customWidth="1"/>
    <col min="15841" max="15841" width="9.88671875" style="11" customWidth="1"/>
    <col min="15842" max="15842" width="12.6640625" style="11" customWidth="1"/>
    <col min="15843" max="15843" width="11.109375" style="11" customWidth="1"/>
    <col min="15844" max="15844" width="10.88671875" style="11" customWidth="1"/>
    <col min="15845" max="15845" width="11.5546875" style="11" customWidth="1"/>
    <col min="15846" max="15846" width="13.44140625" style="11" customWidth="1"/>
    <col min="15847" max="15847" width="11.109375" style="11" customWidth="1"/>
    <col min="15848" max="15848" width="11.33203125" style="11" bestFit="1" customWidth="1"/>
    <col min="15849" max="15849" width="11.5546875" style="11" customWidth="1"/>
    <col min="15850" max="15850" width="8.88671875" style="11" customWidth="1"/>
    <col min="15851" max="15851" width="9.88671875" style="11" bestFit="1" customWidth="1"/>
    <col min="15852" max="15852" width="9.109375" style="11"/>
    <col min="15853" max="15853" width="9.5546875" style="11" bestFit="1" customWidth="1"/>
    <col min="15854" max="16094" width="9.109375" style="11"/>
    <col min="16095" max="16095" width="1.88671875" style="11" customWidth="1"/>
    <col min="16096" max="16096" width="7.33203125" style="11" customWidth="1"/>
    <col min="16097" max="16097" width="9.88671875" style="11" customWidth="1"/>
    <col min="16098" max="16098" width="12.6640625" style="11" customWidth="1"/>
    <col min="16099" max="16099" width="11.109375" style="11" customWidth="1"/>
    <col min="16100" max="16100" width="10.88671875" style="11" customWidth="1"/>
    <col min="16101" max="16101" width="11.5546875" style="11" customWidth="1"/>
    <col min="16102" max="16102" width="13.44140625" style="11" customWidth="1"/>
    <col min="16103" max="16103" width="11.109375" style="11" customWidth="1"/>
    <col min="16104" max="16104" width="11.33203125" style="11" bestFit="1" customWidth="1"/>
    <col min="16105" max="16105" width="11.5546875" style="11" customWidth="1"/>
    <col min="16106" max="16106" width="8.88671875" style="11" customWidth="1"/>
    <col min="16107" max="16107" width="9.88671875" style="11" bestFit="1" customWidth="1"/>
    <col min="16108" max="16108" width="9.109375" style="11"/>
    <col min="16109" max="16109" width="9.5546875" style="11" bestFit="1" customWidth="1"/>
    <col min="16110" max="16384" width="9.109375" style="11"/>
  </cols>
  <sheetData>
    <row r="1" spans="1:5" ht="15" customHeight="1" x14ac:dyDescent="0.3">
      <c r="A1" s="353" t="s">
        <v>21</v>
      </c>
      <c r="B1" s="353"/>
      <c r="C1" s="353"/>
      <c r="D1" s="353"/>
    </row>
    <row r="2" spans="1:5" ht="15" customHeight="1" x14ac:dyDescent="0.3">
      <c r="A2" s="354" t="s">
        <v>22</v>
      </c>
      <c r="B2" s="354"/>
      <c r="C2" s="354"/>
      <c r="D2" s="354"/>
    </row>
    <row r="3" spans="1:5" ht="15" customHeight="1" x14ac:dyDescent="0.3">
      <c r="A3" s="354" t="s">
        <v>23</v>
      </c>
      <c r="B3" s="354"/>
      <c r="C3" s="354"/>
      <c r="D3" s="354"/>
    </row>
    <row r="4" spans="1:5" ht="15" customHeight="1" x14ac:dyDescent="0.3">
      <c r="A4" s="355"/>
      <c r="B4" s="355"/>
      <c r="C4" s="355"/>
      <c r="D4" s="355"/>
    </row>
    <row r="5" spans="1:5" ht="15" customHeight="1" thickBot="1" x14ac:dyDescent="0.35">
      <c r="A5" s="356" t="s">
        <v>24</v>
      </c>
      <c r="B5" s="357"/>
      <c r="C5" s="357"/>
      <c r="D5" s="358"/>
    </row>
    <row r="6" spans="1:5" ht="15" customHeight="1" thickBot="1" x14ac:dyDescent="0.35">
      <c r="A6" s="341" t="s">
        <v>25</v>
      </c>
      <c r="B6" s="342"/>
      <c r="C6" s="351"/>
      <c r="D6" s="352"/>
    </row>
    <row r="7" spans="1:5" ht="15" customHeight="1" x14ac:dyDescent="0.3">
      <c r="A7" s="17" t="s">
        <v>26</v>
      </c>
      <c r="B7" s="18" t="s">
        <v>27</v>
      </c>
      <c r="C7" s="334" t="s">
        <v>348</v>
      </c>
      <c r="D7" s="335"/>
    </row>
    <row r="8" spans="1:5" ht="15" customHeight="1" x14ac:dyDescent="0.3">
      <c r="A8" s="19" t="s">
        <v>28</v>
      </c>
      <c r="B8" s="20" t="s">
        <v>29</v>
      </c>
      <c r="C8" s="336" t="s">
        <v>349</v>
      </c>
      <c r="D8" s="337"/>
    </row>
    <row r="9" spans="1:5" ht="15" customHeight="1" x14ac:dyDescent="0.3">
      <c r="A9" s="19" t="s">
        <v>30</v>
      </c>
      <c r="B9" s="20" t="s">
        <v>31</v>
      </c>
      <c r="C9" s="338">
        <v>45847</v>
      </c>
      <c r="D9" s="337"/>
    </row>
    <row r="10" spans="1:5" ht="15" customHeight="1" thickBot="1" x14ac:dyDescent="0.35">
      <c r="A10" s="21" t="s">
        <v>32</v>
      </c>
      <c r="B10" s="22" t="s">
        <v>33</v>
      </c>
      <c r="C10" s="339"/>
      <c r="D10" s="340"/>
    </row>
    <row r="11" spans="1:5" ht="15" customHeight="1" thickBot="1" x14ac:dyDescent="0.35">
      <c r="A11" s="23"/>
      <c r="B11" s="24"/>
      <c r="C11" s="210"/>
      <c r="D11" s="25"/>
    </row>
    <row r="12" spans="1:5" ht="15" customHeight="1" thickBot="1" x14ac:dyDescent="0.35">
      <c r="A12" s="341" t="s">
        <v>34</v>
      </c>
      <c r="B12" s="342"/>
      <c r="C12" s="342"/>
      <c r="D12" s="343"/>
    </row>
    <row r="13" spans="1:5" ht="15" customHeight="1" x14ac:dyDescent="0.3">
      <c r="A13" s="17" t="s">
        <v>35</v>
      </c>
      <c r="B13" s="18" t="s">
        <v>36</v>
      </c>
      <c r="C13" s="344">
        <v>45847</v>
      </c>
      <c r="D13" s="345"/>
    </row>
    <row r="14" spans="1:5" ht="15" customHeight="1" x14ac:dyDescent="0.3">
      <c r="A14" s="19" t="s">
        <v>37</v>
      </c>
      <c r="B14" s="346" t="s">
        <v>38</v>
      </c>
      <c r="C14" s="346"/>
      <c r="D14" s="26" t="s">
        <v>39</v>
      </c>
    </row>
    <row r="15" spans="1:5" ht="15" customHeight="1" x14ac:dyDescent="0.3">
      <c r="A15" s="19" t="s">
        <v>40</v>
      </c>
      <c r="B15" s="20" t="s">
        <v>41</v>
      </c>
      <c r="C15" s="76" t="s">
        <v>42</v>
      </c>
      <c r="D15" s="26" t="s">
        <v>43</v>
      </c>
      <c r="E15" s="79"/>
    </row>
    <row r="16" spans="1:5" ht="15" customHeight="1" x14ac:dyDescent="0.3">
      <c r="A16" s="19" t="s">
        <v>44</v>
      </c>
      <c r="B16" s="346" t="s">
        <v>45</v>
      </c>
      <c r="C16" s="346"/>
      <c r="D16" s="77" t="s">
        <v>46</v>
      </c>
    </row>
    <row r="17" spans="1:5" ht="15" customHeight="1" x14ac:dyDescent="0.3">
      <c r="A17" s="19" t="s">
        <v>47</v>
      </c>
      <c r="B17" s="346" t="s">
        <v>48</v>
      </c>
      <c r="C17" s="346"/>
      <c r="D17" s="26" t="s">
        <v>49</v>
      </c>
    </row>
    <row r="18" spans="1:5" ht="15" customHeight="1" thickBot="1" x14ac:dyDescent="0.35">
      <c r="A18" s="21" t="s">
        <v>50</v>
      </c>
      <c r="B18" s="27" t="s">
        <v>51</v>
      </c>
      <c r="C18" s="28" t="s">
        <v>52</v>
      </c>
      <c r="D18" s="75">
        <v>1518</v>
      </c>
    </row>
    <row r="19" spans="1:5" ht="15" customHeight="1" thickBot="1" x14ac:dyDescent="0.35">
      <c r="A19" s="210"/>
      <c r="C19" s="210"/>
      <c r="D19" s="29"/>
    </row>
    <row r="20" spans="1:5" ht="15" customHeight="1" thickBot="1" x14ac:dyDescent="0.35">
      <c r="A20" s="347" t="s">
        <v>53</v>
      </c>
      <c r="B20" s="348"/>
      <c r="C20" s="348"/>
      <c r="D20" s="349"/>
      <c r="E20" s="82"/>
    </row>
    <row r="21" spans="1:5" x14ac:dyDescent="0.3">
      <c r="A21" s="17" t="s">
        <v>54</v>
      </c>
      <c r="B21" s="350" t="s">
        <v>55</v>
      </c>
      <c r="C21" s="350"/>
      <c r="D21" s="30" t="s">
        <v>13</v>
      </c>
      <c r="E21" s="69"/>
    </row>
    <row r="22" spans="1:5" ht="15" customHeight="1" x14ac:dyDescent="0.3">
      <c r="A22" s="19" t="s">
        <v>56</v>
      </c>
      <c r="B22" s="324" t="s">
        <v>57</v>
      </c>
      <c r="C22" s="324"/>
      <c r="D22" s="217">
        <v>513425</v>
      </c>
      <c r="E22" s="69"/>
    </row>
    <row r="23" spans="1:5" ht="15" customHeight="1" x14ac:dyDescent="0.3">
      <c r="A23" s="19" t="s">
        <v>58</v>
      </c>
      <c r="B23" s="324" t="s">
        <v>59</v>
      </c>
      <c r="C23" s="324"/>
      <c r="D23" s="31">
        <v>4220.33</v>
      </c>
      <c r="E23" s="72"/>
    </row>
    <row r="24" spans="1:5" ht="15" customHeight="1" x14ac:dyDescent="0.3">
      <c r="A24" s="19" t="s">
        <v>60</v>
      </c>
      <c r="B24" s="324" t="s">
        <v>61</v>
      </c>
      <c r="C24" s="324"/>
      <c r="D24" s="218" t="s">
        <v>350</v>
      </c>
      <c r="E24" s="72"/>
    </row>
    <row r="25" spans="1:5" ht="15" customHeight="1" x14ac:dyDescent="0.3">
      <c r="A25" s="19" t="s">
        <v>62</v>
      </c>
      <c r="B25" s="324" t="s">
        <v>63</v>
      </c>
      <c r="C25" s="324"/>
      <c r="D25" s="32">
        <v>45687</v>
      </c>
      <c r="E25" s="69"/>
    </row>
    <row r="26" spans="1:5" ht="15" customHeight="1" x14ac:dyDescent="0.3">
      <c r="A26" s="19" t="s">
        <v>64</v>
      </c>
      <c r="B26" s="324" t="s">
        <v>65</v>
      </c>
      <c r="C26" s="324"/>
      <c r="D26" s="32">
        <v>45658</v>
      </c>
      <c r="E26" s="69"/>
    </row>
    <row r="27" spans="1:5" ht="15" customHeight="1" x14ac:dyDescent="0.3">
      <c r="A27" s="19" t="s">
        <v>66</v>
      </c>
      <c r="B27" s="324" t="s">
        <v>67</v>
      </c>
      <c r="C27" s="325"/>
      <c r="D27" s="32" t="s">
        <v>317</v>
      </c>
      <c r="E27" s="72"/>
    </row>
    <row r="28" spans="1:5" ht="15" customHeight="1" thickBot="1" x14ac:dyDescent="0.35">
      <c r="A28" s="21" t="s">
        <v>68</v>
      </c>
      <c r="B28" s="328" t="s">
        <v>69</v>
      </c>
      <c r="C28" s="329"/>
      <c r="D28" s="71">
        <v>10</v>
      </c>
      <c r="E28" s="79"/>
    </row>
    <row r="29" spans="1:5" ht="15" customHeight="1" thickBot="1" x14ac:dyDescent="0.35">
      <c r="A29" s="33"/>
      <c r="B29" s="34"/>
      <c r="C29" s="34"/>
      <c r="D29" s="35"/>
    </row>
    <row r="30" spans="1:5" ht="15" customHeight="1" x14ac:dyDescent="0.3">
      <c r="A30" s="302" t="s">
        <v>70</v>
      </c>
      <c r="B30" s="303"/>
      <c r="C30" s="303"/>
      <c r="D30" s="304"/>
    </row>
    <row r="31" spans="1:5" ht="15" customHeight="1" x14ac:dyDescent="0.3">
      <c r="A31" s="313" t="s">
        <v>71</v>
      </c>
      <c r="B31" s="314"/>
      <c r="C31" s="330"/>
      <c r="D31" s="62" t="s">
        <v>72</v>
      </c>
    </row>
    <row r="32" spans="1:5" ht="15" customHeight="1" x14ac:dyDescent="0.3">
      <c r="A32" s="19" t="s">
        <v>73</v>
      </c>
      <c r="B32" s="331" t="s">
        <v>74</v>
      </c>
      <c r="C32" s="331"/>
      <c r="D32" s="244">
        <f>D23</f>
        <v>4220.33</v>
      </c>
      <c r="E32" s="80"/>
    </row>
    <row r="33" spans="1:5" ht="15" customHeight="1" thickBot="1" x14ac:dyDescent="0.35">
      <c r="A33" s="332" t="s">
        <v>75</v>
      </c>
      <c r="B33" s="333"/>
      <c r="C33" s="333"/>
      <c r="D33" s="245">
        <f>SUM(D32:D32)</f>
        <v>4220.33</v>
      </c>
    </row>
    <row r="34" spans="1:5" ht="15" customHeight="1" thickBot="1" x14ac:dyDescent="0.35">
      <c r="A34" s="11"/>
      <c r="C34" s="11"/>
      <c r="D34" s="11"/>
    </row>
    <row r="35" spans="1:5" ht="15" customHeight="1" x14ac:dyDescent="0.3">
      <c r="A35" s="302" t="s">
        <v>76</v>
      </c>
      <c r="B35" s="303"/>
      <c r="C35" s="303"/>
      <c r="D35" s="304"/>
    </row>
    <row r="36" spans="1:5" ht="15" customHeight="1" x14ac:dyDescent="0.3">
      <c r="A36" s="305" t="s">
        <v>77</v>
      </c>
      <c r="B36" s="306"/>
      <c r="C36" s="63" t="s">
        <v>78</v>
      </c>
      <c r="D36" s="64" t="s">
        <v>79</v>
      </c>
    </row>
    <row r="37" spans="1:5" ht="15" customHeight="1" x14ac:dyDescent="0.3">
      <c r="A37" s="19" t="s">
        <v>73</v>
      </c>
      <c r="B37" s="36" t="s">
        <v>80</v>
      </c>
      <c r="C37" s="37">
        <v>8.3299999999999999E-2</v>
      </c>
      <c r="D37" s="244">
        <f>(D33)*($C$37)</f>
        <v>351.55348900000001</v>
      </c>
      <c r="E37" s="69"/>
    </row>
    <row r="38" spans="1:5" x14ac:dyDescent="0.3">
      <c r="A38" s="19" t="s">
        <v>81</v>
      </c>
      <c r="B38" s="36" t="s">
        <v>82</v>
      </c>
      <c r="C38" s="37">
        <v>2.7799999999999998E-2</v>
      </c>
      <c r="D38" s="244">
        <f>(D33)*($C$38)</f>
        <v>117.32517399999999</v>
      </c>
      <c r="E38" s="70"/>
    </row>
    <row r="39" spans="1:5" ht="15" customHeight="1" x14ac:dyDescent="0.3">
      <c r="A39" s="322" t="s">
        <v>83</v>
      </c>
      <c r="B39" s="323"/>
      <c r="C39" s="38">
        <f>SUM(C37:C38)</f>
        <v>0.1111</v>
      </c>
      <c r="D39" s="247">
        <f>SUM(D37:D38)</f>
        <v>468.87866300000002</v>
      </c>
    </row>
    <row r="40" spans="1:5" ht="15" customHeight="1" x14ac:dyDescent="0.3">
      <c r="A40" s="305" t="s">
        <v>84</v>
      </c>
      <c r="B40" s="306"/>
      <c r="C40" s="63" t="s">
        <v>78</v>
      </c>
      <c r="D40" s="62" t="s">
        <v>79</v>
      </c>
    </row>
    <row r="41" spans="1:5" ht="15" customHeight="1" x14ac:dyDescent="0.3">
      <c r="A41" s="19" t="s">
        <v>73</v>
      </c>
      <c r="B41" s="39" t="s">
        <v>85</v>
      </c>
      <c r="C41" s="237">
        <v>0.2</v>
      </c>
      <c r="D41" s="244">
        <f t="shared" ref="D41:D48" si="0">($D$33+$D$39)*(C41)</f>
        <v>937.84173260000011</v>
      </c>
    </row>
    <row r="42" spans="1:5" ht="15" customHeight="1" x14ac:dyDescent="0.3">
      <c r="A42" s="19" t="s">
        <v>81</v>
      </c>
      <c r="B42" s="39" t="s">
        <v>86</v>
      </c>
      <c r="C42" s="161">
        <v>2.5000000000000001E-2</v>
      </c>
      <c r="D42" s="244">
        <f t="shared" si="0"/>
        <v>117.23021657500001</v>
      </c>
    </row>
    <row r="43" spans="1:5" x14ac:dyDescent="0.3">
      <c r="A43" s="19" t="s">
        <v>87</v>
      </c>
      <c r="B43" s="39" t="s">
        <v>88</v>
      </c>
      <c r="C43" s="161">
        <v>5.0000000000000001E-3</v>
      </c>
      <c r="D43" s="244">
        <f t="shared" si="0"/>
        <v>23.446043315000001</v>
      </c>
      <c r="E43" s="69"/>
    </row>
    <row r="44" spans="1:5" ht="15" customHeight="1" x14ac:dyDescent="0.3">
      <c r="A44" s="19" t="s">
        <v>89</v>
      </c>
      <c r="B44" s="39" t="s">
        <v>90</v>
      </c>
      <c r="C44" s="161">
        <v>1.4999999999999999E-2</v>
      </c>
      <c r="D44" s="244">
        <f t="shared" si="0"/>
        <v>70.338129945000006</v>
      </c>
    </row>
    <row r="45" spans="1:5" ht="15" customHeight="1" x14ac:dyDescent="0.3">
      <c r="A45" s="19" t="s">
        <v>91</v>
      </c>
      <c r="B45" s="39" t="s">
        <v>92</v>
      </c>
      <c r="C45" s="161">
        <v>0.01</v>
      </c>
      <c r="D45" s="244">
        <f t="shared" si="0"/>
        <v>46.892086630000001</v>
      </c>
    </row>
    <row r="46" spans="1:5" ht="15" customHeight="1" x14ac:dyDescent="0.3">
      <c r="A46" s="19" t="s">
        <v>93</v>
      </c>
      <c r="B46" s="40" t="s">
        <v>94</v>
      </c>
      <c r="C46" s="161">
        <v>6.0000000000000001E-3</v>
      </c>
      <c r="D46" s="244">
        <f t="shared" si="0"/>
        <v>28.135251978000003</v>
      </c>
    </row>
    <row r="47" spans="1:5" ht="15" customHeight="1" x14ac:dyDescent="0.3">
      <c r="A47" s="19" t="s">
        <v>95</v>
      </c>
      <c r="B47" s="39" t="s">
        <v>96</v>
      </c>
      <c r="C47" s="161">
        <v>2E-3</v>
      </c>
      <c r="D47" s="244">
        <f t="shared" si="0"/>
        <v>9.378417326000001</v>
      </c>
    </row>
    <row r="48" spans="1:5" ht="15" customHeight="1" x14ac:dyDescent="0.3">
      <c r="A48" s="19" t="s">
        <v>97</v>
      </c>
      <c r="B48" s="39" t="s">
        <v>98</v>
      </c>
      <c r="C48" s="161">
        <v>0.08</v>
      </c>
      <c r="D48" s="244">
        <f t="shared" si="0"/>
        <v>375.13669304000001</v>
      </c>
      <c r="E48" s="81"/>
    </row>
    <row r="49" spans="1:5" ht="15" customHeight="1" x14ac:dyDescent="0.3">
      <c r="A49" s="322" t="s">
        <v>99</v>
      </c>
      <c r="B49" s="323"/>
      <c r="C49" s="162">
        <f>SUM(C41:C48)</f>
        <v>0.34300000000000003</v>
      </c>
      <c r="D49" s="247">
        <f>SUM(D41:D48)</f>
        <v>1608.3985714090002</v>
      </c>
    </row>
    <row r="50" spans="1:5" ht="15" customHeight="1" x14ac:dyDescent="0.3">
      <c r="A50" s="305" t="s">
        <v>100</v>
      </c>
      <c r="B50" s="306"/>
      <c r="C50" s="61" t="s">
        <v>101</v>
      </c>
      <c r="D50" s="62" t="s">
        <v>79</v>
      </c>
    </row>
    <row r="51" spans="1:5" ht="15" customHeight="1" x14ac:dyDescent="0.3">
      <c r="A51" s="19" t="s">
        <v>73</v>
      </c>
      <c r="B51" s="41" t="s">
        <v>102</v>
      </c>
      <c r="C51" s="42">
        <v>11</v>
      </c>
      <c r="D51" s="243">
        <v>0</v>
      </c>
      <c r="E51" s="72"/>
    </row>
    <row r="52" spans="1:5" ht="15" customHeight="1" x14ac:dyDescent="0.3">
      <c r="A52" s="19" t="s">
        <v>81</v>
      </c>
      <c r="B52" s="41" t="s">
        <v>103</v>
      </c>
      <c r="C52" s="43">
        <v>44.3</v>
      </c>
      <c r="D52" s="241">
        <f>C52*22</f>
        <v>974.59999999999991</v>
      </c>
      <c r="E52" s="72"/>
    </row>
    <row r="53" spans="1:5" ht="15" customHeight="1" x14ac:dyDescent="0.3">
      <c r="A53" s="315" t="s">
        <v>104</v>
      </c>
      <c r="B53" s="316"/>
      <c r="C53" s="44"/>
      <c r="D53" s="242">
        <f>SUM(D51:D52)</f>
        <v>974.59999999999991</v>
      </c>
    </row>
    <row r="54" spans="1:5" ht="15" customHeight="1" x14ac:dyDescent="0.3">
      <c r="A54" s="313" t="s">
        <v>105</v>
      </c>
      <c r="B54" s="314"/>
      <c r="C54" s="63" t="s">
        <v>106</v>
      </c>
      <c r="D54" s="62" t="s">
        <v>79</v>
      </c>
    </row>
    <row r="55" spans="1:5" ht="15" customHeight="1" x14ac:dyDescent="0.3">
      <c r="A55" s="19" t="s">
        <v>73</v>
      </c>
      <c r="B55" s="36" t="s">
        <v>107</v>
      </c>
      <c r="C55" s="85"/>
      <c r="D55" s="45">
        <f>(D33/220)*150%*0.5*C55</f>
        <v>0</v>
      </c>
      <c r="E55" s="79"/>
    </row>
    <row r="56" spans="1:5" ht="15" customHeight="1" thickBot="1" x14ac:dyDescent="0.35">
      <c r="A56" s="300" t="s">
        <v>108</v>
      </c>
      <c r="B56" s="301"/>
      <c r="C56" s="46"/>
      <c r="D56" s="47">
        <f>SUM(D55)</f>
        <v>0</v>
      </c>
    </row>
    <row r="57" spans="1:5" ht="15" customHeight="1" x14ac:dyDescent="0.3">
      <c r="A57" s="305" t="s">
        <v>318</v>
      </c>
      <c r="B57" s="306"/>
      <c r="C57" s="306"/>
      <c r="D57" s="326"/>
    </row>
    <row r="58" spans="1:5" ht="15" customHeight="1" x14ac:dyDescent="0.25">
      <c r="A58" s="67" t="s">
        <v>110</v>
      </c>
      <c r="B58" s="327" t="s">
        <v>111</v>
      </c>
      <c r="C58" s="327"/>
      <c r="D58" s="244">
        <f>(D39)</f>
        <v>468.87866300000002</v>
      </c>
    </row>
    <row r="59" spans="1:5" ht="15" customHeight="1" x14ac:dyDescent="0.25">
      <c r="A59" s="67" t="s">
        <v>112</v>
      </c>
      <c r="B59" s="327" t="s">
        <v>113</v>
      </c>
      <c r="C59" s="327"/>
      <c r="D59" s="244">
        <f>(D49)</f>
        <v>1608.3985714090002</v>
      </c>
    </row>
    <row r="60" spans="1:5" ht="15" customHeight="1" x14ac:dyDescent="0.25">
      <c r="A60" s="67" t="s">
        <v>114</v>
      </c>
      <c r="B60" s="327" t="s">
        <v>115</v>
      </c>
      <c r="C60" s="327"/>
      <c r="D60" s="244">
        <f>(D53)</f>
        <v>974.59999999999991</v>
      </c>
    </row>
    <row r="61" spans="1:5" ht="15" customHeight="1" x14ac:dyDescent="0.25">
      <c r="A61" s="67" t="s">
        <v>116</v>
      </c>
      <c r="B61" s="311" t="s">
        <v>117</v>
      </c>
      <c r="C61" s="312"/>
      <c r="D61" s="244">
        <f>D56</f>
        <v>0</v>
      </c>
    </row>
    <row r="62" spans="1:5" ht="15" customHeight="1" thickBot="1" x14ac:dyDescent="0.35">
      <c r="A62" s="300" t="s">
        <v>118</v>
      </c>
      <c r="B62" s="301"/>
      <c r="C62" s="301"/>
      <c r="D62" s="245">
        <f>SUM(D58:D61)</f>
        <v>3051.8772344090003</v>
      </c>
    </row>
    <row r="63" spans="1:5" ht="15" customHeight="1" thickBot="1" x14ac:dyDescent="0.35">
      <c r="A63" s="12"/>
      <c r="B63" s="12"/>
      <c r="C63" s="12"/>
      <c r="D63" s="12"/>
    </row>
    <row r="64" spans="1:5" ht="15" customHeight="1" x14ac:dyDescent="0.3">
      <c r="A64" s="302" t="s">
        <v>119</v>
      </c>
      <c r="B64" s="303"/>
      <c r="C64" s="303"/>
      <c r="D64" s="304"/>
    </row>
    <row r="65" spans="1:5" ht="15" customHeight="1" x14ac:dyDescent="0.3">
      <c r="A65" s="305" t="s">
        <v>120</v>
      </c>
      <c r="B65" s="306"/>
      <c r="C65" s="63" t="s">
        <v>78</v>
      </c>
      <c r="D65" s="62" t="s">
        <v>79</v>
      </c>
    </row>
    <row r="66" spans="1:5" ht="15" customHeight="1" x14ac:dyDescent="0.3">
      <c r="A66" s="19" t="s">
        <v>73</v>
      </c>
      <c r="B66" s="48" t="s">
        <v>121</v>
      </c>
      <c r="C66" s="235">
        <v>4.1999999999999997E-3</v>
      </c>
      <c r="D66" s="254">
        <f t="shared" ref="D66:D71" si="1">($D$33)*(C66)</f>
        <v>17.725386</v>
      </c>
    </row>
    <row r="67" spans="1:5" x14ac:dyDescent="0.3">
      <c r="A67" s="19" t="s">
        <v>81</v>
      </c>
      <c r="B67" s="48" t="s">
        <v>122</v>
      </c>
      <c r="C67" s="236">
        <f>8%*C66</f>
        <v>3.3599999999999998E-4</v>
      </c>
      <c r="D67" s="254">
        <f t="shared" si="1"/>
        <v>1.4180308799999999</v>
      </c>
    </row>
    <row r="68" spans="1:5" ht="27.6" x14ac:dyDescent="0.3">
      <c r="A68" s="19" t="s">
        <v>87</v>
      </c>
      <c r="B68" s="48" t="s">
        <v>123</v>
      </c>
      <c r="C68" s="234">
        <v>0.04</v>
      </c>
      <c r="D68" s="254">
        <f t="shared" si="1"/>
        <v>168.81319999999999</v>
      </c>
    </row>
    <row r="69" spans="1:5" ht="27.6" x14ac:dyDescent="0.3">
      <c r="A69" s="19" t="s">
        <v>89</v>
      </c>
      <c r="B69" s="48" t="s">
        <v>124</v>
      </c>
      <c r="C69" s="236">
        <v>1.9400000000000001E-2</v>
      </c>
      <c r="D69" s="254">
        <f t="shared" si="1"/>
        <v>81.874402000000003</v>
      </c>
    </row>
    <row r="70" spans="1:5" x14ac:dyDescent="0.3">
      <c r="A70" s="19" t="s">
        <v>91</v>
      </c>
      <c r="B70" s="48" t="s">
        <v>125</v>
      </c>
      <c r="C70" s="236">
        <f>'[1]1- RT (Engenheiro agrônomo)'!$C$81</f>
        <v>7.0000000000000001E-3</v>
      </c>
      <c r="D70" s="254">
        <f t="shared" si="1"/>
        <v>29.542310000000001</v>
      </c>
    </row>
    <row r="71" spans="1:5" ht="27.6" x14ac:dyDescent="0.3">
      <c r="A71" s="19" t="s">
        <v>93</v>
      </c>
      <c r="B71" s="48" t="s">
        <v>126</v>
      </c>
      <c r="C71" s="234">
        <v>2.0000000000000001E-4</v>
      </c>
      <c r="D71" s="254">
        <f t="shared" si="1"/>
        <v>0.84406599999999998</v>
      </c>
    </row>
    <row r="72" spans="1:5" ht="15" customHeight="1" thickBot="1" x14ac:dyDescent="0.35">
      <c r="A72" s="300" t="s">
        <v>127</v>
      </c>
      <c r="B72" s="301"/>
      <c r="C72" s="164">
        <f>SUM(C66:C71)</f>
        <v>7.1136000000000005E-2</v>
      </c>
      <c r="D72" s="245">
        <f>SUM(D66:D71)</f>
        <v>300.21739487999997</v>
      </c>
    </row>
    <row r="73" spans="1:5" ht="15" customHeight="1" thickBot="1" x14ac:dyDescent="0.35">
      <c r="A73" s="12"/>
      <c r="B73" s="13"/>
      <c r="C73" s="13"/>
      <c r="D73" s="13"/>
    </row>
    <row r="74" spans="1:5" ht="15" customHeight="1" x14ac:dyDescent="0.3">
      <c r="A74" s="302" t="s">
        <v>128</v>
      </c>
      <c r="B74" s="303"/>
      <c r="C74" s="303"/>
      <c r="D74" s="304"/>
    </row>
    <row r="75" spans="1:5" ht="15" customHeight="1" x14ac:dyDescent="0.3">
      <c r="A75" s="313" t="s">
        <v>129</v>
      </c>
      <c r="B75" s="314"/>
      <c r="C75" s="63" t="s">
        <v>78</v>
      </c>
      <c r="D75" s="62" t="s">
        <v>79</v>
      </c>
    </row>
    <row r="76" spans="1:5" ht="15" customHeight="1" x14ac:dyDescent="0.3">
      <c r="A76" s="19" t="s">
        <v>73</v>
      </c>
      <c r="B76" s="233" t="s">
        <v>130</v>
      </c>
      <c r="C76" s="232">
        <v>8.3299999999999999E-2</v>
      </c>
      <c r="D76" s="248">
        <f>($D$33+$D$39+$D$49+$D$53+$D$72)*(C76)</f>
        <v>630.78297161977378</v>
      </c>
      <c r="E76" s="70"/>
    </row>
    <row r="77" spans="1:5" ht="15" customHeight="1" x14ac:dyDescent="0.3">
      <c r="A77" s="19" t="s">
        <v>81</v>
      </c>
      <c r="B77" s="233" t="s">
        <v>131</v>
      </c>
      <c r="C77" s="231">
        <v>8.2000000000000007E-3</v>
      </c>
      <c r="D77" s="248">
        <f>($D$33+$D$39+$D$49+$D$53+$D$72)*(C77)</f>
        <v>62.093881960169817</v>
      </c>
    </row>
    <row r="78" spans="1:5" ht="15" customHeight="1" x14ac:dyDescent="0.3">
      <c r="A78" s="19" t="s">
        <v>87</v>
      </c>
      <c r="B78" s="233" t="s">
        <v>132</v>
      </c>
      <c r="C78" s="231">
        <v>2.0000000000000001E-4</v>
      </c>
      <c r="D78" s="248">
        <f>($D$33+$D$39+$D$49+$D$53+$D$72)*(C78)</f>
        <v>1.5144849258578004</v>
      </c>
    </row>
    <row r="79" spans="1:5" ht="15" customHeight="1" x14ac:dyDescent="0.3">
      <c r="A79" s="19" t="s">
        <v>89</v>
      </c>
      <c r="B79" s="233" t="s">
        <v>133</v>
      </c>
      <c r="C79" s="231">
        <v>2.9999999999999997E-4</v>
      </c>
      <c r="D79" s="248">
        <f>($D$33+$D$39+$D$49+$D$53+$D$72)*(C79)</f>
        <v>2.2717273887867</v>
      </c>
    </row>
    <row r="80" spans="1:5" ht="15" customHeight="1" x14ac:dyDescent="0.3">
      <c r="A80" s="19" t="s">
        <v>91</v>
      </c>
      <c r="B80" s="219" t="s">
        <v>134</v>
      </c>
      <c r="C80" s="231">
        <v>4.0000000000000002E-4</v>
      </c>
      <c r="D80" s="248">
        <f>($D$33+$D$39+$D$49+$D$53+$D$72)*(C80)</f>
        <v>3.0289698517156007</v>
      </c>
    </row>
    <row r="81" spans="1:5" ht="15" customHeight="1" x14ac:dyDescent="0.3">
      <c r="A81" s="315" t="s">
        <v>135</v>
      </c>
      <c r="B81" s="316"/>
      <c r="C81" s="230">
        <f>SUM(C76:C80)</f>
        <v>9.2399999999999996E-2</v>
      </c>
      <c r="D81" s="260">
        <f>SUM(D76:D80)</f>
        <v>699.69203574630365</v>
      </c>
    </row>
    <row r="82" spans="1:5" ht="15" customHeight="1" x14ac:dyDescent="0.3">
      <c r="A82" s="313" t="s">
        <v>136</v>
      </c>
      <c r="B82" s="314"/>
      <c r="C82" s="63"/>
      <c r="D82" s="62" t="s">
        <v>79</v>
      </c>
    </row>
    <row r="83" spans="1:5" ht="15" customHeight="1" x14ac:dyDescent="0.3">
      <c r="A83" s="19" t="s">
        <v>73</v>
      </c>
      <c r="B83" s="36" t="s">
        <v>137</v>
      </c>
      <c r="C83" s="85"/>
      <c r="D83" s="45">
        <f>(D61/220)*150%*0.5*C83</f>
        <v>0</v>
      </c>
      <c r="E83" s="79"/>
    </row>
    <row r="84" spans="1:5" ht="15" customHeight="1" thickBot="1" x14ac:dyDescent="0.35">
      <c r="A84" s="300" t="s">
        <v>138</v>
      </c>
      <c r="B84" s="301"/>
      <c r="C84" s="46"/>
      <c r="D84" s="47">
        <f>SUM(D83)</f>
        <v>0</v>
      </c>
    </row>
    <row r="85" spans="1:5" ht="15" customHeight="1" x14ac:dyDescent="0.3">
      <c r="A85" s="317" t="s">
        <v>139</v>
      </c>
      <c r="B85" s="318"/>
      <c r="C85" s="318"/>
      <c r="D85" s="319"/>
    </row>
    <row r="86" spans="1:5" ht="15" customHeight="1" x14ac:dyDescent="0.25">
      <c r="A86" s="67" t="s">
        <v>140</v>
      </c>
      <c r="B86" s="320" t="s">
        <v>141</v>
      </c>
      <c r="C86" s="321"/>
      <c r="D86" s="244">
        <f>(D81)</f>
        <v>699.69203574630365</v>
      </c>
    </row>
    <row r="87" spans="1:5" ht="15" customHeight="1" x14ac:dyDescent="0.25">
      <c r="A87" s="68" t="s">
        <v>142</v>
      </c>
      <c r="B87" s="311" t="s">
        <v>137</v>
      </c>
      <c r="C87" s="312"/>
      <c r="D87" s="254">
        <f>D84</f>
        <v>0</v>
      </c>
    </row>
    <row r="88" spans="1:5" ht="15" customHeight="1" thickBot="1" x14ac:dyDescent="0.35">
      <c r="A88" s="300" t="s">
        <v>143</v>
      </c>
      <c r="B88" s="301"/>
      <c r="C88" s="307"/>
      <c r="D88" s="245">
        <f>SUM(D86:D87)</f>
        <v>699.69203574630365</v>
      </c>
    </row>
    <row r="89" spans="1:5" ht="15" customHeight="1" thickBot="1" x14ac:dyDescent="0.35">
      <c r="A89" s="12"/>
      <c r="B89" s="12"/>
      <c r="C89" s="12"/>
      <c r="D89" s="12"/>
    </row>
    <row r="90" spans="1:5" ht="15" customHeight="1" x14ac:dyDescent="0.3">
      <c r="A90" s="302" t="s">
        <v>144</v>
      </c>
      <c r="B90" s="303"/>
      <c r="C90" s="303"/>
      <c r="D90" s="304"/>
    </row>
    <row r="91" spans="1:5" ht="15" customHeight="1" x14ac:dyDescent="0.3">
      <c r="A91" s="305" t="s">
        <v>145</v>
      </c>
      <c r="B91" s="306"/>
      <c r="C91" s="306"/>
      <c r="D91" s="62" t="s">
        <v>79</v>
      </c>
    </row>
    <row r="92" spans="1:5" ht="15" customHeight="1" x14ac:dyDescent="0.3">
      <c r="A92" s="19" t="s">
        <v>73</v>
      </c>
      <c r="B92" s="49" t="s">
        <v>171</v>
      </c>
      <c r="C92" s="86"/>
      <c r="D92" s="87">
        <v>0</v>
      </c>
      <c r="E92" s="359"/>
    </row>
    <row r="93" spans="1:5" ht="15" customHeight="1" x14ac:dyDescent="0.3">
      <c r="A93" s="19" t="s">
        <v>81</v>
      </c>
      <c r="B93" s="49" t="s">
        <v>147</v>
      </c>
      <c r="C93" s="86"/>
      <c r="D93" s="88">
        <v>0</v>
      </c>
      <c r="E93" s="360"/>
    </row>
    <row r="94" spans="1:5" ht="15" customHeight="1" x14ac:dyDescent="0.3">
      <c r="A94" s="19" t="s">
        <v>87</v>
      </c>
      <c r="B94" s="49" t="s">
        <v>148</v>
      </c>
      <c r="C94" s="86"/>
      <c r="D94" s="88">
        <f>UNIFORME!H24</f>
        <v>94.076666666666682</v>
      </c>
      <c r="E94" s="360"/>
    </row>
    <row r="95" spans="1:5" ht="15" customHeight="1" thickBot="1" x14ac:dyDescent="0.35">
      <c r="A95" s="300" t="s">
        <v>149</v>
      </c>
      <c r="B95" s="307"/>
      <c r="C95" s="50"/>
      <c r="D95" s="89">
        <f>SUM(D92:D94)</f>
        <v>94.076666666666682</v>
      </c>
    </row>
    <row r="96" spans="1:5" ht="15" customHeight="1" thickBot="1" x14ac:dyDescent="0.35">
      <c r="A96" s="14"/>
      <c r="B96" s="15"/>
      <c r="C96" s="15"/>
      <c r="D96" s="51"/>
    </row>
    <row r="97" spans="1:5" ht="15" customHeight="1" x14ac:dyDescent="0.3">
      <c r="A97" s="308" t="s">
        <v>150</v>
      </c>
      <c r="B97" s="309"/>
      <c r="C97" s="309"/>
      <c r="D97" s="310"/>
    </row>
    <row r="98" spans="1:5" ht="15" customHeight="1" x14ac:dyDescent="0.3">
      <c r="A98" s="297" t="s">
        <v>151</v>
      </c>
      <c r="B98" s="298"/>
      <c r="C98" s="63" t="s">
        <v>78</v>
      </c>
      <c r="D98" s="65" t="s">
        <v>79</v>
      </c>
    </row>
    <row r="99" spans="1:5" ht="15" customHeight="1" x14ac:dyDescent="0.3">
      <c r="A99" s="19" t="s">
        <v>73</v>
      </c>
      <c r="B99" s="52" t="s">
        <v>152</v>
      </c>
      <c r="C99" s="37">
        <v>1.235E-2</v>
      </c>
      <c r="D99" s="254">
        <f>(D33+D62+D72+D88+D95)*C99</f>
        <v>103.32248764651933</v>
      </c>
      <c r="E99" s="73"/>
    </row>
    <row r="100" spans="1:5" ht="15" customHeight="1" x14ac:dyDescent="0.3">
      <c r="A100" s="19" t="s">
        <v>81</v>
      </c>
      <c r="B100" s="52" t="s">
        <v>153</v>
      </c>
      <c r="C100" s="37">
        <v>1.2200000000000001E-2</v>
      </c>
      <c r="D100" s="254">
        <f>(D33+D62+D72+D88+D95+D99)*C100</f>
        <v>103.32809299605158</v>
      </c>
      <c r="E100" s="73"/>
    </row>
    <row r="101" spans="1:5" ht="15" customHeight="1" x14ac:dyDescent="0.3">
      <c r="A101" s="299" t="s">
        <v>87</v>
      </c>
      <c r="B101" s="40" t="s">
        <v>154</v>
      </c>
      <c r="C101" s="53"/>
      <c r="D101" s="244"/>
      <c r="E101" s="74"/>
    </row>
    <row r="102" spans="1:5" ht="15" customHeight="1" x14ac:dyDescent="0.3">
      <c r="A102" s="299"/>
      <c r="B102" s="54" t="s">
        <v>155</v>
      </c>
      <c r="C102" s="37">
        <v>0.03</v>
      </c>
      <c r="D102" s="254">
        <f>((D33+D62+D72+D88+D95+D99+D100)/(1-C101))*C102</f>
        <v>257.18531737033618</v>
      </c>
      <c r="E102" s="74"/>
    </row>
    <row r="103" spans="1:5" ht="15" customHeight="1" x14ac:dyDescent="0.3">
      <c r="A103" s="299"/>
      <c r="B103" s="54" t="s">
        <v>156</v>
      </c>
      <c r="C103" s="37">
        <v>6.4999999999999997E-3</v>
      </c>
      <c r="D103" s="254">
        <f>((D33+D62+D72+D88+D95+D99+D100)/(1-C101))*C103</f>
        <v>55.723485430239514</v>
      </c>
      <c r="E103" s="74"/>
    </row>
    <row r="104" spans="1:5" ht="15" customHeight="1" x14ac:dyDescent="0.3">
      <c r="A104" s="299"/>
      <c r="B104" s="40" t="s">
        <v>157</v>
      </c>
      <c r="C104" s="55"/>
      <c r="D104" s="254"/>
    </row>
    <row r="105" spans="1:5" ht="15" customHeight="1" x14ac:dyDescent="0.3">
      <c r="A105" s="299"/>
      <c r="B105" s="40" t="s">
        <v>158</v>
      </c>
      <c r="C105" s="55"/>
      <c r="D105" s="254"/>
    </row>
    <row r="106" spans="1:5" ht="15" customHeight="1" x14ac:dyDescent="0.3">
      <c r="A106" s="299"/>
      <c r="B106" s="54" t="s">
        <v>159</v>
      </c>
      <c r="C106" s="37">
        <v>0.05</v>
      </c>
      <c r="D106" s="254">
        <f>((D33+D62+D72+D88+D95+D99+D100)/(1-C101))*C106</f>
        <v>428.64219561722706</v>
      </c>
    </row>
    <row r="107" spans="1:5" ht="15" customHeight="1" thickBot="1" x14ac:dyDescent="0.35">
      <c r="A107" s="300" t="s">
        <v>160</v>
      </c>
      <c r="B107" s="301"/>
      <c r="C107" s="56">
        <f>C99+C100+C102+C103+C106</f>
        <v>0.11105000000000001</v>
      </c>
      <c r="D107" s="255">
        <f>SUM(D99:D100,D102:D103,D106)</f>
        <v>948.20157906037366</v>
      </c>
    </row>
    <row r="108" spans="1:5" ht="15" customHeight="1" thickBot="1" x14ac:dyDescent="0.35">
      <c r="A108" s="12"/>
      <c r="B108" s="12"/>
      <c r="C108" s="12"/>
      <c r="D108" s="12"/>
    </row>
    <row r="109" spans="1:5" ht="15" customHeight="1" x14ac:dyDescent="0.3">
      <c r="A109" s="302" t="s">
        <v>161</v>
      </c>
      <c r="B109" s="303"/>
      <c r="C109" s="303"/>
      <c r="D109" s="304"/>
    </row>
    <row r="110" spans="1:5" ht="15" customHeight="1" x14ac:dyDescent="0.3">
      <c r="A110" s="305" t="s">
        <v>162</v>
      </c>
      <c r="B110" s="306"/>
      <c r="C110" s="306"/>
      <c r="D110" s="66" t="s">
        <v>79</v>
      </c>
    </row>
    <row r="111" spans="1:5" ht="15" customHeight="1" x14ac:dyDescent="0.3">
      <c r="A111" s="19" t="s">
        <v>73</v>
      </c>
      <c r="B111" s="291" t="s">
        <v>163</v>
      </c>
      <c r="C111" s="292"/>
      <c r="D111" s="256">
        <f>(D33)</f>
        <v>4220.33</v>
      </c>
    </row>
    <row r="112" spans="1:5" ht="15" customHeight="1" x14ac:dyDescent="0.3">
      <c r="A112" s="19" t="s">
        <v>81</v>
      </c>
      <c r="B112" s="291" t="s">
        <v>164</v>
      </c>
      <c r="C112" s="292"/>
      <c r="D112" s="254">
        <f>(D62)</f>
        <v>3051.8772344090003</v>
      </c>
    </row>
    <row r="113" spans="1:5" ht="15" customHeight="1" x14ac:dyDescent="0.3">
      <c r="A113" s="19" t="s">
        <v>87</v>
      </c>
      <c r="B113" s="291" t="s">
        <v>165</v>
      </c>
      <c r="C113" s="292"/>
      <c r="D113" s="254">
        <f>(D72)</f>
        <v>300.21739487999997</v>
      </c>
    </row>
    <row r="114" spans="1:5" ht="15" customHeight="1" x14ac:dyDescent="0.3">
      <c r="A114" s="19" t="s">
        <v>89</v>
      </c>
      <c r="B114" s="291" t="s">
        <v>166</v>
      </c>
      <c r="C114" s="292"/>
      <c r="D114" s="254">
        <f>(D88)</f>
        <v>699.69203574630365</v>
      </c>
    </row>
    <row r="115" spans="1:5" ht="15" customHeight="1" x14ac:dyDescent="0.3">
      <c r="A115" s="19" t="s">
        <v>91</v>
      </c>
      <c r="B115" s="291" t="s">
        <v>167</v>
      </c>
      <c r="C115" s="292"/>
      <c r="D115" s="254">
        <f>D95</f>
        <v>94.076666666666682</v>
      </c>
    </row>
    <row r="116" spans="1:5" ht="15" customHeight="1" x14ac:dyDescent="0.3">
      <c r="A116" s="293" t="s">
        <v>168</v>
      </c>
      <c r="B116" s="294"/>
      <c r="C116" s="295"/>
      <c r="D116" s="257">
        <f>SUM(D111:D115)</f>
        <v>8366.1933317019702</v>
      </c>
      <c r="E116" s="81"/>
    </row>
    <row r="117" spans="1:5" ht="15" customHeight="1" thickBot="1" x14ac:dyDescent="0.35">
      <c r="A117" s="57" t="s">
        <v>93</v>
      </c>
      <c r="B117" s="296" t="s">
        <v>169</v>
      </c>
      <c r="C117" s="296"/>
      <c r="D117" s="258">
        <f>(D107)</f>
        <v>948.20157906037366</v>
      </c>
    </row>
    <row r="118" spans="1:5" ht="15" customHeight="1" thickBot="1" x14ac:dyDescent="0.35">
      <c r="A118" s="287" t="s">
        <v>170</v>
      </c>
      <c r="B118" s="288"/>
      <c r="C118" s="288"/>
      <c r="D118" s="259">
        <f>SUM(D116:D117)</f>
        <v>9314.3949107623448</v>
      </c>
    </row>
    <row r="119" spans="1:5" ht="15" customHeight="1" x14ac:dyDescent="0.3">
      <c r="A119" s="11"/>
      <c r="D119" s="212">
        <f>D118*12</f>
        <v>111772.73892914814</v>
      </c>
    </row>
    <row r="120" spans="1:5" ht="15" customHeight="1" x14ac:dyDescent="0.3">
      <c r="D120" s="29"/>
    </row>
    <row r="121" spans="1:5" ht="15" customHeight="1" x14ac:dyDescent="0.3">
      <c r="D121" s="29"/>
    </row>
    <row r="122" spans="1:5" ht="15" customHeight="1" x14ac:dyDescent="0.3">
      <c r="D122" s="29"/>
    </row>
    <row r="123" spans="1:5" ht="15" customHeight="1" x14ac:dyDescent="0.3">
      <c r="C123" s="58"/>
    </row>
  </sheetData>
  <mergeCells count="73">
    <mergeCell ref="C13:D13"/>
    <mergeCell ref="B14:C14"/>
    <mergeCell ref="B16:C16"/>
    <mergeCell ref="E92:E94"/>
    <mergeCell ref="A95:B95"/>
    <mergeCell ref="A31:C31"/>
    <mergeCell ref="B32:C32"/>
    <mergeCell ref="B21:C21"/>
    <mergeCell ref="B23:C23"/>
    <mergeCell ref="B24:C24"/>
    <mergeCell ref="B25:C25"/>
    <mergeCell ref="B26:C26"/>
    <mergeCell ref="B60:C60"/>
    <mergeCell ref="B61:C61"/>
    <mergeCell ref="A40:B40"/>
    <mergeCell ref="A50:B50"/>
    <mergeCell ref="A6:D6"/>
    <mergeCell ref="A33:C33"/>
    <mergeCell ref="A35:D35"/>
    <mergeCell ref="A36:B36"/>
    <mergeCell ref="A39:B39"/>
    <mergeCell ref="B22:C22"/>
    <mergeCell ref="C7:D7"/>
    <mergeCell ref="C8:D8"/>
    <mergeCell ref="B17:C17"/>
    <mergeCell ref="A20:D20"/>
    <mergeCell ref="C9:D9"/>
    <mergeCell ref="C10:D10"/>
    <mergeCell ref="A12:D12"/>
    <mergeCell ref="B27:C27"/>
    <mergeCell ref="B28:C28"/>
    <mergeCell ref="A30:D30"/>
    <mergeCell ref="A1:D1"/>
    <mergeCell ref="A2:D2"/>
    <mergeCell ref="A3:D3"/>
    <mergeCell ref="A4:D4"/>
    <mergeCell ref="A5:D5"/>
    <mergeCell ref="A54:B54"/>
    <mergeCell ref="A49:B49"/>
    <mergeCell ref="A53:B53"/>
    <mergeCell ref="A64:D64"/>
    <mergeCell ref="A65:B65"/>
    <mergeCell ref="A72:B72"/>
    <mergeCell ref="A74:D74"/>
    <mergeCell ref="A75:B75"/>
    <mergeCell ref="A56:B56"/>
    <mergeCell ref="A57:D57"/>
    <mergeCell ref="B58:C58"/>
    <mergeCell ref="A62:C62"/>
    <mergeCell ref="B59:C59"/>
    <mergeCell ref="A90:D90"/>
    <mergeCell ref="A91:C91"/>
    <mergeCell ref="A81:B81"/>
    <mergeCell ref="A84:B84"/>
    <mergeCell ref="A85:D85"/>
    <mergeCell ref="B86:C86"/>
    <mergeCell ref="A82:B82"/>
    <mergeCell ref="B87:C87"/>
    <mergeCell ref="A88:C88"/>
    <mergeCell ref="B112:C112"/>
    <mergeCell ref="A97:D97"/>
    <mergeCell ref="A98:B98"/>
    <mergeCell ref="A101:A106"/>
    <mergeCell ref="A107:B107"/>
    <mergeCell ref="A109:D109"/>
    <mergeCell ref="A110:C110"/>
    <mergeCell ref="B111:C111"/>
    <mergeCell ref="A118:C118"/>
    <mergeCell ref="B113:C113"/>
    <mergeCell ref="B114:C114"/>
    <mergeCell ref="B115:C115"/>
    <mergeCell ref="A116:C116"/>
    <mergeCell ref="B117:C117"/>
  </mergeCells>
  <pageMargins left="0.511811024" right="0.511811024" top="0.78740157499999996" bottom="0.78740157499999996" header="0.31496062000000002" footer="0.31496062000000002"/>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2DA92-37E5-4F7B-B3AC-297BA06E55A4}">
  <dimension ref="A1:E123"/>
  <sheetViews>
    <sheetView topLeftCell="A92" workbookViewId="0">
      <selection activeCell="C101" sqref="C101"/>
    </sheetView>
  </sheetViews>
  <sheetFormatPr defaultRowHeight="13.8" x14ac:dyDescent="0.3"/>
  <cols>
    <col min="1" max="1" width="3.88671875" style="16" customWidth="1"/>
    <col min="2" max="2" width="72.44140625" style="11" customWidth="1"/>
    <col min="3" max="3" width="14.6640625" style="16" customWidth="1"/>
    <col min="4" max="4" width="25" style="59" customWidth="1"/>
    <col min="5" max="5" width="131.88671875" style="78" customWidth="1"/>
    <col min="6" max="222" width="9.109375" style="11"/>
    <col min="223" max="223" width="1.88671875" style="11" customWidth="1"/>
    <col min="224" max="224" width="7.33203125" style="11" customWidth="1"/>
    <col min="225" max="225" width="9.88671875" style="11" customWidth="1"/>
    <col min="226" max="226" width="12.6640625" style="11" customWidth="1"/>
    <col min="227" max="227" width="11.109375" style="11" customWidth="1"/>
    <col min="228" max="228" width="10.88671875" style="11" customWidth="1"/>
    <col min="229" max="229" width="11.5546875" style="11" customWidth="1"/>
    <col min="230" max="230" width="13.44140625" style="11" customWidth="1"/>
    <col min="231" max="231" width="11.109375" style="11" customWidth="1"/>
    <col min="232" max="232" width="11.33203125" style="11" bestFit="1" customWidth="1"/>
    <col min="233" max="233" width="11.5546875" style="11" customWidth="1"/>
    <col min="234" max="234" width="8.88671875" style="11" customWidth="1"/>
    <col min="235" max="235" width="9.88671875" style="11" bestFit="1" customWidth="1"/>
    <col min="236" max="236" width="9.109375" style="11"/>
    <col min="237" max="237" width="9.5546875" style="11" bestFit="1" customWidth="1"/>
    <col min="238" max="478" width="9.109375" style="11"/>
    <col min="479" max="479" width="1.88671875" style="11" customWidth="1"/>
    <col min="480" max="480" width="7.33203125" style="11" customWidth="1"/>
    <col min="481" max="481" width="9.88671875" style="11" customWidth="1"/>
    <col min="482" max="482" width="12.6640625" style="11" customWidth="1"/>
    <col min="483" max="483" width="11.109375" style="11" customWidth="1"/>
    <col min="484" max="484" width="10.88671875" style="11" customWidth="1"/>
    <col min="485" max="485" width="11.5546875" style="11" customWidth="1"/>
    <col min="486" max="486" width="13.44140625" style="11" customWidth="1"/>
    <col min="487" max="487" width="11.109375" style="11" customWidth="1"/>
    <col min="488" max="488" width="11.33203125" style="11" bestFit="1" customWidth="1"/>
    <col min="489" max="489" width="11.5546875" style="11" customWidth="1"/>
    <col min="490" max="490" width="8.88671875" style="11" customWidth="1"/>
    <col min="491" max="491" width="9.88671875" style="11" bestFit="1" customWidth="1"/>
    <col min="492" max="492" width="9.109375" style="11"/>
    <col min="493" max="493" width="9.5546875" style="11" bestFit="1" customWidth="1"/>
    <col min="494" max="734" width="9.109375" style="11"/>
    <col min="735" max="735" width="1.88671875" style="11" customWidth="1"/>
    <col min="736" max="736" width="7.33203125" style="11" customWidth="1"/>
    <col min="737" max="737" width="9.88671875" style="11" customWidth="1"/>
    <col min="738" max="738" width="12.6640625" style="11" customWidth="1"/>
    <col min="739" max="739" width="11.109375" style="11" customWidth="1"/>
    <col min="740" max="740" width="10.88671875" style="11" customWidth="1"/>
    <col min="741" max="741" width="11.5546875" style="11" customWidth="1"/>
    <col min="742" max="742" width="13.44140625" style="11" customWidth="1"/>
    <col min="743" max="743" width="11.109375" style="11" customWidth="1"/>
    <col min="744" max="744" width="11.33203125" style="11" bestFit="1" customWidth="1"/>
    <col min="745" max="745" width="11.5546875" style="11" customWidth="1"/>
    <col min="746" max="746" width="8.88671875" style="11" customWidth="1"/>
    <col min="747" max="747" width="9.88671875" style="11" bestFit="1" customWidth="1"/>
    <col min="748" max="748" width="9.109375" style="11"/>
    <col min="749" max="749" width="9.5546875" style="11" bestFit="1" customWidth="1"/>
    <col min="750" max="990" width="9.109375" style="11"/>
    <col min="991" max="991" width="1.88671875" style="11" customWidth="1"/>
    <col min="992" max="992" width="7.33203125" style="11" customWidth="1"/>
    <col min="993" max="993" width="9.88671875" style="11" customWidth="1"/>
    <col min="994" max="994" width="12.6640625" style="11" customWidth="1"/>
    <col min="995" max="995" width="11.109375" style="11" customWidth="1"/>
    <col min="996" max="996" width="10.88671875" style="11" customWidth="1"/>
    <col min="997" max="997" width="11.5546875" style="11" customWidth="1"/>
    <col min="998" max="998" width="13.44140625" style="11" customWidth="1"/>
    <col min="999" max="999" width="11.109375" style="11" customWidth="1"/>
    <col min="1000" max="1000" width="11.33203125" style="11" bestFit="1" customWidth="1"/>
    <col min="1001" max="1001" width="11.5546875" style="11" customWidth="1"/>
    <col min="1002" max="1002" width="8.88671875" style="11" customWidth="1"/>
    <col min="1003" max="1003" width="9.88671875" style="11" bestFit="1" customWidth="1"/>
    <col min="1004" max="1004" width="9.109375" style="11"/>
    <col min="1005" max="1005" width="9.5546875" style="11" bestFit="1" customWidth="1"/>
    <col min="1006" max="1246" width="9.109375" style="11"/>
    <col min="1247" max="1247" width="1.88671875" style="11" customWidth="1"/>
    <col min="1248" max="1248" width="7.33203125" style="11" customWidth="1"/>
    <col min="1249" max="1249" width="9.88671875" style="11" customWidth="1"/>
    <col min="1250" max="1250" width="12.6640625" style="11" customWidth="1"/>
    <col min="1251" max="1251" width="11.109375" style="11" customWidth="1"/>
    <col min="1252" max="1252" width="10.88671875" style="11" customWidth="1"/>
    <col min="1253" max="1253" width="11.5546875" style="11" customWidth="1"/>
    <col min="1254" max="1254" width="13.44140625" style="11" customWidth="1"/>
    <col min="1255" max="1255" width="11.109375" style="11" customWidth="1"/>
    <col min="1256" max="1256" width="11.33203125" style="11" bestFit="1" customWidth="1"/>
    <col min="1257" max="1257" width="11.5546875" style="11" customWidth="1"/>
    <col min="1258" max="1258" width="8.88671875" style="11" customWidth="1"/>
    <col min="1259" max="1259" width="9.88671875" style="11" bestFit="1" customWidth="1"/>
    <col min="1260" max="1260" width="9.109375" style="11"/>
    <col min="1261" max="1261" width="9.5546875" style="11" bestFit="1" customWidth="1"/>
    <col min="1262" max="1502" width="9.109375" style="11"/>
    <col min="1503" max="1503" width="1.88671875" style="11" customWidth="1"/>
    <col min="1504" max="1504" width="7.33203125" style="11" customWidth="1"/>
    <col min="1505" max="1505" width="9.88671875" style="11" customWidth="1"/>
    <col min="1506" max="1506" width="12.6640625" style="11" customWidth="1"/>
    <col min="1507" max="1507" width="11.109375" style="11" customWidth="1"/>
    <col min="1508" max="1508" width="10.88671875" style="11" customWidth="1"/>
    <col min="1509" max="1509" width="11.5546875" style="11" customWidth="1"/>
    <col min="1510" max="1510" width="13.44140625" style="11" customWidth="1"/>
    <col min="1511" max="1511" width="11.109375" style="11" customWidth="1"/>
    <col min="1512" max="1512" width="11.33203125" style="11" bestFit="1" customWidth="1"/>
    <col min="1513" max="1513" width="11.5546875" style="11" customWidth="1"/>
    <col min="1514" max="1514" width="8.88671875" style="11" customWidth="1"/>
    <col min="1515" max="1515" width="9.88671875" style="11" bestFit="1" customWidth="1"/>
    <col min="1516" max="1516" width="9.109375" style="11"/>
    <col min="1517" max="1517" width="9.5546875" style="11" bestFit="1" customWidth="1"/>
    <col min="1518" max="1758" width="9.109375" style="11"/>
    <col min="1759" max="1759" width="1.88671875" style="11" customWidth="1"/>
    <col min="1760" max="1760" width="7.33203125" style="11" customWidth="1"/>
    <col min="1761" max="1761" width="9.88671875" style="11" customWidth="1"/>
    <col min="1762" max="1762" width="12.6640625" style="11" customWidth="1"/>
    <col min="1763" max="1763" width="11.109375" style="11" customWidth="1"/>
    <col min="1764" max="1764" width="10.88671875" style="11" customWidth="1"/>
    <col min="1765" max="1765" width="11.5546875" style="11" customWidth="1"/>
    <col min="1766" max="1766" width="13.44140625" style="11" customWidth="1"/>
    <col min="1767" max="1767" width="11.109375" style="11" customWidth="1"/>
    <col min="1768" max="1768" width="11.33203125" style="11" bestFit="1" customWidth="1"/>
    <col min="1769" max="1769" width="11.5546875" style="11" customWidth="1"/>
    <col min="1770" max="1770" width="8.88671875" style="11" customWidth="1"/>
    <col min="1771" max="1771" width="9.88671875" style="11" bestFit="1" customWidth="1"/>
    <col min="1772" max="1772" width="9.109375" style="11"/>
    <col min="1773" max="1773" width="9.5546875" style="11" bestFit="1" customWidth="1"/>
    <col min="1774" max="2014" width="9.109375" style="11"/>
    <col min="2015" max="2015" width="1.88671875" style="11" customWidth="1"/>
    <col min="2016" max="2016" width="7.33203125" style="11" customWidth="1"/>
    <col min="2017" max="2017" width="9.88671875" style="11" customWidth="1"/>
    <col min="2018" max="2018" width="12.6640625" style="11" customWidth="1"/>
    <col min="2019" max="2019" width="11.109375" style="11" customWidth="1"/>
    <col min="2020" max="2020" width="10.88671875" style="11" customWidth="1"/>
    <col min="2021" max="2021" width="11.5546875" style="11" customWidth="1"/>
    <col min="2022" max="2022" width="13.44140625" style="11" customWidth="1"/>
    <col min="2023" max="2023" width="11.109375" style="11" customWidth="1"/>
    <col min="2024" max="2024" width="11.33203125" style="11" bestFit="1" customWidth="1"/>
    <col min="2025" max="2025" width="11.5546875" style="11" customWidth="1"/>
    <col min="2026" max="2026" width="8.88671875" style="11" customWidth="1"/>
    <col min="2027" max="2027" width="9.88671875" style="11" bestFit="1" customWidth="1"/>
    <col min="2028" max="2028" width="9.109375" style="11"/>
    <col min="2029" max="2029" width="9.5546875" style="11" bestFit="1" customWidth="1"/>
    <col min="2030" max="2270" width="9.109375" style="11"/>
    <col min="2271" max="2271" width="1.88671875" style="11" customWidth="1"/>
    <col min="2272" max="2272" width="7.33203125" style="11" customWidth="1"/>
    <col min="2273" max="2273" width="9.88671875" style="11" customWidth="1"/>
    <col min="2274" max="2274" width="12.6640625" style="11" customWidth="1"/>
    <col min="2275" max="2275" width="11.109375" style="11" customWidth="1"/>
    <col min="2276" max="2276" width="10.88671875" style="11" customWidth="1"/>
    <col min="2277" max="2277" width="11.5546875" style="11" customWidth="1"/>
    <col min="2278" max="2278" width="13.44140625" style="11" customWidth="1"/>
    <col min="2279" max="2279" width="11.109375" style="11" customWidth="1"/>
    <col min="2280" max="2280" width="11.33203125" style="11" bestFit="1" customWidth="1"/>
    <col min="2281" max="2281" width="11.5546875" style="11" customWidth="1"/>
    <col min="2282" max="2282" width="8.88671875" style="11" customWidth="1"/>
    <col min="2283" max="2283" width="9.88671875" style="11" bestFit="1" customWidth="1"/>
    <col min="2284" max="2284" width="9.109375" style="11"/>
    <col min="2285" max="2285" width="9.5546875" style="11" bestFit="1" customWidth="1"/>
    <col min="2286" max="2526" width="9.109375" style="11"/>
    <col min="2527" max="2527" width="1.88671875" style="11" customWidth="1"/>
    <col min="2528" max="2528" width="7.33203125" style="11" customWidth="1"/>
    <col min="2529" max="2529" width="9.88671875" style="11" customWidth="1"/>
    <col min="2530" max="2530" width="12.6640625" style="11" customWidth="1"/>
    <col min="2531" max="2531" width="11.109375" style="11" customWidth="1"/>
    <col min="2532" max="2532" width="10.88671875" style="11" customWidth="1"/>
    <col min="2533" max="2533" width="11.5546875" style="11" customWidth="1"/>
    <col min="2534" max="2534" width="13.44140625" style="11" customWidth="1"/>
    <col min="2535" max="2535" width="11.109375" style="11" customWidth="1"/>
    <col min="2536" max="2536" width="11.33203125" style="11" bestFit="1" customWidth="1"/>
    <col min="2537" max="2537" width="11.5546875" style="11" customWidth="1"/>
    <col min="2538" max="2538" width="8.88671875" style="11" customWidth="1"/>
    <col min="2539" max="2539" width="9.88671875" style="11" bestFit="1" customWidth="1"/>
    <col min="2540" max="2540" width="9.109375" style="11"/>
    <col min="2541" max="2541" width="9.5546875" style="11" bestFit="1" customWidth="1"/>
    <col min="2542" max="2782" width="9.109375" style="11"/>
    <col min="2783" max="2783" width="1.88671875" style="11" customWidth="1"/>
    <col min="2784" max="2784" width="7.33203125" style="11" customWidth="1"/>
    <col min="2785" max="2785" width="9.88671875" style="11" customWidth="1"/>
    <col min="2786" max="2786" width="12.6640625" style="11" customWidth="1"/>
    <col min="2787" max="2787" width="11.109375" style="11" customWidth="1"/>
    <col min="2788" max="2788" width="10.88671875" style="11" customWidth="1"/>
    <col min="2789" max="2789" width="11.5546875" style="11" customWidth="1"/>
    <col min="2790" max="2790" width="13.44140625" style="11" customWidth="1"/>
    <col min="2791" max="2791" width="11.109375" style="11" customWidth="1"/>
    <col min="2792" max="2792" width="11.33203125" style="11" bestFit="1" customWidth="1"/>
    <col min="2793" max="2793" width="11.5546875" style="11" customWidth="1"/>
    <col min="2794" max="2794" width="8.88671875" style="11" customWidth="1"/>
    <col min="2795" max="2795" width="9.88671875" style="11" bestFit="1" customWidth="1"/>
    <col min="2796" max="2796" width="9.109375" style="11"/>
    <col min="2797" max="2797" width="9.5546875" style="11" bestFit="1" customWidth="1"/>
    <col min="2798" max="3038" width="9.109375" style="11"/>
    <col min="3039" max="3039" width="1.88671875" style="11" customWidth="1"/>
    <col min="3040" max="3040" width="7.33203125" style="11" customWidth="1"/>
    <col min="3041" max="3041" width="9.88671875" style="11" customWidth="1"/>
    <col min="3042" max="3042" width="12.6640625" style="11" customWidth="1"/>
    <col min="3043" max="3043" width="11.109375" style="11" customWidth="1"/>
    <col min="3044" max="3044" width="10.88671875" style="11" customWidth="1"/>
    <col min="3045" max="3045" width="11.5546875" style="11" customWidth="1"/>
    <col min="3046" max="3046" width="13.44140625" style="11" customWidth="1"/>
    <col min="3047" max="3047" width="11.109375" style="11" customWidth="1"/>
    <col min="3048" max="3048" width="11.33203125" style="11" bestFit="1" customWidth="1"/>
    <col min="3049" max="3049" width="11.5546875" style="11" customWidth="1"/>
    <col min="3050" max="3050" width="8.88671875" style="11" customWidth="1"/>
    <col min="3051" max="3051" width="9.88671875" style="11" bestFit="1" customWidth="1"/>
    <col min="3052" max="3052" width="9.109375" style="11"/>
    <col min="3053" max="3053" width="9.5546875" style="11" bestFit="1" customWidth="1"/>
    <col min="3054" max="3294" width="9.109375" style="11"/>
    <col min="3295" max="3295" width="1.88671875" style="11" customWidth="1"/>
    <col min="3296" max="3296" width="7.33203125" style="11" customWidth="1"/>
    <col min="3297" max="3297" width="9.88671875" style="11" customWidth="1"/>
    <col min="3298" max="3298" width="12.6640625" style="11" customWidth="1"/>
    <col min="3299" max="3299" width="11.109375" style="11" customWidth="1"/>
    <col min="3300" max="3300" width="10.88671875" style="11" customWidth="1"/>
    <col min="3301" max="3301" width="11.5546875" style="11" customWidth="1"/>
    <col min="3302" max="3302" width="13.44140625" style="11" customWidth="1"/>
    <col min="3303" max="3303" width="11.109375" style="11" customWidth="1"/>
    <col min="3304" max="3304" width="11.33203125" style="11" bestFit="1" customWidth="1"/>
    <col min="3305" max="3305" width="11.5546875" style="11" customWidth="1"/>
    <col min="3306" max="3306" width="8.88671875" style="11" customWidth="1"/>
    <col min="3307" max="3307" width="9.88671875" style="11" bestFit="1" customWidth="1"/>
    <col min="3308" max="3308" width="9.109375" style="11"/>
    <col min="3309" max="3309" width="9.5546875" style="11" bestFit="1" customWidth="1"/>
    <col min="3310" max="3550" width="9.109375" style="11"/>
    <col min="3551" max="3551" width="1.88671875" style="11" customWidth="1"/>
    <col min="3552" max="3552" width="7.33203125" style="11" customWidth="1"/>
    <col min="3553" max="3553" width="9.88671875" style="11" customWidth="1"/>
    <col min="3554" max="3554" width="12.6640625" style="11" customWidth="1"/>
    <col min="3555" max="3555" width="11.109375" style="11" customWidth="1"/>
    <col min="3556" max="3556" width="10.88671875" style="11" customWidth="1"/>
    <col min="3557" max="3557" width="11.5546875" style="11" customWidth="1"/>
    <col min="3558" max="3558" width="13.44140625" style="11" customWidth="1"/>
    <col min="3559" max="3559" width="11.109375" style="11" customWidth="1"/>
    <col min="3560" max="3560" width="11.33203125" style="11" bestFit="1" customWidth="1"/>
    <col min="3561" max="3561" width="11.5546875" style="11" customWidth="1"/>
    <col min="3562" max="3562" width="8.88671875" style="11" customWidth="1"/>
    <col min="3563" max="3563" width="9.88671875" style="11" bestFit="1" customWidth="1"/>
    <col min="3564" max="3564" width="9.109375" style="11"/>
    <col min="3565" max="3565" width="9.5546875" style="11" bestFit="1" customWidth="1"/>
    <col min="3566" max="3806" width="9.109375" style="11"/>
    <col min="3807" max="3807" width="1.88671875" style="11" customWidth="1"/>
    <col min="3808" max="3808" width="7.33203125" style="11" customWidth="1"/>
    <col min="3809" max="3809" width="9.88671875" style="11" customWidth="1"/>
    <col min="3810" max="3810" width="12.6640625" style="11" customWidth="1"/>
    <col min="3811" max="3811" width="11.109375" style="11" customWidth="1"/>
    <col min="3812" max="3812" width="10.88671875" style="11" customWidth="1"/>
    <col min="3813" max="3813" width="11.5546875" style="11" customWidth="1"/>
    <col min="3814" max="3814" width="13.44140625" style="11" customWidth="1"/>
    <col min="3815" max="3815" width="11.109375" style="11" customWidth="1"/>
    <col min="3816" max="3816" width="11.33203125" style="11" bestFit="1" customWidth="1"/>
    <col min="3817" max="3817" width="11.5546875" style="11" customWidth="1"/>
    <col min="3818" max="3818" width="8.88671875" style="11" customWidth="1"/>
    <col min="3819" max="3819" width="9.88671875" style="11" bestFit="1" customWidth="1"/>
    <col min="3820" max="3820" width="9.109375" style="11"/>
    <col min="3821" max="3821" width="9.5546875" style="11" bestFit="1" customWidth="1"/>
    <col min="3822" max="4062" width="9.109375" style="11"/>
    <col min="4063" max="4063" width="1.88671875" style="11" customWidth="1"/>
    <col min="4064" max="4064" width="7.33203125" style="11" customWidth="1"/>
    <col min="4065" max="4065" width="9.88671875" style="11" customWidth="1"/>
    <col min="4066" max="4066" width="12.6640625" style="11" customWidth="1"/>
    <col min="4067" max="4067" width="11.109375" style="11" customWidth="1"/>
    <col min="4068" max="4068" width="10.88671875" style="11" customWidth="1"/>
    <col min="4069" max="4069" width="11.5546875" style="11" customWidth="1"/>
    <col min="4070" max="4070" width="13.44140625" style="11" customWidth="1"/>
    <col min="4071" max="4071" width="11.109375" style="11" customWidth="1"/>
    <col min="4072" max="4072" width="11.33203125" style="11" bestFit="1" customWidth="1"/>
    <col min="4073" max="4073" width="11.5546875" style="11" customWidth="1"/>
    <col min="4074" max="4074" width="8.88671875" style="11" customWidth="1"/>
    <col min="4075" max="4075" width="9.88671875" style="11" bestFit="1" customWidth="1"/>
    <col min="4076" max="4076" width="9.109375" style="11"/>
    <col min="4077" max="4077" width="9.5546875" style="11" bestFit="1" customWidth="1"/>
    <col min="4078" max="4318" width="9.109375" style="11"/>
    <col min="4319" max="4319" width="1.88671875" style="11" customWidth="1"/>
    <col min="4320" max="4320" width="7.33203125" style="11" customWidth="1"/>
    <col min="4321" max="4321" width="9.88671875" style="11" customWidth="1"/>
    <col min="4322" max="4322" width="12.6640625" style="11" customWidth="1"/>
    <col min="4323" max="4323" width="11.109375" style="11" customWidth="1"/>
    <col min="4324" max="4324" width="10.88671875" style="11" customWidth="1"/>
    <col min="4325" max="4325" width="11.5546875" style="11" customWidth="1"/>
    <col min="4326" max="4326" width="13.44140625" style="11" customWidth="1"/>
    <col min="4327" max="4327" width="11.109375" style="11" customWidth="1"/>
    <col min="4328" max="4328" width="11.33203125" style="11" bestFit="1" customWidth="1"/>
    <col min="4329" max="4329" width="11.5546875" style="11" customWidth="1"/>
    <col min="4330" max="4330" width="8.88671875" style="11" customWidth="1"/>
    <col min="4331" max="4331" width="9.88671875" style="11" bestFit="1" customWidth="1"/>
    <col min="4332" max="4332" width="9.109375" style="11"/>
    <col min="4333" max="4333" width="9.5546875" style="11" bestFit="1" customWidth="1"/>
    <col min="4334" max="4574" width="9.109375" style="11"/>
    <col min="4575" max="4575" width="1.88671875" style="11" customWidth="1"/>
    <col min="4576" max="4576" width="7.33203125" style="11" customWidth="1"/>
    <col min="4577" max="4577" width="9.88671875" style="11" customWidth="1"/>
    <col min="4578" max="4578" width="12.6640625" style="11" customWidth="1"/>
    <col min="4579" max="4579" width="11.109375" style="11" customWidth="1"/>
    <col min="4580" max="4580" width="10.88671875" style="11" customWidth="1"/>
    <col min="4581" max="4581" width="11.5546875" style="11" customWidth="1"/>
    <col min="4582" max="4582" width="13.44140625" style="11" customWidth="1"/>
    <col min="4583" max="4583" width="11.109375" style="11" customWidth="1"/>
    <col min="4584" max="4584" width="11.33203125" style="11" bestFit="1" customWidth="1"/>
    <col min="4585" max="4585" width="11.5546875" style="11" customWidth="1"/>
    <col min="4586" max="4586" width="8.88671875" style="11" customWidth="1"/>
    <col min="4587" max="4587" width="9.88671875" style="11" bestFit="1" customWidth="1"/>
    <col min="4588" max="4588" width="9.109375" style="11"/>
    <col min="4589" max="4589" width="9.5546875" style="11" bestFit="1" customWidth="1"/>
    <col min="4590" max="4830" width="9.109375" style="11"/>
    <col min="4831" max="4831" width="1.88671875" style="11" customWidth="1"/>
    <col min="4832" max="4832" width="7.33203125" style="11" customWidth="1"/>
    <col min="4833" max="4833" width="9.88671875" style="11" customWidth="1"/>
    <col min="4834" max="4834" width="12.6640625" style="11" customWidth="1"/>
    <col min="4835" max="4835" width="11.109375" style="11" customWidth="1"/>
    <col min="4836" max="4836" width="10.88671875" style="11" customWidth="1"/>
    <col min="4837" max="4837" width="11.5546875" style="11" customWidth="1"/>
    <col min="4838" max="4838" width="13.44140625" style="11" customWidth="1"/>
    <col min="4839" max="4839" width="11.109375" style="11" customWidth="1"/>
    <col min="4840" max="4840" width="11.33203125" style="11" bestFit="1" customWidth="1"/>
    <col min="4841" max="4841" width="11.5546875" style="11" customWidth="1"/>
    <col min="4842" max="4842" width="8.88671875" style="11" customWidth="1"/>
    <col min="4843" max="4843" width="9.88671875" style="11" bestFit="1" customWidth="1"/>
    <col min="4844" max="4844" width="9.109375" style="11"/>
    <col min="4845" max="4845" width="9.5546875" style="11" bestFit="1" customWidth="1"/>
    <col min="4846" max="5086" width="9.109375" style="11"/>
    <col min="5087" max="5087" width="1.88671875" style="11" customWidth="1"/>
    <col min="5088" max="5088" width="7.33203125" style="11" customWidth="1"/>
    <col min="5089" max="5089" width="9.88671875" style="11" customWidth="1"/>
    <col min="5090" max="5090" width="12.6640625" style="11" customWidth="1"/>
    <col min="5091" max="5091" width="11.109375" style="11" customWidth="1"/>
    <col min="5092" max="5092" width="10.88671875" style="11" customWidth="1"/>
    <col min="5093" max="5093" width="11.5546875" style="11" customWidth="1"/>
    <col min="5094" max="5094" width="13.44140625" style="11" customWidth="1"/>
    <col min="5095" max="5095" width="11.109375" style="11" customWidth="1"/>
    <col min="5096" max="5096" width="11.33203125" style="11" bestFit="1" customWidth="1"/>
    <col min="5097" max="5097" width="11.5546875" style="11" customWidth="1"/>
    <col min="5098" max="5098" width="8.88671875" style="11" customWidth="1"/>
    <col min="5099" max="5099" width="9.88671875" style="11" bestFit="1" customWidth="1"/>
    <col min="5100" max="5100" width="9.109375" style="11"/>
    <col min="5101" max="5101" width="9.5546875" style="11" bestFit="1" customWidth="1"/>
    <col min="5102" max="5342" width="9.109375" style="11"/>
    <col min="5343" max="5343" width="1.88671875" style="11" customWidth="1"/>
    <col min="5344" max="5344" width="7.33203125" style="11" customWidth="1"/>
    <col min="5345" max="5345" width="9.88671875" style="11" customWidth="1"/>
    <col min="5346" max="5346" width="12.6640625" style="11" customWidth="1"/>
    <col min="5347" max="5347" width="11.109375" style="11" customWidth="1"/>
    <col min="5348" max="5348" width="10.88671875" style="11" customWidth="1"/>
    <col min="5349" max="5349" width="11.5546875" style="11" customWidth="1"/>
    <col min="5350" max="5350" width="13.44140625" style="11" customWidth="1"/>
    <col min="5351" max="5351" width="11.109375" style="11" customWidth="1"/>
    <col min="5352" max="5352" width="11.33203125" style="11" bestFit="1" customWidth="1"/>
    <col min="5353" max="5353" width="11.5546875" style="11" customWidth="1"/>
    <col min="5354" max="5354" width="8.88671875" style="11" customWidth="1"/>
    <col min="5355" max="5355" width="9.88671875" style="11" bestFit="1" customWidth="1"/>
    <col min="5356" max="5356" width="9.109375" style="11"/>
    <col min="5357" max="5357" width="9.5546875" style="11" bestFit="1" customWidth="1"/>
    <col min="5358" max="5598" width="9.109375" style="11"/>
    <col min="5599" max="5599" width="1.88671875" style="11" customWidth="1"/>
    <col min="5600" max="5600" width="7.33203125" style="11" customWidth="1"/>
    <col min="5601" max="5601" width="9.88671875" style="11" customWidth="1"/>
    <col min="5602" max="5602" width="12.6640625" style="11" customWidth="1"/>
    <col min="5603" max="5603" width="11.109375" style="11" customWidth="1"/>
    <col min="5604" max="5604" width="10.88671875" style="11" customWidth="1"/>
    <col min="5605" max="5605" width="11.5546875" style="11" customWidth="1"/>
    <col min="5606" max="5606" width="13.44140625" style="11" customWidth="1"/>
    <col min="5607" max="5607" width="11.109375" style="11" customWidth="1"/>
    <col min="5608" max="5608" width="11.33203125" style="11" bestFit="1" customWidth="1"/>
    <col min="5609" max="5609" width="11.5546875" style="11" customWidth="1"/>
    <col min="5610" max="5610" width="8.88671875" style="11" customWidth="1"/>
    <col min="5611" max="5611" width="9.88671875" style="11" bestFit="1" customWidth="1"/>
    <col min="5612" max="5612" width="9.109375" style="11"/>
    <col min="5613" max="5613" width="9.5546875" style="11" bestFit="1" customWidth="1"/>
    <col min="5614" max="5854" width="9.109375" style="11"/>
    <col min="5855" max="5855" width="1.88671875" style="11" customWidth="1"/>
    <col min="5856" max="5856" width="7.33203125" style="11" customWidth="1"/>
    <col min="5857" max="5857" width="9.88671875" style="11" customWidth="1"/>
    <col min="5858" max="5858" width="12.6640625" style="11" customWidth="1"/>
    <col min="5859" max="5859" width="11.109375" style="11" customWidth="1"/>
    <col min="5860" max="5860" width="10.88671875" style="11" customWidth="1"/>
    <col min="5861" max="5861" width="11.5546875" style="11" customWidth="1"/>
    <col min="5862" max="5862" width="13.44140625" style="11" customWidth="1"/>
    <col min="5863" max="5863" width="11.109375" style="11" customWidth="1"/>
    <col min="5864" max="5864" width="11.33203125" style="11" bestFit="1" customWidth="1"/>
    <col min="5865" max="5865" width="11.5546875" style="11" customWidth="1"/>
    <col min="5866" max="5866" width="8.88671875" style="11" customWidth="1"/>
    <col min="5867" max="5867" width="9.88671875" style="11" bestFit="1" customWidth="1"/>
    <col min="5868" max="5868" width="9.109375" style="11"/>
    <col min="5869" max="5869" width="9.5546875" style="11" bestFit="1" customWidth="1"/>
    <col min="5870" max="6110" width="9.109375" style="11"/>
    <col min="6111" max="6111" width="1.88671875" style="11" customWidth="1"/>
    <col min="6112" max="6112" width="7.33203125" style="11" customWidth="1"/>
    <col min="6113" max="6113" width="9.88671875" style="11" customWidth="1"/>
    <col min="6114" max="6114" width="12.6640625" style="11" customWidth="1"/>
    <col min="6115" max="6115" width="11.109375" style="11" customWidth="1"/>
    <col min="6116" max="6116" width="10.88671875" style="11" customWidth="1"/>
    <col min="6117" max="6117" width="11.5546875" style="11" customWidth="1"/>
    <col min="6118" max="6118" width="13.44140625" style="11" customWidth="1"/>
    <col min="6119" max="6119" width="11.109375" style="11" customWidth="1"/>
    <col min="6120" max="6120" width="11.33203125" style="11" bestFit="1" customWidth="1"/>
    <col min="6121" max="6121" width="11.5546875" style="11" customWidth="1"/>
    <col min="6122" max="6122" width="8.88671875" style="11" customWidth="1"/>
    <col min="6123" max="6123" width="9.88671875" style="11" bestFit="1" customWidth="1"/>
    <col min="6124" max="6124" width="9.109375" style="11"/>
    <col min="6125" max="6125" width="9.5546875" style="11" bestFit="1" customWidth="1"/>
    <col min="6126" max="6366" width="9.109375" style="11"/>
    <col min="6367" max="6367" width="1.88671875" style="11" customWidth="1"/>
    <col min="6368" max="6368" width="7.33203125" style="11" customWidth="1"/>
    <col min="6369" max="6369" width="9.88671875" style="11" customWidth="1"/>
    <col min="6370" max="6370" width="12.6640625" style="11" customWidth="1"/>
    <col min="6371" max="6371" width="11.109375" style="11" customWidth="1"/>
    <col min="6372" max="6372" width="10.88671875" style="11" customWidth="1"/>
    <col min="6373" max="6373" width="11.5546875" style="11" customWidth="1"/>
    <col min="6374" max="6374" width="13.44140625" style="11" customWidth="1"/>
    <col min="6375" max="6375" width="11.109375" style="11" customWidth="1"/>
    <col min="6376" max="6376" width="11.33203125" style="11" bestFit="1" customWidth="1"/>
    <col min="6377" max="6377" width="11.5546875" style="11" customWidth="1"/>
    <col min="6378" max="6378" width="8.88671875" style="11" customWidth="1"/>
    <col min="6379" max="6379" width="9.88671875" style="11" bestFit="1" customWidth="1"/>
    <col min="6380" max="6380" width="9.109375" style="11"/>
    <col min="6381" max="6381" width="9.5546875" style="11" bestFit="1" customWidth="1"/>
    <col min="6382" max="6622" width="9.109375" style="11"/>
    <col min="6623" max="6623" width="1.88671875" style="11" customWidth="1"/>
    <col min="6624" max="6624" width="7.33203125" style="11" customWidth="1"/>
    <col min="6625" max="6625" width="9.88671875" style="11" customWidth="1"/>
    <col min="6626" max="6626" width="12.6640625" style="11" customWidth="1"/>
    <col min="6627" max="6627" width="11.109375" style="11" customWidth="1"/>
    <col min="6628" max="6628" width="10.88671875" style="11" customWidth="1"/>
    <col min="6629" max="6629" width="11.5546875" style="11" customWidth="1"/>
    <col min="6630" max="6630" width="13.44140625" style="11" customWidth="1"/>
    <col min="6631" max="6631" width="11.109375" style="11" customWidth="1"/>
    <col min="6632" max="6632" width="11.33203125" style="11" bestFit="1" customWidth="1"/>
    <col min="6633" max="6633" width="11.5546875" style="11" customWidth="1"/>
    <col min="6634" max="6634" width="8.88671875" style="11" customWidth="1"/>
    <col min="6635" max="6635" width="9.88671875" style="11" bestFit="1" customWidth="1"/>
    <col min="6636" max="6636" width="9.109375" style="11"/>
    <col min="6637" max="6637" width="9.5546875" style="11" bestFit="1" customWidth="1"/>
    <col min="6638" max="6878" width="9.109375" style="11"/>
    <col min="6879" max="6879" width="1.88671875" style="11" customWidth="1"/>
    <col min="6880" max="6880" width="7.33203125" style="11" customWidth="1"/>
    <col min="6881" max="6881" width="9.88671875" style="11" customWidth="1"/>
    <col min="6882" max="6882" width="12.6640625" style="11" customWidth="1"/>
    <col min="6883" max="6883" width="11.109375" style="11" customWidth="1"/>
    <col min="6884" max="6884" width="10.88671875" style="11" customWidth="1"/>
    <col min="6885" max="6885" width="11.5546875" style="11" customWidth="1"/>
    <col min="6886" max="6886" width="13.44140625" style="11" customWidth="1"/>
    <col min="6887" max="6887" width="11.109375" style="11" customWidth="1"/>
    <col min="6888" max="6888" width="11.33203125" style="11" bestFit="1" customWidth="1"/>
    <col min="6889" max="6889" width="11.5546875" style="11" customWidth="1"/>
    <col min="6890" max="6890" width="8.88671875" style="11" customWidth="1"/>
    <col min="6891" max="6891" width="9.88671875" style="11" bestFit="1" customWidth="1"/>
    <col min="6892" max="6892" width="9.109375" style="11"/>
    <col min="6893" max="6893" width="9.5546875" style="11" bestFit="1" customWidth="1"/>
    <col min="6894" max="7134" width="9.109375" style="11"/>
    <col min="7135" max="7135" width="1.88671875" style="11" customWidth="1"/>
    <col min="7136" max="7136" width="7.33203125" style="11" customWidth="1"/>
    <col min="7137" max="7137" width="9.88671875" style="11" customWidth="1"/>
    <col min="7138" max="7138" width="12.6640625" style="11" customWidth="1"/>
    <col min="7139" max="7139" width="11.109375" style="11" customWidth="1"/>
    <col min="7140" max="7140" width="10.88671875" style="11" customWidth="1"/>
    <col min="7141" max="7141" width="11.5546875" style="11" customWidth="1"/>
    <col min="7142" max="7142" width="13.44140625" style="11" customWidth="1"/>
    <col min="7143" max="7143" width="11.109375" style="11" customWidth="1"/>
    <col min="7144" max="7144" width="11.33203125" style="11" bestFit="1" customWidth="1"/>
    <col min="7145" max="7145" width="11.5546875" style="11" customWidth="1"/>
    <col min="7146" max="7146" width="8.88671875" style="11" customWidth="1"/>
    <col min="7147" max="7147" width="9.88671875" style="11" bestFit="1" customWidth="1"/>
    <col min="7148" max="7148" width="9.109375" style="11"/>
    <col min="7149" max="7149" width="9.5546875" style="11" bestFit="1" customWidth="1"/>
    <col min="7150" max="7390" width="9.109375" style="11"/>
    <col min="7391" max="7391" width="1.88671875" style="11" customWidth="1"/>
    <col min="7392" max="7392" width="7.33203125" style="11" customWidth="1"/>
    <col min="7393" max="7393" width="9.88671875" style="11" customWidth="1"/>
    <col min="7394" max="7394" width="12.6640625" style="11" customWidth="1"/>
    <col min="7395" max="7395" width="11.109375" style="11" customWidth="1"/>
    <col min="7396" max="7396" width="10.88671875" style="11" customWidth="1"/>
    <col min="7397" max="7397" width="11.5546875" style="11" customWidth="1"/>
    <col min="7398" max="7398" width="13.44140625" style="11" customWidth="1"/>
    <col min="7399" max="7399" width="11.109375" style="11" customWidth="1"/>
    <col min="7400" max="7400" width="11.33203125" style="11" bestFit="1" customWidth="1"/>
    <col min="7401" max="7401" width="11.5546875" style="11" customWidth="1"/>
    <col min="7402" max="7402" width="8.88671875" style="11" customWidth="1"/>
    <col min="7403" max="7403" width="9.88671875" style="11" bestFit="1" customWidth="1"/>
    <col min="7404" max="7404" width="9.109375" style="11"/>
    <col min="7405" max="7405" width="9.5546875" style="11" bestFit="1" customWidth="1"/>
    <col min="7406" max="7646" width="9.109375" style="11"/>
    <col min="7647" max="7647" width="1.88671875" style="11" customWidth="1"/>
    <col min="7648" max="7648" width="7.33203125" style="11" customWidth="1"/>
    <col min="7649" max="7649" width="9.88671875" style="11" customWidth="1"/>
    <col min="7650" max="7650" width="12.6640625" style="11" customWidth="1"/>
    <col min="7651" max="7651" width="11.109375" style="11" customWidth="1"/>
    <col min="7652" max="7652" width="10.88671875" style="11" customWidth="1"/>
    <col min="7653" max="7653" width="11.5546875" style="11" customWidth="1"/>
    <col min="7654" max="7654" width="13.44140625" style="11" customWidth="1"/>
    <col min="7655" max="7655" width="11.109375" style="11" customWidth="1"/>
    <col min="7656" max="7656" width="11.33203125" style="11" bestFit="1" customWidth="1"/>
    <col min="7657" max="7657" width="11.5546875" style="11" customWidth="1"/>
    <col min="7658" max="7658" width="8.88671875" style="11" customWidth="1"/>
    <col min="7659" max="7659" width="9.88671875" style="11" bestFit="1" customWidth="1"/>
    <col min="7660" max="7660" width="9.109375" style="11"/>
    <col min="7661" max="7661" width="9.5546875" style="11" bestFit="1" customWidth="1"/>
    <col min="7662" max="7902" width="9.109375" style="11"/>
    <col min="7903" max="7903" width="1.88671875" style="11" customWidth="1"/>
    <col min="7904" max="7904" width="7.33203125" style="11" customWidth="1"/>
    <col min="7905" max="7905" width="9.88671875" style="11" customWidth="1"/>
    <col min="7906" max="7906" width="12.6640625" style="11" customWidth="1"/>
    <col min="7907" max="7907" width="11.109375" style="11" customWidth="1"/>
    <col min="7908" max="7908" width="10.88671875" style="11" customWidth="1"/>
    <col min="7909" max="7909" width="11.5546875" style="11" customWidth="1"/>
    <col min="7910" max="7910" width="13.44140625" style="11" customWidth="1"/>
    <col min="7911" max="7911" width="11.109375" style="11" customWidth="1"/>
    <col min="7912" max="7912" width="11.33203125" style="11" bestFit="1" customWidth="1"/>
    <col min="7913" max="7913" width="11.5546875" style="11" customWidth="1"/>
    <col min="7914" max="7914" width="8.88671875" style="11" customWidth="1"/>
    <col min="7915" max="7915" width="9.88671875" style="11" bestFit="1" customWidth="1"/>
    <col min="7916" max="7916" width="9.109375" style="11"/>
    <col min="7917" max="7917" width="9.5546875" style="11" bestFit="1" customWidth="1"/>
    <col min="7918" max="8158" width="9.109375" style="11"/>
    <col min="8159" max="8159" width="1.88671875" style="11" customWidth="1"/>
    <col min="8160" max="8160" width="7.33203125" style="11" customWidth="1"/>
    <col min="8161" max="8161" width="9.88671875" style="11" customWidth="1"/>
    <col min="8162" max="8162" width="12.6640625" style="11" customWidth="1"/>
    <col min="8163" max="8163" width="11.109375" style="11" customWidth="1"/>
    <col min="8164" max="8164" width="10.88671875" style="11" customWidth="1"/>
    <col min="8165" max="8165" width="11.5546875" style="11" customWidth="1"/>
    <col min="8166" max="8166" width="13.44140625" style="11" customWidth="1"/>
    <col min="8167" max="8167" width="11.109375" style="11" customWidth="1"/>
    <col min="8168" max="8168" width="11.33203125" style="11" bestFit="1" customWidth="1"/>
    <col min="8169" max="8169" width="11.5546875" style="11" customWidth="1"/>
    <col min="8170" max="8170" width="8.88671875" style="11" customWidth="1"/>
    <col min="8171" max="8171" width="9.88671875" style="11" bestFit="1" customWidth="1"/>
    <col min="8172" max="8172" width="9.109375" style="11"/>
    <col min="8173" max="8173" width="9.5546875" style="11" bestFit="1" customWidth="1"/>
    <col min="8174" max="8414" width="9.109375" style="11"/>
    <col min="8415" max="8415" width="1.88671875" style="11" customWidth="1"/>
    <col min="8416" max="8416" width="7.33203125" style="11" customWidth="1"/>
    <col min="8417" max="8417" width="9.88671875" style="11" customWidth="1"/>
    <col min="8418" max="8418" width="12.6640625" style="11" customWidth="1"/>
    <col min="8419" max="8419" width="11.109375" style="11" customWidth="1"/>
    <col min="8420" max="8420" width="10.88671875" style="11" customWidth="1"/>
    <col min="8421" max="8421" width="11.5546875" style="11" customWidth="1"/>
    <col min="8422" max="8422" width="13.44140625" style="11" customWidth="1"/>
    <col min="8423" max="8423" width="11.109375" style="11" customWidth="1"/>
    <col min="8424" max="8424" width="11.33203125" style="11" bestFit="1" customWidth="1"/>
    <col min="8425" max="8425" width="11.5546875" style="11" customWidth="1"/>
    <col min="8426" max="8426" width="8.88671875" style="11" customWidth="1"/>
    <col min="8427" max="8427" width="9.88671875" style="11" bestFit="1" customWidth="1"/>
    <col min="8428" max="8428" width="9.109375" style="11"/>
    <col min="8429" max="8429" width="9.5546875" style="11" bestFit="1" customWidth="1"/>
    <col min="8430" max="8670" width="9.109375" style="11"/>
    <col min="8671" max="8671" width="1.88671875" style="11" customWidth="1"/>
    <col min="8672" max="8672" width="7.33203125" style="11" customWidth="1"/>
    <col min="8673" max="8673" width="9.88671875" style="11" customWidth="1"/>
    <col min="8674" max="8674" width="12.6640625" style="11" customWidth="1"/>
    <col min="8675" max="8675" width="11.109375" style="11" customWidth="1"/>
    <col min="8676" max="8676" width="10.88671875" style="11" customWidth="1"/>
    <col min="8677" max="8677" width="11.5546875" style="11" customWidth="1"/>
    <col min="8678" max="8678" width="13.44140625" style="11" customWidth="1"/>
    <col min="8679" max="8679" width="11.109375" style="11" customWidth="1"/>
    <col min="8680" max="8680" width="11.33203125" style="11" bestFit="1" customWidth="1"/>
    <col min="8681" max="8681" width="11.5546875" style="11" customWidth="1"/>
    <col min="8682" max="8682" width="8.88671875" style="11" customWidth="1"/>
    <col min="8683" max="8683" width="9.88671875" style="11" bestFit="1" customWidth="1"/>
    <col min="8684" max="8684" width="9.109375" style="11"/>
    <col min="8685" max="8685" width="9.5546875" style="11" bestFit="1" customWidth="1"/>
    <col min="8686" max="8926" width="9.109375" style="11"/>
    <col min="8927" max="8927" width="1.88671875" style="11" customWidth="1"/>
    <col min="8928" max="8928" width="7.33203125" style="11" customWidth="1"/>
    <col min="8929" max="8929" width="9.88671875" style="11" customWidth="1"/>
    <col min="8930" max="8930" width="12.6640625" style="11" customWidth="1"/>
    <col min="8931" max="8931" width="11.109375" style="11" customWidth="1"/>
    <col min="8932" max="8932" width="10.88671875" style="11" customWidth="1"/>
    <col min="8933" max="8933" width="11.5546875" style="11" customWidth="1"/>
    <col min="8934" max="8934" width="13.44140625" style="11" customWidth="1"/>
    <col min="8935" max="8935" width="11.109375" style="11" customWidth="1"/>
    <col min="8936" max="8936" width="11.33203125" style="11" bestFit="1" customWidth="1"/>
    <col min="8937" max="8937" width="11.5546875" style="11" customWidth="1"/>
    <col min="8938" max="8938" width="8.88671875" style="11" customWidth="1"/>
    <col min="8939" max="8939" width="9.88671875" style="11" bestFit="1" customWidth="1"/>
    <col min="8940" max="8940" width="9.109375" style="11"/>
    <col min="8941" max="8941" width="9.5546875" style="11" bestFit="1" customWidth="1"/>
    <col min="8942" max="9182" width="9.109375" style="11"/>
    <col min="9183" max="9183" width="1.88671875" style="11" customWidth="1"/>
    <col min="9184" max="9184" width="7.33203125" style="11" customWidth="1"/>
    <col min="9185" max="9185" width="9.88671875" style="11" customWidth="1"/>
    <col min="9186" max="9186" width="12.6640625" style="11" customWidth="1"/>
    <col min="9187" max="9187" width="11.109375" style="11" customWidth="1"/>
    <col min="9188" max="9188" width="10.88671875" style="11" customWidth="1"/>
    <col min="9189" max="9189" width="11.5546875" style="11" customWidth="1"/>
    <col min="9190" max="9190" width="13.44140625" style="11" customWidth="1"/>
    <col min="9191" max="9191" width="11.109375" style="11" customWidth="1"/>
    <col min="9192" max="9192" width="11.33203125" style="11" bestFit="1" customWidth="1"/>
    <col min="9193" max="9193" width="11.5546875" style="11" customWidth="1"/>
    <col min="9194" max="9194" width="8.88671875" style="11" customWidth="1"/>
    <col min="9195" max="9195" width="9.88671875" style="11" bestFit="1" customWidth="1"/>
    <col min="9196" max="9196" width="9.109375" style="11"/>
    <col min="9197" max="9197" width="9.5546875" style="11" bestFit="1" customWidth="1"/>
    <col min="9198" max="9438" width="9.109375" style="11"/>
    <col min="9439" max="9439" width="1.88671875" style="11" customWidth="1"/>
    <col min="9440" max="9440" width="7.33203125" style="11" customWidth="1"/>
    <col min="9441" max="9441" width="9.88671875" style="11" customWidth="1"/>
    <col min="9442" max="9442" width="12.6640625" style="11" customWidth="1"/>
    <col min="9443" max="9443" width="11.109375" style="11" customWidth="1"/>
    <col min="9444" max="9444" width="10.88671875" style="11" customWidth="1"/>
    <col min="9445" max="9445" width="11.5546875" style="11" customWidth="1"/>
    <col min="9446" max="9446" width="13.44140625" style="11" customWidth="1"/>
    <col min="9447" max="9447" width="11.109375" style="11" customWidth="1"/>
    <col min="9448" max="9448" width="11.33203125" style="11" bestFit="1" customWidth="1"/>
    <col min="9449" max="9449" width="11.5546875" style="11" customWidth="1"/>
    <col min="9450" max="9450" width="8.88671875" style="11" customWidth="1"/>
    <col min="9451" max="9451" width="9.88671875" style="11" bestFit="1" customWidth="1"/>
    <col min="9452" max="9452" width="9.109375" style="11"/>
    <col min="9453" max="9453" width="9.5546875" style="11" bestFit="1" customWidth="1"/>
    <col min="9454" max="9694" width="9.109375" style="11"/>
    <col min="9695" max="9695" width="1.88671875" style="11" customWidth="1"/>
    <col min="9696" max="9696" width="7.33203125" style="11" customWidth="1"/>
    <col min="9697" max="9697" width="9.88671875" style="11" customWidth="1"/>
    <col min="9698" max="9698" width="12.6640625" style="11" customWidth="1"/>
    <col min="9699" max="9699" width="11.109375" style="11" customWidth="1"/>
    <col min="9700" max="9700" width="10.88671875" style="11" customWidth="1"/>
    <col min="9701" max="9701" width="11.5546875" style="11" customWidth="1"/>
    <col min="9702" max="9702" width="13.44140625" style="11" customWidth="1"/>
    <col min="9703" max="9703" width="11.109375" style="11" customWidth="1"/>
    <col min="9704" max="9704" width="11.33203125" style="11" bestFit="1" customWidth="1"/>
    <col min="9705" max="9705" width="11.5546875" style="11" customWidth="1"/>
    <col min="9706" max="9706" width="8.88671875" style="11" customWidth="1"/>
    <col min="9707" max="9707" width="9.88671875" style="11" bestFit="1" customWidth="1"/>
    <col min="9708" max="9708" width="9.109375" style="11"/>
    <col min="9709" max="9709" width="9.5546875" style="11" bestFit="1" customWidth="1"/>
    <col min="9710" max="9950" width="9.109375" style="11"/>
    <col min="9951" max="9951" width="1.88671875" style="11" customWidth="1"/>
    <col min="9952" max="9952" width="7.33203125" style="11" customWidth="1"/>
    <col min="9953" max="9953" width="9.88671875" style="11" customWidth="1"/>
    <col min="9954" max="9954" width="12.6640625" style="11" customWidth="1"/>
    <col min="9955" max="9955" width="11.109375" style="11" customWidth="1"/>
    <col min="9956" max="9956" width="10.88671875" style="11" customWidth="1"/>
    <col min="9957" max="9957" width="11.5546875" style="11" customWidth="1"/>
    <col min="9958" max="9958" width="13.44140625" style="11" customWidth="1"/>
    <col min="9959" max="9959" width="11.109375" style="11" customWidth="1"/>
    <col min="9960" max="9960" width="11.33203125" style="11" bestFit="1" customWidth="1"/>
    <col min="9961" max="9961" width="11.5546875" style="11" customWidth="1"/>
    <col min="9962" max="9962" width="8.88671875" style="11" customWidth="1"/>
    <col min="9963" max="9963" width="9.88671875" style="11" bestFit="1" customWidth="1"/>
    <col min="9964" max="9964" width="9.109375" style="11"/>
    <col min="9965" max="9965" width="9.5546875" style="11" bestFit="1" customWidth="1"/>
    <col min="9966" max="10206" width="9.109375" style="11"/>
    <col min="10207" max="10207" width="1.88671875" style="11" customWidth="1"/>
    <col min="10208" max="10208" width="7.33203125" style="11" customWidth="1"/>
    <col min="10209" max="10209" width="9.88671875" style="11" customWidth="1"/>
    <col min="10210" max="10210" width="12.6640625" style="11" customWidth="1"/>
    <col min="10211" max="10211" width="11.109375" style="11" customWidth="1"/>
    <col min="10212" max="10212" width="10.88671875" style="11" customWidth="1"/>
    <col min="10213" max="10213" width="11.5546875" style="11" customWidth="1"/>
    <col min="10214" max="10214" width="13.44140625" style="11" customWidth="1"/>
    <col min="10215" max="10215" width="11.109375" style="11" customWidth="1"/>
    <col min="10216" max="10216" width="11.33203125" style="11" bestFit="1" customWidth="1"/>
    <col min="10217" max="10217" width="11.5546875" style="11" customWidth="1"/>
    <col min="10218" max="10218" width="8.88671875" style="11" customWidth="1"/>
    <col min="10219" max="10219" width="9.88671875" style="11" bestFit="1" customWidth="1"/>
    <col min="10220" max="10220" width="9.109375" style="11"/>
    <col min="10221" max="10221" width="9.5546875" style="11" bestFit="1" customWidth="1"/>
    <col min="10222" max="10462" width="9.109375" style="11"/>
    <col min="10463" max="10463" width="1.88671875" style="11" customWidth="1"/>
    <col min="10464" max="10464" width="7.33203125" style="11" customWidth="1"/>
    <col min="10465" max="10465" width="9.88671875" style="11" customWidth="1"/>
    <col min="10466" max="10466" width="12.6640625" style="11" customWidth="1"/>
    <col min="10467" max="10467" width="11.109375" style="11" customWidth="1"/>
    <col min="10468" max="10468" width="10.88671875" style="11" customWidth="1"/>
    <col min="10469" max="10469" width="11.5546875" style="11" customWidth="1"/>
    <col min="10470" max="10470" width="13.44140625" style="11" customWidth="1"/>
    <col min="10471" max="10471" width="11.109375" style="11" customWidth="1"/>
    <col min="10472" max="10472" width="11.33203125" style="11" bestFit="1" customWidth="1"/>
    <col min="10473" max="10473" width="11.5546875" style="11" customWidth="1"/>
    <col min="10474" max="10474" width="8.88671875" style="11" customWidth="1"/>
    <col min="10475" max="10475" width="9.88671875" style="11" bestFit="1" customWidth="1"/>
    <col min="10476" max="10476" width="9.109375" style="11"/>
    <col min="10477" max="10477" width="9.5546875" style="11" bestFit="1" customWidth="1"/>
    <col min="10478" max="10718" width="9.109375" style="11"/>
    <col min="10719" max="10719" width="1.88671875" style="11" customWidth="1"/>
    <col min="10720" max="10720" width="7.33203125" style="11" customWidth="1"/>
    <col min="10721" max="10721" width="9.88671875" style="11" customWidth="1"/>
    <col min="10722" max="10722" width="12.6640625" style="11" customWidth="1"/>
    <col min="10723" max="10723" width="11.109375" style="11" customWidth="1"/>
    <col min="10724" max="10724" width="10.88671875" style="11" customWidth="1"/>
    <col min="10725" max="10725" width="11.5546875" style="11" customWidth="1"/>
    <col min="10726" max="10726" width="13.44140625" style="11" customWidth="1"/>
    <col min="10727" max="10727" width="11.109375" style="11" customWidth="1"/>
    <col min="10728" max="10728" width="11.33203125" style="11" bestFit="1" customWidth="1"/>
    <col min="10729" max="10729" width="11.5546875" style="11" customWidth="1"/>
    <col min="10730" max="10730" width="8.88671875" style="11" customWidth="1"/>
    <col min="10731" max="10731" width="9.88671875" style="11" bestFit="1" customWidth="1"/>
    <col min="10732" max="10732" width="9.109375" style="11"/>
    <col min="10733" max="10733" width="9.5546875" style="11" bestFit="1" customWidth="1"/>
    <col min="10734" max="10974" width="9.109375" style="11"/>
    <col min="10975" max="10975" width="1.88671875" style="11" customWidth="1"/>
    <col min="10976" max="10976" width="7.33203125" style="11" customWidth="1"/>
    <col min="10977" max="10977" width="9.88671875" style="11" customWidth="1"/>
    <col min="10978" max="10978" width="12.6640625" style="11" customWidth="1"/>
    <col min="10979" max="10979" width="11.109375" style="11" customWidth="1"/>
    <col min="10980" max="10980" width="10.88671875" style="11" customWidth="1"/>
    <col min="10981" max="10981" width="11.5546875" style="11" customWidth="1"/>
    <col min="10982" max="10982" width="13.44140625" style="11" customWidth="1"/>
    <col min="10983" max="10983" width="11.109375" style="11" customWidth="1"/>
    <col min="10984" max="10984" width="11.33203125" style="11" bestFit="1" customWidth="1"/>
    <col min="10985" max="10985" width="11.5546875" style="11" customWidth="1"/>
    <col min="10986" max="10986" width="8.88671875" style="11" customWidth="1"/>
    <col min="10987" max="10987" width="9.88671875" style="11" bestFit="1" customWidth="1"/>
    <col min="10988" max="10988" width="9.109375" style="11"/>
    <col min="10989" max="10989" width="9.5546875" style="11" bestFit="1" customWidth="1"/>
    <col min="10990" max="11230" width="9.109375" style="11"/>
    <col min="11231" max="11231" width="1.88671875" style="11" customWidth="1"/>
    <col min="11232" max="11232" width="7.33203125" style="11" customWidth="1"/>
    <col min="11233" max="11233" width="9.88671875" style="11" customWidth="1"/>
    <col min="11234" max="11234" width="12.6640625" style="11" customWidth="1"/>
    <col min="11235" max="11235" width="11.109375" style="11" customWidth="1"/>
    <col min="11236" max="11236" width="10.88671875" style="11" customWidth="1"/>
    <col min="11237" max="11237" width="11.5546875" style="11" customWidth="1"/>
    <col min="11238" max="11238" width="13.44140625" style="11" customWidth="1"/>
    <col min="11239" max="11239" width="11.109375" style="11" customWidth="1"/>
    <col min="11240" max="11240" width="11.33203125" style="11" bestFit="1" customWidth="1"/>
    <col min="11241" max="11241" width="11.5546875" style="11" customWidth="1"/>
    <col min="11242" max="11242" width="8.88671875" style="11" customWidth="1"/>
    <col min="11243" max="11243" width="9.88671875" style="11" bestFit="1" customWidth="1"/>
    <col min="11244" max="11244" width="9.109375" style="11"/>
    <col min="11245" max="11245" width="9.5546875" style="11" bestFit="1" customWidth="1"/>
    <col min="11246" max="11486" width="9.109375" style="11"/>
    <col min="11487" max="11487" width="1.88671875" style="11" customWidth="1"/>
    <col min="11488" max="11488" width="7.33203125" style="11" customWidth="1"/>
    <col min="11489" max="11489" width="9.88671875" style="11" customWidth="1"/>
    <col min="11490" max="11490" width="12.6640625" style="11" customWidth="1"/>
    <col min="11491" max="11491" width="11.109375" style="11" customWidth="1"/>
    <col min="11492" max="11492" width="10.88671875" style="11" customWidth="1"/>
    <col min="11493" max="11493" width="11.5546875" style="11" customWidth="1"/>
    <col min="11494" max="11494" width="13.44140625" style="11" customWidth="1"/>
    <col min="11495" max="11495" width="11.109375" style="11" customWidth="1"/>
    <col min="11496" max="11496" width="11.33203125" style="11" bestFit="1" customWidth="1"/>
    <col min="11497" max="11497" width="11.5546875" style="11" customWidth="1"/>
    <col min="11498" max="11498" width="8.88671875" style="11" customWidth="1"/>
    <col min="11499" max="11499" width="9.88671875" style="11" bestFit="1" customWidth="1"/>
    <col min="11500" max="11500" width="9.109375" style="11"/>
    <col min="11501" max="11501" width="9.5546875" style="11" bestFit="1" customWidth="1"/>
    <col min="11502" max="11742" width="9.109375" style="11"/>
    <col min="11743" max="11743" width="1.88671875" style="11" customWidth="1"/>
    <col min="11744" max="11744" width="7.33203125" style="11" customWidth="1"/>
    <col min="11745" max="11745" width="9.88671875" style="11" customWidth="1"/>
    <col min="11746" max="11746" width="12.6640625" style="11" customWidth="1"/>
    <col min="11747" max="11747" width="11.109375" style="11" customWidth="1"/>
    <col min="11748" max="11748" width="10.88671875" style="11" customWidth="1"/>
    <col min="11749" max="11749" width="11.5546875" style="11" customWidth="1"/>
    <col min="11750" max="11750" width="13.44140625" style="11" customWidth="1"/>
    <col min="11751" max="11751" width="11.109375" style="11" customWidth="1"/>
    <col min="11752" max="11752" width="11.33203125" style="11" bestFit="1" customWidth="1"/>
    <col min="11753" max="11753" width="11.5546875" style="11" customWidth="1"/>
    <col min="11754" max="11754" width="8.88671875" style="11" customWidth="1"/>
    <col min="11755" max="11755" width="9.88671875" style="11" bestFit="1" customWidth="1"/>
    <col min="11756" max="11756" width="9.109375" style="11"/>
    <col min="11757" max="11757" width="9.5546875" style="11" bestFit="1" customWidth="1"/>
    <col min="11758" max="11998" width="9.109375" style="11"/>
    <col min="11999" max="11999" width="1.88671875" style="11" customWidth="1"/>
    <col min="12000" max="12000" width="7.33203125" style="11" customWidth="1"/>
    <col min="12001" max="12001" width="9.88671875" style="11" customWidth="1"/>
    <col min="12002" max="12002" width="12.6640625" style="11" customWidth="1"/>
    <col min="12003" max="12003" width="11.109375" style="11" customWidth="1"/>
    <col min="12004" max="12004" width="10.88671875" style="11" customWidth="1"/>
    <col min="12005" max="12005" width="11.5546875" style="11" customWidth="1"/>
    <col min="12006" max="12006" width="13.44140625" style="11" customWidth="1"/>
    <col min="12007" max="12007" width="11.109375" style="11" customWidth="1"/>
    <col min="12008" max="12008" width="11.33203125" style="11" bestFit="1" customWidth="1"/>
    <col min="12009" max="12009" width="11.5546875" style="11" customWidth="1"/>
    <col min="12010" max="12010" width="8.88671875" style="11" customWidth="1"/>
    <col min="12011" max="12011" width="9.88671875" style="11" bestFit="1" customWidth="1"/>
    <col min="12012" max="12012" width="9.109375" style="11"/>
    <col min="12013" max="12013" width="9.5546875" style="11" bestFit="1" customWidth="1"/>
    <col min="12014" max="12254" width="9.109375" style="11"/>
    <col min="12255" max="12255" width="1.88671875" style="11" customWidth="1"/>
    <col min="12256" max="12256" width="7.33203125" style="11" customWidth="1"/>
    <col min="12257" max="12257" width="9.88671875" style="11" customWidth="1"/>
    <col min="12258" max="12258" width="12.6640625" style="11" customWidth="1"/>
    <col min="12259" max="12259" width="11.109375" style="11" customWidth="1"/>
    <col min="12260" max="12260" width="10.88671875" style="11" customWidth="1"/>
    <col min="12261" max="12261" width="11.5546875" style="11" customWidth="1"/>
    <col min="12262" max="12262" width="13.44140625" style="11" customWidth="1"/>
    <col min="12263" max="12263" width="11.109375" style="11" customWidth="1"/>
    <col min="12264" max="12264" width="11.33203125" style="11" bestFit="1" customWidth="1"/>
    <col min="12265" max="12265" width="11.5546875" style="11" customWidth="1"/>
    <col min="12266" max="12266" width="8.88671875" style="11" customWidth="1"/>
    <col min="12267" max="12267" width="9.88671875" style="11" bestFit="1" customWidth="1"/>
    <col min="12268" max="12268" width="9.109375" style="11"/>
    <col min="12269" max="12269" width="9.5546875" style="11" bestFit="1" customWidth="1"/>
    <col min="12270" max="12510" width="9.109375" style="11"/>
    <col min="12511" max="12511" width="1.88671875" style="11" customWidth="1"/>
    <col min="12512" max="12512" width="7.33203125" style="11" customWidth="1"/>
    <col min="12513" max="12513" width="9.88671875" style="11" customWidth="1"/>
    <col min="12514" max="12514" width="12.6640625" style="11" customWidth="1"/>
    <col min="12515" max="12515" width="11.109375" style="11" customWidth="1"/>
    <col min="12516" max="12516" width="10.88671875" style="11" customWidth="1"/>
    <col min="12517" max="12517" width="11.5546875" style="11" customWidth="1"/>
    <col min="12518" max="12518" width="13.44140625" style="11" customWidth="1"/>
    <col min="12519" max="12519" width="11.109375" style="11" customWidth="1"/>
    <col min="12520" max="12520" width="11.33203125" style="11" bestFit="1" customWidth="1"/>
    <col min="12521" max="12521" width="11.5546875" style="11" customWidth="1"/>
    <col min="12522" max="12522" width="8.88671875" style="11" customWidth="1"/>
    <col min="12523" max="12523" width="9.88671875" style="11" bestFit="1" customWidth="1"/>
    <col min="12524" max="12524" width="9.109375" style="11"/>
    <col min="12525" max="12525" width="9.5546875" style="11" bestFit="1" customWidth="1"/>
    <col min="12526" max="12766" width="9.109375" style="11"/>
    <col min="12767" max="12767" width="1.88671875" style="11" customWidth="1"/>
    <col min="12768" max="12768" width="7.33203125" style="11" customWidth="1"/>
    <col min="12769" max="12769" width="9.88671875" style="11" customWidth="1"/>
    <col min="12770" max="12770" width="12.6640625" style="11" customWidth="1"/>
    <col min="12771" max="12771" width="11.109375" style="11" customWidth="1"/>
    <col min="12772" max="12772" width="10.88671875" style="11" customWidth="1"/>
    <col min="12773" max="12773" width="11.5546875" style="11" customWidth="1"/>
    <col min="12774" max="12774" width="13.44140625" style="11" customWidth="1"/>
    <col min="12775" max="12775" width="11.109375" style="11" customWidth="1"/>
    <col min="12776" max="12776" width="11.33203125" style="11" bestFit="1" customWidth="1"/>
    <col min="12777" max="12777" width="11.5546875" style="11" customWidth="1"/>
    <col min="12778" max="12778" width="8.88671875" style="11" customWidth="1"/>
    <col min="12779" max="12779" width="9.88671875" style="11" bestFit="1" customWidth="1"/>
    <col min="12780" max="12780" width="9.109375" style="11"/>
    <col min="12781" max="12781" width="9.5546875" style="11" bestFit="1" customWidth="1"/>
    <col min="12782" max="13022" width="9.109375" style="11"/>
    <col min="13023" max="13023" width="1.88671875" style="11" customWidth="1"/>
    <col min="13024" max="13024" width="7.33203125" style="11" customWidth="1"/>
    <col min="13025" max="13025" width="9.88671875" style="11" customWidth="1"/>
    <col min="13026" max="13026" width="12.6640625" style="11" customWidth="1"/>
    <col min="13027" max="13027" width="11.109375" style="11" customWidth="1"/>
    <col min="13028" max="13028" width="10.88671875" style="11" customWidth="1"/>
    <col min="13029" max="13029" width="11.5546875" style="11" customWidth="1"/>
    <col min="13030" max="13030" width="13.44140625" style="11" customWidth="1"/>
    <col min="13031" max="13031" width="11.109375" style="11" customWidth="1"/>
    <col min="13032" max="13032" width="11.33203125" style="11" bestFit="1" customWidth="1"/>
    <col min="13033" max="13033" width="11.5546875" style="11" customWidth="1"/>
    <col min="13034" max="13034" width="8.88671875" style="11" customWidth="1"/>
    <col min="13035" max="13035" width="9.88671875" style="11" bestFit="1" customWidth="1"/>
    <col min="13036" max="13036" width="9.109375" style="11"/>
    <col min="13037" max="13037" width="9.5546875" style="11" bestFit="1" customWidth="1"/>
    <col min="13038" max="13278" width="9.109375" style="11"/>
    <col min="13279" max="13279" width="1.88671875" style="11" customWidth="1"/>
    <col min="13280" max="13280" width="7.33203125" style="11" customWidth="1"/>
    <col min="13281" max="13281" width="9.88671875" style="11" customWidth="1"/>
    <col min="13282" max="13282" width="12.6640625" style="11" customWidth="1"/>
    <col min="13283" max="13283" width="11.109375" style="11" customWidth="1"/>
    <col min="13284" max="13284" width="10.88671875" style="11" customWidth="1"/>
    <col min="13285" max="13285" width="11.5546875" style="11" customWidth="1"/>
    <col min="13286" max="13286" width="13.44140625" style="11" customWidth="1"/>
    <col min="13287" max="13287" width="11.109375" style="11" customWidth="1"/>
    <col min="13288" max="13288" width="11.33203125" style="11" bestFit="1" customWidth="1"/>
    <col min="13289" max="13289" width="11.5546875" style="11" customWidth="1"/>
    <col min="13290" max="13290" width="8.88671875" style="11" customWidth="1"/>
    <col min="13291" max="13291" width="9.88671875" style="11" bestFit="1" customWidth="1"/>
    <col min="13292" max="13292" width="9.109375" style="11"/>
    <col min="13293" max="13293" width="9.5546875" style="11" bestFit="1" customWidth="1"/>
    <col min="13294" max="13534" width="9.109375" style="11"/>
    <col min="13535" max="13535" width="1.88671875" style="11" customWidth="1"/>
    <col min="13536" max="13536" width="7.33203125" style="11" customWidth="1"/>
    <col min="13537" max="13537" width="9.88671875" style="11" customWidth="1"/>
    <col min="13538" max="13538" width="12.6640625" style="11" customWidth="1"/>
    <col min="13539" max="13539" width="11.109375" style="11" customWidth="1"/>
    <col min="13540" max="13540" width="10.88671875" style="11" customWidth="1"/>
    <col min="13541" max="13541" width="11.5546875" style="11" customWidth="1"/>
    <col min="13542" max="13542" width="13.44140625" style="11" customWidth="1"/>
    <col min="13543" max="13543" width="11.109375" style="11" customWidth="1"/>
    <col min="13544" max="13544" width="11.33203125" style="11" bestFit="1" customWidth="1"/>
    <col min="13545" max="13545" width="11.5546875" style="11" customWidth="1"/>
    <col min="13546" max="13546" width="8.88671875" style="11" customWidth="1"/>
    <col min="13547" max="13547" width="9.88671875" style="11" bestFit="1" customWidth="1"/>
    <col min="13548" max="13548" width="9.109375" style="11"/>
    <col min="13549" max="13549" width="9.5546875" style="11" bestFit="1" customWidth="1"/>
    <col min="13550" max="13790" width="9.109375" style="11"/>
    <col min="13791" max="13791" width="1.88671875" style="11" customWidth="1"/>
    <col min="13792" max="13792" width="7.33203125" style="11" customWidth="1"/>
    <col min="13793" max="13793" width="9.88671875" style="11" customWidth="1"/>
    <col min="13794" max="13794" width="12.6640625" style="11" customWidth="1"/>
    <col min="13795" max="13795" width="11.109375" style="11" customWidth="1"/>
    <col min="13796" max="13796" width="10.88671875" style="11" customWidth="1"/>
    <col min="13797" max="13797" width="11.5546875" style="11" customWidth="1"/>
    <col min="13798" max="13798" width="13.44140625" style="11" customWidth="1"/>
    <col min="13799" max="13799" width="11.109375" style="11" customWidth="1"/>
    <col min="13800" max="13800" width="11.33203125" style="11" bestFit="1" customWidth="1"/>
    <col min="13801" max="13801" width="11.5546875" style="11" customWidth="1"/>
    <col min="13802" max="13802" width="8.88671875" style="11" customWidth="1"/>
    <col min="13803" max="13803" width="9.88671875" style="11" bestFit="1" customWidth="1"/>
    <col min="13804" max="13804" width="9.109375" style="11"/>
    <col min="13805" max="13805" width="9.5546875" style="11" bestFit="1" customWidth="1"/>
    <col min="13806" max="14046" width="9.109375" style="11"/>
    <col min="14047" max="14047" width="1.88671875" style="11" customWidth="1"/>
    <col min="14048" max="14048" width="7.33203125" style="11" customWidth="1"/>
    <col min="14049" max="14049" width="9.88671875" style="11" customWidth="1"/>
    <col min="14050" max="14050" width="12.6640625" style="11" customWidth="1"/>
    <col min="14051" max="14051" width="11.109375" style="11" customWidth="1"/>
    <col min="14052" max="14052" width="10.88671875" style="11" customWidth="1"/>
    <col min="14053" max="14053" width="11.5546875" style="11" customWidth="1"/>
    <col min="14054" max="14054" width="13.44140625" style="11" customWidth="1"/>
    <col min="14055" max="14055" width="11.109375" style="11" customWidth="1"/>
    <col min="14056" max="14056" width="11.33203125" style="11" bestFit="1" customWidth="1"/>
    <col min="14057" max="14057" width="11.5546875" style="11" customWidth="1"/>
    <col min="14058" max="14058" width="8.88671875" style="11" customWidth="1"/>
    <col min="14059" max="14059" width="9.88671875" style="11" bestFit="1" customWidth="1"/>
    <col min="14060" max="14060" width="9.109375" style="11"/>
    <col min="14061" max="14061" width="9.5546875" style="11" bestFit="1" customWidth="1"/>
    <col min="14062" max="14302" width="9.109375" style="11"/>
    <col min="14303" max="14303" width="1.88671875" style="11" customWidth="1"/>
    <col min="14304" max="14304" width="7.33203125" style="11" customWidth="1"/>
    <col min="14305" max="14305" width="9.88671875" style="11" customWidth="1"/>
    <col min="14306" max="14306" width="12.6640625" style="11" customWidth="1"/>
    <col min="14307" max="14307" width="11.109375" style="11" customWidth="1"/>
    <col min="14308" max="14308" width="10.88671875" style="11" customWidth="1"/>
    <col min="14309" max="14309" width="11.5546875" style="11" customWidth="1"/>
    <col min="14310" max="14310" width="13.44140625" style="11" customWidth="1"/>
    <col min="14311" max="14311" width="11.109375" style="11" customWidth="1"/>
    <col min="14312" max="14312" width="11.33203125" style="11" bestFit="1" customWidth="1"/>
    <col min="14313" max="14313" width="11.5546875" style="11" customWidth="1"/>
    <col min="14314" max="14314" width="8.88671875" style="11" customWidth="1"/>
    <col min="14315" max="14315" width="9.88671875" style="11" bestFit="1" customWidth="1"/>
    <col min="14316" max="14316" width="9.109375" style="11"/>
    <col min="14317" max="14317" width="9.5546875" style="11" bestFit="1" customWidth="1"/>
    <col min="14318" max="14558" width="9.109375" style="11"/>
    <col min="14559" max="14559" width="1.88671875" style="11" customWidth="1"/>
    <col min="14560" max="14560" width="7.33203125" style="11" customWidth="1"/>
    <col min="14561" max="14561" width="9.88671875" style="11" customWidth="1"/>
    <col min="14562" max="14562" width="12.6640625" style="11" customWidth="1"/>
    <col min="14563" max="14563" width="11.109375" style="11" customWidth="1"/>
    <col min="14564" max="14564" width="10.88671875" style="11" customWidth="1"/>
    <col min="14565" max="14565" width="11.5546875" style="11" customWidth="1"/>
    <col min="14566" max="14566" width="13.44140625" style="11" customWidth="1"/>
    <col min="14567" max="14567" width="11.109375" style="11" customWidth="1"/>
    <col min="14568" max="14568" width="11.33203125" style="11" bestFit="1" customWidth="1"/>
    <col min="14569" max="14569" width="11.5546875" style="11" customWidth="1"/>
    <col min="14570" max="14570" width="8.88671875" style="11" customWidth="1"/>
    <col min="14571" max="14571" width="9.88671875" style="11" bestFit="1" customWidth="1"/>
    <col min="14572" max="14572" width="9.109375" style="11"/>
    <col min="14573" max="14573" width="9.5546875" style="11" bestFit="1" customWidth="1"/>
    <col min="14574" max="14814" width="9.109375" style="11"/>
    <col min="14815" max="14815" width="1.88671875" style="11" customWidth="1"/>
    <col min="14816" max="14816" width="7.33203125" style="11" customWidth="1"/>
    <col min="14817" max="14817" width="9.88671875" style="11" customWidth="1"/>
    <col min="14818" max="14818" width="12.6640625" style="11" customWidth="1"/>
    <col min="14819" max="14819" width="11.109375" style="11" customWidth="1"/>
    <col min="14820" max="14820" width="10.88671875" style="11" customWidth="1"/>
    <col min="14821" max="14821" width="11.5546875" style="11" customWidth="1"/>
    <col min="14822" max="14822" width="13.44140625" style="11" customWidth="1"/>
    <col min="14823" max="14823" width="11.109375" style="11" customWidth="1"/>
    <col min="14824" max="14824" width="11.33203125" style="11" bestFit="1" customWidth="1"/>
    <col min="14825" max="14825" width="11.5546875" style="11" customWidth="1"/>
    <col min="14826" max="14826" width="8.88671875" style="11" customWidth="1"/>
    <col min="14827" max="14827" width="9.88671875" style="11" bestFit="1" customWidth="1"/>
    <col min="14828" max="14828" width="9.109375" style="11"/>
    <col min="14829" max="14829" width="9.5546875" style="11" bestFit="1" customWidth="1"/>
    <col min="14830" max="15070" width="9.109375" style="11"/>
    <col min="15071" max="15071" width="1.88671875" style="11" customWidth="1"/>
    <col min="15072" max="15072" width="7.33203125" style="11" customWidth="1"/>
    <col min="15073" max="15073" width="9.88671875" style="11" customWidth="1"/>
    <col min="15074" max="15074" width="12.6640625" style="11" customWidth="1"/>
    <col min="15075" max="15075" width="11.109375" style="11" customWidth="1"/>
    <col min="15076" max="15076" width="10.88671875" style="11" customWidth="1"/>
    <col min="15077" max="15077" width="11.5546875" style="11" customWidth="1"/>
    <col min="15078" max="15078" width="13.44140625" style="11" customWidth="1"/>
    <col min="15079" max="15079" width="11.109375" style="11" customWidth="1"/>
    <col min="15080" max="15080" width="11.33203125" style="11" bestFit="1" customWidth="1"/>
    <col min="15081" max="15081" width="11.5546875" style="11" customWidth="1"/>
    <col min="15082" max="15082" width="8.88671875" style="11" customWidth="1"/>
    <col min="15083" max="15083" width="9.88671875" style="11" bestFit="1" customWidth="1"/>
    <col min="15084" max="15084" width="9.109375" style="11"/>
    <col min="15085" max="15085" width="9.5546875" style="11" bestFit="1" customWidth="1"/>
    <col min="15086" max="15326" width="9.109375" style="11"/>
    <col min="15327" max="15327" width="1.88671875" style="11" customWidth="1"/>
    <col min="15328" max="15328" width="7.33203125" style="11" customWidth="1"/>
    <col min="15329" max="15329" width="9.88671875" style="11" customWidth="1"/>
    <col min="15330" max="15330" width="12.6640625" style="11" customWidth="1"/>
    <col min="15331" max="15331" width="11.109375" style="11" customWidth="1"/>
    <col min="15332" max="15332" width="10.88671875" style="11" customWidth="1"/>
    <col min="15333" max="15333" width="11.5546875" style="11" customWidth="1"/>
    <col min="15334" max="15334" width="13.44140625" style="11" customWidth="1"/>
    <col min="15335" max="15335" width="11.109375" style="11" customWidth="1"/>
    <col min="15336" max="15336" width="11.33203125" style="11" bestFit="1" customWidth="1"/>
    <col min="15337" max="15337" width="11.5546875" style="11" customWidth="1"/>
    <col min="15338" max="15338" width="8.88671875" style="11" customWidth="1"/>
    <col min="15339" max="15339" width="9.88671875" style="11" bestFit="1" customWidth="1"/>
    <col min="15340" max="15340" width="9.109375" style="11"/>
    <col min="15341" max="15341" width="9.5546875" style="11" bestFit="1" customWidth="1"/>
    <col min="15342" max="15582" width="9.109375" style="11"/>
    <col min="15583" max="15583" width="1.88671875" style="11" customWidth="1"/>
    <col min="15584" max="15584" width="7.33203125" style="11" customWidth="1"/>
    <col min="15585" max="15585" width="9.88671875" style="11" customWidth="1"/>
    <col min="15586" max="15586" width="12.6640625" style="11" customWidth="1"/>
    <col min="15587" max="15587" width="11.109375" style="11" customWidth="1"/>
    <col min="15588" max="15588" width="10.88671875" style="11" customWidth="1"/>
    <col min="15589" max="15589" width="11.5546875" style="11" customWidth="1"/>
    <col min="15590" max="15590" width="13.44140625" style="11" customWidth="1"/>
    <col min="15591" max="15591" width="11.109375" style="11" customWidth="1"/>
    <col min="15592" max="15592" width="11.33203125" style="11" bestFit="1" customWidth="1"/>
    <col min="15593" max="15593" width="11.5546875" style="11" customWidth="1"/>
    <col min="15594" max="15594" width="8.88671875" style="11" customWidth="1"/>
    <col min="15595" max="15595" width="9.88671875" style="11" bestFit="1" customWidth="1"/>
    <col min="15596" max="15596" width="9.109375" style="11"/>
    <col min="15597" max="15597" width="9.5546875" style="11" bestFit="1" customWidth="1"/>
    <col min="15598" max="15838" width="9.109375" style="11"/>
    <col min="15839" max="15839" width="1.88671875" style="11" customWidth="1"/>
    <col min="15840" max="15840" width="7.33203125" style="11" customWidth="1"/>
    <col min="15841" max="15841" width="9.88671875" style="11" customWidth="1"/>
    <col min="15842" max="15842" width="12.6640625" style="11" customWidth="1"/>
    <col min="15843" max="15843" width="11.109375" style="11" customWidth="1"/>
    <col min="15844" max="15844" width="10.88671875" style="11" customWidth="1"/>
    <col min="15845" max="15845" width="11.5546875" style="11" customWidth="1"/>
    <col min="15846" max="15846" width="13.44140625" style="11" customWidth="1"/>
    <col min="15847" max="15847" width="11.109375" style="11" customWidth="1"/>
    <col min="15848" max="15848" width="11.33203125" style="11" bestFit="1" customWidth="1"/>
    <col min="15849" max="15849" width="11.5546875" style="11" customWidth="1"/>
    <col min="15850" max="15850" width="8.88671875" style="11" customWidth="1"/>
    <col min="15851" max="15851" width="9.88671875" style="11" bestFit="1" customWidth="1"/>
    <col min="15852" max="15852" width="9.109375" style="11"/>
    <col min="15853" max="15853" width="9.5546875" style="11" bestFit="1" customWidth="1"/>
    <col min="15854" max="16094" width="9.109375" style="11"/>
    <col min="16095" max="16095" width="1.88671875" style="11" customWidth="1"/>
    <col min="16096" max="16096" width="7.33203125" style="11" customWidth="1"/>
    <col min="16097" max="16097" width="9.88671875" style="11" customWidth="1"/>
    <col min="16098" max="16098" width="12.6640625" style="11" customWidth="1"/>
    <col min="16099" max="16099" width="11.109375" style="11" customWidth="1"/>
    <col min="16100" max="16100" width="10.88671875" style="11" customWidth="1"/>
    <col min="16101" max="16101" width="11.5546875" style="11" customWidth="1"/>
    <col min="16102" max="16102" width="13.44140625" style="11" customWidth="1"/>
    <col min="16103" max="16103" width="11.109375" style="11" customWidth="1"/>
    <col min="16104" max="16104" width="11.33203125" style="11" bestFit="1" customWidth="1"/>
    <col min="16105" max="16105" width="11.5546875" style="11" customWidth="1"/>
    <col min="16106" max="16106" width="8.88671875" style="11" customWidth="1"/>
    <col min="16107" max="16107" width="9.88671875" style="11" bestFit="1" customWidth="1"/>
    <col min="16108" max="16108" width="9.109375" style="11"/>
    <col min="16109" max="16109" width="9.5546875" style="11" bestFit="1" customWidth="1"/>
    <col min="16110" max="16384" width="9.109375" style="11"/>
  </cols>
  <sheetData>
    <row r="1" spans="1:5" ht="15" customHeight="1" x14ac:dyDescent="0.3">
      <c r="A1" s="353" t="s">
        <v>21</v>
      </c>
      <c r="B1" s="353"/>
      <c r="C1" s="353"/>
      <c r="D1" s="353"/>
    </row>
    <row r="2" spans="1:5" ht="15" customHeight="1" x14ac:dyDescent="0.3">
      <c r="A2" s="354" t="s">
        <v>22</v>
      </c>
      <c r="B2" s="354"/>
      <c r="C2" s="354"/>
      <c r="D2" s="354"/>
    </row>
    <row r="3" spans="1:5" ht="15" customHeight="1" x14ac:dyDescent="0.3">
      <c r="A3" s="354" t="s">
        <v>23</v>
      </c>
      <c r="B3" s="354"/>
      <c r="C3" s="354"/>
      <c r="D3" s="354"/>
    </row>
    <row r="4" spans="1:5" ht="15" customHeight="1" x14ac:dyDescent="0.3">
      <c r="A4" s="355"/>
      <c r="B4" s="355"/>
      <c r="C4" s="355"/>
      <c r="D4" s="355"/>
    </row>
    <row r="5" spans="1:5" ht="15" customHeight="1" thickBot="1" x14ac:dyDescent="0.35">
      <c r="A5" s="356" t="s">
        <v>24</v>
      </c>
      <c r="B5" s="357"/>
      <c r="C5" s="357"/>
      <c r="D5" s="358"/>
    </row>
    <row r="6" spans="1:5" ht="15" customHeight="1" thickBot="1" x14ac:dyDescent="0.35">
      <c r="A6" s="341" t="s">
        <v>25</v>
      </c>
      <c r="B6" s="342"/>
      <c r="C6" s="351"/>
      <c r="D6" s="352"/>
    </row>
    <row r="7" spans="1:5" ht="15" customHeight="1" x14ac:dyDescent="0.3">
      <c r="A7" s="17" t="s">
        <v>26</v>
      </c>
      <c r="B7" s="18" t="s">
        <v>27</v>
      </c>
      <c r="C7" s="334" t="s">
        <v>348</v>
      </c>
      <c r="D7" s="335"/>
    </row>
    <row r="8" spans="1:5" ht="15" customHeight="1" x14ac:dyDescent="0.3">
      <c r="A8" s="19" t="s">
        <v>28</v>
      </c>
      <c r="B8" s="20" t="s">
        <v>29</v>
      </c>
      <c r="C8" s="336" t="s">
        <v>349</v>
      </c>
      <c r="D8" s="337"/>
    </row>
    <row r="9" spans="1:5" ht="15" customHeight="1" x14ac:dyDescent="0.3">
      <c r="A9" s="19" t="s">
        <v>30</v>
      </c>
      <c r="B9" s="20" t="s">
        <v>31</v>
      </c>
      <c r="C9" s="338">
        <v>45847</v>
      </c>
      <c r="D9" s="337"/>
    </row>
    <row r="10" spans="1:5" ht="15" customHeight="1" thickBot="1" x14ac:dyDescent="0.35">
      <c r="A10" s="21" t="s">
        <v>32</v>
      </c>
      <c r="B10" s="22" t="s">
        <v>33</v>
      </c>
      <c r="C10" s="339"/>
      <c r="D10" s="340"/>
    </row>
    <row r="11" spans="1:5" ht="15" customHeight="1" thickBot="1" x14ac:dyDescent="0.35">
      <c r="A11" s="23"/>
      <c r="B11" s="24"/>
      <c r="C11" s="210"/>
      <c r="D11" s="25"/>
    </row>
    <row r="12" spans="1:5" ht="15" customHeight="1" thickBot="1" x14ac:dyDescent="0.35">
      <c r="A12" s="341" t="s">
        <v>34</v>
      </c>
      <c r="B12" s="342"/>
      <c r="C12" s="342"/>
      <c r="D12" s="343"/>
    </row>
    <row r="13" spans="1:5" ht="15" customHeight="1" x14ac:dyDescent="0.3">
      <c r="A13" s="17" t="s">
        <v>35</v>
      </c>
      <c r="B13" s="18" t="s">
        <v>36</v>
      </c>
      <c r="C13" s="344">
        <v>45847</v>
      </c>
      <c r="D13" s="345"/>
    </row>
    <row r="14" spans="1:5" ht="15" customHeight="1" x14ac:dyDescent="0.3">
      <c r="A14" s="19" t="s">
        <v>37</v>
      </c>
      <c r="B14" s="346" t="s">
        <v>38</v>
      </c>
      <c r="C14" s="346"/>
      <c r="D14" s="26" t="s">
        <v>39</v>
      </c>
    </row>
    <row r="15" spans="1:5" ht="15" customHeight="1" x14ac:dyDescent="0.3">
      <c r="A15" s="19" t="s">
        <v>40</v>
      </c>
      <c r="B15" s="20" t="s">
        <v>41</v>
      </c>
      <c r="C15" s="76" t="s">
        <v>42</v>
      </c>
      <c r="D15" s="26" t="s">
        <v>43</v>
      </c>
      <c r="E15" s="79"/>
    </row>
    <row r="16" spans="1:5" ht="15" customHeight="1" x14ac:dyDescent="0.3">
      <c r="A16" s="19" t="s">
        <v>44</v>
      </c>
      <c r="B16" s="346" t="s">
        <v>45</v>
      </c>
      <c r="C16" s="346"/>
      <c r="D16" s="77" t="s">
        <v>46</v>
      </c>
      <c r="E16" s="81"/>
    </row>
    <row r="17" spans="1:5" ht="15" customHeight="1" x14ac:dyDescent="0.3">
      <c r="A17" s="19" t="s">
        <v>47</v>
      </c>
      <c r="B17" s="346" t="s">
        <v>48</v>
      </c>
      <c r="C17" s="346"/>
      <c r="D17" s="26" t="s">
        <v>49</v>
      </c>
    </row>
    <row r="18" spans="1:5" ht="15" customHeight="1" thickBot="1" x14ac:dyDescent="0.35">
      <c r="A18" s="21" t="s">
        <v>50</v>
      </c>
      <c r="B18" s="27" t="s">
        <v>51</v>
      </c>
      <c r="C18" s="28" t="s">
        <v>52</v>
      </c>
      <c r="D18" s="75">
        <v>1518</v>
      </c>
    </row>
    <row r="19" spans="1:5" ht="15" customHeight="1" thickBot="1" x14ac:dyDescent="0.35">
      <c r="A19" s="210"/>
      <c r="C19" s="210"/>
      <c r="D19" s="29"/>
    </row>
    <row r="20" spans="1:5" ht="15" customHeight="1" thickBot="1" x14ac:dyDescent="0.35">
      <c r="A20" s="347" t="s">
        <v>53</v>
      </c>
      <c r="B20" s="348"/>
      <c r="C20" s="348"/>
      <c r="D20" s="349"/>
      <c r="E20" s="82"/>
    </row>
    <row r="21" spans="1:5" x14ac:dyDescent="0.3">
      <c r="A21" s="17" t="s">
        <v>54</v>
      </c>
      <c r="B21" s="350" t="s">
        <v>55</v>
      </c>
      <c r="C21" s="350"/>
      <c r="D21" s="30" t="s">
        <v>13</v>
      </c>
      <c r="E21" s="69"/>
    </row>
    <row r="22" spans="1:5" ht="15" customHeight="1" x14ac:dyDescent="0.3">
      <c r="A22" s="19" t="s">
        <v>56</v>
      </c>
      <c r="B22" s="324" t="s">
        <v>57</v>
      </c>
      <c r="C22" s="324"/>
      <c r="D22" s="217">
        <v>513425</v>
      </c>
      <c r="E22" s="69"/>
    </row>
    <row r="23" spans="1:5" ht="15" customHeight="1" x14ac:dyDescent="0.3">
      <c r="A23" s="19" t="s">
        <v>58</v>
      </c>
      <c r="B23" s="324" t="s">
        <v>59</v>
      </c>
      <c r="C23" s="324"/>
      <c r="D23" s="31">
        <v>2574.37</v>
      </c>
      <c r="E23" s="72"/>
    </row>
    <row r="24" spans="1:5" ht="15" customHeight="1" x14ac:dyDescent="0.3">
      <c r="A24" s="19" t="s">
        <v>60</v>
      </c>
      <c r="B24" s="324" t="s">
        <v>61</v>
      </c>
      <c r="C24" s="324"/>
      <c r="D24" s="218" t="s">
        <v>350</v>
      </c>
      <c r="E24" s="72"/>
    </row>
    <row r="25" spans="1:5" ht="15" customHeight="1" x14ac:dyDescent="0.3">
      <c r="A25" s="19" t="s">
        <v>62</v>
      </c>
      <c r="B25" s="324" t="s">
        <v>63</v>
      </c>
      <c r="C25" s="324"/>
      <c r="D25" s="32">
        <v>45687</v>
      </c>
      <c r="E25" s="69"/>
    </row>
    <row r="26" spans="1:5" ht="15" customHeight="1" x14ac:dyDescent="0.3">
      <c r="A26" s="19" t="s">
        <v>64</v>
      </c>
      <c r="B26" s="324" t="s">
        <v>65</v>
      </c>
      <c r="C26" s="324"/>
      <c r="D26" s="32">
        <v>45658</v>
      </c>
      <c r="E26" s="69"/>
    </row>
    <row r="27" spans="1:5" ht="15" customHeight="1" x14ac:dyDescent="0.3">
      <c r="A27" s="19" t="s">
        <v>66</v>
      </c>
      <c r="B27" s="324" t="s">
        <v>67</v>
      </c>
      <c r="C27" s="325"/>
      <c r="D27" s="32" t="s">
        <v>317</v>
      </c>
      <c r="E27" s="72"/>
    </row>
    <row r="28" spans="1:5" ht="15" customHeight="1" thickBot="1" x14ac:dyDescent="0.35">
      <c r="A28" s="21" t="s">
        <v>68</v>
      </c>
      <c r="B28" s="328" t="s">
        <v>69</v>
      </c>
      <c r="C28" s="329"/>
      <c r="D28" s="71">
        <v>10</v>
      </c>
      <c r="E28" s="79"/>
    </row>
    <row r="29" spans="1:5" ht="15" customHeight="1" thickBot="1" x14ac:dyDescent="0.35">
      <c r="A29" s="33"/>
      <c r="B29" s="34"/>
      <c r="C29" s="34"/>
      <c r="D29" s="35"/>
    </row>
    <row r="30" spans="1:5" ht="15" customHeight="1" x14ac:dyDescent="0.3">
      <c r="A30" s="302" t="s">
        <v>70</v>
      </c>
      <c r="B30" s="303"/>
      <c r="C30" s="303"/>
      <c r="D30" s="304"/>
    </row>
    <row r="31" spans="1:5" ht="15" customHeight="1" x14ac:dyDescent="0.3">
      <c r="A31" s="313" t="s">
        <v>71</v>
      </c>
      <c r="B31" s="314"/>
      <c r="C31" s="330"/>
      <c r="D31" s="62" t="s">
        <v>72</v>
      </c>
    </row>
    <row r="32" spans="1:5" ht="15" customHeight="1" x14ac:dyDescent="0.3">
      <c r="A32" s="19" t="s">
        <v>73</v>
      </c>
      <c r="B32" s="331" t="s">
        <v>74</v>
      </c>
      <c r="C32" s="331"/>
      <c r="D32" s="244">
        <f>D23</f>
        <v>2574.37</v>
      </c>
      <c r="E32" s="80"/>
    </row>
    <row r="33" spans="1:5" ht="15" customHeight="1" thickBot="1" x14ac:dyDescent="0.35">
      <c r="A33" s="332" t="s">
        <v>75</v>
      </c>
      <c r="B33" s="333"/>
      <c r="C33" s="333"/>
      <c r="D33" s="245">
        <f>SUM(D32:D32)</f>
        <v>2574.37</v>
      </c>
    </row>
    <row r="34" spans="1:5" ht="15" customHeight="1" thickBot="1" x14ac:dyDescent="0.35">
      <c r="A34" s="11"/>
      <c r="C34" s="11"/>
      <c r="D34" s="11"/>
    </row>
    <row r="35" spans="1:5" ht="15" customHeight="1" x14ac:dyDescent="0.3">
      <c r="A35" s="302" t="s">
        <v>76</v>
      </c>
      <c r="B35" s="303"/>
      <c r="C35" s="303"/>
      <c r="D35" s="304"/>
    </row>
    <row r="36" spans="1:5" ht="15" customHeight="1" x14ac:dyDescent="0.3">
      <c r="A36" s="305" t="s">
        <v>77</v>
      </c>
      <c r="B36" s="306"/>
      <c r="C36" s="63" t="s">
        <v>78</v>
      </c>
      <c r="D36" s="64" t="s">
        <v>79</v>
      </c>
    </row>
    <row r="37" spans="1:5" ht="15" customHeight="1" x14ac:dyDescent="0.3">
      <c r="A37" s="19" t="s">
        <v>73</v>
      </c>
      <c r="B37" s="36" t="s">
        <v>80</v>
      </c>
      <c r="C37" s="161">
        <v>8.3299999999999999E-2</v>
      </c>
      <c r="D37" s="244">
        <f>(D33)*($C$37)</f>
        <v>214.445021</v>
      </c>
      <c r="E37" s="69"/>
    </row>
    <row r="38" spans="1:5" x14ac:dyDescent="0.3">
      <c r="A38" s="19" t="s">
        <v>81</v>
      </c>
      <c r="B38" s="36" t="s">
        <v>82</v>
      </c>
      <c r="C38" s="161">
        <v>2.7799999999999998E-2</v>
      </c>
      <c r="D38" s="244">
        <f>(D33)*($C$38)</f>
        <v>71.567485999999988</v>
      </c>
      <c r="E38" s="70"/>
    </row>
    <row r="39" spans="1:5" ht="15" customHeight="1" x14ac:dyDescent="0.3">
      <c r="A39" s="322" t="s">
        <v>83</v>
      </c>
      <c r="B39" s="323"/>
      <c r="C39" s="162">
        <f>SUM(C37:C38)</f>
        <v>0.1111</v>
      </c>
      <c r="D39" s="247">
        <f>SUM(D37:D38)</f>
        <v>286.01250699999997</v>
      </c>
    </row>
    <row r="40" spans="1:5" ht="15" customHeight="1" x14ac:dyDescent="0.3">
      <c r="A40" s="305" t="s">
        <v>84</v>
      </c>
      <c r="B40" s="306"/>
      <c r="C40" s="63" t="s">
        <v>78</v>
      </c>
      <c r="D40" s="62" t="s">
        <v>79</v>
      </c>
    </row>
    <row r="41" spans="1:5" ht="15" customHeight="1" x14ac:dyDescent="0.3">
      <c r="A41" s="19" t="s">
        <v>73</v>
      </c>
      <c r="B41" s="39" t="s">
        <v>85</v>
      </c>
      <c r="C41" s="237">
        <v>0.2</v>
      </c>
      <c r="D41" s="244">
        <f t="shared" ref="D41:D48" si="0">($D$33+$D$39)*(C41)</f>
        <v>572.07650139999998</v>
      </c>
    </row>
    <row r="42" spans="1:5" ht="15" customHeight="1" x14ac:dyDescent="0.3">
      <c r="A42" s="19" t="s">
        <v>81</v>
      </c>
      <c r="B42" s="39" t="s">
        <v>86</v>
      </c>
      <c r="C42" s="161">
        <v>2.5000000000000001E-2</v>
      </c>
      <c r="D42" s="244">
        <f t="shared" si="0"/>
        <v>71.509562674999998</v>
      </c>
    </row>
    <row r="43" spans="1:5" x14ac:dyDescent="0.3">
      <c r="A43" s="19" t="s">
        <v>87</v>
      </c>
      <c r="B43" s="39" t="s">
        <v>88</v>
      </c>
      <c r="C43" s="161">
        <v>5.0000000000000001E-3</v>
      </c>
      <c r="D43" s="244">
        <f t="shared" si="0"/>
        <v>14.301912535</v>
      </c>
      <c r="E43" s="69"/>
    </row>
    <row r="44" spans="1:5" ht="15" customHeight="1" x14ac:dyDescent="0.3">
      <c r="A44" s="19" t="s">
        <v>89</v>
      </c>
      <c r="B44" s="39" t="s">
        <v>90</v>
      </c>
      <c r="C44" s="161">
        <v>1.4999999999999999E-2</v>
      </c>
      <c r="D44" s="244">
        <f t="shared" si="0"/>
        <v>42.905737604999999</v>
      </c>
    </row>
    <row r="45" spans="1:5" ht="15" customHeight="1" x14ac:dyDescent="0.3">
      <c r="A45" s="19" t="s">
        <v>91</v>
      </c>
      <c r="B45" s="39" t="s">
        <v>92</v>
      </c>
      <c r="C45" s="161">
        <v>0.01</v>
      </c>
      <c r="D45" s="244">
        <f t="shared" si="0"/>
        <v>28.603825069999999</v>
      </c>
    </row>
    <row r="46" spans="1:5" ht="15" customHeight="1" x14ac:dyDescent="0.3">
      <c r="A46" s="19" t="s">
        <v>93</v>
      </c>
      <c r="B46" s="40" t="s">
        <v>94</v>
      </c>
      <c r="C46" s="161">
        <v>6.0000000000000001E-3</v>
      </c>
      <c r="D46" s="244">
        <f t="shared" si="0"/>
        <v>17.162295042</v>
      </c>
    </row>
    <row r="47" spans="1:5" ht="15" customHeight="1" x14ac:dyDescent="0.3">
      <c r="A47" s="19" t="s">
        <v>95</v>
      </c>
      <c r="B47" s="39" t="s">
        <v>96</v>
      </c>
      <c r="C47" s="161">
        <v>2E-3</v>
      </c>
      <c r="D47" s="244">
        <f t="shared" si="0"/>
        <v>5.7207650139999995</v>
      </c>
    </row>
    <row r="48" spans="1:5" ht="15" customHeight="1" x14ac:dyDescent="0.3">
      <c r="A48" s="19" t="s">
        <v>97</v>
      </c>
      <c r="B48" s="39" t="s">
        <v>98</v>
      </c>
      <c r="C48" s="161">
        <v>0.08</v>
      </c>
      <c r="D48" s="244">
        <f t="shared" si="0"/>
        <v>228.83060055999999</v>
      </c>
      <c r="E48" s="81"/>
    </row>
    <row r="49" spans="1:5" ht="15" customHeight="1" x14ac:dyDescent="0.3">
      <c r="A49" s="322" t="s">
        <v>99</v>
      </c>
      <c r="B49" s="323"/>
      <c r="C49" s="162">
        <f>SUM(C41:C48)</f>
        <v>0.34300000000000003</v>
      </c>
      <c r="D49" s="247">
        <f>SUM(D41:D48)</f>
        <v>981.11119990099996</v>
      </c>
    </row>
    <row r="50" spans="1:5" ht="15" customHeight="1" x14ac:dyDescent="0.3">
      <c r="A50" s="305" t="s">
        <v>100</v>
      </c>
      <c r="B50" s="306"/>
      <c r="C50" s="61" t="s">
        <v>101</v>
      </c>
      <c r="D50" s="62" t="s">
        <v>79</v>
      </c>
    </row>
    <row r="51" spans="1:5" ht="15" customHeight="1" x14ac:dyDescent="0.3">
      <c r="A51" s="19" t="s">
        <v>73</v>
      </c>
      <c r="B51" s="41" t="s">
        <v>102</v>
      </c>
      <c r="C51" s="207">
        <v>11</v>
      </c>
      <c r="D51" s="246">
        <f>(11*22)-(D33*6%)</f>
        <v>87.537800000000004</v>
      </c>
      <c r="E51" s="72"/>
    </row>
    <row r="52" spans="1:5" ht="15" customHeight="1" x14ac:dyDescent="0.3">
      <c r="A52" s="19" t="s">
        <v>81</v>
      </c>
      <c r="B52" s="41" t="s">
        <v>103</v>
      </c>
      <c r="C52" s="208">
        <v>44.3</v>
      </c>
      <c r="D52" s="244">
        <f>C52*22</f>
        <v>974.59999999999991</v>
      </c>
      <c r="E52" s="72"/>
    </row>
    <row r="53" spans="1:5" ht="15" customHeight="1" x14ac:dyDescent="0.3">
      <c r="A53" s="315" t="s">
        <v>104</v>
      </c>
      <c r="B53" s="316"/>
      <c r="C53" s="44"/>
      <c r="D53" s="247">
        <f>SUM(D51:D52)</f>
        <v>1062.1378</v>
      </c>
    </row>
    <row r="54" spans="1:5" ht="15" customHeight="1" x14ac:dyDescent="0.3">
      <c r="A54" s="313" t="s">
        <v>105</v>
      </c>
      <c r="B54" s="314"/>
      <c r="C54" s="63" t="s">
        <v>106</v>
      </c>
      <c r="D54" s="62" t="s">
        <v>79</v>
      </c>
    </row>
    <row r="55" spans="1:5" ht="15" customHeight="1" x14ac:dyDescent="0.3">
      <c r="A55" s="19" t="s">
        <v>73</v>
      </c>
      <c r="B55" s="36" t="s">
        <v>107</v>
      </c>
      <c r="C55" s="85"/>
      <c r="D55" s="45">
        <f>(D33/220)*150%*0.5*C55</f>
        <v>0</v>
      </c>
      <c r="E55" s="79"/>
    </row>
    <row r="56" spans="1:5" ht="15" customHeight="1" thickBot="1" x14ac:dyDescent="0.35">
      <c r="A56" s="300" t="s">
        <v>108</v>
      </c>
      <c r="B56" s="301"/>
      <c r="C56" s="46"/>
      <c r="D56" s="47">
        <f>SUM(D55)</f>
        <v>0</v>
      </c>
    </row>
    <row r="57" spans="1:5" ht="15" customHeight="1" x14ac:dyDescent="0.3">
      <c r="A57" s="305" t="s">
        <v>318</v>
      </c>
      <c r="B57" s="306"/>
      <c r="C57" s="306"/>
      <c r="D57" s="326"/>
    </row>
    <row r="58" spans="1:5" ht="15" customHeight="1" x14ac:dyDescent="0.25">
      <c r="A58" s="67" t="s">
        <v>110</v>
      </c>
      <c r="B58" s="327" t="s">
        <v>111</v>
      </c>
      <c r="C58" s="327"/>
      <c r="D58" s="244">
        <f>(D39)</f>
        <v>286.01250699999997</v>
      </c>
    </row>
    <row r="59" spans="1:5" ht="15" customHeight="1" x14ac:dyDescent="0.25">
      <c r="A59" s="67" t="s">
        <v>112</v>
      </c>
      <c r="B59" s="327" t="s">
        <v>113</v>
      </c>
      <c r="C59" s="327"/>
      <c r="D59" s="244">
        <f>(D49)</f>
        <v>981.11119990099996</v>
      </c>
    </row>
    <row r="60" spans="1:5" ht="15" customHeight="1" x14ac:dyDescent="0.25">
      <c r="A60" s="67" t="s">
        <v>114</v>
      </c>
      <c r="B60" s="327" t="s">
        <v>115</v>
      </c>
      <c r="C60" s="327"/>
      <c r="D60" s="244">
        <f>(D53)</f>
        <v>1062.1378</v>
      </c>
    </row>
    <row r="61" spans="1:5" ht="15" customHeight="1" x14ac:dyDescent="0.25">
      <c r="A61" s="67" t="s">
        <v>116</v>
      </c>
      <c r="B61" s="311" t="s">
        <v>117</v>
      </c>
      <c r="C61" s="312"/>
      <c r="D61" s="244">
        <f>D56</f>
        <v>0</v>
      </c>
    </row>
    <row r="62" spans="1:5" ht="15" customHeight="1" thickBot="1" x14ac:dyDescent="0.35">
      <c r="A62" s="300" t="s">
        <v>118</v>
      </c>
      <c r="B62" s="301"/>
      <c r="C62" s="301"/>
      <c r="D62" s="245">
        <f>SUM(D58:D61)</f>
        <v>2329.2615069009998</v>
      </c>
    </row>
    <row r="63" spans="1:5" ht="15" customHeight="1" thickBot="1" x14ac:dyDescent="0.35">
      <c r="A63" s="12"/>
      <c r="B63" s="12"/>
      <c r="C63" s="12"/>
      <c r="D63" s="12"/>
    </row>
    <row r="64" spans="1:5" ht="15" customHeight="1" x14ac:dyDescent="0.3">
      <c r="A64" s="302" t="s">
        <v>119</v>
      </c>
      <c r="B64" s="303"/>
      <c r="C64" s="303"/>
      <c r="D64" s="304"/>
    </row>
    <row r="65" spans="1:5" ht="15" customHeight="1" x14ac:dyDescent="0.3">
      <c r="A65" s="305" t="s">
        <v>120</v>
      </c>
      <c r="B65" s="306"/>
      <c r="C65" s="63" t="s">
        <v>78</v>
      </c>
      <c r="D65" s="62" t="s">
        <v>79</v>
      </c>
    </row>
    <row r="66" spans="1:5" ht="15" customHeight="1" x14ac:dyDescent="0.3">
      <c r="A66" s="19" t="s">
        <v>73</v>
      </c>
      <c r="B66" s="48" t="s">
        <v>121</v>
      </c>
      <c r="C66" s="235">
        <v>4.1999999999999997E-3</v>
      </c>
      <c r="D66" s="254">
        <f t="shared" ref="D66:D71" si="1">($D$33)*(C66)</f>
        <v>10.812353999999999</v>
      </c>
    </row>
    <row r="67" spans="1:5" x14ac:dyDescent="0.3">
      <c r="A67" s="19" t="s">
        <v>81</v>
      </c>
      <c r="B67" s="48" t="s">
        <v>122</v>
      </c>
      <c r="C67" s="236">
        <f>8%*C66</f>
        <v>3.3599999999999998E-4</v>
      </c>
      <c r="D67" s="254">
        <f t="shared" si="1"/>
        <v>0.86498831999999992</v>
      </c>
    </row>
    <row r="68" spans="1:5" ht="27.6" x14ac:dyDescent="0.3">
      <c r="A68" s="19" t="s">
        <v>87</v>
      </c>
      <c r="B68" s="48" t="s">
        <v>123</v>
      </c>
      <c r="C68" s="234">
        <v>0.04</v>
      </c>
      <c r="D68" s="254">
        <f t="shared" si="1"/>
        <v>102.9748</v>
      </c>
    </row>
    <row r="69" spans="1:5" ht="27.6" x14ac:dyDescent="0.3">
      <c r="A69" s="19" t="s">
        <v>89</v>
      </c>
      <c r="B69" s="48" t="s">
        <v>124</v>
      </c>
      <c r="C69" s="236">
        <v>1.9400000000000001E-2</v>
      </c>
      <c r="D69" s="254">
        <f t="shared" si="1"/>
        <v>49.942777999999997</v>
      </c>
    </row>
    <row r="70" spans="1:5" x14ac:dyDescent="0.3">
      <c r="A70" s="19" t="s">
        <v>91</v>
      </c>
      <c r="B70" s="48" t="s">
        <v>125</v>
      </c>
      <c r="C70" s="236">
        <f>'[1]1- RT (Engenheiro agrônomo)'!$C$81</f>
        <v>7.0000000000000001E-3</v>
      </c>
      <c r="D70" s="254">
        <f t="shared" si="1"/>
        <v>18.020589999999999</v>
      </c>
    </row>
    <row r="71" spans="1:5" ht="27.6" x14ac:dyDescent="0.3">
      <c r="A71" s="19" t="s">
        <v>93</v>
      </c>
      <c r="B71" s="48" t="s">
        <v>126</v>
      </c>
      <c r="C71" s="234">
        <v>2.0000000000000001E-4</v>
      </c>
      <c r="D71" s="254">
        <f t="shared" si="1"/>
        <v>0.51487400000000005</v>
      </c>
    </row>
    <row r="72" spans="1:5" ht="15" customHeight="1" thickBot="1" x14ac:dyDescent="0.35">
      <c r="A72" s="300" t="s">
        <v>127</v>
      </c>
      <c r="B72" s="301"/>
      <c r="C72" s="164">
        <f>SUM(C66:C71)</f>
        <v>7.1136000000000005E-2</v>
      </c>
      <c r="D72" s="245">
        <f>SUM(D66:D71)</f>
        <v>183.13038431999999</v>
      </c>
    </row>
    <row r="73" spans="1:5" ht="15" customHeight="1" thickBot="1" x14ac:dyDescent="0.35">
      <c r="A73" s="12"/>
      <c r="B73" s="13"/>
      <c r="C73" s="13"/>
      <c r="D73" s="13"/>
    </row>
    <row r="74" spans="1:5" ht="15" customHeight="1" x14ac:dyDescent="0.3">
      <c r="A74" s="302" t="s">
        <v>128</v>
      </c>
      <c r="B74" s="303"/>
      <c r="C74" s="303"/>
      <c r="D74" s="304"/>
    </row>
    <row r="75" spans="1:5" ht="15" customHeight="1" x14ac:dyDescent="0.3">
      <c r="A75" s="313" t="s">
        <v>129</v>
      </c>
      <c r="B75" s="314"/>
      <c r="C75" s="63" t="s">
        <v>78</v>
      </c>
      <c r="D75" s="62" t="s">
        <v>79</v>
      </c>
    </row>
    <row r="76" spans="1:5" ht="15" customHeight="1" x14ac:dyDescent="0.3">
      <c r="A76" s="19" t="s">
        <v>73</v>
      </c>
      <c r="B76" s="36" t="s">
        <v>130</v>
      </c>
      <c r="C76" s="215">
        <v>8.3299999999999999E-2</v>
      </c>
      <c r="D76" s="254">
        <f>($D$33+$D$39+$D$49+$D$53+$D$72)*(C76)</f>
        <v>423.72726553870928</v>
      </c>
      <c r="E76" s="70"/>
    </row>
    <row r="77" spans="1:5" ht="15" customHeight="1" x14ac:dyDescent="0.3">
      <c r="A77" s="19" t="s">
        <v>81</v>
      </c>
      <c r="B77" s="36" t="s">
        <v>131</v>
      </c>
      <c r="C77" s="215">
        <v>8.2000000000000007E-3</v>
      </c>
      <c r="D77" s="254">
        <f>($D$33+$D$39+$D$49+$D$53+$D$72)*(C77)</f>
        <v>41.711447508012206</v>
      </c>
    </row>
    <row r="78" spans="1:5" ht="15" customHeight="1" x14ac:dyDescent="0.3">
      <c r="A78" s="19" t="s">
        <v>87</v>
      </c>
      <c r="B78" s="36" t="s">
        <v>132</v>
      </c>
      <c r="C78" s="215">
        <v>2.0000000000000001E-4</v>
      </c>
      <c r="D78" s="254">
        <f>($D$33+$D$39+$D$49+$D$53+$D$72)*(C78)</f>
        <v>1.0173523782442</v>
      </c>
    </row>
    <row r="79" spans="1:5" ht="15" customHeight="1" x14ac:dyDescent="0.3">
      <c r="A79" s="19" t="s">
        <v>89</v>
      </c>
      <c r="B79" s="36" t="s">
        <v>133</v>
      </c>
      <c r="C79" s="215">
        <v>2.9999999999999997E-4</v>
      </c>
      <c r="D79" s="254">
        <f>($D$33+$D$39+$D$49+$D$53+$D$72)*(C79)</f>
        <v>1.5260285673662999</v>
      </c>
    </row>
    <row r="80" spans="1:5" ht="15" customHeight="1" x14ac:dyDescent="0.3">
      <c r="A80" s="19" t="s">
        <v>91</v>
      </c>
      <c r="B80" s="48" t="s">
        <v>134</v>
      </c>
      <c r="C80" s="215">
        <v>4.0000000000000002E-4</v>
      </c>
      <c r="D80" s="254">
        <f>($D$33+$D$39+$D$49+$D$53+$D$72)*(C80)</f>
        <v>2.0347047564884</v>
      </c>
    </row>
    <row r="81" spans="1:5" ht="15" customHeight="1" x14ac:dyDescent="0.3">
      <c r="A81" s="315" t="s">
        <v>135</v>
      </c>
      <c r="B81" s="316"/>
      <c r="C81" s="213">
        <f>SUM(C76:C80)</f>
        <v>9.2399999999999996E-2</v>
      </c>
      <c r="D81" s="260">
        <f>SUM(D76:D80)</f>
        <v>470.01679874882041</v>
      </c>
    </row>
    <row r="82" spans="1:5" ht="15" customHeight="1" x14ac:dyDescent="0.3">
      <c r="A82" s="313" t="s">
        <v>136</v>
      </c>
      <c r="B82" s="314"/>
      <c r="C82" s="63"/>
      <c r="D82" s="62" t="s">
        <v>79</v>
      </c>
    </row>
    <row r="83" spans="1:5" ht="15" customHeight="1" x14ac:dyDescent="0.3">
      <c r="A83" s="19" t="s">
        <v>73</v>
      </c>
      <c r="B83" s="36" t="s">
        <v>137</v>
      </c>
      <c r="C83" s="85"/>
      <c r="D83" s="45"/>
      <c r="E83" s="79"/>
    </row>
    <row r="84" spans="1:5" ht="15" customHeight="1" thickBot="1" x14ac:dyDescent="0.35">
      <c r="A84" s="300" t="s">
        <v>138</v>
      </c>
      <c r="B84" s="301"/>
      <c r="C84" s="46"/>
      <c r="D84" s="47">
        <f>SUM(D83)</f>
        <v>0</v>
      </c>
    </row>
    <row r="85" spans="1:5" ht="15" customHeight="1" x14ac:dyDescent="0.3">
      <c r="A85" s="317" t="s">
        <v>139</v>
      </c>
      <c r="B85" s="318"/>
      <c r="C85" s="318"/>
      <c r="D85" s="319"/>
    </row>
    <row r="86" spans="1:5" ht="15" customHeight="1" x14ac:dyDescent="0.25">
      <c r="A86" s="67" t="s">
        <v>140</v>
      </c>
      <c r="B86" s="320" t="s">
        <v>141</v>
      </c>
      <c r="C86" s="321"/>
      <c r="D86" s="244">
        <f>(D81)</f>
        <v>470.01679874882041</v>
      </c>
    </row>
    <row r="87" spans="1:5" ht="15" customHeight="1" x14ac:dyDescent="0.25">
      <c r="A87" s="68" t="s">
        <v>142</v>
      </c>
      <c r="B87" s="311" t="s">
        <v>137</v>
      </c>
      <c r="C87" s="312"/>
      <c r="D87" s="254">
        <f>D84</f>
        <v>0</v>
      </c>
    </row>
    <row r="88" spans="1:5" ht="15" customHeight="1" thickBot="1" x14ac:dyDescent="0.35">
      <c r="A88" s="300" t="s">
        <v>143</v>
      </c>
      <c r="B88" s="301"/>
      <c r="C88" s="307"/>
      <c r="D88" s="245">
        <f>SUM(D86:D87)</f>
        <v>470.01679874882041</v>
      </c>
    </row>
    <row r="89" spans="1:5" ht="15" customHeight="1" thickBot="1" x14ac:dyDescent="0.35">
      <c r="A89" s="12"/>
      <c r="B89" s="12"/>
      <c r="C89" s="12"/>
      <c r="D89" s="12"/>
    </row>
    <row r="90" spans="1:5" ht="15" customHeight="1" x14ac:dyDescent="0.3">
      <c r="A90" s="302" t="s">
        <v>144</v>
      </c>
      <c r="B90" s="303"/>
      <c r="C90" s="303"/>
      <c r="D90" s="304"/>
    </row>
    <row r="91" spans="1:5" ht="15" customHeight="1" x14ac:dyDescent="0.3">
      <c r="A91" s="305" t="s">
        <v>145</v>
      </c>
      <c r="B91" s="306"/>
      <c r="C91" s="306"/>
      <c r="D91" s="62" t="s">
        <v>79</v>
      </c>
    </row>
    <row r="92" spans="1:5" ht="15" customHeight="1" x14ac:dyDescent="0.3">
      <c r="A92" s="97" t="s">
        <v>73</v>
      </c>
      <c r="B92" s="98" t="s">
        <v>171</v>
      </c>
      <c r="C92" s="99"/>
      <c r="D92" s="261">
        <v>0</v>
      </c>
      <c r="E92" s="360"/>
    </row>
    <row r="93" spans="1:5" ht="15" customHeight="1" x14ac:dyDescent="0.3">
      <c r="A93" s="97" t="s">
        <v>81</v>
      </c>
      <c r="B93" s="98" t="s">
        <v>147</v>
      </c>
      <c r="C93" s="99"/>
      <c r="D93" s="262">
        <v>0</v>
      </c>
      <c r="E93" s="360"/>
    </row>
    <row r="94" spans="1:5" ht="15" customHeight="1" x14ac:dyDescent="0.3">
      <c r="A94" s="97" t="s">
        <v>87</v>
      </c>
      <c r="B94" s="98" t="s">
        <v>148</v>
      </c>
      <c r="C94" s="99"/>
      <c r="D94" s="262">
        <f>UNIFORME!H48</f>
        <v>94.40333333333335</v>
      </c>
      <c r="E94" s="360"/>
    </row>
    <row r="95" spans="1:5" ht="15" customHeight="1" thickBot="1" x14ac:dyDescent="0.35">
      <c r="A95" s="361" t="s">
        <v>149</v>
      </c>
      <c r="B95" s="362"/>
      <c r="C95" s="100"/>
      <c r="D95" s="263">
        <f>SUM(D92:D94)</f>
        <v>94.40333333333335</v>
      </c>
    </row>
    <row r="96" spans="1:5" ht="15" customHeight="1" thickBot="1" x14ac:dyDescent="0.35">
      <c r="A96" s="14"/>
      <c r="B96" s="15"/>
      <c r="C96" s="15"/>
      <c r="D96" s="51"/>
    </row>
    <row r="97" spans="1:5" ht="15" customHeight="1" x14ac:dyDescent="0.3">
      <c r="A97" s="308" t="s">
        <v>150</v>
      </c>
      <c r="B97" s="309"/>
      <c r="C97" s="309"/>
      <c r="D97" s="310"/>
    </row>
    <row r="98" spans="1:5" ht="15" customHeight="1" x14ac:dyDescent="0.3">
      <c r="A98" s="297" t="s">
        <v>151</v>
      </c>
      <c r="B98" s="298"/>
      <c r="C98" s="63" t="s">
        <v>78</v>
      </c>
      <c r="D98" s="65" t="s">
        <v>79</v>
      </c>
    </row>
    <row r="99" spans="1:5" ht="15" customHeight="1" x14ac:dyDescent="0.3">
      <c r="A99" s="19" t="s">
        <v>73</v>
      </c>
      <c r="B99" s="52" t="s">
        <v>152</v>
      </c>
      <c r="C99" s="37">
        <v>1.2E-2</v>
      </c>
      <c r="D99" s="254">
        <f>(D33+D62+D72+D88+D95)*C99</f>
        <v>67.814184279637843</v>
      </c>
      <c r="E99" s="73"/>
    </row>
    <row r="100" spans="1:5" ht="15" customHeight="1" x14ac:dyDescent="0.3">
      <c r="A100" s="19" t="s">
        <v>81</v>
      </c>
      <c r="B100" s="52" t="s">
        <v>153</v>
      </c>
      <c r="C100" s="37">
        <v>1.2E-2</v>
      </c>
      <c r="D100" s="254">
        <f>(D33+D62+D72+D88+D95+D99)*C100</f>
        <v>68.627954490993503</v>
      </c>
      <c r="E100" s="73"/>
    </row>
    <row r="101" spans="1:5" ht="15" customHeight="1" x14ac:dyDescent="0.3">
      <c r="A101" s="299" t="s">
        <v>87</v>
      </c>
      <c r="B101" s="40" t="s">
        <v>154</v>
      </c>
      <c r="C101" s="53"/>
      <c r="D101" s="244"/>
      <c r="E101" s="74"/>
    </row>
    <row r="102" spans="1:5" ht="15" customHeight="1" x14ac:dyDescent="0.3">
      <c r="A102" s="299"/>
      <c r="B102" s="54" t="s">
        <v>155</v>
      </c>
      <c r="C102" s="37">
        <v>0.03</v>
      </c>
      <c r="D102" s="254">
        <f>((D33+D62+D72+D88+D95+D99+D100)/(1-C101))*C102</f>
        <v>173.62872486221357</v>
      </c>
      <c r="E102" s="74"/>
    </row>
    <row r="103" spans="1:5" ht="15" customHeight="1" x14ac:dyDescent="0.3">
      <c r="A103" s="299"/>
      <c r="B103" s="54" t="s">
        <v>156</v>
      </c>
      <c r="C103" s="37">
        <v>6.4999999999999997E-3</v>
      </c>
      <c r="D103" s="254">
        <f>((D33+D62+D72+D88+D95+D99+D100)/(1-C101))*C103</f>
        <v>37.619557053479603</v>
      </c>
      <c r="E103" s="74"/>
    </row>
    <row r="104" spans="1:5" ht="15" customHeight="1" x14ac:dyDescent="0.3">
      <c r="A104" s="299"/>
      <c r="B104" s="40" t="s">
        <v>157</v>
      </c>
      <c r="C104" s="55"/>
      <c r="D104" s="254"/>
    </row>
    <row r="105" spans="1:5" ht="15" customHeight="1" x14ac:dyDescent="0.3">
      <c r="A105" s="299"/>
      <c r="B105" s="40" t="s">
        <v>158</v>
      </c>
      <c r="C105" s="55"/>
      <c r="D105" s="254"/>
    </row>
    <row r="106" spans="1:5" ht="15" customHeight="1" x14ac:dyDescent="0.3">
      <c r="A106" s="299"/>
      <c r="B106" s="54" t="s">
        <v>159</v>
      </c>
      <c r="C106" s="37">
        <v>0.05</v>
      </c>
      <c r="D106" s="254">
        <f>((D33+D62+D72+D88+D95+D99+D100)/(1-C101))*C106</f>
        <v>289.38120810368929</v>
      </c>
    </row>
    <row r="107" spans="1:5" ht="15" customHeight="1" thickBot="1" x14ac:dyDescent="0.35">
      <c r="A107" s="300" t="s">
        <v>160</v>
      </c>
      <c r="B107" s="301"/>
      <c r="C107" s="56">
        <f>C99+C100+C102+C103+C106</f>
        <v>0.1105</v>
      </c>
      <c r="D107" s="255">
        <f>SUM(D99:D100,D102:D103,D106)</f>
        <v>637.07162879001385</v>
      </c>
    </row>
    <row r="108" spans="1:5" ht="15" customHeight="1" thickBot="1" x14ac:dyDescent="0.35">
      <c r="A108" s="12"/>
      <c r="B108" s="12"/>
      <c r="C108" s="12"/>
      <c r="D108" s="12"/>
    </row>
    <row r="109" spans="1:5" ht="15" customHeight="1" x14ac:dyDescent="0.3">
      <c r="A109" s="302" t="s">
        <v>161</v>
      </c>
      <c r="B109" s="303"/>
      <c r="C109" s="303"/>
      <c r="D109" s="304"/>
    </row>
    <row r="110" spans="1:5" ht="15" customHeight="1" x14ac:dyDescent="0.3">
      <c r="A110" s="305" t="s">
        <v>162</v>
      </c>
      <c r="B110" s="306"/>
      <c r="C110" s="306"/>
      <c r="D110" s="66" t="s">
        <v>79</v>
      </c>
    </row>
    <row r="111" spans="1:5" ht="15" customHeight="1" x14ac:dyDescent="0.3">
      <c r="A111" s="19" t="s">
        <v>73</v>
      </c>
      <c r="B111" s="291" t="s">
        <v>163</v>
      </c>
      <c r="C111" s="292"/>
      <c r="D111" s="256">
        <f>(D33)</f>
        <v>2574.37</v>
      </c>
    </row>
    <row r="112" spans="1:5" ht="15" customHeight="1" x14ac:dyDescent="0.3">
      <c r="A112" s="19" t="s">
        <v>81</v>
      </c>
      <c r="B112" s="291" t="s">
        <v>164</v>
      </c>
      <c r="C112" s="292"/>
      <c r="D112" s="254">
        <f>(D62)</f>
        <v>2329.2615069009998</v>
      </c>
    </row>
    <row r="113" spans="1:5" ht="15" customHeight="1" x14ac:dyDescent="0.3">
      <c r="A113" s="19" t="s">
        <v>87</v>
      </c>
      <c r="B113" s="291" t="s">
        <v>165</v>
      </c>
      <c r="C113" s="292"/>
      <c r="D113" s="254">
        <f>(D72)</f>
        <v>183.13038431999999</v>
      </c>
    </row>
    <row r="114" spans="1:5" ht="15" customHeight="1" x14ac:dyDescent="0.3">
      <c r="A114" s="19" t="s">
        <v>89</v>
      </c>
      <c r="B114" s="291" t="s">
        <v>166</v>
      </c>
      <c r="C114" s="292"/>
      <c r="D114" s="254">
        <f>(D88)</f>
        <v>470.01679874882041</v>
      </c>
    </row>
    <row r="115" spans="1:5" ht="15" customHeight="1" x14ac:dyDescent="0.3">
      <c r="A115" s="19" t="s">
        <v>91</v>
      </c>
      <c r="B115" s="291" t="s">
        <v>167</v>
      </c>
      <c r="C115" s="292"/>
      <c r="D115" s="254">
        <f>D95</f>
        <v>94.40333333333335</v>
      </c>
    </row>
    <row r="116" spans="1:5" ht="15" customHeight="1" x14ac:dyDescent="0.3">
      <c r="A116" s="293" t="s">
        <v>168</v>
      </c>
      <c r="B116" s="294"/>
      <c r="C116" s="295"/>
      <c r="D116" s="257">
        <f>SUM(D111:D115)</f>
        <v>5651.182023303154</v>
      </c>
      <c r="E116" s="81"/>
    </row>
    <row r="117" spans="1:5" ht="15" customHeight="1" thickBot="1" x14ac:dyDescent="0.35">
      <c r="A117" s="57" t="s">
        <v>93</v>
      </c>
      <c r="B117" s="296" t="s">
        <v>169</v>
      </c>
      <c r="C117" s="296"/>
      <c r="D117" s="258">
        <f>(D107)</f>
        <v>637.07162879001385</v>
      </c>
    </row>
    <row r="118" spans="1:5" ht="15" customHeight="1" thickBot="1" x14ac:dyDescent="0.35">
      <c r="A118" s="287" t="s">
        <v>170</v>
      </c>
      <c r="B118" s="288"/>
      <c r="C118" s="288"/>
      <c r="D118" s="259">
        <f>SUM(D116:D117)</f>
        <v>6288.2536520931681</v>
      </c>
    </row>
    <row r="119" spans="1:5" ht="15" customHeight="1" x14ac:dyDescent="0.3">
      <c r="A119" s="11"/>
      <c r="D119" s="212">
        <f>D118*10</f>
        <v>62882.536520931681</v>
      </c>
    </row>
    <row r="120" spans="1:5" ht="15" customHeight="1" x14ac:dyDescent="0.3">
      <c r="D120" s="212">
        <f>D119*12</f>
        <v>754590.43825118011</v>
      </c>
    </row>
    <row r="121" spans="1:5" ht="15" customHeight="1" x14ac:dyDescent="0.3">
      <c r="D121" s="29"/>
    </row>
    <row r="122" spans="1:5" ht="15" customHeight="1" x14ac:dyDescent="0.3">
      <c r="D122" s="29"/>
    </row>
    <row r="123" spans="1:5" ht="15" customHeight="1" x14ac:dyDescent="0.3">
      <c r="C123" s="58"/>
    </row>
  </sheetData>
  <mergeCells count="73">
    <mergeCell ref="A1:D1"/>
    <mergeCell ref="A2:D2"/>
    <mergeCell ref="A3:D3"/>
    <mergeCell ref="A4:D4"/>
    <mergeCell ref="A5:D5"/>
    <mergeCell ref="A6:D6"/>
    <mergeCell ref="B23:C23"/>
    <mergeCell ref="B24:C24"/>
    <mergeCell ref="B25:C25"/>
    <mergeCell ref="B26:C26"/>
    <mergeCell ref="C7:D7"/>
    <mergeCell ref="C8:D8"/>
    <mergeCell ref="C9:D9"/>
    <mergeCell ref="C10:D10"/>
    <mergeCell ref="A12:D12"/>
    <mergeCell ref="B27:C27"/>
    <mergeCell ref="C13:D13"/>
    <mergeCell ref="A40:B40"/>
    <mergeCell ref="A49:B49"/>
    <mergeCell ref="A50:B50"/>
    <mergeCell ref="B28:C28"/>
    <mergeCell ref="B14:C14"/>
    <mergeCell ref="B16:C16"/>
    <mergeCell ref="B17:C17"/>
    <mergeCell ref="A20:D20"/>
    <mergeCell ref="B21:C21"/>
    <mergeCell ref="B22:C22"/>
    <mergeCell ref="A53:B53"/>
    <mergeCell ref="A30:D30"/>
    <mergeCell ref="A31:C31"/>
    <mergeCell ref="B32:C32"/>
    <mergeCell ref="A33:C33"/>
    <mergeCell ref="A35:D35"/>
    <mergeCell ref="A36:B36"/>
    <mergeCell ref="A39:B39"/>
    <mergeCell ref="A74:D74"/>
    <mergeCell ref="A54:B54"/>
    <mergeCell ref="A56:B56"/>
    <mergeCell ref="A57:D57"/>
    <mergeCell ref="B58:C58"/>
    <mergeCell ref="B59:C59"/>
    <mergeCell ref="B60:C60"/>
    <mergeCell ref="B61:C61"/>
    <mergeCell ref="A62:C62"/>
    <mergeCell ref="A64:D64"/>
    <mergeCell ref="A65:B65"/>
    <mergeCell ref="A72:B72"/>
    <mergeCell ref="E92:E94"/>
    <mergeCell ref="A95:B95"/>
    <mergeCell ref="A75:B75"/>
    <mergeCell ref="A81:B81"/>
    <mergeCell ref="A82:B82"/>
    <mergeCell ref="A84:B84"/>
    <mergeCell ref="A85:D85"/>
    <mergeCell ref="B86:C86"/>
    <mergeCell ref="A110:C110"/>
    <mergeCell ref="B87:C87"/>
    <mergeCell ref="A88:C88"/>
    <mergeCell ref="A90:D90"/>
    <mergeCell ref="A91:C91"/>
    <mergeCell ref="A97:D97"/>
    <mergeCell ref="A98:B98"/>
    <mergeCell ref="A101:A106"/>
    <mergeCell ref="A107:B107"/>
    <mergeCell ref="A109:D109"/>
    <mergeCell ref="B117:C117"/>
    <mergeCell ref="A118:C118"/>
    <mergeCell ref="B111:C111"/>
    <mergeCell ref="B112:C112"/>
    <mergeCell ref="B113:C113"/>
    <mergeCell ref="B114:C114"/>
    <mergeCell ref="B115:C115"/>
    <mergeCell ref="A116:C116"/>
  </mergeCells>
  <pageMargins left="0.511811024" right="0.511811024" top="0.78740157499999996" bottom="0.78740157499999996" header="0.31496062000000002" footer="0.31496062000000002"/>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056F5-5816-4BB0-998D-196EAEFEE66A}">
  <dimension ref="A1:Q88"/>
  <sheetViews>
    <sheetView showGridLines="0" zoomScaleNormal="100" workbookViewId="0">
      <selection activeCell="B90" sqref="B90"/>
    </sheetView>
  </sheetViews>
  <sheetFormatPr defaultRowHeight="14.4" x14ac:dyDescent="0.3"/>
  <cols>
    <col min="1" max="1" width="5.109375" bestFit="1" customWidth="1"/>
    <col min="2" max="2" width="81.109375" customWidth="1"/>
    <col min="3" max="3" width="9.88671875" customWidth="1"/>
    <col min="4" max="4" width="15.33203125" customWidth="1"/>
    <col min="5" max="5" width="14.44140625" bestFit="1" customWidth="1"/>
    <col min="6" max="6" width="19" bestFit="1" customWidth="1"/>
    <col min="7" max="7" width="35" hidden="1" customWidth="1"/>
    <col min="8" max="9" width="0" hidden="1" customWidth="1"/>
    <col min="10" max="10" width="21.88671875" hidden="1" customWidth="1"/>
    <col min="11" max="11" width="100.6640625" hidden="1" customWidth="1"/>
    <col min="12" max="14" width="0" hidden="1" customWidth="1"/>
    <col min="15" max="15" width="18.5546875" hidden="1" customWidth="1"/>
    <col min="16" max="16" width="18.6640625" customWidth="1"/>
  </cols>
  <sheetData>
    <row r="1" spans="1:7" ht="15.75" customHeight="1" x14ac:dyDescent="0.3">
      <c r="A1" s="365" t="s">
        <v>218</v>
      </c>
      <c r="B1" s="365"/>
      <c r="C1" s="365"/>
      <c r="D1" s="365"/>
      <c r="E1" s="365"/>
      <c r="F1" s="365"/>
    </row>
    <row r="2" spans="1:7" ht="43.8" thickBot="1" x14ac:dyDescent="0.35">
      <c r="A2" s="126" t="s">
        <v>175</v>
      </c>
      <c r="B2" s="127" t="s">
        <v>219</v>
      </c>
      <c r="C2" s="127" t="s">
        <v>220</v>
      </c>
      <c r="D2" s="166" t="s">
        <v>221</v>
      </c>
      <c r="E2" s="167" t="s">
        <v>334</v>
      </c>
      <c r="F2" s="115" t="s">
        <v>222</v>
      </c>
      <c r="G2" s="168"/>
    </row>
    <row r="3" spans="1:7" ht="48" customHeight="1" thickBot="1" x14ac:dyDescent="0.35">
      <c r="A3" s="264">
        <v>1</v>
      </c>
      <c r="B3" s="148" t="s">
        <v>223</v>
      </c>
      <c r="C3" s="116" t="s">
        <v>224</v>
      </c>
      <c r="D3" s="226">
        <v>8</v>
      </c>
      <c r="E3" s="117">
        <v>1635.99</v>
      </c>
      <c r="F3" s="140">
        <f>D3*E3</f>
        <v>13087.92</v>
      </c>
    </row>
    <row r="4" spans="1:7" ht="58.5" customHeight="1" thickBot="1" x14ac:dyDescent="0.35">
      <c r="A4" s="264">
        <v>2</v>
      </c>
      <c r="B4" s="148" t="s">
        <v>225</v>
      </c>
      <c r="C4" s="116" t="s">
        <v>224</v>
      </c>
      <c r="D4" s="226">
        <v>8</v>
      </c>
      <c r="E4" s="118">
        <v>1354.14</v>
      </c>
      <c r="F4" s="169">
        <f t="shared" ref="F4:F7" si="0">D4*E4</f>
        <v>10833.12</v>
      </c>
    </row>
    <row r="5" spans="1:7" ht="29.4" thickBot="1" x14ac:dyDescent="0.35">
      <c r="A5" s="264">
        <v>3</v>
      </c>
      <c r="B5" s="148" t="s">
        <v>226</v>
      </c>
      <c r="C5" s="116" t="s">
        <v>224</v>
      </c>
      <c r="D5" s="226">
        <v>4</v>
      </c>
      <c r="E5" s="118">
        <v>176.69</v>
      </c>
      <c r="F5" s="169">
        <f t="shared" si="0"/>
        <v>706.76</v>
      </c>
    </row>
    <row r="6" spans="1:7" ht="40.5" customHeight="1" thickBot="1" x14ac:dyDescent="0.35">
      <c r="A6" s="265">
        <v>4</v>
      </c>
      <c r="B6" s="149" t="s">
        <v>323</v>
      </c>
      <c r="C6" s="170" t="s">
        <v>224</v>
      </c>
      <c r="D6" s="227">
        <v>4</v>
      </c>
      <c r="E6" s="132">
        <v>75.5</v>
      </c>
      <c r="F6" s="169">
        <f t="shared" si="0"/>
        <v>302</v>
      </c>
    </row>
    <row r="7" spans="1:7" ht="15" thickBot="1" x14ac:dyDescent="0.35">
      <c r="A7" s="266">
        <v>5</v>
      </c>
      <c r="B7" s="150" t="s">
        <v>227</v>
      </c>
      <c r="C7" s="171" t="s">
        <v>224</v>
      </c>
      <c r="D7" s="227">
        <v>1</v>
      </c>
      <c r="E7" s="131">
        <v>1299.02</v>
      </c>
      <c r="F7" s="169">
        <f t="shared" si="0"/>
        <v>1299.02</v>
      </c>
    </row>
    <row r="8" spans="1:7" ht="15" thickBot="1" x14ac:dyDescent="0.35">
      <c r="A8" s="366" t="s">
        <v>228</v>
      </c>
      <c r="B8" s="367"/>
      <c r="C8" s="367"/>
      <c r="D8" s="367"/>
      <c r="E8" s="368"/>
      <c r="F8" s="172">
        <f>SUM(F3:F7)</f>
        <v>26228.82</v>
      </c>
    </row>
    <row r="9" spans="1:7" ht="15" thickBot="1" x14ac:dyDescent="0.35">
      <c r="A9" s="369" t="s">
        <v>229</v>
      </c>
      <c r="B9" s="369"/>
      <c r="C9" s="369"/>
      <c r="D9" s="369"/>
      <c r="E9" s="370"/>
      <c r="F9" s="172">
        <f>F8*0.9</f>
        <v>23605.938000000002</v>
      </c>
    </row>
    <row r="10" spans="1:7" ht="15" thickBot="1" x14ac:dyDescent="0.35">
      <c r="A10" s="369" t="s">
        <v>230</v>
      </c>
      <c r="B10" s="369"/>
      <c r="C10" s="369"/>
      <c r="D10" s="369"/>
      <c r="E10" s="370"/>
      <c r="F10" s="172">
        <f>F9/60</f>
        <v>393.43230000000005</v>
      </c>
    </row>
    <row r="11" spans="1:7" x14ac:dyDescent="0.3">
      <c r="A11" s="371" t="s">
        <v>231</v>
      </c>
      <c r="B11" s="371"/>
      <c r="C11" s="371"/>
      <c r="D11" s="371"/>
      <c r="E11" s="372"/>
      <c r="F11" s="173">
        <f>F8-F9</f>
        <v>2622.8819999999978</v>
      </c>
    </row>
    <row r="12" spans="1:7" x14ac:dyDescent="0.3">
      <c r="A12" s="363" t="s">
        <v>232</v>
      </c>
      <c r="B12" s="363"/>
      <c r="C12" s="363"/>
      <c r="D12" s="363"/>
      <c r="E12" s="363"/>
      <c r="F12" s="119">
        <f>F10/10</f>
        <v>39.343230000000005</v>
      </c>
    </row>
    <row r="13" spans="1:7" ht="15" thickBot="1" x14ac:dyDescent="0.35">
      <c r="A13" s="120"/>
      <c r="B13" s="120"/>
      <c r="C13" s="120"/>
      <c r="D13" s="120"/>
      <c r="E13" s="120"/>
      <c r="F13" s="121"/>
    </row>
    <row r="14" spans="1:7" ht="15" customHeight="1" thickBot="1" x14ac:dyDescent="0.35">
      <c r="A14" s="373" t="s">
        <v>233</v>
      </c>
      <c r="B14" s="374"/>
      <c r="C14" s="374"/>
      <c r="D14" s="375"/>
      <c r="E14" s="122"/>
      <c r="F14" s="123"/>
    </row>
    <row r="15" spans="1:7" ht="43.8" thickBot="1" x14ac:dyDescent="0.35">
      <c r="A15" s="115" t="s">
        <v>175</v>
      </c>
      <c r="B15" s="115" t="s">
        <v>219</v>
      </c>
      <c r="C15" s="115" t="s">
        <v>220</v>
      </c>
      <c r="D15" s="115" t="s">
        <v>221</v>
      </c>
      <c r="E15" s="167" t="s">
        <v>334</v>
      </c>
      <c r="F15" s="115" t="s">
        <v>222</v>
      </c>
    </row>
    <row r="16" spans="1:7" ht="29.4" thickBot="1" x14ac:dyDescent="0.35">
      <c r="A16" s="220">
        <v>1</v>
      </c>
      <c r="B16" s="147" t="s">
        <v>234</v>
      </c>
      <c r="C16" s="124" t="s">
        <v>224</v>
      </c>
      <c r="D16" s="220">
        <v>20</v>
      </c>
      <c r="E16" s="125">
        <v>51.57</v>
      </c>
      <c r="F16" s="140">
        <f t="shared" ref="F16:F43" si="1">D16*E16</f>
        <v>1031.4000000000001</v>
      </c>
      <c r="G16" s="174" t="s">
        <v>335</v>
      </c>
    </row>
    <row r="17" spans="1:7" ht="29.4" thickBot="1" x14ac:dyDescent="0.35">
      <c r="A17" s="220">
        <v>2</v>
      </c>
      <c r="B17" s="147" t="s">
        <v>235</v>
      </c>
      <c r="C17" s="124" t="s">
        <v>224</v>
      </c>
      <c r="D17" s="220">
        <v>8</v>
      </c>
      <c r="E17" s="125">
        <v>55.49</v>
      </c>
      <c r="F17" s="140">
        <f t="shared" si="1"/>
        <v>443.92</v>
      </c>
    </row>
    <row r="18" spans="1:7" ht="29.4" thickBot="1" x14ac:dyDescent="0.35">
      <c r="A18" s="220">
        <v>3</v>
      </c>
      <c r="B18" s="147" t="s">
        <v>236</v>
      </c>
      <c r="C18" s="124" t="s">
        <v>224</v>
      </c>
      <c r="D18" s="220">
        <v>20</v>
      </c>
      <c r="E18" s="125">
        <v>61.28</v>
      </c>
      <c r="F18" s="140">
        <f t="shared" si="1"/>
        <v>1225.5999999999999</v>
      </c>
    </row>
    <row r="19" spans="1:7" ht="29.4" thickBot="1" x14ac:dyDescent="0.35">
      <c r="A19" s="220">
        <v>4</v>
      </c>
      <c r="B19" s="147" t="s">
        <v>237</v>
      </c>
      <c r="C19" s="124" t="s">
        <v>224</v>
      </c>
      <c r="D19" s="220">
        <v>12</v>
      </c>
      <c r="E19" s="125">
        <v>30.5</v>
      </c>
      <c r="F19" s="140">
        <f t="shared" si="1"/>
        <v>366</v>
      </c>
    </row>
    <row r="20" spans="1:7" ht="29.4" thickBot="1" x14ac:dyDescent="0.35">
      <c r="A20" s="220">
        <v>5</v>
      </c>
      <c r="B20" s="147" t="s">
        <v>238</v>
      </c>
      <c r="C20" s="124" t="s">
        <v>224</v>
      </c>
      <c r="D20" s="220">
        <v>8</v>
      </c>
      <c r="E20" s="125">
        <v>45.97</v>
      </c>
      <c r="F20" s="140">
        <f t="shared" si="1"/>
        <v>367.76</v>
      </c>
    </row>
    <row r="21" spans="1:7" ht="43.8" thickBot="1" x14ac:dyDescent="0.35">
      <c r="A21" s="220">
        <v>6</v>
      </c>
      <c r="B21" s="147" t="s">
        <v>239</v>
      </c>
      <c r="C21" s="124" t="s">
        <v>224</v>
      </c>
      <c r="D21" s="220">
        <v>12</v>
      </c>
      <c r="E21" s="125">
        <v>39.94</v>
      </c>
      <c r="F21" s="140">
        <f t="shared" si="1"/>
        <v>479.28</v>
      </c>
      <c r="G21" s="174" t="s">
        <v>335</v>
      </c>
    </row>
    <row r="22" spans="1:7" ht="29.4" thickBot="1" x14ac:dyDescent="0.35">
      <c r="A22" s="220">
        <v>7</v>
      </c>
      <c r="B22" s="147" t="s">
        <v>240</v>
      </c>
      <c r="C22" s="124" t="s">
        <v>224</v>
      </c>
      <c r="D22" s="220">
        <v>300</v>
      </c>
      <c r="E22" s="125">
        <v>1.51</v>
      </c>
      <c r="F22" s="140">
        <f t="shared" si="1"/>
        <v>453</v>
      </c>
    </row>
    <row r="23" spans="1:7" ht="29.4" thickBot="1" x14ac:dyDescent="0.35">
      <c r="A23" s="220">
        <v>8</v>
      </c>
      <c r="B23" s="147" t="s">
        <v>241</v>
      </c>
      <c r="C23" s="124" t="s">
        <v>224</v>
      </c>
      <c r="D23" s="220">
        <v>120</v>
      </c>
      <c r="E23" s="125">
        <v>1.08</v>
      </c>
      <c r="F23" s="140">
        <f t="shared" si="1"/>
        <v>129.60000000000002</v>
      </c>
    </row>
    <row r="24" spans="1:7" ht="43.8" thickBot="1" x14ac:dyDescent="0.35">
      <c r="A24" s="220">
        <v>9</v>
      </c>
      <c r="B24" s="147" t="s">
        <v>319</v>
      </c>
      <c r="C24" s="124" t="s">
        <v>224</v>
      </c>
      <c r="D24" s="220">
        <v>10</v>
      </c>
      <c r="E24" s="125">
        <v>8.2200000000000006</v>
      </c>
      <c r="F24" s="140">
        <f t="shared" si="1"/>
        <v>82.2</v>
      </c>
    </row>
    <row r="25" spans="1:7" ht="43.8" thickBot="1" x14ac:dyDescent="0.35">
      <c r="A25" s="220">
        <v>10</v>
      </c>
      <c r="B25" s="147" t="s">
        <v>242</v>
      </c>
      <c r="C25" s="124" t="s">
        <v>224</v>
      </c>
      <c r="D25" s="220">
        <v>48</v>
      </c>
      <c r="E25" s="125">
        <v>2.02</v>
      </c>
      <c r="F25" s="140">
        <f t="shared" si="1"/>
        <v>96.960000000000008</v>
      </c>
    </row>
    <row r="26" spans="1:7" ht="43.8" thickBot="1" x14ac:dyDescent="0.35">
      <c r="A26" s="220">
        <v>11</v>
      </c>
      <c r="B26" s="147" t="s">
        <v>320</v>
      </c>
      <c r="C26" s="124" t="s">
        <v>224</v>
      </c>
      <c r="D26" s="220">
        <v>48</v>
      </c>
      <c r="E26" s="125">
        <v>2.0499999999999998</v>
      </c>
      <c r="F26" s="140">
        <f t="shared" si="1"/>
        <v>98.399999999999991</v>
      </c>
    </row>
    <row r="27" spans="1:7" ht="29.4" thickBot="1" x14ac:dyDescent="0.35">
      <c r="A27" s="220">
        <v>12</v>
      </c>
      <c r="B27" s="147" t="s">
        <v>243</v>
      </c>
      <c r="C27" s="124" t="s">
        <v>224</v>
      </c>
      <c r="D27" s="220">
        <v>12</v>
      </c>
      <c r="E27" s="175">
        <v>25.52</v>
      </c>
      <c r="F27" s="140">
        <f t="shared" si="1"/>
        <v>306.24</v>
      </c>
      <c r="G27" s="146"/>
    </row>
    <row r="28" spans="1:7" ht="43.8" thickBot="1" x14ac:dyDescent="0.35">
      <c r="A28" s="220">
        <v>13</v>
      </c>
      <c r="B28" s="147" t="s">
        <v>244</v>
      </c>
      <c r="C28" s="124" t="s">
        <v>224</v>
      </c>
      <c r="D28" s="220">
        <v>500</v>
      </c>
      <c r="E28" s="125">
        <v>4.3</v>
      </c>
      <c r="F28" s="140">
        <f t="shared" si="1"/>
        <v>2150</v>
      </c>
    </row>
    <row r="29" spans="1:7" ht="29.4" thickBot="1" x14ac:dyDescent="0.35">
      <c r="A29" s="220">
        <v>14</v>
      </c>
      <c r="B29" s="147" t="s">
        <v>245</v>
      </c>
      <c r="C29" s="124" t="s">
        <v>224</v>
      </c>
      <c r="D29" s="220">
        <v>48</v>
      </c>
      <c r="E29" s="125">
        <v>2.15</v>
      </c>
      <c r="F29" s="140">
        <f t="shared" si="1"/>
        <v>103.19999999999999</v>
      </c>
    </row>
    <row r="30" spans="1:7" ht="29.4" thickBot="1" x14ac:dyDescent="0.35">
      <c r="A30" s="220">
        <v>15</v>
      </c>
      <c r="B30" s="147" t="s">
        <v>246</v>
      </c>
      <c r="C30" s="124" t="s">
        <v>224</v>
      </c>
      <c r="D30" s="220">
        <v>48</v>
      </c>
      <c r="E30" s="125">
        <v>1.97</v>
      </c>
      <c r="F30" s="140">
        <f t="shared" si="1"/>
        <v>94.56</v>
      </c>
    </row>
    <row r="31" spans="1:7" ht="43.8" thickBot="1" x14ac:dyDescent="0.35">
      <c r="A31" s="220">
        <v>16</v>
      </c>
      <c r="B31" s="147" t="s">
        <v>247</v>
      </c>
      <c r="C31" s="124" t="s">
        <v>224</v>
      </c>
      <c r="D31" s="220">
        <v>24</v>
      </c>
      <c r="E31" s="125">
        <v>9.99</v>
      </c>
      <c r="F31" s="140">
        <f t="shared" si="1"/>
        <v>239.76</v>
      </c>
      <c r="G31" s="174" t="s">
        <v>336</v>
      </c>
    </row>
    <row r="32" spans="1:7" ht="43.8" thickBot="1" x14ac:dyDescent="0.35">
      <c r="A32" s="220">
        <v>17</v>
      </c>
      <c r="B32" s="147" t="s">
        <v>248</v>
      </c>
      <c r="C32" s="124" t="s">
        <v>224</v>
      </c>
      <c r="D32" s="220">
        <v>48</v>
      </c>
      <c r="E32" s="125">
        <v>157.47999999999999</v>
      </c>
      <c r="F32" s="140">
        <f t="shared" si="1"/>
        <v>7559.0399999999991</v>
      </c>
    </row>
    <row r="33" spans="1:7" ht="43.8" thickBot="1" x14ac:dyDescent="0.35">
      <c r="A33" s="220">
        <v>18</v>
      </c>
      <c r="B33" s="147" t="s">
        <v>249</v>
      </c>
      <c r="C33" s="124" t="s">
        <v>224</v>
      </c>
      <c r="D33" s="220">
        <v>12</v>
      </c>
      <c r="E33" s="125">
        <v>54.64</v>
      </c>
      <c r="F33" s="140">
        <f t="shared" si="1"/>
        <v>655.68000000000006</v>
      </c>
    </row>
    <row r="34" spans="1:7" ht="43.8" thickBot="1" x14ac:dyDescent="0.35">
      <c r="A34" s="220">
        <v>19</v>
      </c>
      <c r="B34" s="147" t="s">
        <v>250</v>
      </c>
      <c r="C34" s="124" t="s">
        <v>224</v>
      </c>
      <c r="D34" s="220">
        <v>48</v>
      </c>
      <c r="E34" s="125">
        <v>2.37</v>
      </c>
      <c r="F34" s="140">
        <f t="shared" si="1"/>
        <v>113.76</v>
      </c>
    </row>
    <row r="35" spans="1:7" ht="43.8" thickBot="1" x14ac:dyDescent="0.35">
      <c r="A35" s="220">
        <v>20</v>
      </c>
      <c r="B35" s="147" t="s">
        <v>251</v>
      </c>
      <c r="C35" s="124" t="s">
        <v>224</v>
      </c>
      <c r="D35" s="220">
        <v>48</v>
      </c>
      <c r="E35" s="125">
        <v>1.19</v>
      </c>
      <c r="F35" s="140">
        <f t="shared" si="1"/>
        <v>57.12</v>
      </c>
    </row>
    <row r="36" spans="1:7" ht="29.4" thickBot="1" x14ac:dyDescent="0.35">
      <c r="A36" s="220">
        <v>21</v>
      </c>
      <c r="B36" s="147" t="s">
        <v>252</v>
      </c>
      <c r="C36" s="124" t="s">
        <v>224</v>
      </c>
      <c r="D36" s="220">
        <v>20</v>
      </c>
      <c r="E36" s="125">
        <v>54.89</v>
      </c>
      <c r="F36" s="140">
        <f t="shared" si="1"/>
        <v>1097.8</v>
      </c>
    </row>
    <row r="37" spans="1:7" ht="43.8" thickBot="1" x14ac:dyDescent="0.35">
      <c r="A37" s="220">
        <v>22</v>
      </c>
      <c r="B37" s="147" t="s">
        <v>253</v>
      </c>
      <c r="C37" s="124" t="s">
        <v>224</v>
      </c>
      <c r="D37" s="220">
        <v>10</v>
      </c>
      <c r="E37" s="125">
        <v>4.87</v>
      </c>
      <c r="F37" s="140">
        <f t="shared" si="1"/>
        <v>48.7</v>
      </c>
    </row>
    <row r="38" spans="1:7" ht="43.8" thickBot="1" x14ac:dyDescent="0.35">
      <c r="A38" s="220">
        <v>23</v>
      </c>
      <c r="B38" s="147" t="s">
        <v>254</v>
      </c>
      <c r="C38" s="124" t="s">
        <v>224</v>
      </c>
      <c r="D38" s="220">
        <v>48</v>
      </c>
      <c r="E38" s="125">
        <v>12.13</v>
      </c>
      <c r="F38" s="140">
        <f t="shared" si="1"/>
        <v>582.24</v>
      </c>
    </row>
    <row r="39" spans="1:7" ht="29.4" thickBot="1" x14ac:dyDescent="0.35">
      <c r="A39" s="220">
        <v>24</v>
      </c>
      <c r="B39" s="147" t="s">
        <v>255</v>
      </c>
      <c r="C39" s="124" t="s">
        <v>224</v>
      </c>
      <c r="D39" s="220">
        <v>48</v>
      </c>
      <c r="E39" s="125">
        <v>9.44</v>
      </c>
      <c r="F39" s="140">
        <f t="shared" si="1"/>
        <v>453.12</v>
      </c>
    </row>
    <row r="40" spans="1:7" ht="43.8" thickBot="1" x14ac:dyDescent="0.35">
      <c r="A40" s="220">
        <v>25</v>
      </c>
      <c r="B40" s="147" t="s">
        <v>321</v>
      </c>
      <c r="C40" s="124" t="s">
        <v>224</v>
      </c>
      <c r="D40" s="220">
        <v>8</v>
      </c>
      <c r="E40" s="125">
        <v>33.340000000000003</v>
      </c>
      <c r="F40" s="140">
        <f t="shared" si="1"/>
        <v>266.72000000000003</v>
      </c>
      <c r="G40" s="174" t="s">
        <v>336</v>
      </c>
    </row>
    <row r="41" spans="1:7" ht="29.4" thickBot="1" x14ac:dyDescent="0.35">
      <c r="A41" s="220">
        <v>26</v>
      </c>
      <c r="B41" s="147" t="s">
        <v>256</v>
      </c>
      <c r="C41" s="124" t="s">
        <v>224</v>
      </c>
      <c r="D41" s="220">
        <v>60</v>
      </c>
      <c r="E41" s="125">
        <v>7.53</v>
      </c>
      <c r="F41" s="140">
        <f t="shared" si="1"/>
        <v>451.8</v>
      </c>
    </row>
    <row r="42" spans="1:7" ht="29.4" thickBot="1" x14ac:dyDescent="0.35">
      <c r="A42" s="220">
        <v>27</v>
      </c>
      <c r="B42" s="147" t="s">
        <v>322</v>
      </c>
      <c r="C42" s="124" t="s">
        <v>224</v>
      </c>
      <c r="D42" s="220">
        <v>300</v>
      </c>
      <c r="E42" s="125">
        <v>9.1300000000000008</v>
      </c>
      <c r="F42" s="140">
        <f t="shared" si="1"/>
        <v>2739.0000000000005</v>
      </c>
    </row>
    <row r="43" spans="1:7" ht="29.4" thickBot="1" x14ac:dyDescent="0.35">
      <c r="A43" s="220">
        <v>28</v>
      </c>
      <c r="B43" s="147" t="s">
        <v>257</v>
      </c>
      <c r="C43" s="124" t="s">
        <v>224</v>
      </c>
      <c r="D43" s="220">
        <v>100</v>
      </c>
      <c r="E43" s="125">
        <v>14.22</v>
      </c>
      <c r="F43" s="176">
        <f t="shared" si="1"/>
        <v>1422</v>
      </c>
      <c r="G43" s="174" t="s">
        <v>337</v>
      </c>
    </row>
    <row r="44" spans="1:7" x14ac:dyDescent="0.3">
      <c r="A44" s="366" t="s">
        <v>228</v>
      </c>
      <c r="B44" s="367"/>
      <c r="C44" s="367"/>
      <c r="D44" s="367"/>
      <c r="E44" s="367"/>
      <c r="F44" s="177">
        <f>SUM(F16:F43)</f>
        <v>23114.86</v>
      </c>
    </row>
    <row r="45" spans="1:7" x14ac:dyDescent="0.3">
      <c r="A45" s="369" t="s">
        <v>229</v>
      </c>
      <c r="B45" s="369"/>
      <c r="C45" s="369"/>
      <c r="D45" s="369"/>
      <c r="E45" s="369"/>
      <c r="F45" s="177">
        <f>F44*0.9</f>
        <v>20803.374</v>
      </c>
    </row>
    <row r="46" spans="1:7" x14ac:dyDescent="0.3">
      <c r="A46" s="369" t="s">
        <v>230</v>
      </c>
      <c r="B46" s="369"/>
      <c r="C46" s="369"/>
      <c r="D46" s="369"/>
      <c r="E46" s="369"/>
      <c r="F46" s="177">
        <f>F45/60</f>
        <v>346.72289999999998</v>
      </c>
    </row>
    <row r="47" spans="1:7" x14ac:dyDescent="0.3">
      <c r="A47" s="371" t="s">
        <v>231</v>
      </c>
      <c r="B47" s="371"/>
      <c r="C47" s="371"/>
      <c r="D47" s="371"/>
      <c r="E47" s="371"/>
      <c r="F47" s="177">
        <f>F44-F45</f>
        <v>2311.4860000000008</v>
      </c>
    </row>
    <row r="48" spans="1:7" x14ac:dyDescent="0.3">
      <c r="A48" s="363" t="s">
        <v>258</v>
      </c>
      <c r="B48" s="363"/>
      <c r="C48" s="363"/>
      <c r="D48" s="363"/>
      <c r="E48" s="364"/>
      <c r="F48" s="178">
        <f>F46/10</f>
        <v>34.672289999999997</v>
      </c>
    </row>
    <row r="49" spans="1:17" ht="15" thickBot="1" x14ac:dyDescent="0.35">
      <c r="A49" s="179"/>
      <c r="B49" s="382" t="s">
        <v>338</v>
      </c>
      <c r="C49" s="382"/>
      <c r="D49" s="382"/>
      <c r="E49" s="382"/>
      <c r="F49" s="178">
        <f>F48+F12</f>
        <v>74.015520000000009</v>
      </c>
    </row>
    <row r="50" spans="1:17" ht="15.75" customHeight="1" thickBot="1" x14ac:dyDescent="0.35">
      <c r="A50" s="383"/>
      <c r="B50" s="384"/>
      <c r="C50" s="384"/>
      <c r="D50" s="384"/>
      <c r="E50" s="385"/>
      <c r="F50" s="386"/>
    </row>
    <row r="51" spans="1:17" ht="15" thickBot="1" x14ac:dyDescent="0.35">
      <c r="A51" s="387" t="s">
        <v>259</v>
      </c>
      <c r="B51" s="388"/>
      <c r="C51" s="388"/>
      <c r="D51" s="389"/>
      <c r="E51" s="180"/>
      <c r="F51" s="181"/>
    </row>
    <row r="52" spans="1:17" ht="43.8" thickBot="1" x14ac:dyDescent="0.35">
      <c r="A52" s="115" t="s">
        <v>175</v>
      </c>
      <c r="B52" s="115" t="s">
        <v>219</v>
      </c>
      <c r="C52" s="115" t="s">
        <v>220</v>
      </c>
      <c r="D52" s="115" t="s">
        <v>221</v>
      </c>
      <c r="E52" s="182" t="s">
        <v>334</v>
      </c>
      <c r="F52" s="115" t="s">
        <v>222</v>
      </c>
      <c r="I52" s="183"/>
      <c r="J52" s="183"/>
      <c r="K52" s="183"/>
      <c r="L52" s="183"/>
      <c r="M52" s="183"/>
      <c r="N52" s="183"/>
      <c r="O52" s="183"/>
      <c r="P52" s="183"/>
    </row>
    <row r="53" spans="1:17" ht="187.8" thickBot="1" x14ac:dyDescent="0.35">
      <c r="A53" s="220">
        <v>1</v>
      </c>
      <c r="B53" s="147" t="s">
        <v>325</v>
      </c>
      <c r="C53" s="124" t="s">
        <v>224</v>
      </c>
      <c r="D53" s="124">
        <v>50</v>
      </c>
      <c r="E53" s="184">
        <v>18.32</v>
      </c>
      <c r="F53" s="140">
        <f t="shared" ref="F53:F60" si="2">D53*E53</f>
        <v>916</v>
      </c>
      <c r="I53" s="185"/>
      <c r="J53" s="186"/>
      <c r="K53" s="186"/>
      <c r="L53" s="187"/>
      <c r="M53" s="187"/>
      <c r="N53" s="188"/>
      <c r="O53" s="188"/>
      <c r="P53" s="189"/>
    </row>
    <row r="54" spans="1:17" ht="72.599999999999994" thickBot="1" x14ac:dyDescent="0.35">
      <c r="A54" s="220">
        <v>2</v>
      </c>
      <c r="B54" s="147" t="s">
        <v>326</v>
      </c>
      <c r="C54" s="124" t="s">
        <v>224</v>
      </c>
      <c r="D54" s="124">
        <v>24</v>
      </c>
      <c r="E54" s="184">
        <v>4.62</v>
      </c>
      <c r="F54" s="140">
        <f t="shared" si="2"/>
        <v>110.88</v>
      </c>
      <c r="I54" s="185"/>
      <c r="J54" s="186"/>
      <c r="K54" s="186"/>
      <c r="L54" s="187"/>
      <c r="M54" s="187"/>
      <c r="N54" s="188"/>
      <c r="O54" s="188"/>
      <c r="P54" s="189"/>
    </row>
    <row r="55" spans="1:17" ht="274.2" thickBot="1" x14ac:dyDescent="0.35">
      <c r="A55" s="220">
        <v>3</v>
      </c>
      <c r="B55" s="147" t="s">
        <v>327</v>
      </c>
      <c r="C55" s="124" t="s">
        <v>224</v>
      </c>
      <c r="D55" s="124">
        <v>500</v>
      </c>
      <c r="E55" s="184">
        <v>19.22</v>
      </c>
      <c r="F55" s="140">
        <f t="shared" si="2"/>
        <v>9610</v>
      </c>
      <c r="I55" s="185"/>
      <c r="J55" s="186"/>
      <c r="K55" s="186"/>
      <c r="L55" s="187"/>
      <c r="M55" s="187"/>
      <c r="N55" s="188"/>
      <c r="O55" s="188"/>
      <c r="P55" s="189"/>
    </row>
    <row r="56" spans="1:17" ht="58.2" thickBot="1" x14ac:dyDescent="0.35">
      <c r="A56" s="220">
        <v>4</v>
      </c>
      <c r="B56" s="147" t="s">
        <v>328</v>
      </c>
      <c r="C56" s="124" t="s">
        <v>224</v>
      </c>
      <c r="D56" s="124">
        <v>50</v>
      </c>
      <c r="E56" s="184">
        <v>5.56</v>
      </c>
      <c r="F56" s="140">
        <f t="shared" si="2"/>
        <v>278</v>
      </c>
      <c r="I56" s="185"/>
      <c r="J56" s="186"/>
      <c r="K56" s="186"/>
      <c r="L56" s="187"/>
      <c r="M56" s="187"/>
      <c r="N56" s="188"/>
      <c r="O56" s="188"/>
      <c r="P56" s="189"/>
    </row>
    <row r="57" spans="1:17" ht="173.4" thickBot="1" x14ac:dyDescent="0.35">
      <c r="A57" s="220">
        <v>5</v>
      </c>
      <c r="B57" s="147" t="s">
        <v>329</v>
      </c>
      <c r="C57" s="124" t="s">
        <v>224</v>
      </c>
      <c r="D57" s="124">
        <v>200</v>
      </c>
      <c r="E57" s="184">
        <v>5.39</v>
      </c>
      <c r="F57" s="140">
        <f t="shared" si="2"/>
        <v>1078</v>
      </c>
      <c r="I57" s="185"/>
      <c r="J57" s="186"/>
      <c r="K57" s="186"/>
      <c r="L57" s="187"/>
      <c r="M57" s="187"/>
      <c r="N57" s="188"/>
      <c r="O57" s="188"/>
      <c r="P57" s="189"/>
    </row>
    <row r="58" spans="1:17" ht="134.4" customHeight="1" thickBot="1" x14ac:dyDescent="0.35">
      <c r="A58" s="220">
        <v>6</v>
      </c>
      <c r="B58" s="223" t="s">
        <v>351</v>
      </c>
      <c r="C58" s="124" t="s">
        <v>224</v>
      </c>
      <c r="D58" s="124">
        <v>250</v>
      </c>
      <c r="E58" s="184">
        <v>4.4000000000000004</v>
      </c>
      <c r="F58" s="140">
        <f t="shared" si="2"/>
        <v>1100</v>
      </c>
      <c r="I58" s="185"/>
      <c r="J58" s="186"/>
      <c r="K58" s="186"/>
      <c r="L58" s="187"/>
      <c r="M58" s="187"/>
      <c r="N58" s="188"/>
      <c r="O58" s="188"/>
      <c r="P58" s="189"/>
    </row>
    <row r="59" spans="1:17" ht="58.2" thickBot="1" x14ac:dyDescent="0.35">
      <c r="A59" s="220">
        <v>7</v>
      </c>
      <c r="B59" s="223" t="s">
        <v>330</v>
      </c>
      <c r="C59" s="124" t="s">
        <v>224</v>
      </c>
      <c r="D59" s="124">
        <v>300</v>
      </c>
      <c r="E59" s="184">
        <v>9.02</v>
      </c>
      <c r="F59" s="140">
        <f>D59*E59</f>
        <v>2706</v>
      </c>
      <c r="I59" s="185"/>
      <c r="J59" s="186"/>
      <c r="K59" s="186"/>
      <c r="L59" s="187"/>
      <c r="M59" s="187"/>
      <c r="N59" s="188"/>
      <c r="O59" s="188"/>
      <c r="P59" s="189"/>
    </row>
    <row r="60" spans="1:17" ht="58.2" thickBot="1" x14ac:dyDescent="0.35">
      <c r="A60" s="220">
        <v>8</v>
      </c>
      <c r="B60" s="223" t="s">
        <v>331</v>
      </c>
      <c r="C60" s="124" t="s">
        <v>224</v>
      </c>
      <c r="D60" s="124">
        <v>36</v>
      </c>
      <c r="E60" s="184">
        <v>5.33</v>
      </c>
      <c r="F60" s="140">
        <f t="shared" si="2"/>
        <v>191.88</v>
      </c>
      <c r="I60" s="185"/>
      <c r="J60" s="186"/>
      <c r="K60" s="186"/>
      <c r="L60" s="187"/>
      <c r="M60" s="187"/>
      <c r="N60" s="188"/>
      <c r="O60" s="188"/>
      <c r="P60" s="189"/>
    </row>
    <row r="61" spans="1:17" ht="57.6" x14ac:dyDescent="0.3">
      <c r="A61" s="221">
        <v>9</v>
      </c>
      <c r="B61" s="151" t="s">
        <v>332</v>
      </c>
      <c r="C61" s="141" t="s">
        <v>224</v>
      </c>
      <c r="D61" s="141">
        <v>24</v>
      </c>
      <c r="E61" s="190">
        <v>1.83</v>
      </c>
      <c r="F61" s="176">
        <f>D61*E61</f>
        <v>43.92</v>
      </c>
      <c r="I61" s="185"/>
      <c r="J61" s="186"/>
      <c r="K61" s="186"/>
      <c r="L61" s="187"/>
      <c r="M61" s="187"/>
      <c r="N61" s="188"/>
      <c r="O61" s="188"/>
      <c r="P61" s="189"/>
    </row>
    <row r="62" spans="1:17" ht="41.4" customHeight="1" x14ac:dyDescent="0.3">
      <c r="A62" s="225">
        <v>10</v>
      </c>
      <c r="B62" s="224" t="s">
        <v>333</v>
      </c>
      <c r="C62" s="116" t="s">
        <v>224</v>
      </c>
      <c r="D62" s="116">
        <v>10</v>
      </c>
      <c r="E62" s="191">
        <v>21.53</v>
      </c>
      <c r="F62" s="192">
        <f>D62*E62</f>
        <v>215.3</v>
      </c>
      <c r="I62" s="193"/>
      <c r="J62" s="194"/>
      <c r="K62" s="194"/>
      <c r="L62" s="195"/>
      <c r="M62" s="195"/>
      <c r="N62" s="196"/>
      <c r="O62" s="196"/>
      <c r="P62" s="197"/>
      <c r="Q62" s="198"/>
    </row>
    <row r="63" spans="1:17" ht="24" customHeight="1" x14ac:dyDescent="0.3">
      <c r="A63" s="378" t="s">
        <v>260</v>
      </c>
      <c r="B63" s="379"/>
      <c r="C63" s="379"/>
      <c r="D63" s="379"/>
      <c r="E63" s="379"/>
      <c r="F63" s="199">
        <f>SUM(F53:F62)</f>
        <v>16249.98</v>
      </c>
      <c r="I63" s="381"/>
      <c r="J63" s="381"/>
      <c r="K63" s="381"/>
      <c r="L63" s="381"/>
      <c r="M63" s="381"/>
      <c r="N63" s="381"/>
      <c r="O63" s="200"/>
      <c r="P63" s="201"/>
      <c r="Q63" s="198"/>
    </row>
    <row r="64" spans="1:17" ht="24" customHeight="1" thickBot="1" x14ac:dyDescent="0.35">
      <c r="A64" s="378" t="s">
        <v>261</v>
      </c>
      <c r="B64" s="379"/>
      <c r="C64" s="379"/>
      <c r="D64" s="379"/>
      <c r="E64" s="379"/>
      <c r="F64" s="202">
        <f>F63*12</f>
        <v>194999.76</v>
      </c>
      <c r="I64" s="381"/>
      <c r="J64" s="381"/>
      <c r="K64" s="381"/>
      <c r="L64" s="381"/>
      <c r="M64" s="381"/>
      <c r="N64" s="381"/>
      <c r="O64" s="200"/>
      <c r="P64" s="201"/>
      <c r="Q64" s="198"/>
    </row>
    <row r="65" spans="1:17" ht="15" thickBot="1" x14ac:dyDescent="0.35">
      <c r="A65" s="390"/>
      <c r="B65" s="391"/>
      <c r="C65" s="391"/>
      <c r="D65" s="391"/>
      <c r="E65" s="391"/>
      <c r="F65" s="392"/>
      <c r="I65" s="198"/>
      <c r="J65" s="198"/>
      <c r="K65" s="198"/>
      <c r="L65" s="198"/>
      <c r="M65" s="198"/>
      <c r="N65" s="198"/>
      <c r="O65" s="198"/>
      <c r="P65" s="198"/>
      <c r="Q65" s="198"/>
    </row>
    <row r="66" spans="1:17" ht="15" customHeight="1" thickBot="1" x14ac:dyDescent="0.35">
      <c r="A66" s="376" t="s">
        <v>262</v>
      </c>
      <c r="B66" s="377"/>
      <c r="C66" s="377"/>
      <c r="D66" s="377"/>
      <c r="E66" s="122"/>
      <c r="F66" s="123"/>
      <c r="I66" s="198"/>
      <c r="J66" s="198"/>
      <c r="K66" s="198"/>
      <c r="L66" s="198"/>
      <c r="M66" s="198"/>
      <c r="N66" s="198"/>
      <c r="O66" s="198"/>
      <c r="P66" s="198"/>
      <c r="Q66" s="198"/>
    </row>
    <row r="67" spans="1:17" ht="43.8" thickBot="1" x14ac:dyDescent="0.35">
      <c r="A67" s="115" t="s">
        <v>175</v>
      </c>
      <c r="B67" s="115" t="s">
        <v>219</v>
      </c>
      <c r="C67" s="115" t="s">
        <v>220</v>
      </c>
      <c r="D67" s="115" t="s">
        <v>221</v>
      </c>
      <c r="E67" s="115" t="s">
        <v>339</v>
      </c>
      <c r="F67" s="115" t="s">
        <v>222</v>
      </c>
      <c r="I67" s="198"/>
      <c r="J67" s="198"/>
      <c r="K67" s="198"/>
      <c r="L67" s="198"/>
      <c r="M67" s="198"/>
      <c r="N67" s="198"/>
      <c r="O67" s="198"/>
      <c r="P67" s="198"/>
      <c r="Q67" s="198"/>
    </row>
    <row r="68" spans="1:17" ht="43.8" thickBot="1" x14ac:dyDescent="0.35">
      <c r="A68" s="220">
        <v>1</v>
      </c>
      <c r="B68" s="147" t="s">
        <v>263</v>
      </c>
      <c r="C68" s="124" t="s">
        <v>224</v>
      </c>
      <c r="D68" s="220">
        <v>24</v>
      </c>
      <c r="E68" s="125">
        <v>2.0699999999999998</v>
      </c>
      <c r="F68" s="169">
        <f t="shared" ref="F68:F81" si="3">D68*E68</f>
        <v>49.679999999999993</v>
      </c>
      <c r="I68" s="198"/>
      <c r="J68" s="198"/>
      <c r="K68" s="198"/>
      <c r="L68" s="198"/>
      <c r="M68" s="198"/>
      <c r="N68" s="198"/>
      <c r="O68" s="198"/>
      <c r="P68" s="198"/>
      <c r="Q68" s="198"/>
    </row>
    <row r="69" spans="1:17" ht="43.8" thickBot="1" x14ac:dyDescent="0.35">
      <c r="A69" s="220">
        <v>2</v>
      </c>
      <c r="B69" s="147" t="s">
        <v>264</v>
      </c>
      <c r="C69" s="124" t="s">
        <v>224</v>
      </c>
      <c r="D69" s="220">
        <v>24</v>
      </c>
      <c r="E69" s="125">
        <v>6.01</v>
      </c>
      <c r="F69" s="169">
        <f t="shared" si="3"/>
        <v>144.24</v>
      </c>
      <c r="I69" s="198"/>
      <c r="J69" s="198"/>
      <c r="K69" s="198"/>
      <c r="L69" s="198"/>
      <c r="M69" s="198"/>
      <c r="N69" s="198"/>
      <c r="O69" s="198"/>
      <c r="P69" s="198"/>
      <c r="Q69" s="198"/>
    </row>
    <row r="70" spans="1:17" ht="43.8" thickBot="1" x14ac:dyDescent="0.35">
      <c r="A70" s="220">
        <v>3</v>
      </c>
      <c r="B70" s="147" t="s">
        <v>265</v>
      </c>
      <c r="C70" s="124" t="s">
        <v>224</v>
      </c>
      <c r="D70" s="220">
        <v>60</v>
      </c>
      <c r="E70" s="125">
        <v>1.19</v>
      </c>
      <c r="F70" s="169">
        <f t="shared" si="3"/>
        <v>71.399999999999991</v>
      </c>
    </row>
    <row r="71" spans="1:17" ht="43.8" thickBot="1" x14ac:dyDescent="0.35">
      <c r="A71" s="220">
        <v>4</v>
      </c>
      <c r="B71" s="147" t="s">
        <v>266</v>
      </c>
      <c r="C71" s="124" t="s">
        <v>224</v>
      </c>
      <c r="D71" s="220">
        <v>36</v>
      </c>
      <c r="E71" s="125">
        <v>0.56000000000000005</v>
      </c>
      <c r="F71" s="169">
        <f t="shared" si="3"/>
        <v>20.160000000000004</v>
      </c>
      <c r="G71" s="174" t="s">
        <v>340</v>
      </c>
    </row>
    <row r="72" spans="1:17" ht="15" thickBot="1" x14ac:dyDescent="0.35">
      <c r="A72" s="220">
        <v>5</v>
      </c>
      <c r="B72" s="147" t="s">
        <v>267</v>
      </c>
      <c r="C72" s="124" t="s">
        <v>224</v>
      </c>
      <c r="D72" s="220">
        <v>10</v>
      </c>
      <c r="E72" s="125">
        <v>1.72</v>
      </c>
      <c r="F72" s="169">
        <f t="shared" si="3"/>
        <v>17.2</v>
      </c>
    </row>
    <row r="73" spans="1:17" ht="29.4" thickBot="1" x14ac:dyDescent="0.35">
      <c r="A73" s="220">
        <v>6</v>
      </c>
      <c r="B73" s="147" t="s">
        <v>268</v>
      </c>
      <c r="C73" s="124" t="s">
        <v>224</v>
      </c>
      <c r="D73" s="220">
        <v>24</v>
      </c>
      <c r="E73" s="125">
        <v>2.41</v>
      </c>
      <c r="F73" s="169">
        <f t="shared" si="3"/>
        <v>57.84</v>
      </c>
    </row>
    <row r="74" spans="1:17" ht="29.4" thickBot="1" x14ac:dyDescent="0.35">
      <c r="A74" s="220">
        <v>7</v>
      </c>
      <c r="B74" s="147" t="s">
        <v>269</v>
      </c>
      <c r="C74" s="124" t="s">
        <v>224</v>
      </c>
      <c r="D74" s="220">
        <v>24</v>
      </c>
      <c r="E74" s="125">
        <v>1.78</v>
      </c>
      <c r="F74" s="169">
        <f t="shared" si="3"/>
        <v>42.72</v>
      </c>
    </row>
    <row r="75" spans="1:17" ht="29.4" thickBot="1" x14ac:dyDescent="0.35">
      <c r="A75" s="220">
        <v>8</v>
      </c>
      <c r="B75" s="147" t="s">
        <v>270</v>
      </c>
      <c r="C75" s="141" t="s">
        <v>224</v>
      </c>
      <c r="D75" s="221">
        <v>20</v>
      </c>
      <c r="E75" s="142">
        <v>2.02</v>
      </c>
      <c r="F75" s="203">
        <f t="shared" si="3"/>
        <v>40.4</v>
      </c>
      <c r="G75" s="174" t="s">
        <v>341</v>
      </c>
    </row>
    <row r="76" spans="1:17" ht="29.4" thickBot="1" x14ac:dyDescent="0.35">
      <c r="A76" s="221">
        <v>9</v>
      </c>
      <c r="B76" s="152" t="s">
        <v>324</v>
      </c>
      <c r="C76" s="144" t="s">
        <v>224</v>
      </c>
      <c r="D76" s="222">
        <v>10</v>
      </c>
      <c r="E76" s="145">
        <v>4.43</v>
      </c>
      <c r="F76" s="204">
        <f t="shared" si="3"/>
        <v>44.3</v>
      </c>
    </row>
    <row r="77" spans="1:17" ht="29.4" thickBot="1" x14ac:dyDescent="0.35">
      <c r="A77" s="267">
        <v>10</v>
      </c>
      <c r="B77" s="153" t="s">
        <v>271</v>
      </c>
      <c r="C77" s="144" t="s">
        <v>224</v>
      </c>
      <c r="D77" s="222">
        <v>200</v>
      </c>
      <c r="E77" s="145">
        <v>0.68</v>
      </c>
      <c r="F77" s="204">
        <f t="shared" si="3"/>
        <v>136</v>
      </c>
      <c r="G77" s="174" t="s">
        <v>337</v>
      </c>
    </row>
    <row r="78" spans="1:17" ht="29.4" thickBot="1" x14ac:dyDescent="0.35">
      <c r="A78" s="268">
        <v>11</v>
      </c>
      <c r="B78" s="153" t="s">
        <v>272</v>
      </c>
      <c r="C78" s="144" t="s">
        <v>224</v>
      </c>
      <c r="D78" s="222">
        <v>24</v>
      </c>
      <c r="E78" s="125">
        <v>1.44</v>
      </c>
      <c r="F78" s="204">
        <f t="shared" si="3"/>
        <v>34.56</v>
      </c>
    </row>
    <row r="79" spans="1:17" ht="38.25" customHeight="1" thickBot="1" x14ac:dyDescent="0.35">
      <c r="A79" s="269">
        <v>12</v>
      </c>
      <c r="B79" s="153" t="s">
        <v>273</v>
      </c>
      <c r="C79" s="144" t="s">
        <v>224</v>
      </c>
      <c r="D79" s="222">
        <v>12</v>
      </c>
      <c r="E79" s="145">
        <v>9.1199999999999992</v>
      </c>
      <c r="F79" s="204">
        <f t="shared" si="3"/>
        <v>109.44</v>
      </c>
    </row>
    <row r="80" spans="1:17" ht="29.4" thickBot="1" x14ac:dyDescent="0.35">
      <c r="A80" s="222">
        <v>13</v>
      </c>
      <c r="B80" s="154" t="s">
        <v>274</v>
      </c>
      <c r="C80" s="124" t="s">
        <v>224</v>
      </c>
      <c r="D80" s="220">
        <v>10</v>
      </c>
      <c r="E80" s="125">
        <v>2.08</v>
      </c>
      <c r="F80" s="205">
        <f t="shared" si="3"/>
        <v>20.8</v>
      </c>
    </row>
    <row r="81" spans="1:7" ht="29.4" thickBot="1" x14ac:dyDescent="0.35">
      <c r="A81" s="220">
        <v>14</v>
      </c>
      <c r="B81" s="154" t="s">
        <v>275</v>
      </c>
      <c r="C81" s="124" t="s">
        <v>224</v>
      </c>
      <c r="D81" s="220">
        <v>12</v>
      </c>
      <c r="E81" s="125">
        <v>10.66</v>
      </c>
      <c r="F81" s="169">
        <f t="shared" si="3"/>
        <v>127.92</v>
      </c>
    </row>
    <row r="82" spans="1:7" ht="27.75" customHeight="1" x14ac:dyDescent="0.3">
      <c r="A82" s="378" t="s">
        <v>260</v>
      </c>
      <c r="B82" s="379"/>
      <c r="C82" s="379"/>
      <c r="D82" s="379"/>
      <c r="E82" s="380"/>
      <c r="F82" s="143">
        <f>SUM(F68:F81)</f>
        <v>916.66</v>
      </c>
    </row>
    <row r="83" spans="1:7" ht="30" customHeight="1" x14ac:dyDescent="0.3">
      <c r="A83" s="378" t="s">
        <v>261</v>
      </c>
      <c r="B83" s="379"/>
      <c r="C83" s="379"/>
      <c r="D83" s="379"/>
      <c r="E83" s="380"/>
      <c r="F83" s="143">
        <f>F82*12</f>
        <v>10999.92</v>
      </c>
    </row>
    <row r="86" spans="1:7" ht="30.75" customHeight="1" x14ac:dyDescent="0.3">
      <c r="A86" s="378" t="s">
        <v>276</v>
      </c>
      <c r="B86" s="379"/>
      <c r="C86" s="379"/>
      <c r="D86" s="379"/>
      <c r="E86" s="380"/>
      <c r="F86" s="143">
        <f>F64+F83</f>
        <v>205999.68000000002</v>
      </c>
      <c r="G86" s="209"/>
    </row>
    <row r="87" spans="1:7" hidden="1" x14ac:dyDescent="0.3">
      <c r="F87" s="209">
        <f>F86/12</f>
        <v>17166.640000000003</v>
      </c>
      <c r="G87" s="209"/>
    </row>
    <row r="88" spans="1:7" hidden="1" x14ac:dyDescent="0.3">
      <c r="F88" s="209">
        <f>F87/20</f>
        <v>858.33200000000011</v>
      </c>
    </row>
  </sheetData>
  <mergeCells count="24">
    <mergeCell ref="B49:E49"/>
    <mergeCell ref="A50:F50"/>
    <mergeCell ref="A51:D51"/>
    <mergeCell ref="A63:E63"/>
    <mergeCell ref="A65:F65"/>
    <mergeCell ref="A66:D66"/>
    <mergeCell ref="A82:E82"/>
    <mergeCell ref="A83:E83"/>
    <mergeCell ref="A86:E86"/>
    <mergeCell ref="I63:N63"/>
    <mergeCell ref="A64:E64"/>
    <mergeCell ref="I64:N64"/>
    <mergeCell ref="A48:E48"/>
    <mergeCell ref="A12:E12"/>
    <mergeCell ref="A1:F1"/>
    <mergeCell ref="A8:E8"/>
    <mergeCell ref="A9:E9"/>
    <mergeCell ref="A10:E10"/>
    <mergeCell ref="A11:E11"/>
    <mergeCell ref="A14:D14"/>
    <mergeCell ref="A44:E44"/>
    <mergeCell ref="A45:E45"/>
    <mergeCell ref="A46:E46"/>
    <mergeCell ref="A47:E47"/>
  </mergeCells>
  <pageMargins left="0.51181102362204722" right="0.51181102362204722" top="0.78740157480314965" bottom="0.7874015748031496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0BF92-5556-43DC-8C3D-968722689F96}">
  <sheetPr>
    <tabColor theme="0"/>
  </sheetPr>
  <dimension ref="A1:H66"/>
  <sheetViews>
    <sheetView showGridLines="0" topLeftCell="A51" zoomScale="85" zoomScaleNormal="85" workbookViewId="0">
      <selection activeCell="H62" sqref="H62"/>
    </sheetView>
  </sheetViews>
  <sheetFormatPr defaultColWidth="9.109375" defaultRowHeight="30" customHeight="1" x14ac:dyDescent="0.3"/>
  <cols>
    <col min="1" max="1" width="23.88671875" style="83" customWidth="1"/>
    <col min="2" max="2" width="22.44140625" style="84" customWidth="1"/>
    <col min="3" max="3" width="51.5546875" style="83" customWidth="1"/>
    <col min="4" max="7" width="28.44140625" style="83" customWidth="1"/>
    <col min="8" max="8" width="28.5546875" style="83" customWidth="1"/>
    <col min="9" max="16384" width="9.109375" style="83"/>
  </cols>
  <sheetData>
    <row r="1" spans="1:8" ht="30" customHeight="1" x14ac:dyDescent="0.3">
      <c r="A1" s="395" t="s">
        <v>172</v>
      </c>
      <c r="B1" s="395"/>
      <c r="C1" s="395"/>
      <c r="D1" s="395"/>
      <c r="E1" s="395"/>
      <c r="F1" s="395"/>
      <c r="G1" s="395"/>
      <c r="H1" s="395"/>
    </row>
    <row r="2" spans="1:8" ht="30" customHeight="1" x14ac:dyDescent="0.3">
      <c r="A2" s="396" t="s">
        <v>173</v>
      </c>
      <c r="B2" s="397"/>
      <c r="C2" s="397"/>
      <c r="D2" s="398"/>
      <c r="E2" s="398"/>
      <c r="F2" s="398"/>
      <c r="G2" s="398"/>
      <c r="H2" s="399"/>
    </row>
    <row r="3" spans="1:8" ht="30" customHeight="1" x14ac:dyDescent="0.3">
      <c r="A3" s="400" t="s">
        <v>174</v>
      </c>
      <c r="B3" s="401"/>
      <c r="C3" s="401"/>
      <c r="D3" s="402"/>
      <c r="E3" s="402"/>
      <c r="F3" s="402"/>
      <c r="G3" s="402"/>
      <c r="H3" s="403"/>
    </row>
    <row r="4" spans="1:8" ht="24" x14ac:dyDescent="0.3">
      <c r="A4" s="155" t="s">
        <v>175</v>
      </c>
      <c r="B4" s="156" t="s">
        <v>176</v>
      </c>
      <c r="C4" s="156" t="s">
        <v>177</v>
      </c>
      <c r="D4" s="157" t="s">
        <v>342</v>
      </c>
      <c r="E4" s="157" t="s">
        <v>343</v>
      </c>
      <c r="F4" s="157" t="s">
        <v>344</v>
      </c>
      <c r="G4" s="107" t="s">
        <v>345</v>
      </c>
      <c r="H4" s="107" t="s">
        <v>178</v>
      </c>
    </row>
    <row r="5" spans="1:8" ht="45.6" x14ac:dyDescent="0.3">
      <c r="A5" s="92" t="s">
        <v>179</v>
      </c>
      <c r="B5" s="93">
        <v>3</v>
      </c>
      <c r="C5" s="93" t="s">
        <v>180</v>
      </c>
      <c r="D5" s="206">
        <v>37.69</v>
      </c>
      <c r="E5" s="206">
        <v>36.54</v>
      </c>
      <c r="F5" s="206">
        <v>46.55</v>
      </c>
      <c r="G5" s="206">
        <f t="shared" ref="G5" si="0">SUM(D5:F5)/3</f>
        <v>40.26</v>
      </c>
      <c r="H5" s="94">
        <f>B5*G5</f>
        <v>120.78</v>
      </c>
    </row>
    <row r="6" spans="1:8" ht="14.4" x14ac:dyDescent="0.3">
      <c r="A6" s="92" t="s">
        <v>181</v>
      </c>
      <c r="B6" s="93">
        <v>2</v>
      </c>
      <c r="C6" s="93" t="s">
        <v>182</v>
      </c>
      <c r="D6" s="206">
        <v>42.35</v>
      </c>
      <c r="E6" s="206">
        <v>36.54</v>
      </c>
      <c r="F6" s="206">
        <v>37.47</v>
      </c>
      <c r="G6" s="206">
        <f>SUM(D6:F6)/3</f>
        <v>38.786666666666669</v>
      </c>
      <c r="H6" s="94">
        <f t="shared" ref="H6:H11" si="1">B6*G6</f>
        <v>77.573333333333338</v>
      </c>
    </row>
    <row r="7" spans="1:8" ht="14.4" x14ac:dyDescent="0.3">
      <c r="A7" s="92" t="s">
        <v>183</v>
      </c>
      <c r="B7" s="93">
        <v>2</v>
      </c>
      <c r="C7" s="93" t="s">
        <v>184</v>
      </c>
      <c r="D7" s="206"/>
      <c r="E7" s="206">
        <v>13.36</v>
      </c>
      <c r="F7" s="206"/>
      <c r="G7" s="206">
        <f>SUM(D7:F7)/3</f>
        <v>4.4533333333333331</v>
      </c>
      <c r="H7" s="94">
        <f t="shared" si="1"/>
        <v>8.9066666666666663</v>
      </c>
    </row>
    <row r="8" spans="1:8" ht="34.200000000000003" x14ac:dyDescent="0.3">
      <c r="A8" s="92" t="s">
        <v>185</v>
      </c>
      <c r="B8" s="93">
        <v>2</v>
      </c>
      <c r="C8" s="93" t="s">
        <v>186</v>
      </c>
      <c r="D8" s="206">
        <v>58.36</v>
      </c>
      <c r="E8" s="206">
        <v>79.290000000000006</v>
      </c>
      <c r="F8" s="206">
        <v>113.25</v>
      </c>
      <c r="G8" s="206">
        <f t="shared" ref="G8:G11" si="2">SUM(D8:F8)/3</f>
        <v>83.63333333333334</v>
      </c>
      <c r="H8" s="94">
        <f>B8*G8</f>
        <v>167.26666666666668</v>
      </c>
    </row>
    <row r="9" spans="1:8" ht="22.8" x14ac:dyDescent="0.3">
      <c r="A9" s="92" t="s">
        <v>187</v>
      </c>
      <c r="B9" s="93">
        <v>3</v>
      </c>
      <c r="C9" s="93" t="s">
        <v>188</v>
      </c>
      <c r="D9" s="206">
        <v>7.2</v>
      </c>
      <c r="E9" s="206">
        <v>9</v>
      </c>
      <c r="F9" s="206">
        <v>7.9</v>
      </c>
      <c r="G9" s="206">
        <f t="shared" si="2"/>
        <v>8.0333333333333332</v>
      </c>
      <c r="H9" s="94">
        <f t="shared" si="1"/>
        <v>24.1</v>
      </c>
    </row>
    <row r="10" spans="1:8" ht="14.4" x14ac:dyDescent="0.3">
      <c r="A10" s="92" t="s">
        <v>189</v>
      </c>
      <c r="B10" s="93">
        <v>2</v>
      </c>
      <c r="C10" s="93" t="s">
        <v>190</v>
      </c>
      <c r="D10" s="206">
        <v>14.4</v>
      </c>
      <c r="E10" s="206">
        <v>36.54</v>
      </c>
      <c r="F10" s="206">
        <v>17.32</v>
      </c>
      <c r="G10" s="206">
        <f t="shared" si="2"/>
        <v>22.75333333333333</v>
      </c>
      <c r="H10" s="94">
        <f t="shared" si="1"/>
        <v>45.506666666666661</v>
      </c>
    </row>
    <row r="11" spans="1:8" ht="22.8" x14ac:dyDescent="0.3">
      <c r="A11" s="92" t="s">
        <v>191</v>
      </c>
      <c r="B11" s="93">
        <v>2</v>
      </c>
      <c r="C11" s="93" t="s">
        <v>192</v>
      </c>
      <c r="D11" s="206">
        <v>61.72</v>
      </c>
      <c r="E11" s="206">
        <v>112.4</v>
      </c>
      <c r="F11" s="206">
        <v>71.69</v>
      </c>
      <c r="G11" s="206">
        <f t="shared" si="2"/>
        <v>81.936666666666667</v>
      </c>
      <c r="H11" s="94">
        <f t="shared" si="1"/>
        <v>163.87333333333333</v>
      </c>
    </row>
    <row r="12" spans="1:8" ht="30" customHeight="1" x14ac:dyDescent="0.3">
      <c r="A12" s="404" t="s">
        <v>193</v>
      </c>
      <c r="B12" s="405"/>
      <c r="C12" s="405"/>
      <c r="D12" s="405"/>
      <c r="E12" s="405"/>
      <c r="F12" s="405"/>
      <c r="G12" s="405"/>
      <c r="H12" s="108">
        <f>SUM(H5:H11)</f>
        <v>608.00666666666666</v>
      </c>
    </row>
    <row r="13" spans="1:8" ht="30" customHeight="1" x14ac:dyDescent="0.3">
      <c r="A13" s="404" t="s">
        <v>194</v>
      </c>
      <c r="B13" s="405"/>
      <c r="C13" s="405"/>
      <c r="D13" s="405"/>
      <c r="E13" s="405"/>
      <c r="F13" s="405"/>
      <c r="G13" s="405"/>
      <c r="H13" s="108">
        <f>H12*2</f>
        <v>1216.0133333333333</v>
      </c>
    </row>
    <row r="14" spans="1:8" ht="30" customHeight="1" x14ac:dyDescent="0.3">
      <c r="A14" s="393" t="s">
        <v>195</v>
      </c>
      <c r="B14" s="394"/>
      <c r="C14" s="394"/>
      <c r="D14" s="394"/>
      <c r="E14" s="394"/>
      <c r="F14" s="394"/>
      <c r="G14" s="394"/>
      <c r="H14" s="96">
        <f>H13/12</f>
        <v>101.33444444444444</v>
      </c>
    </row>
    <row r="15" spans="1:8" ht="30" customHeight="1" x14ac:dyDescent="0.3">
      <c r="A15" s="409" t="s">
        <v>196</v>
      </c>
      <c r="B15" s="410"/>
      <c r="C15" s="410"/>
      <c r="D15" s="410"/>
      <c r="E15" s="410"/>
      <c r="F15" s="410"/>
      <c r="G15" s="410"/>
      <c r="H15" s="411"/>
    </row>
    <row r="16" spans="1:8" ht="34.200000000000003" x14ac:dyDescent="0.3">
      <c r="A16" s="92" t="s">
        <v>179</v>
      </c>
      <c r="B16" s="93">
        <v>3</v>
      </c>
      <c r="C16" s="93" t="s">
        <v>197</v>
      </c>
      <c r="D16" s="206">
        <v>36.71</v>
      </c>
      <c r="E16" s="206">
        <v>36.54</v>
      </c>
      <c r="F16" s="206">
        <v>46.55</v>
      </c>
      <c r="G16" s="206">
        <f t="shared" ref="G16:G20" si="3">SUM(D16:F16)/3</f>
        <v>39.93333333333333</v>
      </c>
      <c r="H16" s="94">
        <f t="shared" ref="H16:H20" si="4">B16*G16</f>
        <v>119.79999999999998</v>
      </c>
    </row>
    <row r="17" spans="1:8" ht="14.4" x14ac:dyDescent="0.3">
      <c r="A17" s="92" t="s">
        <v>181</v>
      </c>
      <c r="B17" s="93">
        <v>2</v>
      </c>
      <c r="C17" s="93" t="s">
        <v>198</v>
      </c>
      <c r="D17" s="206">
        <v>39.06</v>
      </c>
      <c r="E17" s="206">
        <v>36.54</v>
      </c>
      <c r="F17" s="206">
        <v>33.15</v>
      </c>
      <c r="G17" s="206">
        <f t="shared" si="3"/>
        <v>36.25</v>
      </c>
      <c r="H17" s="94">
        <f t="shared" si="4"/>
        <v>72.5</v>
      </c>
    </row>
    <row r="18" spans="1:8" ht="34.200000000000003" x14ac:dyDescent="0.3">
      <c r="A18" s="92" t="s">
        <v>185</v>
      </c>
      <c r="B18" s="93">
        <v>2</v>
      </c>
      <c r="C18" s="93" t="s">
        <v>186</v>
      </c>
      <c r="D18" s="206">
        <v>58.36</v>
      </c>
      <c r="E18" s="206">
        <v>79.290000000000006</v>
      </c>
      <c r="F18" s="206">
        <v>113.25</v>
      </c>
      <c r="G18" s="206">
        <f t="shared" si="3"/>
        <v>83.63333333333334</v>
      </c>
      <c r="H18" s="94">
        <f t="shared" si="4"/>
        <v>167.26666666666668</v>
      </c>
    </row>
    <row r="19" spans="1:8" ht="14.4" x14ac:dyDescent="0.3">
      <c r="A19" s="92" t="s">
        <v>187</v>
      </c>
      <c r="B19" s="93">
        <v>3</v>
      </c>
      <c r="C19" s="93" t="s">
        <v>199</v>
      </c>
      <c r="D19" s="206">
        <v>7.2</v>
      </c>
      <c r="E19" s="206">
        <v>9</v>
      </c>
      <c r="F19" s="206">
        <v>7.9</v>
      </c>
      <c r="G19" s="206">
        <f t="shared" si="3"/>
        <v>8.0333333333333332</v>
      </c>
      <c r="H19" s="94">
        <f t="shared" si="4"/>
        <v>24.1</v>
      </c>
    </row>
    <row r="20" spans="1:8" ht="22.8" x14ac:dyDescent="0.3">
      <c r="A20" s="92" t="s">
        <v>191</v>
      </c>
      <c r="B20" s="93">
        <v>2</v>
      </c>
      <c r="C20" s="93" t="s">
        <v>200</v>
      </c>
      <c r="D20" s="206">
        <v>71.180000000000007</v>
      </c>
      <c r="E20" s="206">
        <v>63</v>
      </c>
      <c r="F20" s="206">
        <v>71.69</v>
      </c>
      <c r="G20" s="206">
        <f t="shared" si="3"/>
        <v>68.623333333333335</v>
      </c>
      <c r="H20" s="94">
        <f t="shared" si="4"/>
        <v>137.24666666666667</v>
      </c>
    </row>
    <row r="21" spans="1:8" ht="30" customHeight="1" x14ac:dyDescent="0.3">
      <c r="A21" s="404" t="s">
        <v>193</v>
      </c>
      <c r="B21" s="405"/>
      <c r="C21" s="405"/>
      <c r="D21" s="405"/>
      <c r="E21" s="405"/>
      <c r="F21" s="405"/>
      <c r="G21" s="405"/>
      <c r="H21" s="108">
        <f>SUM(H16:H20)</f>
        <v>520.91333333333341</v>
      </c>
    </row>
    <row r="22" spans="1:8" ht="30" customHeight="1" x14ac:dyDescent="0.3">
      <c r="A22" s="404" t="s">
        <v>194</v>
      </c>
      <c r="B22" s="405"/>
      <c r="C22" s="405"/>
      <c r="D22" s="405"/>
      <c r="E22" s="405"/>
      <c r="F22" s="405"/>
      <c r="G22" s="405"/>
      <c r="H22" s="108">
        <f>H21*2</f>
        <v>1041.8266666666668</v>
      </c>
    </row>
    <row r="23" spans="1:8" ht="30" customHeight="1" x14ac:dyDescent="0.3">
      <c r="A23" s="393" t="s">
        <v>195</v>
      </c>
      <c r="B23" s="394"/>
      <c r="C23" s="394"/>
      <c r="D23" s="394"/>
      <c r="E23" s="394"/>
      <c r="F23" s="394"/>
      <c r="G23" s="394"/>
      <c r="H23" s="96">
        <f>H22/12</f>
        <v>86.818888888888907</v>
      </c>
    </row>
    <row r="24" spans="1:8" ht="30" customHeight="1" thickBot="1" x14ac:dyDescent="0.35">
      <c r="A24" s="412" t="s">
        <v>201</v>
      </c>
      <c r="B24" s="413"/>
      <c r="C24" s="413"/>
      <c r="D24" s="413"/>
      <c r="E24" s="413"/>
      <c r="F24" s="413"/>
      <c r="G24" s="413"/>
      <c r="H24" s="95">
        <f>(H23+H14)/2</f>
        <v>94.076666666666682</v>
      </c>
    </row>
    <row r="25" spans="1:8" ht="30" customHeight="1" thickBot="1" x14ac:dyDescent="0.35">
      <c r="A25" s="414"/>
      <c r="B25" s="414"/>
      <c r="C25" s="414"/>
      <c r="D25" s="414"/>
      <c r="E25" s="414"/>
      <c r="F25" s="414"/>
      <c r="G25" s="414"/>
      <c r="H25" s="414"/>
    </row>
    <row r="26" spans="1:8" ht="30" customHeight="1" x14ac:dyDescent="0.3">
      <c r="A26" s="415" t="s">
        <v>15</v>
      </c>
      <c r="B26" s="416"/>
      <c r="C26" s="416"/>
      <c r="D26" s="417"/>
      <c r="E26" s="417"/>
      <c r="F26" s="417"/>
      <c r="G26" s="417"/>
      <c r="H26" s="418"/>
    </row>
    <row r="27" spans="1:8" ht="30" customHeight="1" x14ac:dyDescent="0.3">
      <c r="A27" s="406" t="s">
        <v>174</v>
      </c>
      <c r="B27" s="407"/>
      <c r="C27" s="407"/>
      <c r="D27" s="407"/>
      <c r="E27" s="407"/>
      <c r="F27" s="407"/>
      <c r="G27" s="407"/>
      <c r="H27" s="408"/>
    </row>
    <row r="28" spans="1:8" ht="24" x14ac:dyDescent="0.3">
      <c r="A28" s="155" t="s">
        <v>175</v>
      </c>
      <c r="B28" s="156" t="s">
        <v>176</v>
      </c>
      <c r="C28" s="156" t="s">
        <v>177</v>
      </c>
      <c r="D28" s="157" t="s">
        <v>346</v>
      </c>
      <c r="E28" s="157" t="s">
        <v>343</v>
      </c>
      <c r="F28" s="157" t="s">
        <v>344</v>
      </c>
      <c r="G28" s="107" t="s">
        <v>345</v>
      </c>
      <c r="H28" s="107" t="s">
        <v>178</v>
      </c>
    </row>
    <row r="29" spans="1:8" ht="49.95" customHeight="1" x14ac:dyDescent="0.3">
      <c r="A29" s="92" t="s">
        <v>179</v>
      </c>
      <c r="B29" s="93">
        <v>3</v>
      </c>
      <c r="C29" s="93" t="s">
        <v>202</v>
      </c>
      <c r="D29" s="206">
        <v>37.69</v>
      </c>
      <c r="E29" s="206">
        <v>36.54</v>
      </c>
      <c r="F29" s="206">
        <v>46.55</v>
      </c>
      <c r="G29" s="206">
        <f t="shared" ref="G29:G35" si="5">SUM(D29:F29)/3</f>
        <v>40.26</v>
      </c>
      <c r="H29" s="94">
        <f t="shared" ref="H29:H35" si="6">B29*G29</f>
        <v>120.78</v>
      </c>
    </row>
    <row r="30" spans="1:8" ht="14.4" x14ac:dyDescent="0.3">
      <c r="A30" s="92" t="s">
        <v>181</v>
      </c>
      <c r="B30" s="93">
        <v>2</v>
      </c>
      <c r="C30" s="93" t="s">
        <v>182</v>
      </c>
      <c r="D30" s="206">
        <v>42.35</v>
      </c>
      <c r="E30" s="206">
        <v>36.54</v>
      </c>
      <c r="F30" s="206">
        <v>37.47</v>
      </c>
      <c r="G30" s="206">
        <f t="shared" si="5"/>
        <v>38.786666666666669</v>
      </c>
      <c r="H30" s="94">
        <f t="shared" si="6"/>
        <v>77.573333333333338</v>
      </c>
    </row>
    <row r="31" spans="1:8" ht="14.4" x14ac:dyDescent="0.3">
      <c r="A31" s="92" t="s">
        <v>183</v>
      </c>
      <c r="B31" s="93">
        <v>2</v>
      </c>
      <c r="C31" s="93" t="s">
        <v>203</v>
      </c>
      <c r="D31" s="206">
        <v>17.22</v>
      </c>
      <c r="E31" s="206">
        <v>13.36</v>
      </c>
      <c r="F31" s="206">
        <v>10.92</v>
      </c>
      <c r="G31" s="206">
        <f>SUM(D31:F31)/3</f>
        <v>13.833333333333334</v>
      </c>
      <c r="H31" s="94">
        <f t="shared" si="6"/>
        <v>27.666666666666668</v>
      </c>
    </row>
    <row r="32" spans="1:8" ht="34.200000000000003" x14ac:dyDescent="0.3">
      <c r="A32" s="92" t="s">
        <v>185</v>
      </c>
      <c r="B32" s="93">
        <v>2</v>
      </c>
      <c r="C32" s="93" t="s">
        <v>204</v>
      </c>
      <c r="D32" s="206">
        <v>58.36</v>
      </c>
      <c r="E32" s="206">
        <v>79.290000000000006</v>
      </c>
      <c r="F32" s="206">
        <v>113.25</v>
      </c>
      <c r="G32" s="206">
        <f t="shared" si="5"/>
        <v>83.63333333333334</v>
      </c>
      <c r="H32" s="94">
        <f t="shared" si="6"/>
        <v>167.26666666666668</v>
      </c>
    </row>
    <row r="33" spans="1:8" ht="22.8" x14ac:dyDescent="0.3">
      <c r="A33" s="92" t="s">
        <v>187</v>
      </c>
      <c r="B33" s="93">
        <v>3</v>
      </c>
      <c r="C33" s="93" t="s">
        <v>188</v>
      </c>
      <c r="D33" s="206">
        <v>7.2</v>
      </c>
      <c r="E33" s="206">
        <v>9</v>
      </c>
      <c r="F33" s="206">
        <v>7.9</v>
      </c>
      <c r="G33" s="206">
        <f t="shared" si="5"/>
        <v>8.0333333333333332</v>
      </c>
      <c r="H33" s="94">
        <f t="shared" si="6"/>
        <v>24.1</v>
      </c>
    </row>
    <row r="34" spans="1:8" ht="14.4" x14ac:dyDescent="0.3">
      <c r="A34" s="92" t="s">
        <v>189</v>
      </c>
      <c r="B34" s="93">
        <v>2</v>
      </c>
      <c r="C34" s="93" t="s">
        <v>190</v>
      </c>
      <c r="D34" s="206">
        <v>14.4</v>
      </c>
      <c r="E34" s="206">
        <v>36.54</v>
      </c>
      <c r="F34" s="206">
        <v>17.32</v>
      </c>
      <c r="G34" s="206">
        <f t="shared" si="5"/>
        <v>22.75333333333333</v>
      </c>
      <c r="H34" s="94">
        <f t="shared" si="6"/>
        <v>45.506666666666661</v>
      </c>
    </row>
    <row r="35" spans="1:8" ht="22.8" x14ac:dyDescent="0.3">
      <c r="A35" s="92" t="s">
        <v>191</v>
      </c>
      <c r="B35" s="93">
        <v>2</v>
      </c>
      <c r="C35" s="93" t="s">
        <v>205</v>
      </c>
      <c r="D35" s="206">
        <v>61.72</v>
      </c>
      <c r="E35" s="206">
        <v>112.4</v>
      </c>
      <c r="F35" s="206">
        <v>71.69</v>
      </c>
      <c r="G35" s="206">
        <f t="shared" si="5"/>
        <v>81.936666666666667</v>
      </c>
      <c r="H35" s="94">
        <f t="shared" si="6"/>
        <v>163.87333333333333</v>
      </c>
    </row>
    <row r="36" spans="1:8" ht="30" customHeight="1" x14ac:dyDescent="0.3">
      <c r="A36" s="404" t="s">
        <v>193</v>
      </c>
      <c r="B36" s="405"/>
      <c r="C36" s="405"/>
      <c r="D36" s="405"/>
      <c r="E36" s="405"/>
      <c r="F36" s="405"/>
      <c r="G36" s="405"/>
      <c r="H36" s="108">
        <f>SUM(H29:H35)</f>
        <v>626.76666666666665</v>
      </c>
    </row>
    <row r="37" spans="1:8" ht="30" customHeight="1" x14ac:dyDescent="0.3">
      <c r="A37" s="404" t="s">
        <v>194</v>
      </c>
      <c r="B37" s="405"/>
      <c r="C37" s="405"/>
      <c r="D37" s="405"/>
      <c r="E37" s="405"/>
      <c r="F37" s="405"/>
      <c r="G37" s="405"/>
      <c r="H37" s="108">
        <f>H36*2</f>
        <v>1253.5333333333333</v>
      </c>
    </row>
    <row r="38" spans="1:8" ht="30" customHeight="1" x14ac:dyDescent="0.3">
      <c r="A38" s="393" t="s">
        <v>195</v>
      </c>
      <c r="B38" s="394"/>
      <c r="C38" s="394"/>
      <c r="D38" s="394"/>
      <c r="E38" s="394"/>
      <c r="F38" s="394"/>
      <c r="G38" s="394"/>
      <c r="H38" s="96">
        <f>H37/12</f>
        <v>104.46111111111111</v>
      </c>
    </row>
    <row r="39" spans="1:8" ht="30" customHeight="1" x14ac:dyDescent="0.3">
      <c r="A39" s="406" t="s">
        <v>196</v>
      </c>
      <c r="B39" s="407"/>
      <c r="C39" s="407"/>
      <c r="D39" s="407"/>
      <c r="E39" s="407"/>
      <c r="F39" s="407"/>
      <c r="G39" s="407"/>
      <c r="H39" s="408"/>
    </row>
    <row r="40" spans="1:8" ht="45.6" x14ac:dyDescent="0.3">
      <c r="A40" s="92" t="s">
        <v>179</v>
      </c>
      <c r="B40" s="93">
        <v>3</v>
      </c>
      <c r="C40" s="93" t="s">
        <v>206</v>
      </c>
      <c r="D40" s="206">
        <v>36.71</v>
      </c>
      <c r="E40" s="206">
        <v>36.54</v>
      </c>
      <c r="F40" s="206">
        <v>46.55</v>
      </c>
      <c r="G40" s="206">
        <f t="shared" ref="G40:G44" si="7">SUM(D40:F40)/3</f>
        <v>39.93333333333333</v>
      </c>
      <c r="H40" s="94">
        <f t="shared" ref="H40:H45" si="8">B40*G40</f>
        <v>119.79999999999998</v>
      </c>
    </row>
    <row r="41" spans="1:8" ht="14.4" x14ac:dyDescent="0.3">
      <c r="A41" s="92" t="s">
        <v>181</v>
      </c>
      <c r="B41" s="93">
        <v>2</v>
      </c>
      <c r="C41" s="93" t="s">
        <v>198</v>
      </c>
      <c r="D41" s="206">
        <v>39.06</v>
      </c>
      <c r="E41" s="206">
        <v>36.54</v>
      </c>
      <c r="F41" s="206">
        <v>33.15</v>
      </c>
      <c r="G41" s="206">
        <f t="shared" si="7"/>
        <v>36.25</v>
      </c>
      <c r="H41" s="94">
        <f t="shared" si="8"/>
        <v>72.5</v>
      </c>
    </row>
    <row r="42" spans="1:8" ht="34.200000000000003" x14ac:dyDescent="0.3">
      <c r="A42" s="92" t="s">
        <v>185</v>
      </c>
      <c r="B42" s="93">
        <v>2</v>
      </c>
      <c r="C42" s="93" t="s">
        <v>207</v>
      </c>
      <c r="D42" s="206">
        <v>58.36</v>
      </c>
      <c r="E42" s="206">
        <v>79.290000000000006</v>
      </c>
      <c r="F42" s="206">
        <v>113.25</v>
      </c>
      <c r="G42" s="206">
        <f t="shared" si="7"/>
        <v>83.63333333333334</v>
      </c>
      <c r="H42" s="94">
        <f t="shared" si="8"/>
        <v>167.26666666666668</v>
      </c>
    </row>
    <row r="43" spans="1:8" ht="14.4" x14ac:dyDescent="0.3">
      <c r="A43" s="92" t="s">
        <v>187</v>
      </c>
      <c r="B43" s="93">
        <v>3</v>
      </c>
      <c r="C43" s="93" t="s">
        <v>199</v>
      </c>
      <c r="D43" s="206">
        <v>7.2</v>
      </c>
      <c r="E43" s="206">
        <v>9</v>
      </c>
      <c r="F43" s="206">
        <v>7.9</v>
      </c>
      <c r="G43" s="206">
        <f t="shared" si="7"/>
        <v>8.0333333333333332</v>
      </c>
      <c r="H43" s="94">
        <f t="shared" si="8"/>
        <v>24.1</v>
      </c>
    </row>
    <row r="44" spans="1:8" ht="14.4" x14ac:dyDescent="0.3">
      <c r="A44" s="92" t="s">
        <v>189</v>
      </c>
      <c r="B44" s="93">
        <v>2</v>
      </c>
      <c r="C44" s="93" t="s">
        <v>190</v>
      </c>
      <c r="D44" s="206">
        <v>14.4</v>
      </c>
      <c r="E44" s="206">
        <v>36.54</v>
      </c>
      <c r="F44" s="206">
        <v>17.32</v>
      </c>
      <c r="G44" s="206">
        <f t="shared" si="7"/>
        <v>22.75333333333333</v>
      </c>
      <c r="H44" s="94">
        <f t="shared" si="8"/>
        <v>45.506666666666661</v>
      </c>
    </row>
    <row r="45" spans="1:8" ht="22.8" x14ac:dyDescent="0.3">
      <c r="A45" s="92" t="s">
        <v>191</v>
      </c>
      <c r="B45" s="93">
        <v>2</v>
      </c>
      <c r="C45" s="93" t="s">
        <v>208</v>
      </c>
      <c r="D45" s="206">
        <v>71.180000000000007</v>
      </c>
      <c r="E45" s="206">
        <v>63</v>
      </c>
      <c r="F45" s="206">
        <v>71.69</v>
      </c>
      <c r="G45" s="206">
        <f>SUM(D45:F45)/3</f>
        <v>68.623333333333335</v>
      </c>
      <c r="H45" s="94">
        <f t="shared" si="8"/>
        <v>137.24666666666667</v>
      </c>
    </row>
    <row r="46" spans="1:8" ht="30" customHeight="1" x14ac:dyDescent="0.3">
      <c r="A46" s="404" t="s">
        <v>193</v>
      </c>
      <c r="B46" s="405"/>
      <c r="C46" s="405"/>
      <c r="D46" s="405"/>
      <c r="E46" s="405"/>
      <c r="F46" s="405"/>
      <c r="G46" s="405"/>
      <c r="H46" s="108">
        <f>SUM(H40:H45)</f>
        <v>566.42000000000007</v>
      </c>
    </row>
    <row r="47" spans="1:8" ht="30" customHeight="1" x14ac:dyDescent="0.3">
      <c r="A47" s="404" t="s">
        <v>194</v>
      </c>
      <c r="B47" s="405"/>
      <c r="C47" s="405"/>
      <c r="D47" s="405"/>
      <c r="E47" s="405"/>
      <c r="F47" s="405"/>
      <c r="G47" s="405"/>
      <c r="H47" s="108">
        <f>H46*2</f>
        <v>1132.8400000000001</v>
      </c>
    </row>
    <row r="48" spans="1:8" ht="30" customHeight="1" x14ac:dyDescent="0.3">
      <c r="A48" s="404" t="s">
        <v>195</v>
      </c>
      <c r="B48" s="405"/>
      <c r="C48" s="405"/>
      <c r="D48" s="405"/>
      <c r="E48" s="405"/>
      <c r="F48" s="405"/>
      <c r="G48" s="405"/>
      <c r="H48" s="96">
        <f>H47/12</f>
        <v>94.40333333333335</v>
      </c>
    </row>
    <row r="49" spans="1:8" ht="30" customHeight="1" thickBot="1" x14ac:dyDescent="0.35">
      <c r="A49" s="412" t="s">
        <v>209</v>
      </c>
      <c r="B49" s="413"/>
      <c r="C49" s="413"/>
      <c r="D49" s="413"/>
      <c r="E49" s="413"/>
      <c r="F49" s="413"/>
      <c r="G49" s="413"/>
      <c r="H49" s="95">
        <f>(H38+H48)/2</f>
        <v>99.432222222222236</v>
      </c>
    </row>
    <row r="50" spans="1:8" ht="30" customHeight="1" thickBot="1" x14ac:dyDescent="0.35">
      <c r="A50" s="414"/>
      <c r="B50" s="414"/>
      <c r="C50" s="414"/>
      <c r="D50" s="414"/>
      <c r="E50" s="414"/>
      <c r="F50" s="414"/>
      <c r="G50" s="414"/>
      <c r="H50" s="414"/>
    </row>
    <row r="51" spans="1:8" ht="30" customHeight="1" x14ac:dyDescent="0.3">
      <c r="A51" s="428" t="s">
        <v>210</v>
      </c>
      <c r="B51" s="429"/>
      <c r="C51" s="429"/>
      <c r="D51" s="429"/>
      <c r="E51" s="429"/>
      <c r="F51" s="429"/>
      <c r="G51" s="429"/>
      <c r="H51" s="430"/>
    </row>
    <row r="52" spans="1:8" ht="24" x14ac:dyDescent="0.3">
      <c r="A52" s="155" t="s">
        <v>175</v>
      </c>
      <c r="B52" s="156" t="s">
        <v>176</v>
      </c>
      <c r="C52" s="156" t="s">
        <v>177</v>
      </c>
      <c r="D52" s="157" t="s">
        <v>346</v>
      </c>
      <c r="E52" s="157" t="s">
        <v>343</v>
      </c>
      <c r="F52" s="157" t="s">
        <v>344</v>
      </c>
      <c r="G52" s="107" t="s">
        <v>345</v>
      </c>
      <c r="H52" s="107" t="s">
        <v>178</v>
      </c>
    </row>
    <row r="53" spans="1:8" ht="34.200000000000003" x14ac:dyDescent="0.3">
      <c r="A53" s="92" t="s">
        <v>179</v>
      </c>
      <c r="B53" s="93">
        <v>3</v>
      </c>
      <c r="C53" s="93" t="s">
        <v>211</v>
      </c>
      <c r="D53" s="206">
        <v>36.71</v>
      </c>
      <c r="E53" s="206">
        <v>36.54</v>
      </c>
      <c r="F53" s="206">
        <v>46.55</v>
      </c>
      <c r="G53" s="206">
        <f t="shared" ref="G53:G59" si="9">SUM(D53:F53)/3</f>
        <v>39.93333333333333</v>
      </c>
      <c r="H53" s="94">
        <f t="shared" ref="H53:H59" si="10">B53*G53</f>
        <v>119.79999999999998</v>
      </c>
    </row>
    <row r="54" spans="1:8" ht="14.4" x14ac:dyDescent="0.3">
      <c r="A54" s="92" t="s">
        <v>181</v>
      </c>
      <c r="B54" s="93">
        <v>2</v>
      </c>
      <c r="C54" s="93" t="s">
        <v>212</v>
      </c>
      <c r="D54" s="206">
        <v>39.06</v>
      </c>
      <c r="E54" s="206">
        <v>36.54</v>
      </c>
      <c r="F54" s="206">
        <v>33.15</v>
      </c>
      <c r="G54" s="206">
        <f t="shared" si="9"/>
        <v>36.25</v>
      </c>
      <c r="H54" s="94">
        <f t="shared" si="10"/>
        <v>72.5</v>
      </c>
    </row>
    <row r="55" spans="1:8" ht="34.200000000000003" x14ac:dyDescent="0.3">
      <c r="A55" s="104" t="s">
        <v>185</v>
      </c>
      <c r="B55" s="105">
        <v>2</v>
      </c>
      <c r="C55" s="105" t="s">
        <v>204</v>
      </c>
      <c r="D55" s="206">
        <v>58.36</v>
      </c>
      <c r="E55" s="206">
        <v>79.290000000000006</v>
      </c>
      <c r="F55" s="206">
        <v>113.25</v>
      </c>
      <c r="G55" s="206">
        <f t="shared" si="9"/>
        <v>83.63333333333334</v>
      </c>
      <c r="H55" s="94">
        <f t="shared" si="10"/>
        <v>167.26666666666668</v>
      </c>
    </row>
    <row r="56" spans="1:8" ht="14.4" x14ac:dyDescent="0.3">
      <c r="A56" s="103" t="s">
        <v>213</v>
      </c>
      <c r="B56" s="106">
        <v>2</v>
      </c>
      <c r="C56" s="103" t="s">
        <v>214</v>
      </c>
      <c r="D56" s="206">
        <v>19.34</v>
      </c>
      <c r="E56" s="206">
        <v>15.8</v>
      </c>
      <c r="F56" s="206"/>
      <c r="G56" s="206">
        <f t="shared" si="9"/>
        <v>11.713333333333333</v>
      </c>
      <c r="H56" s="94">
        <f t="shared" si="10"/>
        <v>23.426666666666666</v>
      </c>
    </row>
    <row r="57" spans="1:8" ht="14.4" x14ac:dyDescent="0.3">
      <c r="A57" s="103" t="s">
        <v>215</v>
      </c>
      <c r="B57" s="106">
        <v>3</v>
      </c>
      <c r="C57" s="103" t="s">
        <v>216</v>
      </c>
      <c r="D57" s="206">
        <v>7.12</v>
      </c>
      <c r="E57" s="206">
        <v>23.18</v>
      </c>
      <c r="F57" s="206">
        <v>6.32</v>
      </c>
      <c r="G57" s="206">
        <f t="shared" si="9"/>
        <v>12.206666666666669</v>
      </c>
      <c r="H57" s="94">
        <f t="shared" si="10"/>
        <v>36.620000000000005</v>
      </c>
    </row>
    <row r="58" spans="1:8" ht="14.4" x14ac:dyDescent="0.3">
      <c r="A58" s="101" t="s">
        <v>187</v>
      </c>
      <c r="B58" s="102">
        <v>3</v>
      </c>
      <c r="C58" s="102" t="s">
        <v>199</v>
      </c>
      <c r="D58" s="206">
        <v>7.2</v>
      </c>
      <c r="E58" s="206">
        <v>9</v>
      </c>
      <c r="F58" s="206">
        <v>7.9</v>
      </c>
      <c r="G58" s="206">
        <f t="shared" si="9"/>
        <v>8.0333333333333332</v>
      </c>
      <c r="H58" s="94">
        <f t="shared" si="10"/>
        <v>24.1</v>
      </c>
    </row>
    <row r="59" spans="1:8" ht="22.8" x14ac:dyDescent="0.3">
      <c r="A59" s="92" t="s">
        <v>191</v>
      </c>
      <c r="B59" s="93">
        <v>2</v>
      </c>
      <c r="C59" s="93" t="s">
        <v>217</v>
      </c>
      <c r="D59" s="206">
        <v>71.180000000000007</v>
      </c>
      <c r="E59" s="206">
        <v>63</v>
      </c>
      <c r="F59" s="206">
        <v>71.69</v>
      </c>
      <c r="G59" s="206">
        <f t="shared" si="9"/>
        <v>68.623333333333335</v>
      </c>
      <c r="H59" s="94">
        <f t="shared" si="10"/>
        <v>137.24666666666667</v>
      </c>
    </row>
    <row r="60" spans="1:8" ht="30" customHeight="1" x14ac:dyDescent="0.3">
      <c r="A60" s="404" t="s">
        <v>193</v>
      </c>
      <c r="B60" s="405"/>
      <c r="C60" s="405"/>
      <c r="D60" s="405"/>
      <c r="E60" s="405"/>
      <c r="F60" s="405"/>
      <c r="G60" s="405"/>
      <c r="H60" s="108">
        <f>SUM(H53:H59)</f>
        <v>580.96</v>
      </c>
    </row>
    <row r="61" spans="1:8" ht="30" customHeight="1" x14ac:dyDescent="0.3">
      <c r="A61" s="404" t="s">
        <v>194</v>
      </c>
      <c r="B61" s="405"/>
      <c r="C61" s="405"/>
      <c r="D61" s="405"/>
      <c r="E61" s="405"/>
      <c r="F61" s="405"/>
      <c r="G61" s="405"/>
      <c r="H61" s="108">
        <f>H60*2</f>
        <v>1161.92</v>
      </c>
    </row>
    <row r="62" spans="1:8" ht="30" customHeight="1" x14ac:dyDescent="0.3">
      <c r="A62" s="393" t="s">
        <v>195</v>
      </c>
      <c r="B62" s="394"/>
      <c r="C62" s="394"/>
      <c r="D62" s="394"/>
      <c r="E62" s="394"/>
      <c r="F62" s="394"/>
      <c r="G62" s="394"/>
      <c r="H62" s="96">
        <f>H61/12</f>
        <v>96.826666666666668</v>
      </c>
    </row>
    <row r="64" spans="1:8" ht="30" customHeight="1" x14ac:dyDescent="0.3">
      <c r="A64" s="419" t="s">
        <v>347</v>
      </c>
      <c r="B64" s="420"/>
      <c r="C64" s="420"/>
      <c r="D64" s="420"/>
      <c r="E64" s="420"/>
      <c r="F64" s="420"/>
      <c r="G64" s="420"/>
      <c r="H64" s="421"/>
    </row>
    <row r="65" spans="1:8" ht="30" customHeight="1" x14ac:dyDescent="0.3">
      <c r="A65" s="422"/>
      <c r="B65" s="423"/>
      <c r="C65" s="423"/>
      <c r="D65" s="423"/>
      <c r="E65" s="423"/>
      <c r="F65" s="423"/>
      <c r="G65" s="423"/>
      <c r="H65" s="424"/>
    </row>
    <row r="66" spans="1:8" ht="30" customHeight="1" x14ac:dyDescent="0.3">
      <c r="A66" s="425"/>
      <c r="B66" s="426"/>
      <c r="C66" s="426"/>
      <c r="D66" s="426"/>
      <c r="E66" s="426"/>
      <c r="F66" s="426"/>
      <c r="G66" s="426"/>
      <c r="H66" s="427"/>
    </row>
  </sheetData>
  <mergeCells count="28">
    <mergeCell ref="A60:G60"/>
    <mergeCell ref="A61:G61"/>
    <mergeCell ref="A62:G62"/>
    <mergeCell ref="A64:H66"/>
    <mergeCell ref="A46:G46"/>
    <mergeCell ref="A47:G47"/>
    <mergeCell ref="A48:G48"/>
    <mergeCell ref="A49:G49"/>
    <mergeCell ref="A50:H50"/>
    <mergeCell ref="A51:H51"/>
    <mergeCell ref="A39:H39"/>
    <mergeCell ref="A15:H15"/>
    <mergeCell ref="A21:G21"/>
    <mergeCell ref="A22:G22"/>
    <mergeCell ref="A23:G23"/>
    <mergeCell ref="A24:G24"/>
    <mergeCell ref="A25:H25"/>
    <mergeCell ref="A26:H26"/>
    <mergeCell ref="A27:H27"/>
    <mergeCell ref="A36:G36"/>
    <mergeCell ref="A37:G37"/>
    <mergeCell ref="A38:G38"/>
    <mergeCell ref="A14:G14"/>
    <mergeCell ref="A1:H1"/>
    <mergeCell ref="A2:H2"/>
    <mergeCell ref="A3:H3"/>
    <mergeCell ref="A12:G12"/>
    <mergeCell ref="A13:G13"/>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C4:AE33"/>
  <sheetViews>
    <sheetView topLeftCell="A4" workbookViewId="0">
      <selection activeCell="E32" sqref="E32"/>
    </sheetView>
  </sheetViews>
  <sheetFormatPr defaultRowHeight="14.4" x14ac:dyDescent="0.3"/>
  <cols>
    <col min="4" max="31" width="11.6640625" customWidth="1"/>
  </cols>
  <sheetData>
    <row r="4" spans="3:31" ht="15.75" customHeight="1" x14ac:dyDescent="0.3">
      <c r="C4" s="431" t="s">
        <v>277</v>
      </c>
      <c r="D4" s="432"/>
      <c r="E4" s="432"/>
      <c r="F4" s="432"/>
      <c r="G4" s="432"/>
      <c r="H4" s="432"/>
      <c r="I4" s="432"/>
      <c r="J4" s="433"/>
    </row>
    <row r="5" spans="3:31" ht="15.6" x14ac:dyDescent="0.3">
      <c r="C5" s="2" t="s">
        <v>278</v>
      </c>
      <c r="D5" s="10" t="s">
        <v>279</v>
      </c>
      <c r="E5" s="2" t="s">
        <v>280</v>
      </c>
      <c r="F5" s="2" t="s">
        <v>281</v>
      </c>
      <c r="G5" s="2" t="s">
        <v>282</v>
      </c>
      <c r="H5" s="2" t="s">
        <v>283</v>
      </c>
      <c r="I5" s="2" t="s">
        <v>284</v>
      </c>
      <c r="J5" s="2" t="s">
        <v>285</v>
      </c>
      <c r="K5" s="10" t="s">
        <v>279</v>
      </c>
      <c r="L5" s="2" t="s">
        <v>280</v>
      </c>
      <c r="M5" s="2" t="s">
        <v>281</v>
      </c>
      <c r="N5" s="2" t="s">
        <v>282</v>
      </c>
      <c r="O5" s="2" t="s">
        <v>283</v>
      </c>
      <c r="P5" s="2" t="s">
        <v>284</v>
      </c>
      <c r="Q5" s="2" t="s">
        <v>285</v>
      </c>
      <c r="R5" s="10" t="s">
        <v>279</v>
      </c>
      <c r="S5" s="2" t="s">
        <v>280</v>
      </c>
      <c r="T5" s="2" t="s">
        <v>281</v>
      </c>
      <c r="U5" s="2" t="s">
        <v>282</v>
      </c>
      <c r="V5" s="2" t="s">
        <v>283</v>
      </c>
      <c r="W5" s="2" t="s">
        <v>284</v>
      </c>
      <c r="X5" s="2" t="s">
        <v>285</v>
      </c>
      <c r="Y5" s="10" t="s">
        <v>279</v>
      </c>
      <c r="Z5" s="2" t="s">
        <v>280</v>
      </c>
      <c r="AA5" s="2" t="s">
        <v>281</v>
      </c>
      <c r="AB5" s="2" t="s">
        <v>282</v>
      </c>
      <c r="AC5" s="2" t="s">
        <v>283</v>
      </c>
      <c r="AD5" s="2" t="s">
        <v>284</v>
      </c>
      <c r="AE5" s="2" t="s">
        <v>285</v>
      </c>
    </row>
    <row r="6" spans="3:31" ht="15.6" x14ac:dyDescent="0.3">
      <c r="C6" s="436" t="s">
        <v>286</v>
      </c>
      <c r="D6" s="6" t="s">
        <v>287</v>
      </c>
      <c r="E6" s="4" t="s">
        <v>288</v>
      </c>
      <c r="F6" s="3" t="s">
        <v>289</v>
      </c>
      <c r="G6" s="3" t="s">
        <v>288</v>
      </c>
      <c r="H6" s="3" t="s">
        <v>289</v>
      </c>
      <c r="I6" s="3" t="s">
        <v>288</v>
      </c>
      <c r="J6" s="3" t="s">
        <v>289</v>
      </c>
      <c r="K6" s="6" t="s">
        <v>287</v>
      </c>
      <c r="L6" s="3" t="s">
        <v>289</v>
      </c>
      <c r="M6" s="3" t="s">
        <v>288</v>
      </c>
      <c r="N6" s="3" t="s">
        <v>289</v>
      </c>
      <c r="O6" s="3" t="s">
        <v>288</v>
      </c>
      <c r="P6" s="3" t="s">
        <v>289</v>
      </c>
      <c r="Q6" s="4" t="s">
        <v>288</v>
      </c>
      <c r="R6" s="6" t="s">
        <v>287</v>
      </c>
      <c r="S6" s="4" t="s">
        <v>288</v>
      </c>
      <c r="T6" s="3" t="s">
        <v>289</v>
      </c>
      <c r="U6" s="3" t="s">
        <v>288</v>
      </c>
      <c r="V6" s="3" t="s">
        <v>289</v>
      </c>
      <c r="W6" s="3" t="s">
        <v>288</v>
      </c>
      <c r="X6" s="3" t="s">
        <v>289</v>
      </c>
      <c r="Y6" s="6" t="s">
        <v>287</v>
      </c>
      <c r="Z6" s="3" t="s">
        <v>289</v>
      </c>
      <c r="AA6" s="3" t="s">
        <v>288</v>
      </c>
      <c r="AB6" s="3" t="s">
        <v>289</v>
      </c>
      <c r="AC6" s="3" t="s">
        <v>288</v>
      </c>
      <c r="AD6" s="3" t="s">
        <v>289</v>
      </c>
      <c r="AE6" s="4" t="s">
        <v>288</v>
      </c>
    </row>
    <row r="7" spans="3:31" ht="15.6" x14ac:dyDescent="0.3">
      <c r="C7" s="437"/>
      <c r="D7" s="1" t="s">
        <v>290</v>
      </c>
      <c r="E7" s="1" t="s">
        <v>291</v>
      </c>
      <c r="F7" s="4" t="s">
        <v>292</v>
      </c>
      <c r="G7" s="1" t="s">
        <v>291</v>
      </c>
      <c r="H7" s="4" t="s">
        <v>292</v>
      </c>
      <c r="I7" s="1" t="s">
        <v>291</v>
      </c>
      <c r="J7" s="4" t="s">
        <v>292</v>
      </c>
      <c r="K7" s="1" t="s">
        <v>290</v>
      </c>
      <c r="L7" s="4" t="s">
        <v>292</v>
      </c>
      <c r="M7" s="1" t="s">
        <v>291</v>
      </c>
      <c r="N7" s="4" t="s">
        <v>292</v>
      </c>
      <c r="O7" s="1" t="s">
        <v>291</v>
      </c>
      <c r="P7" s="4" t="s">
        <v>292</v>
      </c>
      <c r="Q7" s="1" t="s">
        <v>291</v>
      </c>
      <c r="R7" s="1" t="s">
        <v>290</v>
      </c>
      <c r="S7" s="1" t="s">
        <v>291</v>
      </c>
      <c r="T7" s="4" t="s">
        <v>292</v>
      </c>
      <c r="U7" s="1" t="s">
        <v>291</v>
      </c>
      <c r="V7" s="4" t="s">
        <v>292</v>
      </c>
      <c r="W7" s="1" t="s">
        <v>291</v>
      </c>
      <c r="X7" s="4" t="s">
        <v>292</v>
      </c>
      <c r="Y7" s="1" t="s">
        <v>290</v>
      </c>
      <c r="Z7" s="4" t="s">
        <v>292</v>
      </c>
      <c r="AA7" s="1" t="s">
        <v>291</v>
      </c>
      <c r="AB7" s="4" t="s">
        <v>292</v>
      </c>
      <c r="AC7" s="1" t="s">
        <v>291</v>
      </c>
      <c r="AD7" s="4" t="s">
        <v>292</v>
      </c>
      <c r="AE7" s="1" t="s">
        <v>291</v>
      </c>
    </row>
    <row r="8" spans="3:31" ht="15.6" x14ac:dyDescent="0.3">
      <c r="C8" s="437"/>
      <c r="D8" s="1" t="s">
        <v>293</v>
      </c>
      <c r="E8" s="1" t="s">
        <v>294</v>
      </c>
      <c r="F8" s="4" t="s">
        <v>295</v>
      </c>
      <c r="G8" s="1" t="s">
        <v>294</v>
      </c>
      <c r="H8" s="4" t="s">
        <v>295</v>
      </c>
      <c r="I8" s="1" t="s">
        <v>294</v>
      </c>
      <c r="J8" s="4" t="s">
        <v>295</v>
      </c>
      <c r="K8" s="1" t="s">
        <v>293</v>
      </c>
      <c r="L8" s="4" t="s">
        <v>295</v>
      </c>
      <c r="M8" s="1" t="s">
        <v>294</v>
      </c>
      <c r="N8" s="4" t="s">
        <v>295</v>
      </c>
      <c r="O8" s="1" t="s">
        <v>294</v>
      </c>
      <c r="P8" s="4" t="s">
        <v>295</v>
      </c>
      <c r="Q8" s="1" t="s">
        <v>294</v>
      </c>
      <c r="R8" s="1" t="s">
        <v>293</v>
      </c>
      <c r="S8" s="1" t="s">
        <v>294</v>
      </c>
      <c r="T8" s="4" t="s">
        <v>295</v>
      </c>
      <c r="U8" s="1" t="s">
        <v>294</v>
      </c>
      <c r="V8" s="4" t="s">
        <v>295</v>
      </c>
      <c r="W8" s="1" t="s">
        <v>294</v>
      </c>
      <c r="X8" s="4" t="s">
        <v>295</v>
      </c>
      <c r="Y8" s="1" t="s">
        <v>293</v>
      </c>
      <c r="Z8" s="4" t="s">
        <v>295</v>
      </c>
      <c r="AA8" s="1" t="s">
        <v>294</v>
      </c>
      <c r="AB8" s="4" t="s">
        <v>295</v>
      </c>
      <c r="AC8" s="1" t="s">
        <v>294</v>
      </c>
      <c r="AD8" s="4" t="s">
        <v>295</v>
      </c>
      <c r="AE8" s="1" t="s">
        <v>294</v>
      </c>
    </row>
    <row r="9" spans="3:31" ht="15.6" x14ac:dyDescent="0.3">
      <c r="C9" s="437"/>
      <c r="D9" s="1" t="s">
        <v>296</v>
      </c>
      <c r="E9" s="4" t="s">
        <v>297</v>
      </c>
      <c r="F9" s="3" t="s">
        <v>298</v>
      </c>
      <c r="G9" s="4" t="s">
        <v>297</v>
      </c>
      <c r="H9" s="3" t="s">
        <v>298</v>
      </c>
      <c r="I9" s="4" t="s">
        <v>297</v>
      </c>
      <c r="J9" s="3" t="s">
        <v>298</v>
      </c>
      <c r="K9" s="1" t="s">
        <v>296</v>
      </c>
      <c r="L9" s="3" t="s">
        <v>298</v>
      </c>
      <c r="M9" s="4" t="s">
        <v>297</v>
      </c>
      <c r="N9" s="3" t="s">
        <v>298</v>
      </c>
      <c r="O9" s="4" t="s">
        <v>297</v>
      </c>
      <c r="P9" s="3" t="s">
        <v>298</v>
      </c>
      <c r="Q9" s="4" t="s">
        <v>297</v>
      </c>
      <c r="R9" s="1" t="s">
        <v>296</v>
      </c>
      <c r="S9" s="4" t="s">
        <v>297</v>
      </c>
      <c r="T9" s="3" t="s">
        <v>298</v>
      </c>
      <c r="U9" s="4" t="s">
        <v>297</v>
      </c>
      <c r="V9" s="3" t="s">
        <v>298</v>
      </c>
      <c r="W9" s="4" t="s">
        <v>297</v>
      </c>
      <c r="X9" s="3" t="s">
        <v>298</v>
      </c>
      <c r="Y9" s="1" t="s">
        <v>296</v>
      </c>
      <c r="Z9" s="3" t="s">
        <v>298</v>
      </c>
      <c r="AA9" s="4" t="s">
        <v>297</v>
      </c>
      <c r="AB9" s="3" t="s">
        <v>298</v>
      </c>
      <c r="AC9" s="4" t="s">
        <v>297</v>
      </c>
      <c r="AD9" s="3" t="s">
        <v>298</v>
      </c>
      <c r="AE9" s="4" t="s">
        <v>297</v>
      </c>
    </row>
    <row r="10" spans="3:31" ht="15.6" x14ac:dyDescent="0.3">
      <c r="C10" s="438"/>
      <c r="D10" s="1" t="s">
        <v>299</v>
      </c>
      <c r="E10" s="4" t="s">
        <v>300</v>
      </c>
      <c r="F10" s="3" t="s">
        <v>301</v>
      </c>
      <c r="G10" s="4" t="s">
        <v>300</v>
      </c>
      <c r="H10" s="3" t="s">
        <v>301</v>
      </c>
      <c r="I10" s="4" t="s">
        <v>300</v>
      </c>
      <c r="J10" s="3" t="s">
        <v>301</v>
      </c>
      <c r="K10" s="1" t="s">
        <v>299</v>
      </c>
      <c r="L10" s="3" t="s">
        <v>301</v>
      </c>
      <c r="M10" s="4" t="s">
        <v>300</v>
      </c>
      <c r="N10" s="3" t="s">
        <v>301</v>
      </c>
      <c r="O10" s="4" t="s">
        <v>300</v>
      </c>
      <c r="P10" s="3" t="s">
        <v>301</v>
      </c>
      <c r="Q10" s="4" t="s">
        <v>300</v>
      </c>
      <c r="R10" s="1" t="s">
        <v>299</v>
      </c>
      <c r="S10" s="4" t="s">
        <v>300</v>
      </c>
      <c r="T10" s="3" t="s">
        <v>301</v>
      </c>
      <c r="U10" s="4" t="s">
        <v>300</v>
      </c>
      <c r="V10" s="3" t="s">
        <v>301</v>
      </c>
      <c r="W10" s="4" t="s">
        <v>300</v>
      </c>
      <c r="X10" s="3" t="s">
        <v>301</v>
      </c>
      <c r="Y10" s="1" t="s">
        <v>299</v>
      </c>
      <c r="Z10" s="3" t="s">
        <v>301</v>
      </c>
      <c r="AA10" s="4" t="s">
        <v>300</v>
      </c>
      <c r="AB10" s="3" t="s">
        <v>301</v>
      </c>
      <c r="AC10" s="4" t="s">
        <v>300</v>
      </c>
      <c r="AD10" s="3" t="s">
        <v>301</v>
      </c>
      <c r="AE10" s="4" t="s">
        <v>300</v>
      </c>
    </row>
    <row r="11" spans="3:31" ht="15.6" x14ac:dyDescent="0.3">
      <c r="C11" s="434" t="s">
        <v>302</v>
      </c>
      <c r="D11" s="5" t="s">
        <v>303</v>
      </c>
      <c r="E11" s="5" t="s">
        <v>304</v>
      </c>
      <c r="F11" s="3" t="s">
        <v>305</v>
      </c>
      <c r="G11" s="5" t="s">
        <v>304</v>
      </c>
      <c r="H11" s="3" t="s">
        <v>305</v>
      </c>
      <c r="I11" s="5" t="s">
        <v>304</v>
      </c>
      <c r="J11" s="3" t="s">
        <v>305</v>
      </c>
      <c r="K11" s="5" t="s">
        <v>303</v>
      </c>
      <c r="L11" s="3" t="s">
        <v>305</v>
      </c>
      <c r="M11" s="5" t="s">
        <v>304</v>
      </c>
      <c r="N11" s="3" t="s">
        <v>305</v>
      </c>
      <c r="O11" s="5" t="s">
        <v>304</v>
      </c>
      <c r="P11" s="3" t="s">
        <v>305</v>
      </c>
      <c r="Q11" s="5" t="s">
        <v>304</v>
      </c>
      <c r="R11" s="5" t="s">
        <v>303</v>
      </c>
      <c r="S11" s="5" t="s">
        <v>304</v>
      </c>
      <c r="T11" s="3" t="s">
        <v>305</v>
      </c>
      <c r="U11" s="5" t="s">
        <v>304</v>
      </c>
      <c r="V11" s="3" t="s">
        <v>305</v>
      </c>
      <c r="W11" s="5" t="s">
        <v>304</v>
      </c>
      <c r="X11" s="3" t="s">
        <v>305</v>
      </c>
      <c r="Y11" s="5" t="s">
        <v>303</v>
      </c>
      <c r="Z11" s="3" t="s">
        <v>305</v>
      </c>
      <c r="AA11" s="5" t="s">
        <v>304</v>
      </c>
      <c r="AB11" s="3" t="s">
        <v>305</v>
      </c>
      <c r="AC11" s="5" t="s">
        <v>304</v>
      </c>
      <c r="AD11" s="3" t="s">
        <v>305</v>
      </c>
      <c r="AE11" s="5" t="s">
        <v>304</v>
      </c>
    </row>
    <row r="12" spans="3:31" ht="15.6" x14ac:dyDescent="0.3">
      <c r="C12" s="435"/>
      <c r="D12" s="3" t="s">
        <v>306</v>
      </c>
      <c r="E12" s="3" t="s">
        <v>307</v>
      </c>
      <c r="F12" s="3" t="s">
        <v>308</v>
      </c>
      <c r="G12" s="3" t="s">
        <v>307</v>
      </c>
      <c r="H12" s="3" t="s">
        <v>308</v>
      </c>
      <c r="I12" s="3" t="s">
        <v>307</v>
      </c>
      <c r="J12" s="3" t="s">
        <v>308</v>
      </c>
      <c r="K12" s="3" t="s">
        <v>306</v>
      </c>
      <c r="L12" s="3" t="s">
        <v>308</v>
      </c>
      <c r="M12" s="3" t="s">
        <v>307</v>
      </c>
      <c r="N12" s="3" t="s">
        <v>308</v>
      </c>
      <c r="O12" s="3" t="s">
        <v>307</v>
      </c>
      <c r="P12" s="3" t="s">
        <v>308</v>
      </c>
      <c r="Q12" s="3" t="s">
        <v>307</v>
      </c>
      <c r="R12" s="3" t="s">
        <v>306</v>
      </c>
      <c r="S12" s="3" t="s">
        <v>307</v>
      </c>
      <c r="T12" s="3" t="s">
        <v>308</v>
      </c>
      <c r="U12" s="3" t="s">
        <v>307</v>
      </c>
      <c r="V12" s="3" t="s">
        <v>308</v>
      </c>
      <c r="W12" s="3" t="s">
        <v>307</v>
      </c>
      <c r="X12" s="3" t="s">
        <v>308</v>
      </c>
      <c r="Y12" s="3" t="s">
        <v>306</v>
      </c>
      <c r="Z12" s="3" t="s">
        <v>308</v>
      </c>
      <c r="AA12" s="3" t="s">
        <v>307</v>
      </c>
      <c r="AB12" s="3" t="s">
        <v>308</v>
      </c>
      <c r="AC12" s="3" t="s">
        <v>307</v>
      </c>
      <c r="AD12" s="3" t="s">
        <v>308</v>
      </c>
      <c r="AE12" s="3" t="s">
        <v>307</v>
      </c>
    </row>
    <row r="13" spans="3:31" x14ac:dyDescent="0.3">
      <c r="D13">
        <v>1</v>
      </c>
      <c r="E13">
        <v>2</v>
      </c>
      <c r="F13">
        <v>3</v>
      </c>
      <c r="G13">
        <v>4</v>
      </c>
      <c r="H13">
        <v>5</v>
      </c>
      <c r="I13">
        <v>6</v>
      </c>
      <c r="J13">
        <v>7</v>
      </c>
      <c r="K13">
        <v>8</v>
      </c>
      <c r="L13">
        <v>9</v>
      </c>
      <c r="M13">
        <v>10</v>
      </c>
      <c r="N13">
        <v>11</v>
      </c>
      <c r="O13">
        <v>12</v>
      </c>
      <c r="P13">
        <v>13</v>
      </c>
      <c r="Q13">
        <v>14</v>
      </c>
      <c r="R13">
        <v>15</v>
      </c>
      <c r="S13">
        <v>16</v>
      </c>
      <c r="T13">
        <v>17</v>
      </c>
      <c r="U13">
        <v>18</v>
      </c>
      <c r="V13">
        <v>19</v>
      </c>
      <c r="W13">
        <v>20</v>
      </c>
      <c r="X13">
        <v>21</v>
      </c>
      <c r="Y13">
        <v>22</v>
      </c>
      <c r="Z13">
        <v>23</v>
      </c>
      <c r="AA13">
        <v>24</v>
      </c>
      <c r="AB13">
        <v>25</v>
      </c>
      <c r="AC13">
        <v>26</v>
      </c>
      <c r="AD13">
        <v>27</v>
      </c>
      <c r="AE13">
        <v>28</v>
      </c>
    </row>
    <row r="15" spans="3:31" ht="15.6" x14ac:dyDescent="0.3">
      <c r="C15" s="431" t="s">
        <v>277</v>
      </c>
      <c r="D15" s="432"/>
      <c r="E15" s="432"/>
      <c r="F15" s="432"/>
      <c r="G15" s="432"/>
      <c r="H15" s="432"/>
      <c r="I15" s="432"/>
      <c r="J15" s="433"/>
    </row>
    <row r="16" spans="3:31" ht="15.6" x14ac:dyDescent="0.3">
      <c r="C16" s="2" t="s">
        <v>278</v>
      </c>
      <c r="D16" s="10" t="s">
        <v>279</v>
      </c>
      <c r="E16" s="2" t="s">
        <v>280</v>
      </c>
      <c r="F16" s="2" t="s">
        <v>281</v>
      </c>
      <c r="G16" s="2" t="s">
        <v>282</v>
      </c>
      <c r="H16" s="2" t="s">
        <v>283</v>
      </c>
      <c r="I16" s="2" t="s">
        <v>284</v>
      </c>
      <c r="J16" s="2" t="s">
        <v>285</v>
      </c>
    </row>
    <row r="17" spans="3:10" ht="15.6" x14ac:dyDescent="0.3">
      <c r="C17" s="436" t="s">
        <v>286</v>
      </c>
      <c r="D17" s="6" t="s">
        <v>287</v>
      </c>
      <c r="E17" s="4" t="s">
        <v>288</v>
      </c>
      <c r="F17" s="3" t="s">
        <v>289</v>
      </c>
      <c r="G17" s="3" t="s">
        <v>288</v>
      </c>
      <c r="H17" s="3" t="s">
        <v>289</v>
      </c>
      <c r="I17" s="3" t="s">
        <v>288</v>
      </c>
      <c r="J17" s="3" t="s">
        <v>289</v>
      </c>
    </row>
    <row r="18" spans="3:10" ht="15.6" x14ac:dyDescent="0.3">
      <c r="C18" s="437"/>
      <c r="D18" s="1" t="s">
        <v>290</v>
      </c>
      <c r="E18" s="1" t="s">
        <v>291</v>
      </c>
      <c r="F18" s="4" t="s">
        <v>292</v>
      </c>
      <c r="G18" s="1" t="s">
        <v>291</v>
      </c>
      <c r="H18" s="4" t="s">
        <v>292</v>
      </c>
      <c r="I18" s="1" t="s">
        <v>291</v>
      </c>
      <c r="J18" s="4" t="s">
        <v>292</v>
      </c>
    </row>
    <row r="19" spans="3:10" ht="15.6" x14ac:dyDescent="0.3">
      <c r="C19" s="437"/>
      <c r="D19" s="1" t="s">
        <v>293</v>
      </c>
      <c r="E19" s="1" t="s">
        <v>294</v>
      </c>
      <c r="F19" s="4" t="s">
        <v>295</v>
      </c>
      <c r="G19" s="1" t="s">
        <v>294</v>
      </c>
      <c r="H19" s="4" t="s">
        <v>295</v>
      </c>
      <c r="I19" s="1" t="s">
        <v>294</v>
      </c>
      <c r="J19" s="4" t="s">
        <v>295</v>
      </c>
    </row>
    <row r="20" spans="3:10" ht="15.6" x14ac:dyDescent="0.3">
      <c r="C20" s="437"/>
      <c r="D20" s="1" t="s">
        <v>296</v>
      </c>
      <c r="E20" s="4" t="s">
        <v>297</v>
      </c>
      <c r="F20" s="3" t="s">
        <v>298</v>
      </c>
      <c r="G20" s="4" t="s">
        <v>297</v>
      </c>
      <c r="H20" s="3" t="s">
        <v>298</v>
      </c>
      <c r="I20" s="4" t="s">
        <v>297</v>
      </c>
      <c r="J20" s="3" t="s">
        <v>298</v>
      </c>
    </row>
    <row r="21" spans="3:10" ht="15.6" x14ac:dyDescent="0.3">
      <c r="C21" s="437"/>
      <c r="D21" s="1" t="s">
        <v>299</v>
      </c>
      <c r="E21" s="4" t="s">
        <v>300</v>
      </c>
      <c r="F21" s="3" t="s">
        <v>301</v>
      </c>
      <c r="G21" s="4" t="s">
        <v>300</v>
      </c>
      <c r="H21" s="3" t="s">
        <v>301</v>
      </c>
      <c r="I21" s="4" t="s">
        <v>300</v>
      </c>
      <c r="J21" s="3" t="s">
        <v>301</v>
      </c>
    </row>
    <row r="22" spans="3:10" ht="15.6" x14ac:dyDescent="0.3">
      <c r="C22" s="437"/>
      <c r="D22" s="1" t="s">
        <v>309</v>
      </c>
      <c r="E22" s="4" t="s">
        <v>310</v>
      </c>
      <c r="F22" s="3" t="s">
        <v>311</v>
      </c>
      <c r="G22" s="4" t="s">
        <v>310</v>
      </c>
      <c r="H22" s="3" t="s">
        <v>311</v>
      </c>
      <c r="I22" s="4" t="s">
        <v>310</v>
      </c>
      <c r="J22" s="3" t="s">
        <v>311</v>
      </c>
    </row>
    <row r="23" spans="3:10" ht="15.6" x14ac:dyDescent="0.3">
      <c r="C23" s="438"/>
      <c r="D23" s="1" t="s">
        <v>312</v>
      </c>
      <c r="E23" s="7" t="s">
        <v>313</v>
      </c>
      <c r="F23" s="3" t="s">
        <v>314</v>
      </c>
      <c r="G23" s="7" t="s">
        <v>313</v>
      </c>
      <c r="H23" s="3" t="s">
        <v>314</v>
      </c>
      <c r="I23" s="7" t="s">
        <v>313</v>
      </c>
      <c r="J23" s="3" t="s">
        <v>314</v>
      </c>
    </row>
    <row r="24" spans="3:10" ht="15.6" x14ac:dyDescent="0.3">
      <c r="C24" s="434" t="s">
        <v>302</v>
      </c>
      <c r="D24" s="5" t="s">
        <v>303</v>
      </c>
      <c r="E24" s="5" t="s">
        <v>304</v>
      </c>
      <c r="F24" s="3" t="s">
        <v>305</v>
      </c>
      <c r="G24" s="5" t="s">
        <v>304</v>
      </c>
      <c r="H24" s="3" t="s">
        <v>305</v>
      </c>
      <c r="I24" s="5" t="s">
        <v>304</v>
      </c>
      <c r="J24" s="3" t="s">
        <v>305</v>
      </c>
    </row>
    <row r="25" spans="3:10" ht="15.6" x14ac:dyDescent="0.3">
      <c r="C25" s="435"/>
      <c r="D25" s="3" t="s">
        <v>306</v>
      </c>
      <c r="E25" s="3" t="s">
        <v>307</v>
      </c>
      <c r="F25" s="3" t="s">
        <v>308</v>
      </c>
      <c r="G25" s="3" t="s">
        <v>307</v>
      </c>
      <c r="H25" s="3" t="s">
        <v>308</v>
      </c>
      <c r="I25" s="3" t="s">
        <v>307</v>
      </c>
      <c r="J25" s="3" t="s">
        <v>308</v>
      </c>
    </row>
    <row r="33" spans="5:6" ht="57.6" x14ac:dyDescent="0.3">
      <c r="E33" s="8" t="s">
        <v>315</v>
      </c>
      <c r="F33" s="9" t="s">
        <v>316</v>
      </c>
    </row>
  </sheetData>
  <mergeCells count="6">
    <mergeCell ref="C15:J15"/>
    <mergeCell ref="C24:C25"/>
    <mergeCell ref="C17:C23"/>
    <mergeCell ref="C11:C12"/>
    <mergeCell ref="C4:J4"/>
    <mergeCell ref="C6:C10"/>
  </mergeCells>
  <phoneticPr fontId="5" type="noConversion"/>
  <hyperlinks>
    <hyperlink ref="F33" r:id="rId1" xr:uid="{00000000-0004-0000-0E00-000000000000}"/>
  </hyperlink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DAACE77DC360645B4071246BAB681AD" ma:contentTypeVersion="7" ma:contentTypeDescription="Crie um novo documento." ma:contentTypeScope="" ma:versionID="36f837043d9a92ff9b2a75a0a2eceaaa">
  <xsd:schema xmlns:xsd="http://www.w3.org/2001/XMLSchema" xmlns:xs="http://www.w3.org/2001/XMLSchema" xmlns:p="http://schemas.microsoft.com/office/2006/metadata/properties" xmlns:ns2="201ee684-fdb6-436b-b1a4-96b62b4ef0f6" targetNamespace="http://schemas.microsoft.com/office/2006/metadata/properties" ma:root="true" ma:fieldsID="58174d3713b78ebf17162b147ff7c983" ns2:_="">
    <xsd:import namespace="201ee684-fdb6-436b-b1a4-96b62b4ef0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1ee684-fdb6-436b-b1a4-96b62b4ef0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617888-F3A3-43AA-B0D8-80DFA262051C}">
  <ds:schemaRefs>
    <ds:schemaRef ds:uri="http://schemas.microsoft.com/sharepoint/v3/contenttype/forms"/>
  </ds:schemaRefs>
</ds:datastoreItem>
</file>

<file path=customXml/itemProps2.xml><?xml version="1.0" encoding="utf-8"?>
<ds:datastoreItem xmlns:ds="http://schemas.openxmlformats.org/officeDocument/2006/customXml" ds:itemID="{78A352BF-E1E5-4AE7-9DED-D1A641D07D3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9CC85E5-3C34-4410-9066-569C876F9F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1ee684-fdb6-436b-b1a4-96b62b4ef0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678d9fe-0921-417d-8411-5f1c18defbbb}" enabled="0" method="" siteId="{6678d9fe-0921-417d-8411-5f1c18defbb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1</vt:i4>
      </vt:variant>
    </vt:vector>
  </HeadingPairs>
  <TitlesOfParts>
    <vt:vector size="8" baseType="lpstr">
      <vt:lpstr>RESUMO </vt:lpstr>
      <vt:lpstr>COPEIRA</vt:lpstr>
      <vt:lpstr>ENCARREGADO-GERAL</vt:lpstr>
      <vt:lpstr>GARÇOM</vt:lpstr>
      <vt:lpstr>Materiais e insumos</vt:lpstr>
      <vt:lpstr>UNIFORME</vt:lpstr>
      <vt:lpstr>HORÁRIOS</vt:lpstr>
      <vt:lpstr>'Materiais e insumos'!Area_de_impressao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Marcelo Silva</dc:creator>
  <cp:keywords/>
  <dc:description/>
  <cp:lastModifiedBy>Gilvan Lira</cp:lastModifiedBy>
  <cp:revision/>
  <cp:lastPrinted>2025-07-09T16:22:32Z</cp:lastPrinted>
  <dcterms:created xsi:type="dcterms:W3CDTF">2020-04-28T01:23:16Z</dcterms:created>
  <dcterms:modified xsi:type="dcterms:W3CDTF">2025-07-18T18:32:53Z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0x0101005DAACE77DC360645B4071246BAB681AD</vt:lpwstr>
  </property>
</Properties>
</file>