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comments4.xml" ContentType="application/vnd.openxmlformats-officedocument.spreadsheetml.comments+xml"/>
  <Override PartName="/xl/threadedComments/threadedComment4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https://cgugovbr-my.sharepoint.com/personal/leonidas_silva_cgu_gov_br/Documents/Documentos/0_CONTRATOS/Nova Contratação Ar Condicionado/Contratação_00190.112287_2022-43/TR - Anexos/"/>
    </mc:Choice>
  </mc:AlternateContent>
  <xr:revisionPtr revIDLastSave="3622" documentId="11_AD4D361C20488DEA4E38A038B498730E5ADEDD80" xr6:coauthVersionLast="47" xr6:coauthVersionMax="47" xr10:uidLastSave="{1DF299B3-E9AC-4680-A726-62FFDDE433E1}"/>
  <workbookProtection workbookAlgorithmName="SHA-512" workbookHashValue="uwq5G8LD8Ph04AYewFMHUPbqxaVHDXohx0si8qQPgF2c4Gu/zL0oQ1h9qS6OR4Syq9a3ZFmhIuPvUlRwUrZ8jQ==" workbookSaltValue="D0tiKjAegwYdYZa885uCtg==" workbookSpinCount="100000" lockStructure="1"/>
  <bookViews>
    <workbookView xWindow="-120" yWindow="-120" windowWidth="29040" windowHeight="15840" firstSheet="2" activeTab="2" xr2:uid="{00000000-000D-0000-FFFF-FFFF00000000}"/>
  </bookViews>
  <sheets>
    <sheet name="CÁLCULO_BDI" sheetId="19" r:id="rId1"/>
    <sheet name="MATERIAL_FERRAMENTAL" sheetId="5" r:id="rId2"/>
    <sheet name="SERVIÇOS_ESPECIALIZAD" sheetId="17" r:id="rId3"/>
    <sheet name="PEÇAS_COMPONENTES" sheetId="1" r:id="rId4"/>
    <sheet name="TÉC. REGRIGERAÇÃO" sheetId="10" r:id="rId5"/>
    <sheet name="SUPERV. ENG. MECÂNICO" sheetId="14" r:id="rId6"/>
    <sheet name="TÉC. ELETRICISTA" sheetId="13" r:id="rId7"/>
    <sheet name="AJUDANTE" sheetId="16" r:id="rId8"/>
    <sheet name="MÃO_DE_OBRA " sheetId="9" r:id="rId9"/>
    <sheet name="CUSTO TOTAL" sheetId="18" r:id="rId10"/>
  </sheets>
  <definedNames>
    <definedName name="_xlnm.Print_Area" localSheetId="5">'SUPERV. ENG. MECÂNICO'!$A$2:$D$124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9" l="1"/>
  <c r="H14" i="9"/>
  <c r="H15" i="9"/>
  <c r="H12" i="9"/>
  <c r="G13" i="9"/>
  <c r="G14" i="9"/>
  <c r="G15" i="9"/>
  <c r="G12" i="9"/>
  <c r="H5" i="9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6" i="1"/>
  <c r="G5" i="1"/>
  <c r="D18" i="18"/>
  <c r="D16" i="18"/>
  <c r="D14" i="18"/>
  <c r="D12" i="18"/>
  <c r="D5" i="18" l="1"/>
  <c r="D34" i="18" l="1"/>
  <c r="C9" i="19"/>
  <c r="C10" i="19" s="1"/>
  <c r="B9" i="19"/>
  <c r="B10" i="19" s="1"/>
  <c r="H61" i="5"/>
  <c r="H68" i="5"/>
  <c r="H69" i="5"/>
  <c r="H70" i="5"/>
  <c r="H67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16" i="5"/>
  <c r="H75" i="5"/>
  <c r="D33" i="13"/>
  <c r="D34" i="13" s="1"/>
  <c r="D35" i="13" s="1"/>
  <c r="H23" i="5"/>
  <c r="H76" i="5"/>
  <c r="H77" i="5"/>
  <c r="H78" i="5"/>
  <c r="H79" i="5"/>
  <c r="H80" i="5"/>
  <c r="H81" i="5"/>
  <c r="C110" i="16"/>
  <c r="C104" i="16"/>
  <c r="C98" i="16"/>
  <c r="C83" i="16"/>
  <c r="C69" i="16"/>
  <c r="D54" i="16"/>
  <c r="C51" i="16"/>
  <c r="C72" i="16" s="1"/>
  <c r="C74" i="16" s="1"/>
  <c r="C41" i="16"/>
  <c r="D33" i="16"/>
  <c r="D34" i="16" s="1"/>
  <c r="D35" i="16" s="1"/>
  <c r="D53" i="16"/>
  <c r="D55" i="16" s="1"/>
  <c r="D62" i="16" s="1"/>
  <c r="D54" i="10"/>
  <c r="D6" i="9"/>
  <c r="D33" i="14"/>
  <c r="D52" i="14" s="1"/>
  <c r="C40" i="14"/>
  <c r="C50" i="14"/>
  <c r="C71" i="14" s="1"/>
  <c r="D53" i="14"/>
  <c r="C68" i="14"/>
  <c r="C73" i="14" s="1"/>
  <c r="C82" i="14"/>
  <c r="D96" i="14"/>
  <c r="C96" i="14"/>
  <c r="C102" i="14"/>
  <c r="C108" i="14"/>
  <c r="C41" i="13"/>
  <c r="C51" i="13"/>
  <c r="C72" i="13" s="1"/>
  <c r="D54" i="13"/>
  <c r="C69" i="13"/>
  <c r="C74" i="13" s="1"/>
  <c r="C83" i="13"/>
  <c r="C98" i="13"/>
  <c r="C104" i="13"/>
  <c r="C110" i="13"/>
  <c r="D33" i="10"/>
  <c r="D34" i="10" s="1"/>
  <c r="C41" i="10"/>
  <c r="C51" i="10"/>
  <c r="C72" i="10"/>
  <c r="C69" i="10"/>
  <c r="C83" i="10"/>
  <c r="C98" i="10"/>
  <c r="C104" i="10"/>
  <c r="C110" i="10"/>
  <c r="F5" i="9"/>
  <c r="F6" i="9" s="1"/>
  <c r="D53" i="13"/>
  <c r="D55" i="13" s="1"/>
  <c r="D62" i="13" s="1"/>
  <c r="D116" i="14"/>
  <c r="H14" i="5"/>
  <c r="H12" i="5"/>
  <c r="H6" i="5"/>
  <c r="H7" i="5"/>
  <c r="H10" i="5"/>
  <c r="H8" i="5"/>
  <c r="H9" i="5"/>
  <c r="H11" i="5"/>
  <c r="H4" i="5"/>
  <c r="H5" i="5"/>
  <c r="F9" i="1" l="1"/>
  <c r="E5" i="17"/>
  <c r="F5" i="17" s="1"/>
  <c r="G5" i="17" s="1"/>
  <c r="H5" i="17" s="1"/>
  <c r="D34" i="14"/>
  <c r="D38" i="14" s="1"/>
  <c r="D114" i="16"/>
  <c r="D71" i="16"/>
  <c r="D40" i="16"/>
  <c r="D69" i="16"/>
  <c r="D68" i="16"/>
  <c r="D70" i="16"/>
  <c r="D72" i="16"/>
  <c r="D57" i="16"/>
  <c r="D58" i="16" s="1"/>
  <c r="D63" i="16" s="1"/>
  <c r="D85" i="16" s="1"/>
  <c r="D86" i="16" s="1"/>
  <c r="D89" i="16" s="1"/>
  <c r="D39" i="16"/>
  <c r="D73" i="16"/>
  <c r="D69" i="13"/>
  <c r="D72" i="13"/>
  <c r="D57" i="13"/>
  <c r="D58" i="13" s="1"/>
  <c r="D63" i="13" s="1"/>
  <c r="D85" i="13" s="1"/>
  <c r="D86" i="13" s="1"/>
  <c r="D89" i="13" s="1"/>
  <c r="D73" i="13"/>
  <c r="D70" i="13"/>
  <c r="D114" i="13"/>
  <c r="D71" i="13"/>
  <c r="D39" i="13"/>
  <c r="D68" i="13"/>
  <c r="D40" i="13"/>
  <c r="D54" i="14"/>
  <c r="D61" i="14" s="1"/>
  <c r="D53" i="10"/>
  <c r="D55" i="10" s="1"/>
  <c r="D62" i="10" s="1"/>
  <c r="D35" i="10"/>
  <c r="D68" i="10" s="1"/>
  <c r="C74" i="10"/>
  <c r="F51" i="1"/>
  <c r="F38" i="1"/>
  <c r="F24" i="1"/>
  <c r="F8" i="1"/>
  <c r="F48" i="1"/>
  <c r="F37" i="1"/>
  <c r="F23" i="1"/>
  <c r="F7" i="1"/>
  <c r="F53" i="1"/>
  <c r="F47" i="1"/>
  <c r="F35" i="1"/>
  <c r="F22" i="1"/>
  <c r="F6" i="1"/>
  <c r="F46" i="1"/>
  <c r="F32" i="1"/>
  <c r="F19" i="1"/>
  <c r="F27" i="1"/>
  <c r="F31" i="1"/>
  <c r="F43" i="1"/>
  <c r="F30" i="1"/>
  <c r="F15" i="1"/>
  <c r="F39" i="1"/>
  <c r="F11" i="1"/>
  <c r="F45" i="1"/>
  <c r="F16" i="1"/>
  <c r="F5" i="1"/>
  <c r="F40" i="1"/>
  <c r="F29" i="1"/>
  <c r="F14" i="1"/>
  <c r="F21" i="1"/>
  <c r="F13" i="1"/>
  <c r="E4" i="17"/>
  <c r="F4" i="17" s="1"/>
  <c r="G4" i="17" s="1"/>
  <c r="F52" i="1"/>
  <c r="F44" i="1"/>
  <c r="F36" i="1"/>
  <c r="F28" i="1"/>
  <c r="F20" i="1"/>
  <c r="F12" i="1"/>
  <c r="E6" i="17"/>
  <c r="F6" i="17" s="1"/>
  <c r="G6" i="17" s="1"/>
  <c r="H6" i="17" s="1"/>
  <c r="F42" i="1"/>
  <c r="F26" i="1"/>
  <c r="F10" i="1"/>
  <c r="F50" i="1"/>
  <c r="F34" i="1"/>
  <c r="F18" i="1"/>
  <c r="F49" i="1"/>
  <c r="F41" i="1"/>
  <c r="F33" i="1"/>
  <c r="F25" i="1"/>
  <c r="F17" i="1"/>
  <c r="E17" i="5"/>
  <c r="H17" i="5" s="1"/>
  <c r="H13" i="5"/>
  <c r="H82" i="5"/>
  <c r="D97" i="10" s="1"/>
  <c r="H15" i="5"/>
  <c r="D41" i="16" l="1"/>
  <c r="D71" i="14"/>
  <c r="D70" i="14"/>
  <c r="D56" i="14"/>
  <c r="D57" i="14" s="1"/>
  <c r="D62" i="14" s="1"/>
  <c r="D84" i="14" s="1"/>
  <c r="D85" i="14" s="1"/>
  <c r="D88" i="14" s="1"/>
  <c r="D72" i="14"/>
  <c r="D39" i="14"/>
  <c r="D40" i="14" s="1"/>
  <c r="D112" i="14"/>
  <c r="D69" i="14"/>
  <c r="D67" i="14"/>
  <c r="D68" i="14"/>
  <c r="D47" i="16"/>
  <c r="D45" i="16"/>
  <c r="D74" i="16"/>
  <c r="D116" i="16" s="1"/>
  <c r="D48" i="16"/>
  <c r="D43" i="16"/>
  <c r="D50" i="16"/>
  <c r="D46" i="16"/>
  <c r="D41" i="13"/>
  <c r="D60" i="13" s="1"/>
  <c r="D46" i="13"/>
  <c r="D74" i="13"/>
  <c r="D116" i="13" s="1"/>
  <c r="D73" i="14"/>
  <c r="D114" i="14" s="1"/>
  <c r="D70" i="10"/>
  <c r="D114" i="10"/>
  <c r="D40" i="10"/>
  <c r="D57" i="10"/>
  <c r="D58" i="10" s="1"/>
  <c r="D63" i="10" s="1"/>
  <c r="D85" i="10" s="1"/>
  <c r="D86" i="10" s="1"/>
  <c r="D89" i="10" s="1"/>
  <c r="D39" i="10"/>
  <c r="D41" i="10" s="1"/>
  <c r="D73" i="10"/>
  <c r="D69" i="10"/>
  <c r="D71" i="10"/>
  <c r="D72" i="10"/>
  <c r="G7" i="17"/>
  <c r="D6" i="18" s="1"/>
  <c r="D25" i="18" s="1"/>
  <c r="H4" i="17"/>
  <c r="H7" i="17" s="1"/>
  <c r="H54" i="1"/>
  <c r="H18" i="5"/>
  <c r="H19" i="5" s="1"/>
  <c r="D94" i="10" s="1"/>
  <c r="D97" i="13"/>
  <c r="D97" i="16" s="1"/>
  <c r="H62" i="5"/>
  <c r="H63" i="5" s="1"/>
  <c r="D95" i="10" s="1"/>
  <c r="H71" i="5"/>
  <c r="D96" i="13" s="1"/>
  <c r="H55" i="1" l="1"/>
  <c r="D20" i="18" s="1"/>
  <c r="D28" i="18" s="1"/>
  <c r="D74" i="10"/>
  <c r="D116" i="10" s="1"/>
  <c r="D60" i="16"/>
  <c r="D49" i="16"/>
  <c r="D44" i="16"/>
  <c r="D45" i="14"/>
  <c r="D47" i="14"/>
  <c r="D42" i="14"/>
  <c r="D46" i="14"/>
  <c r="D59" i="14"/>
  <c r="D43" i="14"/>
  <c r="D49" i="14"/>
  <c r="D48" i="14"/>
  <c r="D44" i="14"/>
  <c r="D51" i="16"/>
  <c r="D45" i="13"/>
  <c r="D48" i="13"/>
  <c r="D47" i="13"/>
  <c r="D49" i="13"/>
  <c r="D50" i="13"/>
  <c r="D43" i="13"/>
  <c r="D51" i="13" s="1"/>
  <c r="D44" i="13"/>
  <c r="D44" i="10"/>
  <c r="D50" i="10"/>
  <c r="D48" i="10"/>
  <c r="D60" i="10"/>
  <c r="D49" i="10"/>
  <c r="D43" i="10"/>
  <c r="D47" i="10"/>
  <c r="D46" i="10"/>
  <c r="D45" i="10"/>
  <c r="D96" i="10"/>
  <c r="D98" i="10" s="1"/>
  <c r="D98" i="13"/>
  <c r="D96" i="16"/>
  <c r="D98" i="16" s="1"/>
  <c r="D50" i="14" l="1"/>
  <c r="D61" i="16"/>
  <c r="D64" i="16" s="1"/>
  <c r="D115" i="16" s="1"/>
  <c r="D80" i="16"/>
  <c r="D79" i="16"/>
  <c r="D82" i="16"/>
  <c r="D81" i="16"/>
  <c r="D78" i="16"/>
  <c r="D61" i="13"/>
  <c r="D64" i="13" s="1"/>
  <c r="D115" i="13" s="1"/>
  <c r="D79" i="13"/>
  <c r="D78" i="13"/>
  <c r="D81" i="13"/>
  <c r="D80" i="13"/>
  <c r="D82" i="13"/>
  <c r="D51" i="10"/>
  <c r="D61" i="10" s="1"/>
  <c r="D64" i="10" s="1"/>
  <c r="D115" i="10" s="1"/>
  <c r="D118" i="10"/>
  <c r="D118" i="13"/>
  <c r="D118" i="16"/>
  <c r="D60" i="14" l="1"/>
  <c r="D63" i="14" s="1"/>
  <c r="D113" i="14" s="1"/>
  <c r="D79" i="14"/>
  <c r="D81" i="14"/>
  <c r="D80" i="14"/>
  <c r="D77" i="14"/>
  <c r="D78" i="14"/>
  <c r="D83" i="16"/>
  <c r="D88" i="16" s="1"/>
  <c r="D90" i="16" s="1"/>
  <c r="D83" i="13"/>
  <c r="D88" i="13" s="1"/>
  <c r="D90" i="13" s="1"/>
  <c r="D80" i="10"/>
  <c r="D81" i="10"/>
  <c r="D78" i="10"/>
  <c r="D79" i="10"/>
  <c r="D82" i="10"/>
  <c r="D83" i="10" l="1"/>
  <c r="D88" i="10" s="1"/>
  <c r="D90" i="10" s="1"/>
  <c r="D82" i="14"/>
  <c r="D87" i="14" s="1"/>
  <c r="D89" i="14" s="1"/>
  <c r="D117" i="16"/>
  <c r="D119" i="16" s="1"/>
  <c r="D102" i="16"/>
  <c r="D103" i="16" s="1"/>
  <c r="E111" i="16" s="1"/>
  <c r="D117" i="13"/>
  <c r="D119" i="13" s="1"/>
  <c r="D102" i="13"/>
  <c r="D103" i="13" s="1"/>
  <c r="E109" i="14"/>
  <c r="D117" i="10"/>
  <c r="D119" i="10" s="1"/>
  <c r="D102" i="10"/>
  <c r="D115" i="14" l="1"/>
  <c r="D117" i="14" s="1"/>
  <c r="D100" i="14"/>
  <c r="D101" i="14" s="1"/>
  <c r="D104" i="14"/>
  <c r="D106" i="16"/>
  <c r="D109" i="16"/>
  <c r="D105" i="16"/>
  <c r="D110" i="16" s="1"/>
  <c r="D120" i="16" s="1"/>
  <c r="D121" i="16" s="1"/>
  <c r="D122" i="16" s="1"/>
  <c r="F15" i="9" s="1"/>
  <c r="E112" i="13"/>
  <c r="D106" i="13"/>
  <c r="D105" i="13"/>
  <c r="D109" i="13"/>
  <c r="D103" i="10"/>
  <c r="D105" i="10" s="1"/>
  <c r="D106" i="10" l="1"/>
  <c r="D107" i="14"/>
  <c r="D103" i="14"/>
  <c r="D108" i="14" s="1"/>
  <c r="D118" i="14" s="1"/>
  <c r="D119" i="14" s="1"/>
  <c r="D120" i="14" s="1"/>
  <c r="F12" i="9" s="1"/>
  <c r="C12" i="18" s="1"/>
  <c r="C18" i="18"/>
  <c r="D110" i="13"/>
  <c r="D120" i="13" s="1"/>
  <c r="D121" i="13" s="1"/>
  <c r="D122" i="13" s="1"/>
  <c r="F14" i="9" s="1"/>
  <c r="D33" i="18"/>
  <c r="E111" i="10"/>
  <c r="D109" i="10"/>
  <c r="C29" i="18" l="1"/>
  <c r="D110" i="10"/>
  <c r="D120" i="10" s="1"/>
  <c r="D121" i="10" s="1"/>
  <c r="G5" i="9" s="1"/>
  <c r="D35" i="18"/>
  <c r="D36" i="18" s="1"/>
  <c r="E119" i="14"/>
  <c r="C16" i="18"/>
  <c r="B5" i="18" l="1"/>
  <c r="D122" i="10"/>
  <c r="F13" i="9" s="1"/>
  <c r="C14" i="18" s="1"/>
  <c r="G6" i="9"/>
  <c r="D21" i="18" l="1"/>
  <c r="D29" i="18" s="1"/>
  <c r="D27" i="18"/>
  <c r="D7" i="18"/>
  <c r="D24" i="18"/>
  <c r="D26" i="18" s="1"/>
  <c r="G16" i="9"/>
  <c r="F16" i="9"/>
  <c r="H6" i="9"/>
  <c r="I5" i="9"/>
  <c r="I6" i="9" s="1"/>
  <c r="D30" i="18" l="1"/>
  <c r="C38" i="18" s="1"/>
  <c r="H16" i="9"/>
  <c r="E35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tc={AF95AECE-2EED-4188-99D4-463106269C41}</author>
    <author>tc={A7FD09B3-6A05-4CF8-AC26-863AEC5F04DA}</author>
    <author>tc={A8BE5155-449A-4212-9535-940C75ED9DA7}</author>
    <author>tc={56F30700-E1BE-4034-A379-1A388B65F01D}</author>
    <author>tc={D1F925BF-06DF-473E-9BDF-2F9FB57D1F26}</author>
    <author>tc={86947629-5FF3-4D4E-885C-006274081D6E}</author>
    <author>tc={C006BA80-8FFC-4B73-A4D3-5F43F3E00BFB}</author>
  </authors>
  <commentList>
    <comment ref="A37" authorId="0" shapeId="0" xr:uid="{AF95AECE-2EED-4188-99D4-463106269C4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2" authorId="1" shapeId="0" xr:uid="{A7FD09B3-6A05-4CF8-AC26-863AEC5F04D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6" authorId="2" shapeId="0" xr:uid="{A8BE5155-449A-4212-9535-940C75ED9D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70" authorId="3" shapeId="0" xr:uid="{56F30700-E1BE-4034-A379-1A388B65F01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3" authorId="4" shapeId="0" xr:uid="{D1F925BF-06DF-473E-9BDF-2F9FB57D1F2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6" authorId="5" shapeId="0" xr:uid="{86947629-5FF3-4D4E-885C-006274081D6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2" authorId="6" shapeId="0" xr:uid="{C006BA80-8FFC-4B73-A4D3-5F43F3E00BF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tc={93645C17-951F-4693-9E83-56DA53FAC0D0}</author>
    <author>tc={67C06FC1-610B-4356-929F-42BA4BFFE1D5}</author>
    <author>tc={2075FEA9-116B-4AAA-9528-1ECD9CA65297}</author>
    <author>tc={878962F0-231B-4DA0-9EC6-97E3F09B605B}</author>
    <author>tc={AC84162B-03F0-4B7E-AC7F-0387397EEFEA}</author>
    <author>tc={C051B038-2F6C-454E-8BD2-E814341E745F}</author>
    <author>tc={E383EBFE-377A-4A92-A07C-589083AB4BEC}</author>
  </authors>
  <commentList>
    <comment ref="A36" authorId="0" shapeId="0" xr:uid="{93645C17-951F-4693-9E83-56DA53FAC0D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1" authorId="1" shapeId="0" xr:uid="{67C06FC1-610B-4356-929F-42BA4BFFE1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5" authorId="2" shapeId="0" xr:uid="{2075FEA9-116B-4AAA-9528-1ECD9CA6529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69" authorId="3" shapeId="0" xr:uid="{878962F0-231B-4DA0-9EC6-97E3F09B605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2" authorId="4" shapeId="0" xr:uid="{AC84162B-03F0-4B7E-AC7F-0387397EEFE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5" authorId="5" shapeId="0" xr:uid="{C051B038-2F6C-454E-8BD2-E814341E745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1" authorId="6" shapeId="0" xr:uid="{E383EBFE-377A-4A92-A07C-589083AB4B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tc={754D7DBA-C363-4466-8216-B0C45D3CE7AA}</author>
    <author>tc={4E262C1F-A08E-4689-9F3D-1B94B47E0994}</author>
    <author>tc={E293ACB2-A2FE-4A89-BA50-E5081059FD91}</author>
    <author>tc={43BC7A25-C26A-44DC-8C7B-F05C96836C2D}</author>
    <author>tc={580109E0-FB0C-4A5F-AC64-28F3B32F7C18}</author>
    <author>tc={87C01732-0E65-49D9-84C1-ACB2C7212D52}</author>
    <author>tc={312BF96E-1207-4310-9BF3-59F5511DE6BD}</author>
  </authors>
  <commentList>
    <comment ref="A37" authorId="0" shapeId="0" xr:uid="{754D7DBA-C363-4466-8216-B0C45D3CE7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2" authorId="1" shapeId="0" xr:uid="{4E262C1F-A08E-4689-9F3D-1B94B47E0994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6" authorId="2" shapeId="0" xr:uid="{E293ACB2-A2FE-4A89-BA50-E5081059FD91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70" authorId="3" shapeId="0" xr:uid="{43BC7A25-C26A-44DC-8C7B-F05C96836C2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3" authorId="4" shapeId="0" xr:uid="{580109E0-FB0C-4A5F-AC64-28F3B32F7C1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6" authorId="5" shapeId="0" xr:uid="{87C01732-0E65-49D9-84C1-ACB2C7212D5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2" authorId="6" shapeId="0" xr:uid="{312BF96E-1207-4310-9BF3-59F5511DE6BD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tc={876F4878-3C6B-4AC5-9EDB-DF4E1789A10F}</author>
    <author>tc={3A25056D-B0E6-460E-8C38-A63FE8735C7B}</author>
    <author>tc={830F1E93-5B6E-408C-9A1C-453B31430BAE}</author>
    <author>tc={10CBFC18-86E8-48C8-A614-B9EFF72BD139}</author>
    <author>tc={F9B8778E-A89B-4BA3-9AA3-1AA7E2DF5B25}</author>
    <author>tc={10528661-F1C1-4037-8277-EBF8E64AE656}</author>
    <author>tc={520A0ADF-E152-4F77-8576-E7927471F9EC}</author>
  </authors>
  <commentList>
    <comment ref="A37" authorId="0" shapeId="0" xr:uid="{876F4878-3C6B-4AC5-9EDB-DF4E1789A10F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Esses percentuais de 13º e Férias foram definidos para coincidirem com os valores que serão recolhidos mensalmente para a Conta Vinculada</t>
      </text>
    </comment>
    <comment ref="D42" authorId="1" shapeId="0" xr:uid="{3A25056D-B0E6-460E-8C38-A63FE8735C7B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Com exceção do item C (SAT) que varia de empresa para empresa,  todos os percentuais do  Submódulo 2.2 são fixos, definidos em lei.</t>
      </text>
    </comment>
    <comment ref="A66" authorId="2" shapeId="0" xr:uid="{830F1E93-5B6E-408C-9A1C-453B31430BA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Todo este módulo é de preenchimento discricionário da empresa. Para efeitos de estimativa, foram utilizados os valores que costumam ser cotados nas planilhas de serviços com mão-de-obra na CGU.</t>
      </text>
    </comment>
    <comment ref="C70" authorId="3" shapeId="0" xr:uid="{10CBFC18-86E8-48C8-A614-B9EFF72BD139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C73" authorId="4" shapeId="0" xr:uid="{F9B8778E-A89B-4BA3-9AA3-1AA7E2DF5B2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Valor estimado pela empresa. A soma dos percentuais das Multas do FGTS sobre o API e sobre o APT deve resultar em 4% (valor a ser recolhido mensalmente pela Conta Vinculada)</t>
      </text>
    </comment>
    <comment ref="A76" authorId="5" shapeId="0" xr:uid="{10528661-F1C1-4037-8277-EBF8E64AE656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Módulo de preenchimento discricionário da licitante. Percentuais estimados conforme a média aplicada no DF</t>
      </text>
    </comment>
    <comment ref="A92" authorId="6" shapeId="0" xr:uid="{520A0ADF-E152-4F77-8576-E7927471F9E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Cotações feitas pela área técnica</t>
      </text>
    </comment>
  </commentList>
</comments>
</file>

<file path=xl/sharedStrings.xml><?xml version="1.0" encoding="utf-8"?>
<sst xmlns="http://schemas.openxmlformats.org/spreadsheetml/2006/main" count="1266" uniqueCount="415">
  <si>
    <t>I – EQUIPE RESIDENTE + SERVIÇOS ESPECIALIZADOS</t>
  </si>
  <si>
    <t>(custo fixo do contrato)</t>
  </si>
  <si>
    <t xml:space="preserve">Valor Mensal do Posto de Serviço </t>
  </si>
  <si>
    <t>Qtde de Postos</t>
  </si>
  <si>
    <t xml:space="preserve"> Valor Mensal do Serviço</t>
  </si>
  <si>
    <t>I.2 Serviços Especializados</t>
  </si>
  <si>
    <t>TOTAL:</t>
  </si>
  <si>
    <t>(custo variável do contrato)</t>
  </si>
  <si>
    <t>II.1 Engenheiro Mecânico – supervisor: custo variável, máximo 8h por mês</t>
  </si>
  <si>
    <t>Valor por hora</t>
  </si>
  <si>
    <t>Valor Mensal máximo (8 h)</t>
  </si>
  <si>
    <t>II.2 Técnico em Refrigeração: custo variável, máximo 48 h por mês</t>
  </si>
  <si>
    <t>Valor Mensal máximo (48 h)</t>
  </si>
  <si>
    <t>II.3 Técnico Eletricista: custo variável, máximo 48 h por mês</t>
  </si>
  <si>
    <t>II.4 Auxilar Geral de Manutenção e Reparos: custo variável, máximo 32 h por mês</t>
  </si>
  <si>
    <t>Valor Mensal máximo (16 h)</t>
  </si>
  <si>
    <t>Valor total mensal para aquisição das peças planilhadas</t>
  </si>
  <si>
    <t>TABELA RESUMO DOS CUSTOS MENSAIS</t>
  </si>
  <si>
    <t>TABELA DA MARGEM DE LUCRO MENSAL</t>
  </si>
  <si>
    <t>Margem de Lucro na equipe residente</t>
  </si>
  <si>
    <t>Margem de Lucro na mão de obra sem dedicação exclusiva</t>
  </si>
  <si>
    <t>VALOR PARA DISPUTA DOS LANCES NO PREGÃO</t>
  </si>
  <si>
    <t xml:space="preserve"> ORÇAMENTO ANUAL ESTIMADO DE CUSTOS DE MÃO DE OBRA COM DEDICAÇÃO EXCLUSIVA PARA SERVIÇOS CONTÍNUOS (OPERAÇÃO/MONITORAMENTO)</t>
  </si>
  <si>
    <t>Nº</t>
  </si>
  <si>
    <t>POSTO</t>
  </si>
  <si>
    <t>CCT UTILIZADA COMO REFERÊNCIA PARA A ESTIMATIVA</t>
  </si>
  <si>
    <t>QUANTIDADE DE POSTOS</t>
  </si>
  <si>
    <t>QUANTIDADE DE FUNCIONÁRIOS POR POSTO</t>
  </si>
  <si>
    <t>TOTAL DE FUNCIONÁRIOS</t>
  </si>
  <si>
    <t>VALOR MENSAL POR POSTO</t>
  </si>
  <si>
    <t>VALOR MENSAL TOTAL</t>
  </si>
  <si>
    <t>VALOR ANUAL</t>
  </si>
  <si>
    <t>A</t>
  </si>
  <si>
    <t>B</t>
  </si>
  <si>
    <t>C = A*B</t>
  </si>
  <si>
    <t>D</t>
  </si>
  <si>
    <t>E = C*D</t>
  </si>
  <si>
    <t>F = E*12</t>
  </si>
  <si>
    <t>Técnico em Refrigeração</t>
  </si>
  <si>
    <t>CCT SEAC-DF SINTEC-DF 2022-2023</t>
  </si>
  <si>
    <t>TOTAL</t>
  </si>
  <si>
    <t>ORÇAMENTO ANUAL ESTIMADO DE CUSTOS DE MÃO DE OBRA SEM DEDICAÇÃO EXCLUSIVA PARA SERVIÇOS CONTÍNUOS (CORRETIVA E PREVENTIVA)</t>
  </si>
  <si>
    <t>VALOR HOMEM/HORA</t>
  </si>
  <si>
    <t>C</t>
  </si>
  <si>
    <t>D = A*B*</t>
  </si>
  <si>
    <t>E = D*12</t>
  </si>
  <si>
    <t>Supervisor Eng. Mecânico</t>
  </si>
  <si>
    <t>CCT SINDUSCON-DF SENGE-DF 2021-2023</t>
  </si>
  <si>
    <t>Técnico Eletricista</t>
  </si>
  <si>
    <t>CCT SEAC SINDISERVIÇOS 2023-2023</t>
  </si>
  <si>
    <t>Ajudante Geral de Manutenção e Reparos</t>
  </si>
  <si>
    <t>MATERIAIS</t>
  </si>
  <si>
    <t>item</t>
  </si>
  <si>
    <t>descrição</t>
  </si>
  <si>
    <t>medida</t>
  </si>
  <si>
    <t>CÓDIGO SINAPI</t>
  </si>
  <si>
    <t>custo unitário R$</t>
  </si>
  <si>
    <t>vida útil (meses)</t>
  </si>
  <si>
    <t>qtde</t>
  </si>
  <si>
    <t>custo mensal R$</t>
  </si>
  <si>
    <t>Balde de Plástico de 10 lts</t>
  </si>
  <si>
    <t>unid</t>
  </si>
  <si>
    <t>00010</t>
  </si>
  <si>
    <t>Detergente neutro uso geral, concentrado</t>
  </si>
  <si>
    <t>l</t>
  </si>
  <si>
    <t>44329</t>
  </si>
  <si>
    <t>Estopa</t>
  </si>
  <si>
    <t xml:space="preserve">kg </t>
  </si>
  <si>
    <t>00013</t>
  </si>
  <si>
    <t xml:space="preserve">Fita adesiva de alumínio </t>
  </si>
  <si>
    <t>m</t>
  </si>
  <si>
    <t>42529</t>
  </si>
  <si>
    <t>Fita veda rosca em rolos de 18 mm x 50 m (L X C)</t>
  </si>
  <si>
    <t>03148</t>
  </si>
  <si>
    <t>Fita isolante adesiva antichama, uso até 750 v, em rolo 19 mm x 20 m</t>
  </si>
  <si>
    <t>20111</t>
  </si>
  <si>
    <t>Graxa lubrificante</t>
  </si>
  <si>
    <t>04229</t>
  </si>
  <si>
    <t>Silicone Acetico uso geral incolor 280 g</t>
  </si>
  <si>
    <t>39961</t>
  </si>
  <si>
    <t xml:space="preserve">Pano para limpeza </t>
  </si>
  <si>
    <t>-</t>
  </si>
  <si>
    <t>Pano de Chão</t>
  </si>
  <si>
    <t>Desingraxante 5 lts</t>
  </si>
  <si>
    <t>Rodo cabo alumínio 1 m</t>
  </si>
  <si>
    <t>Vassourão 60 cm</t>
  </si>
  <si>
    <t>total</t>
  </si>
  <si>
    <t>custo mensal por funcionário</t>
  </si>
  <si>
    <t>FERRAMENTAS</t>
  </si>
  <si>
    <t>depreciação mensal R$</t>
  </si>
  <si>
    <t>Bolsa de Ferramentas</t>
  </si>
  <si>
    <t>Alicate universal 8" c/ cabo isolado</t>
  </si>
  <si>
    <t>Alicate de Pressão 10"</t>
  </si>
  <si>
    <t>Tesoura para corte de chapas</t>
  </si>
  <si>
    <t>Chave Inglesa 10"</t>
  </si>
  <si>
    <t>Chave Grifo 18"</t>
  </si>
  <si>
    <t>Chave Fenda 1/4" x 5"</t>
  </si>
  <si>
    <t>Chave Fenda 1/8" x 5"</t>
  </si>
  <si>
    <t>Chave Fenda Cotoco 1/4"</t>
  </si>
  <si>
    <t>Chave Philips 1/4" x 6"</t>
  </si>
  <si>
    <t>Chave Philips 1/8" x 5"</t>
  </si>
  <si>
    <t>Chave Philips Cotoco 1/4"</t>
  </si>
  <si>
    <t>Chave Catraca</t>
  </si>
  <si>
    <t>Martelo Tipo Bola</t>
  </si>
  <si>
    <t>Saca Polias</t>
  </si>
  <si>
    <t>Jogo de Chave Combinada de 6 a 22 mm (10 peças)</t>
  </si>
  <si>
    <t>Jogo de Chave Combinada 1/4" x 1 1/4" (16 peças)</t>
  </si>
  <si>
    <t>Jogo de Chave Allen de 3 a 8 mm (6 peças)</t>
  </si>
  <si>
    <t>Trena 10 metros</t>
  </si>
  <si>
    <t xml:space="preserve">Fita Métrica 1,5m </t>
  </si>
  <si>
    <t>Paquímetro</t>
  </si>
  <si>
    <t>Alicate Amperímetro</t>
  </si>
  <si>
    <t xml:space="preserve">Multímetro (Volt/Ohm/Amp) </t>
  </si>
  <si>
    <t>Furadeira Portátil com Martelete</t>
  </si>
  <si>
    <t>Jogo de Brocas de Widea de 5 a 12 mm</t>
  </si>
  <si>
    <t>Jogo de Brocas de 3/8" a 1"</t>
  </si>
  <si>
    <t>Jogo de Brocas de 4 a 12 mm</t>
  </si>
  <si>
    <t>Máquina de Solda Elétrica</t>
  </si>
  <si>
    <t>Aspirador Pó/Água Industrial 1200W</t>
  </si>
  <si>
    <t>Escada dupla 8 degraus</t>
  </si>
  <si>
    <t xml:space="preserve">Lanterna Portátil </t>
  </si>
  <si>
    <t>Rádios Comunicadores c/ Baterias recarregáveis</t>
  </si>
  <si>
    <t>Relógio de Ponto Eletrônico</t>
  </si>
  <si>
    <t>Lavadora Alta Pressão</t>
  </si>
  <si>
    <t>Termoanemômetro resolução 0,1 m/s</t>
  </si>
  <si>
    <t>Termo Higrômetro Digital Portátil resolução 0,5 °C e 0,5%</t>
  </si>
  <si>
    <t xml:space="preserve">Termômetro laser com range -10°C à +50°C </t>
  </si>
  <si>
    <t>Decibelímetro resolução 0,1 dB</t>
  </si>
  <si>
    <t>UNIFORME</t>
  </si>
  <si>
    <t>Calça brim pesado 100% algodão</t>
  </si>
  <si>
    <t>Camiseta com emblema da empresa</t>
  </si>
  <si>
    <t>Jaleco mangas longas, brim pesado 100% algodão com emblema da empresa</t>
  </si>
  <si>
    <t>Meia</t>
  </si>
  <si>
    <t>par</t>
  </si>
  <si>
    <t>EPI</t>
  </si>
  <si>
    <t>Luva raspa de couro, cano curto (punho 7 cm)</t>
  </si>
  <si>
    <t>Bota de segurança c/ biqueira de aço</t>
  </si>
  <si>
    <t>Capa para chuva PVC com forro de poliéster</t>
  </si>
  <si>
    <t>Capacete de segurança aba frontal c/ suspensão de polietileno (Classe B)</t>
  </si>
  <si>
    <t>Protetor auditivo tipo plug de inserção c/ cordão, atenuação superior a 15 dB</t>
  </si>
  <si>
    <t>Cinturão de segurança tipo paraquedista, fivela em aço, ajuste no suspensório, cintura e pernas</t>
  </si>
  <si>
    <t>Óculos de segurança contra impacto com lente incolor, armação nylon c/ proteção UVA e UVB</t>
  </si>
  <si>
    <t>SERVIÇOS ESPECIALIZADOS</t>
  </si>
  <si>
    <t>ITEM</t>
  </si>
  <si>
    <t>DESCRIÇÃO</t>
  </si>
  <si>
    <t>PERIODICIDADE</t>
  </si>
  <si>
    <t>CUSTO UNITÁRIO</t>
  </si>
  <si>
    <t>BDI</t>
  </si>
  <si>
    <t>CUSTO UNITÁRIO + BDI</t>
  </si>
  <si>
    <t>CUSTO MENSAL</t>
  </si>
  <si>
    <t>CUSTO ANUAL</t>
  </si>
  <si>
    <t>Tratamento da Água Gelada e Água de Condensação</t>
  </si>
  <si>
    <t>mensal</t>
  </si>
  <si>
    <t>Avaliação da Qualidade do Ar Interior</t>
  </si>
  <si>
    <t>semestral</t>
  </si>
  <si>
    <t>Manutenção Sistema de Supervisão e Controle Predial - SSCP</t>
  </si>
  <si>
    <t>ORÇAMENTO ESTIMADO PARA TODO O CONTRATO DE PEÇAS/COMPONENTES (FORNECIMETNO SOB DEMANDA)</t>
  </si>
  <si>
    <t>COMPONENTE</t>
  </si>
  <si>
    <t>UND</t>
  </si>
  <si>
    <t>QTD</t>
  </si>
  <si>
    <t>VALOR UND</t>
  </si>
  <si>
    <t>VALOR + BDI</t>
  </si>
  <si>
    <t>VALOR TOTAL</t>
  </si>
  <si>
    <t>Soft Start SIMIENS SIRIUS 3RW4024, 5 a 12,5 A.</t>
  </si>
  <si>
    <t>Soft Start SIMIENS SIRIUS 3RW4027, 17 a 32 A.</t>
  </si>
  <si>
    <t>Inversor de Frequência SIEMENS SINAMICS V20 p/ motor 30 cv</t>
  </si>
  <si>
    <t>Inversor de Frequência SIEMENS SINAMICS V20 p/ motor 4,0 cv</t>
  </si>
  <si>
    <t>Inversor de Frequência WEG CFW 500 p/ motor 5,0 cv</t>
  </si>
  <si>
    <t>Relé FF Trifásico ALTRONIC 220/380 V</t>
  </si>
  <si>
    <t>Relé FF Trifásico SIMIENS 3UG07</t>
  </si>
  <si>
    <t>Relé Auxiliar SCHRACK RT424730 10 A/250 V</t>
  </si>
  <si>
    <t>Protetor DPS CLAMPER VCL SLIM 460V 45 kA</t>
  </si>
  <si>
    <t>Protetor DPS EMBRATEC 275 V 20 kA</t>
  </si>
  <si>
    <t>Contator SIEMENS 3TS30</t>
  </si>
  <si>
    <t>Contator SIEMENS 3TS29</t>
  </si>
  <si>
    <t>Contator SIEMENS 3TF41</t>
  </si>
  <si>
    <t>Relé Térmico de Sobrecarga SIEMENS 3US55</t>
  </si>
  <si>
    <t>Relé Térmico de Sobrecarga SIEMENS 3US50</t>
  </si>
  <si>
    <t>Relé Térmico de Sobrecarga SIEMENS 3UA50</t>
  </si>
  <si>
    <t>Programador Horário COEL BWT40HR</t>
  </si>
  <si>
    <t>Temporizador JNG JK9261-B</t>
  </si>
  <si>
    <t>Rolamento SKF 6308 C3</t>
  </si>
  <si>
    <t>Rolamento SKF 6310 C3</t>
  </si>
  <si>
    <t>Rolamento SKF 6207-ZZ</t>
  </si>
  <si>
    <t>Rolamento SKF 6206-ZZ</t>
  </si>
  <si>
    <t>Rolamento SKF 6205-ZZ</t>
  </si>
  <si>
    <t>Rolamento SKF 6204-ZZ</t>
  </si>
  <si>
    <t>Retentor 40 x 55 x 8 - 02391 - 01707 BRG</t>
  </si>
  <si>
    <t>Retentor 50 x 70 x 10 - 5269 - 00946 BR</t>
  </si>
  <si>
    <t>Selo Mecânico T21 1.3/4" BUNA</t>
  </si>
  <si>
    <t>Acoplamento Elástico AE/AG-97</t>
  </si>
  <si>
    <t>Acoplamento Elástico AE/AG-82</t>
  </si>
  <si>
    <t>Acoplamento Elástico AE/AG-112</t>
  </si>
  <si>
    <t>Correia Perfil em “V” A85</t>
  </si>
  <si>
    <t>Correia Perfil em “V” A92</t>
  </si>
  <si>
    <t>Correia Perfil em “V” BX73</t>
  </si>
  <si>
    <t>Correia Perfil em “V” BX52</t>
  </si>
  <si>
    <t>Correia Perfil em “V” BX51</t>
  </si>
  <si>
    <t>Correia Perfil em “V” BX50</t>
  </si>
  <si>
    <t>Correia Perfil em “V” BX46</t>
  </si>
  <si>
    <t>Correia Perfil em “V” BX42</t>
  </si>
  <si>
    <t>Correia Perfil em “V” BX41</t>
  </si>
  <si>
    <t>Correia Perfil em “V” BX39</t>
  </si>
  <si>
    <t>Válvula Solenóide 2/2 Vias N. Fechada 3/4 220 V</t>
  </si>
  <si>
    <t>Atuador Proporcional BELIMO ARB24-SR 20 N.m 24 VAC/DC</t>
  </si>
  <si>
    <t>Manta Filtrante em fibra sintética – mínimo classe M5</t>
  </si>
  <si>
    <r>
      <t>M</t>
    </r>
    <r>
      <rPr>
        <vertAlign val="superscript"/>
        <sz val="11"/>
        <color theme="1"/>
        <rFont val="Arial"/>
        <family val="2"/>
      </rPr>
      <t>2</t>
    </r>
  </si>
  <si>
    <t>Duto Flexível Aluminizado c/ isolamento 200 mm (8 pol) rolo c/ 6 m</t>
  </si>
  <si>
    <t>Colarinho para Duto Flexível c/ Registro - 200 mm (8 pol)</t>
  </si>
  <si>
    <t>Difusor de Ar quadrado 4 vias c/ registro simples T4 (ref. TROX)</t>
  </si>
  <si>
    <t>Caixa Plenum p/ difusor quadrado T4 c/ bocal 200 mm (8 pol)</t>
  </si>
  <si>
    <t>Gerenciadora Sistema Talent SCS Tcom-Tmaneger</t>
  </si>
  <si>
    <t>Controladora Sistema Talent SCS Tcontrol 1107</t>
  </si>
  <si>
    <t>VALOR ESTIMADO MENSAL:</t>
  </si>
  <si>
    <t>CÁLCULO DO BDI</t>
  </si>
  <si>
    <t> </t>
  </si>
  <si>
    <t>BDI REFERENCIAL</t>
  </si>
  <si>
    <t>BDI DIFERENCIADO</t>
  </si>
  <si>
    <t>OBSERVAÇÕES</t>
  </si>
  <si>
    <t>Administração Central (AC)</t>
  </si>
  <si>
    <t>Seguro + Garantia (S + G)</t>
  </si>
  <si>
    <t>Risco ®</t>
  </si>
  <si>
    <t>Despesa Financeira (DF)</t>
  </si>
  <si>
    <t>Lucro (L)</t>
  </si>
  <si>
    <t>Impostos (I)</t>
  </si>
  <si>
    <t>VALOR</t>
  </si>
  <si>
    <t>IMPOSTOS</t>
  </si>
  <si>
    <t>COFINS</t>
  </si>
  <si>
    <t>PIS</t>
  </si>
  <si>
    <t xml:space="preserve">ISS </t>
  </si>
  <si>
    <t>PLANILHA ESTIMATIVA DE CUSTOS</t>
  </si>
  <si>
    <t xml:space="preserve">INSTRUÇÃO NORMATIVA Nº 5, DE 26 DE MAIO DE 2017 (Atualizada) e </t>
  </si>
  <si>
    <t>INSTRUÇÃO NORMATIVA Nº 7, DE 20 DE SETEMBRO DE 2018.</t>
  </si>
  <si>
    <t>CONTROLADORIA-GERAL DA UNIÃO/DF</t>
  </si>
  <si>
    <t>DADOS PROCESSUAIS</t>
  </si>
  <si>
    <t>1 -</t>
  </si>
  <si>
    <t xml:space="preserve">Processo n.º: </t>
  </si>
  <si>
    <t>00190.112287/2022-43</t>
  </si>
  <si>
    <t>2 -</t>
  </si>
  <si>
    <t xml:space="preserve">Pregão Eletrônico n.º: </t>
  </si>
  <si>
    <t>3 -</t>
  </si>
  <si>
    <t xml:space="preserve">Data: </t>
  </si>
  <si>
    <t>4 -</t>
  </si>
  <si>
    <t xml:space="preserve">Horário: </t>
  </si>
  <si>
    <t>DISCRIMINAÇÃO DOS SERVIÇOS</t>
  </si>
  <si>
    <t>5 -</t>
  </si>
  <si>
    <t xml:space="preserve">Data da Apresentação da Proposta: </t>
  </si>
  <si>
    <t>6 -</t>
  </si>
  <si>
    <t>Município/UF:</t>
  </si>
  <si>
    <t>BRASÍLIA/DF</t>
  </si>
  <si>
    <t>7 -</t>
  </si>
  <si>
    <t>Prazo de Execução Contratual:</t>
  </si>
  <si>
    <t>MESES</t>
  </si>
  <si>
    <t>8 -</t>
  </si>
  <si>
    <t>Tipo de Serviço:</t>
  </si>
  <si>
    <t>9 -</t>
  </si>
  <si>
    <t>Unidade de Medida:</t>
  </si>
  <si>
    <t>POSTO DE TRABALHO</t>
  </si>
  <si>
    <t>10 -</t>
  </si>
  <si>
    <t>Salário Mínimo Vigente:</t>
  </si>
  <si>
    <t>R$</t>
  </si>
  <si>
    <t>MÃO DE OBRA VINCULADA À EXECUÇÃO CONTRATUAL</t>
  </si>
  <si>
    <t>11 -</t>
  </si>
  <si>
    <t>Tipo de Serviço - (Cargo/Função):</t>
  </si>
  <si>
    <t>SUPERVISOR ENG. MECÂNICO</t>
  </si>
  <si>
    <t>12 -</t>
  </si>
  <si>
    <t>Classificação Brasileira de Ocupações (CBO):</t>
  </si>
  <si>
    <t>2142-05</t>
  </si>
  <si>
    <t>13 -</t>
  </si>
  <si>
    <t>Salário Normativo da Categoria:</t>
  </si>
  <si>
    <t>14 -</t>
  </si>
  <si>
    <t>CCT/Registro no MTE:</t>
  </si>
  <si>
    <t>15 -</t>
  </si>
  <si>
    <t>Data do Registro no MTE:</t>
  </si>
  <si>
    <t>16 -</t>
  </si>
  <si>
    <t>Data-Base da Categoria:</t>
  </si>
  <si>
    <t xml:space="preserve">17 - </t>
  </si>
  <si>
    <t>Jornada de Trabalho:</t>
  </si>
  <si>
    <t>44 horas semanais</t>
  </si>
  <si>
    <t>18 -</t>
  </si>
  <si>
    <t>Quantidade de postos:</t>
  </si>
  <si>
    <t>MÓDULO 1 - COMPOSIÇÃO DA REMUNERAÇÃO</t>
  </si>
  <si>
    <t xml:space="preserve">Composição da Remuneração </t>
  </si>
  <si>
    <t xml:space="preserve">Valor (R$) </t>
  </si>
  <si>
    <t>A -</t>
  </si>
  <si>
    <t>Salário-Base</t>
  </si>
  <si>
    <t>TOTAL DO MÓDULO 1</t>
  </si>
  <si>
    <t>MÓDULO 2 - ENCARGOS E BENEFÍCIOS ANUAIS, MENSAIS E DIÁRIOS</t>
  </si>
  <si>
    <t>Submódulo 2.1 - 13º (Décimo Terceiro) Salário, Férias e Adicional de Férias</t>
  </si>
  <si>
    <t>Perc. (%)</t>
  </si>
  <si>
    <t>Valor (R$)</t>
  </si>
  <si>
    <t xml:space="preserve">13º (Décimo Terceiro) Salário                                   </t>
  </si>
  <si>
    <t>B -</t>
  </si>
  <si>
    <t>Férias e Adicional de Férias</t>
  </si>
  <si>
    <t>Total do Submódulo 2.1</t>
  </si>
  <si>
    <t>Submódulo 2.2 - Encargos Previdenciários, FGTS e Outras Contribuições</t>
  </si>
  <si>
    <t xml:space="preserve">INSS - Art. 22, Inciso I, da Lei nº 8.212/91                                                                                    </t>
  </si>
  <si>
    <t xml:space="preserve">Salário Educação - Art. 3º, Inciso I, Decreto n.º 87.043/82                                               </t>
  </si>
  <si>
    <t>C -</t>
  </si>
  <si>
    <t xml:space="preserve">Seguro Acidente de Trabalho (RAT x FAP) - Decreto nº 3.048/99 </t>
  </si>
  <si>
    <t>D -</t>
  </si>
  <si>
    <t xml:space="preserve">SESC ou SESI - Art. 3º, Lei n.º 8.036/90 </t>
  </si>
  <si>
    <t>E -</t>
  </si>
  <si>
    <t>SENAI - SENAC - Decreto n.º 2.318/86</t>
  </si>
  <si>
    <t>F -</t>
  </si>
  <si>
    <t xml:space="preserve">SEBRAE - Art. 8º, Lei n.º 8.029/90 e Lei n.º 8.154/90                                          </t>
  </si>
  <si>
    <t>G -</t>
  </si>
  <si>
    <t xml:space="preserve">INCRA - Lei n.º 7.787/89 e DL n.º 1.146/70                          </t>
  </si>
  <si>
    <t>H -</t>
  </si>
  <si>
    <t xml:space="preserve">FGTS - Art. 15, Lei nº 8.030/90 e Art. 7º, III, CF                                                                      </t>
  </si>
  <si>
    <t>Total do Submódulo 2.2</t>
  </si>
  <si>
    <t>Submódulo 2.3 - Benefícios Mensais e Diários</t>
  </si>
  <si>
    <t>Vl. Ref. (R$)</t>
  </si>
  <si>
    <t>Auxílio Transporte</t>
  </si>
  <si>
    <t>Auxílio Alimentação</t>
  </si>
  <si>
    <t>Total do Submódulo 2.3</t>
  </si>
  <si>
    <t>Submódulo 2.4 - Intervalo Intrajornada do Titular</t>
  </si>
  <si>
    <t>Horas no mês</t>
  </si>
  <si>
    <t>Intervalo Intrajornada</t>
  </si>
  <si>
    <t>ÁREA TÉCNICA (NÃO FOI CONSIDERADO)</t>
  </si>
  <si>
    <t>Total do Submódulo 2.4</t>
  </si>
  <si>
    <t>RESUMO DO MÓDULO 2 - Encargos e Benefícios Anuais, Mensais e Diários</t>
  </si>
  <si>
    <t>2.1 -</t>
  </si>
  <si>
    <t>13º (Décimo Terceiro) Salário, Férias e Adicional de Férias</t>
  </si>
  <si>
    <t>2.2 -</t>
  </si>
  <si>
    <t>Encargos Previdenciários, FGTS e Outras Contribuições</t>
  </si>
  <si>
    <t>2.3 -</t>
  </si>
  <si>
    <t>Benefícios Mensais e Diários</t>
  </si>
  <si>
    <t>2.4</t>
  </si>
  <si>
    <t>Intervalo Intrajornada do Titular</t>
  </si>
  <si>
    <t>TOTAL DO MÓDULO 2</t>
  </si>
  <si>
    <t>MÓDULO 3 - PROVISÃO PARA RESCISÃO</t>
  </si>
  <si>
    <t>Provisão para Rescisão</t>
  </si>
  <si>
    <t>Aviso prévio indenizado Art. 7º, XXI, CF/88, 477, 487 e 491 CLT</t>
  </si>
  <si>
    <t>Incidência do FGTS  sobre aviso prévio indenizado  Leis Nº 8.036/90 e 9.491/97</t>
  </si>
  <si>
    <t>Multa do FGTS e contribuição social sobre o Aviso Prévio Indenizado  Leis Nº 8.036/90 e 9.491/97</t>
  </si>
  <si>
    <t>Aviso prévio trabalhado Art. 7º, XXI, CF/88, 477, 487 e 491CLT. Redução de 7 dias ou 2 horas por dia, percentual relativo a contrato de 12 meses</t>
  </si>
  <si>
    <t>Incidência dos encargos do submódulo 2.2 sobre o Aviso Prévio</t>
  </si>
  <si>
    <t>Multa do FGTS e contribuição social sobre aviso prévio trabalhado Leis Nº 8.036/90 e 9.491/97</t>
  </si>
  <si>
    <t>TOTAL DO MÓDULO 3</t>
  </si>
  <si>
    <t>MÓDULO 4 - CUSTO DE REPOSIÇÃO DO PROFISSIONAL AUSENTE</t>
  </si>
  <si>
    <t>Submódulo 4.1 - Ausências Legais</t>
  </si>
  <si>
    <t>Substituto na cobertura de Férias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</si>
  <si>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</si>
  <si>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</si>
  <si>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</si>
  <si>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 Afastamento Maternidade</t>
  </si>
  <si>
    <t>Total do Submódulo 4.1</t>
  </si>
  <si>
    <t>Submódulo 4.2 - Intrajornada</t>
  </si>
  <si>
    <t>Intervalo para Repouso ou Alimentação</t>
  </si>
  <si>
    <t>Total do Submódulo 4.2</t>
  </si>
  <si>
    <t>RESUMO DO MÓDULO 4 - Custo de Reposição do Profissional Ausente</t>
  </si>
  <si>
    <t>4.1 -</t>
  </si>
  <si>
    <t>Ausências Legais</t>
  </si>
  <si>
    <t>4.2</t>
  </si>
  <si>
    <t>TOTAL DO MÓDULO 4</t>
  </si>
  <si>
    <t>MÓDULO 5 - INSUMOS DIVERSOS</t>
  </si>
  <si>
    <t>Insumos Diversos</t>
  </si>
  <si>
    <t>Materiais (Relógio de Ponto)</t>
  </si>
  <si>
    <t>Equipamentos</t>
  </si>
  <si>
    <t>Uniformes</t>
  </si>
  <si>
    <t>TOTAL DO MÓDULO 5</t>
  </si>
  <si>
    <t>MÓDULO 6 - CUSTOS INDIRETOS, LUCRO E TRIBUTOS</t>
  </si>
  <si>
    <t>Custos Indiretos, Tributos e Lucro</t>
  </si>
  <si>
    <t>Custos Indiretos</t>
  </si>
  <si>
    <t>Lucro</t>
  </si>
  <si>
    <t>C.1) Tributos Federais (especificar)</t>
  </si>
  <si>
    <t xml:space="preserve">        COFINS - </t>
  </si>
  <si>
    <t xml:space="preserve">        PIS - </t>
  </si>
  <si>
    <t>C.2) Tributos Estaduais (especificar)</t>
  </si>
  <si>
    <t>C.3) Tributos Municipais (especificar)</t>
  </si>
  <si>
    <t xml:space="preserve">        ISS</t>
  </si>
  <si>
    <t>TOTAL DO MÓDULO 6</t>
  </si>
  <si>
    <t>QUADRO - RESUMO DO CUSTO POR EMPREGADO</t>
  </si>
  <si>
    <t>Mão de obra vinculada à execução contratual (valor por posto de trabalho)</t>
  </si>
  <si>
    <t>Módulo 1 - Composição da Remuneração</t>
  </si>
  <si>
    <t>Módulo 2 - Encargos e Benefícios Anuais, Mensais e Diários</t>
  </si>
  <si>
    <t>Módulo 3 - Provisão para Rescisão</t>
  </si>
  <si>
    <t>Módulo 4 - Custo de Reposição do Profissional Ausente</t>
  </si>
  <si>
    <t>Módulo 5 - Insumos Diversos</t>
  </si>
  <si>
    <t>Subtotal =&gt; (A+B+C+D+E)</t>
  </si>
  <si>
    <t>Módulo 6 - Custos Indiretos, Lucro e Tributos</t>
  </si>
  <si>
    <t>TOTAL POR EMPREGADO =&gt; (A+B+C+D+E+F)</t>
  </si>
  <si>
    <t>VALOR HOMEM HORA (44H/SEMANA)</t>
  </si>
  <si>
    <t>MANUTENÇÃO AR-CONDICIONADO</t>
  </si>
  <si>
    <t>TÉCNICO EM REFRIGERAÇÃO</t>
  </si>
  <si>
    <t xml:space="preserve">B - </t>
  </si>
  <si>
    <r>
      <t xml:space="preserve">Adicional de Periculosidade </t>
    </r>
    <r>
      <rPr>
        <sz val="11"/>
        <color rgb="FFFF0000"/>
        <rFont val="Arial"/>
        <family val="2"/>
      </rPr>
      <t>(30% do Salário-Base)</t>
    </r>
  </si>
  <si>
    <t>Materiais</t>
  </si>
  <si>
    <t>Ferramental</t>
  </si>
  <si>
    <t xml:space="preserve">D - </t>
  </si>
  <si>
    <t>TÉCNICO ELETRICISTA</t>
  </si>
  <si>
    <t>3131-30</t>
  </si>
  <si>
    <t>AJUDANTE GERAL DE MANUTENÇÃO</t>
  </si>
  <si>
    <t>7156-15</t>
  </si>
  <si>
    <t>CUSTO TOTAL ESTIMADO</t>
  </si>
  <si>
    <t>CAMPOS A SEREM PREENCHIDOS PELA LICITANTE</t>
  </si>
  <si>
    <t>CAMPOS A SEREM PREENHIDOS PELA LICITANTE</t>
  </si>
  <si>
    <t>OUTROS (Incluir outros ites se necessário)</t>
  </si>
  <si>
    <t>QUANTIDADE DE HORAS MÁXIMA MENSAL</t>
  </si>
  <si>
    <t>II – MANUTENÇÃO PREVENTIVA/CORRETIVA + AQUISIÇÃO DE PEÇAS PLANILHADAS/LICITADAS</t>
  </si>
  <si>
    <t>II.5 Peças planilhadas e licitadas (aquisição por demanda)</t>
  </si>
  <si>
    <t>OBS: LISTA NÃO EXAUSTIVA (Ver subitem 3.3.3 do Termo de Referência)</t>
  </si>
  <si>
    <t>I.1 Técnico em Refrigeração (Equipe Residente)</t>
  </si>
  <si>
    <t>Técnico em Refrigeração (Equipe Residente)</t>
  </si>
  <si>
    <t>Serviços Especializados</t>
  </si>
  <si>
    <t>Custos Fixos (I)</t>
  </si>
  <si>
    <t>Manutenção Preventiva/Corretiva</t>
  </si>
  <si>
    <t>Peças Planilhadas e Licitadas (Aquisição por Demanda)</t>
  </si>
  <si>
    <t>Custos Variáveis (II):</t>
  </si>
  <si>
    <t>TOTAL = Custos Fixos + Custos Variáveis:</t>
  </si>
  <si>
    <t>VALOR ESTIMADO PARA 12 MESES:</t>
  </si>
  <si>
    <t>12</t>
  </si>
  <si>
    <r>
      <t xml:space="preserve">VALOR TOTAL </t>
    </r>
    <r>
      <rPr>
        <b/>
        <sz val="10"/>
        <color rgb="FFFF0000"/>
        <rFont val="Arial Black"/>
        <family val="2"/>
      </rPr>
      <t>(valor mensal do serviço multiplicado pelos 12 meses de contrato)</t>
    </r>
  </si>
  <si>
    <t>TOTAL (12 MESES):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</si>
</sst>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&quot;R$ &quot;#,##0_);\(&quot;R$ &quot;#,##0\)"/>
    <numFmt numFmtId="166" formatCode="#,##0.00_ ;\-#,##0.00\ 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1"/>
      <name val="Cambria"/>
      <family val="1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mbria"/>
      <family val="1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1"/>
      <color rgb="FF242424"/>
      <name val="Arial"/>
      <family val="2"/>
    </font>
    <font>
      <vertAlign val="superscript"/>
      <sz val="11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sz val="11"/>
      <name val="Arial"/>
      <family val="2"/>
    </font>
    <font>
      <sz val="11"/>
      <color rgb="FFFF0000"/>
      <name val="Arial"/>
      <family val="2"/>
    </font>
    <font>
      <sz val="10"/>
      <color rgb="FFFF3366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Cambria"/>
      <family val="1"/>
    </font>
    <font>
      <b/>
      <sz val="11"/>
      <color rgb="FF0000FF"/>
      <name val="Arial"/>
      <family val="2"/>
    </font>
    <font>
      <b/>
      <sz val="12"/>
      <color rgb="FFFFFFFF"/>
      <name val="Arial"/>
      <family val="2"/>
    </font>
    <font>
      <b/>
      <sz val="10"/>
      <color rgb="FFFF0000"/>
      <name val="Arial Black"/>
      <family val="2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DCDC"/>
        <bgColor rgb="FFE6E6E6"/>
      </patternFill>
    </fill>
    <fill>
      <patternFill patternType="solid">
        <fgColor theme="8" tint="-0.499984740745262"/>
        <bgColor rgb="FFCCFFFF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rgb="FFE6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BCFDB7"/>
      </patternFill>
    </fill>
    <fill>
      <patternFill patternType="solid">
        <fgColor theme="0"/>
        <bgColor rgb="FFE6E6E6"/>
      </patternFill>
    </fill>
    <fill>
      <patternFill patternType="solid">
        <fgColor rgb="FFFF0000"/>
        <bgColor rgb="FFFF3366"/>
      </patternFill>
    </fill>
    <fill>
      <patternFill patternType="solid">
        <fgColor theme="8" tint="-0.499984740745262"/>
        <bgColor rgb="FFF8DEC0"/>
      </patternFill>
    </fill>
    <fill>
      <patternFill patternType="solid">
        <fgColor theme="0"/>
        <bgColor rgb="FFE0FFFF"/>
      </patternFill>
    </fill>
    <fill>
      <patternFill patternType="solid">
        <fgColor theme="0" tint="-0.14999847407452621"/>
        <bgColor rgb="FFF8DEC0"/>
      </patternFill>
    </fill>
    <fill>
      <patternFill patternType="solid">
        <fgColor theme="4" tint="0.39997558519241921"/>
        <bgColor rgb="FFE6E6E6"/>
      </patternFill>
    </fill>
    <fill>
      <patternFill patternType="solid">
        <fgColor theme="4" tint="0.39997558519241921"/>
        <bgColor rgb="FFE0FFFF"/>
      </patternFill>
    </fill>
    <fill>
      <patternFill patternType="solid">
        <fgColor theme="0" tint="-0.14999847407452621"/>
        <bgColor rgb="FFE6E6E6"/>
      </patternFill>
    </fill>
    <fill>
      <patternFill patternType="solid">
        <fgColor theme="0" tint="-0.14999847407452621"/>
        <bgColor rgb="FFA6FBED"/>
      </patternFill>
    </fill>
    <fill>
      <patternFill patternType="solid">
        <fgColor rgb="FF203764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E6FF00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14999847407452621"/>
        <bgColor rgb="FFCCFFFF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5" fontId="11" fillId="0" borderId="0" applyFill="0" applyBorder="0" applyAlignment="0" applyProtection="0"/>
    <xf numFmtId="43" fontId="11" fillId="0" borderId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325">
    <xf numFmtId="0" fontId="0" fillId="0" borderId="0" xfId="0"/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10" fillId="0" borderId="0" xfId="6" applyFont="1" applyAlignment="1">
      <alignment vertical="center"/>
    </xf>
    <xf numFmtId="44" fontId="6" fillId="0" borderId="7" xfId="1" applyFont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44" fontId="6" fillId="9" borderId="7" xfId="1" applyFont="1" applyFill="1" applyBorder="1" applyAlignment="1">
      <alignment horizontal="center" vertical="center" wrapText="1"/>
    </xf>
    <xf numFmtId="0" fontId="13" fillId="0" borderId="0" xfId="0" applyFont="1"/>
    <xf numFmtId="44" fontId="13" fillId="0" borderId="0" xfId="0" applyNumberFormat="1" applyFont="1"/>
    <xf numFmtId="0" fontId="13" fillId="0" borderId="0" xfId="0" applyFont="1" applyAlignment="1">
      <alignment wrapText="1"/>
    </xf>
    <xf numFmtId="49" fontId="6" fillId="0" borderId="7" xfId="0" applyNumberFormat="1" applyFont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44" fontId="8" fillId="12" borderId="7" xfId="1" applyFont="1" applyFill="1" applyBorder="1" applyAlignment="1">
      <alignment horizontal="center" vertical="center" wrapText="1"/>
    </xf>
    <xf numFmtId="44" fontId="8" fillId="0" borderId="7" xfId="1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2" fillId="0" borderId="7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4" fillId="10" borderId="7" xfId="0" applyFont="1" applyFill="1" applyBorder="1" applyAlignment="1">
      <alignment horizontal="center" vertical="center" wrapText="1"/>
    </xf>
    <xf numFmtId="0" fontId="14" fillId="10" borderId="6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44" fontId="12" fillId="0" borderId="7" xfId="1" applyFont="1" applyBorder="1" applyAlignment="1">
      <alignment horizontal="center" vertical="center"/>
    </xf>
    <xf numFmtId="44" fontId="12" fillId="0" borderId="6" xfId="1" applyFont="1" applyBorder="1" applyAlignment="1">
      <alignment horizontal="center" vertical="center"/>
    </xf>
    <xf numFmtId="44" fontId="12" fillId="0" borderId="0" xfId="0" applyNumberFormat="1" applyFont="1"/>
    <xf numFmtId="0" fontId="5" fillId="0" borderId="14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44" fontId="16" fillId="0" borderId="42" xfId="1" applyFont="1" applyBorder="1" applyAlignment="1">
      <alignment horizontal="center" vertical="center"/>
    </xf>
    <xf numFmtId="44" fontId="16" fillId="0" borderId="48" xfId="1" applyFont="1" applyBorder="1" applyAlignment="1">
      <alignment horizontal="center" vertical="center"/>
    </xf>
    <xf numFmtId="0" fontId="12" fillId="0" borderId="28" xfId="0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justify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1" fillId="0" borderId="0" xfId="6" applyFont="1" applyAlignment="1">
      <alignment vertical="center" wrapText="1"/>
    </xf>
    <xf numFmtId="43" fontId="5" fillId="0" borderId="38" xfId="2" applyFont="1" applyFill="1" applyBorder="1" applyAlignment="1">
      <alignment horizontal="left" vertical="center"/>
    </xf>
    <xf numFmtId="0" fontId="5" fillId="0" borderId="37" xfId="11" applyFont="1" applyBorder="1" applyAlignment="1">
      <alignment horizontal="justify" vertical="center"/>
    </xf>
    <xf numFmtId="43" fontId="5" fillId="0" borderId="26" xfId="2" applyFont="1" applyFill="1" applyBorder="1" applyAlignment="1">
      <alignment horizontal="left" vertical="center"/>
    </xf>
    <xf numFmtId="0" fontId="5" fillId="0" borderId="0" xfId="11" applyFont="1" applyAlignment="1">
      <alignment horizontal="justify" vertical="center"/>
    </xf>
    <xf numFmtId="43" fontId="5" fillId="0" borderId="28" xfId="2" applyFont="1" applyFill="1" applyBorder="1" applyAlignment="1">
      <alignment horizontal="left" vertical="center"/>
    </xf>
    <xf numFmtId="0" fontId="5" fillId="0" borderId="29" xfId="11" applyFont="1" applyBorder="1" applyAlignment="1">
      <alignment horizontal="justify" vertical="center"/>
    </xf>
    <xf numFmtId="0" fontId="5" fillId="0" borderId="0" xfId="11" applyFont="1" applyAlignment="1">
      <alignment vertical="center"/>
    </xf>
    <xf numFmtId="0" fontId="20" fillId="0" borderId="0" xfId="11" applyFont="1" applyAlignment="1">
      <alignment horizontal="justify" vertical="center"/>
    </xf>
    <xf numFmtId="0" fontId="5" fillId="0" borderId="0" xfId="6" applyFont="1" applyAlignment="1">
      <alignment horizontal="center" vertical="center"/>
    </xf>
    <xf numFmtId="0" fontId="5" fillId="0" borderId="0" xfId="7" applyNumberFormat="1" applyFont="1" applyFill="1" applyBorder="1" applyAlignment="1">
      <alignment vertical="center"/>
    </xf>
    <xf numFmtId="49" fontId="5" fillId="0" borderId="3" xfId="11" applyNumberFormat="1" applyFont="1" applyBorder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21" fillId="0" borderId="0" xfId="6" applyFont="1" applyAlignment="1">
      <alignment vertical="center" wrapText="1"/>
    </xf>
    <xf numFmtId="49" fontId="5" fillId="0" borderId="3" xfId="11" applyNumberFormat="1" applyFont="1" applyBorder="1" applyAlignment="1">
      <alignment horizontal="center" vertical="center" wrapText="1"/>
    </xf>
    <xf numFmtId="0" fontId="5" fillId="0" borderId="29" xfId="11" applyFont="1" applyBorder="1" applyAlignment="1">
      <alignment vertical="center"/>
    </xf>
    <xf numFmtId="0" fontId="5" fillId="0" borderId="29" xfId="11" applyFont="1" applyBorder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0" fontId="5" fillId="0" borderId="0" xfId="6" applyFont="1" applyAlignment="1">
      <alignment vertical="center"/>
    </xf>
    <xf numFmtId="0" fontId="5" fillId="0" borderId="0" xfId="7" applyNumberFormat="1" applyFont="1" applyFill="1" applyAlignment="1">
      <alignment vertical="center"/>
    </xf>
    <xf numFmtId="0" fontId="22" fillId="0" borderId="0" xfId="6" applyFont="1" applyAlignment="1">
      <alignment horizontal="center" vertical="center" wrapText="1"/>
    </xf>
    <xf numFmtId="0" fontId="20" fillId="0" borderId="9" xfId="6" applyFont="1" applyBorder="1" applyAlignment="1">
      <alignment horizontal="center" vertical="center" wrapText="1"/>
    </xf>
    <xf numFmtId="0" fontId="5" fillId="0" borderId="17" xfId="11" applyFont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14" fontId="5" fillId="0" borderId="17" xfId="11" applyNumberFormat="1" applyFont="1" applyBorder="1" applyAlignment="1">
      <alignment horizontal="right" vertical="center"/>
    </xf>
    <xf numFmtId="0" fontId="5" fillId="0" borderId="18" xfId="11" applyFont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center" vertical="center"/>
    </xf>
    <xf numFmtId="0" fontId="20" fillId="0" borderId="0" xfId="2" applyNumberFormat="1" applyFont="1" applyFill="1" applyBorder="1" applyAlignment="1">
      <alignment horizontal="left" vertical="center"/>
    </xf>
    <xf numFmtId="0" fontId="20" fillId="0" borderId="0" xfId="7" applyNumberFormat="1" applyFont="1" applyFill="1" applyBorder="1" applyAlignment="1">
      <alignment horizontal="center" vertical="center" wrapText="1"/>
    </xf>
    <xf numFmtId="43" fontId="20" fillId="6" borderId="6" xfId="7" applyFont="1" applyFill="1" applyBorder="1" applyAlignment="1">
      <alignment horizontal="center" vertical="center" wrapText="1"/>
    </xf>
    <xf numFmtId="43" fontId="5" fillId="0" borderId="17" xfId="2" applyFont="1" applyFill="1" applyBorder="1" applyAlignment="1">
      <alignment horizontal="center" vertical="center"/>
    </xf>
    <xf numFmtId="43" fontId="20" fillId="0" borderId="18" xfId="2" applyFont="1" applyFill="1" applyBorder="1" applyAlignment="1">
      <alignment horizontal="right" vertical="center"/>
    </xf>
    <xf numFmtId="43" fontId="11" fillId="0" borderId="0" xfId="6" applyNumberFormat="1" applyFont="1" applyAlignment="1">
      <alignment vertical="center" wrapText="1"/>
    </xf>
    <xf numFmtId="0" fontId="20" fillId="6" borderId="7" xfId="6" applyFont="1" applyFill="1" applyBorder="1" applyAlignment="1">
      <alignment horizontal="center" vertical="center"/>
    </xf>
    <xf numFmtId="43" fontId="20" fillId="6" borderId="6" xfId="7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justify" vertical="center" wrapText="1"/>
    </xf>
    <xf numFmtId="10" fontId="5" fillId="0" borderId="15" xfId="6" applyNumberFormat="1" applyFont="1" applyBorder="1" applyAlignment="1">
      <alignment horizontal="right" vertical="center"/>
    </xf>
    <xf numFmtId="43" fontId="5" fillId="0" borderId="17" xfId="2" applyFont="1" applyFill="1" applyBorder="1" applyAlignment="1">
      <alignment horizontal="right" vertical="center"/>
    </xf>
    <xf numFmtId="10" fontId="20" fillId="0" borderId="19" xfId="10" applyNumberFormat="1" applyFont="1" applyFill="1" applyBorder="1" applyAlignment="1">
      <alignment vertical="center" wrapText="1"/>
    </xf>
    <xf numFmtId="43" fontId="20" fillId="0" borderId="23" xfId="2" applyFont="1" applyFill="1" applyBorder="1" applyAlignment="1">
      <alignment horizontal="right" vertical="center"/>
    </xf>
    <xf numFmtId="0" fontId="5" fillId="0" borderId="0" xfId="2" applyNumberFormat="1" applyFont="1" applyFill="1" applyBorder="1" applyAlignment="1">
      <alignment horizontal="left" vertical="center"/>
    </xf>
    <xf numFmtId="0" fontId="5" fillId="0" borderId="0" xfId="2" applyNumberFormat="1" applyFont="1" applyFill="1" applyBorder="1" applyAlignment="1">
      <alignment vertical="center"/>
    </xf>
    <xf numFmtId="43" fontId="20" fillId="6" borderId="14" xfId="2" applyFont="1" applyFill="1" applyBorder="1" applyAlignment="1">
      <alignment horizontal="center" vertical="center" wrapText="1"/>
    </xf>
    <xf numFmtId="0" fontId="5" fillId="0" borderId="0" xfId="9" applyNumberFormat="1" applyFont="1" applyFill="1" applyBorder="1" applyAlignment="1">
      <alignment horizontal="left" vertical="center"/>
    </xf>
    <xf numFmtId="43" fontId="5" fillId="0" borderId="13" xfId="2" applyFont="1" applyFill="1" applyBorder="1" applyAlignment="1">
      <alignment horizontal="right" vertical="center"/>
    </xf>
    <xf numFmtId="43" fontId="20" fillId="0" borderId="19" xfId="2" applyFont="1" applyFill="1" applyBorder="1" applyAlignment="1">
      <alignment vertical="center" wrapText="1"/>
    </xf>
    <xf numFmtId="164" fontId="5" fillId="0" borderId="15" xfId="2" applyNumberFormat="1" applyFont="1" applyFill="1" applyBorder="1" applyAlignment="1">
      <alignment horizontal="right" vertical="center"/>
    </xf>
    <xf numFmtId="43" fontId="5" fillId="0" borderId="17" xfId="7" applyFont="1" applyFill="1" applyBorder="1" applyAlignment="1">
      <alignment horizontal="right" vertical="center"/>
    </xf>
    <xf numFmtId="10" fontId="20" fillId="0" borderId="16" xfId="7" applyNumberFormat="1" applyFont="1" applyFill="1" applyBorder="1" applyAlignment="1">
      <alignment horizontal="right" vertical="center"/>
    </xf>
    <xf numFmtId="43" fontId="20" fillId="0" borderId="18" xfId="7" applyFont="1" applyFill="1" applyBorder="1" applyAlignment="1">
      <alignment horizontal="right" vertical="center"/>
    </xf>
    <xf numFmtId="43" fontId="5" fillId="0" borderId="26" xfId="2" applyFont="1" applyFill="1" applyBorder="1" applyAlignment="1">
      <alignment horizontal="center" wrapText="1"/>
    </xf>
    <xf numFmtId="0" fontId="20" fillId="0" borderId="0" xfId="6" applyFont="1" applyAlignment="1">
      <alignment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10" fontId="5" fillId="0" borderId="14" xfId="6" applyNumberFormat="1" applyFont="1" applyBorder="1" applyAlignment="1">
      <alignment horizontal="right" vertical="center" wrapText="1"/>
    </xf>
    <xf numFmtId="10" fontId="5" fillId="0" borderId="15" xfId="6" applyNumberFormat="1" applyFont="1" applyBorder="1" applyAlignment="1">
      <alignment horizontal="right" vertical="center" wrapText="1"/>
    </xf>
    <xf numFmtId="10" fontId="20" fillId="0" borderId="16" xfId="6" applyNumberFormat="1" applyFont="1" applyBorder="1" applyAlignment="1">
      <alignment horizontal="right" vertical="center" wrapText="1"/>
    </xf>
    <xf numFmtId="0" fontId="5" fillId="0" borderId="0" xfId="6" applyFont="1" applyAlignment="1">
      <alignment vertical="center" wrapText="1"/>
    </xf>
    <xf numFmtId="10" fontId="20" fillId="0" borderId="19" xfId="7" applyNumberFormat="1" applyFont="1" applyFill="1" applyBorder="1" applyAlignment="1">
      <alignment horizontal="right" vertical="center"/>
    </xf>
    <xf numFmtId="43" fontId="20" fillId="0" borderId="23" xfId="7" applyFont="1" applyFill="1" applyBorder="1" applyAlignment="1">
      <alignment horizontal="right" vertical="center"/>
    </xf>
    <xf numFmtId="43" fontId="5" fillId="0" borderId="26" xfId="2" applyFont="1" applyFill="1" applyBorder="1" applyAlignment="1">
      <alignment horizontal="center"/>
    </xf>
    <xf numFmtId="0" fontId="5" fillId="0" borderId="0" xfId="2" applyNumberFormat="1" applyFont="1" applyFill="1" applyBorder="1" applyAlignment="1">
      <alignment vertical="center" wrapText="1"/>
    </xf>
    <xf numFmtId="10" fontId="5" fillId="0" borderId="33" xfId="6" applyNumberFormat="1" applyFont="1" applyBorder="1" applyAlignment="1">
      <alignment horizontal="right" vertical="center" wrapText="1"/>
    </xf>
    <xf numFmtId="10" fontId="20" fillId="0" borderId="35" xfId="7" applyNumberFormat="1" applyFont="1" applyFill="1" applyBorder="1" applyAlignment="1">
      <alignment horizontal="right" vertical="center"/>
    </xf>
    <xf numFmtId="0" fontId="23" fillId="0" borderId="0" xfId="6" applyFont="1" applyAlignment="1">
      <alignment horizontal="center" vertical="center" wrapText="1"/>
    </xf>
    <xf numFmtId="0" fontId="20" fillId="0" borderId="0" xfId="6" applyFont="1" applyAlignment="1">
      <alignment horizontal="right" vertical="center" wrapText="1"/>
    </xf>
    <xf numFmtId="43" fontId="20" fillId="0" borderId="0" xfId="7" applyFont="1" applyFill="1" applyBorder="1" applyAlignment="1">
      <alignment horizontal="right" vertical="center" wrapText="1"/>
    </xf>
    <xf numFmtId="43" fontId="20" fillId="6" borderId="6" xfId="2" applyFont="1" applyFill="1" applyBorder="1" applyAlignment="1">
      <alignment horizontal="center" vertical="center"/>
    </xf>
    <xf numFmtId="0" fontId="5" fillId="0" borderId="27" xfId="2" applyNumberFormat="1" applyFont="1" applyFill="1" applyBorder="1" applyAlignment="1">
      <alignment horizontal="left" vertical="center" wrapText="1"/>
    </xf>
    <xf numFmtId="43" fontId="11" fillId="0" borderId="0" xfId="2" applyFont="1" applyFill="1" applyAlignment="1">
      <alignment horizontal="left" vertical="center" wrapText="1"/>
    </xf>
    <xf numFmtId="10" fontId="20" fillId="0" borderId="15" xfId="2" applyNumberFormat="1" applyFont="1" applyFill="1" applyBorder="1" applyAlignment="1">
      <alignment vertical="center"/>
    </xf>
    <xf numFmtId="0" fontId="5" fillId="0" borderId="17" xfId="2" applyNumberFormat="1" applyFont="1" applyFill="1" applyBorder="1" applyAlignment="1">
      <alignment vertical="center"/>
    </xf>
    <xf numFmtId="0" fontId="11" fillId="0" borderId="0" xfId="6" applyFont="1" applyAlignment="1">
      <alignment horizontal="left" vertical="center" wrapText="1"/>
    </xf>
    <xf numFmtId="0" fontId="5" fillId="0" borderId="27" xfId="2" applyNumberFormat="1" applyFont="1" applyFill="1" applyBorder="1" applyAlignment="1">
      <alignment vertical="center"/>
    </xf>
    <xf numFmtId="0" fontId="5" fillId="0" borderId="15" xfId="2" applyNumberFormat="1" applyFont="1" applyFill="1" applyBorder="1" applyAlignment="1">
      <alignment vertical="center"/>
    </xf>
    <xf numFmtId="10" fontId="20" fillId="0" borderId="16" xfId="6" applyNumberFormat="1" applyFont="1" applyBorder="1" applyAlignment="1">
      <alignment horizontal="right" vertical="center"/>
    </xf>
    <xf numFmtId="43" fontId="20" fillId="6" borderId="6" xfId="2" applyFont="1" applyFill="1" applyBorder="1" applyAlignment="1">
      <alignment horizontal="center" vertical="center" wrapText="1"/>
    </xf>
    <xf numFmtId="43" fontId="5" fillId="0" borderId="13" xfId="7" applyFont="1" applyFill="1" applyBorder="1" applyAlignment="1">
      <alignment horizontal="right" vertical="center"/>
    </xf>
    <xf numFmtId="43" fontId="20" fillId="0" borderId="17" xfId="7" applyFont="1" applyFill="1" applyBorder="1" applyAlignment="1">
      <alignment horizontal="right" vertical="center"/>
    </xf>
    <xf numFmtId="43" fontId="5" fillId="0" borderId="28" xfId="2" applyFont="1" applyFill="1" applyBorder="1" applyAlignment="1">
      <alignment horizontal="left" vertical="center" wrapText="1"/>
    </xf>
    <xf numFmtId="43" fontId="5" fillId="0" borderId="18" xfId="7" applyFont="1" applyFill="1" applyBorder="1" applyAlignment="1">
      <alignment horizontal="right" vertical="center"/>
    </xf>
    <xf numFmtId="43" fontId="20" fillId="0" borderId="32" xfId="7" applyFont="1" applyFill="1" applyBorder="1" applyAlignment="1">
      <alignment horizontal="right" vertical="center"/>
    </xf>
    <xf numFmtId="10" fontId="5" fillId="0" borderId="0" xfId="6" applyNumberFormat="1" applyFont="1" applyAlignment="1">
      <alignment horizontal="center" vertical="center"/>
    </xf>
    <xf numFmtId="43" fontId="5" fillId="0" borderId="0" xfId="7" applyFont="1" applyFill="1" applyAlignment="1">
      <alignment vertical="center"/>
    </xf>
    <xf numFmtId="9" fontId="5" fillId="0" borderId="0" xfId="2" applyNumberFormat="1" applyFont="1" applyFill="1" applyBorder="1" applyAlignment="1">
      <alignment horizontal="center" vertical="center"/>
    </xf>
    <xf numFmtId="44" fontId="8" fillId="13" borderId="7" xfId="1" applyFont="1" applyFill="1" applyBorder="1" applyAlignment="1">
      <alignment vertical="center" wrapText="1"/>
    </xf>
    <xf numFmtId="44" fontId="8" fillId="3" borderId="7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1" fillId="20" borderId="7" xfId="0" applyFont="1" applyFill="1" applyBorder="1" applyAlignment="1">
      <alignment horizontal="center" vertical="center"/>
    </xf>
    <xf numFmtId="0" fontId="21" fillId="20" borderId="7" xfId="0" applyFont="1" applyFill="1" applyBorder="1" applyAlignment="1">
      <alignment horizontal="center" vertical="center" wrapText="1"/>
    </xf>
    <xf numFmtId="0" fontId="28" fillId="3" borderId="7" xfId="0" applyFont="1" applyFill="1" applyBorder="1"/>
    <xf numFmtId="44" fontId="21" fillId="16" borderId="7" xfId="0" applyNumberFormat="1" applyFont="1" applyFill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4" fillId="20" borderId="19" xfId="0" applyFont="1" applyFill="1" applyBorder="1" applyAlignment="1">
      <alignment horizontal="center" vertical="center" wrapText="1"/>
    </xf>
    <xf numFmtId="0" fontId="4" fillId="20" borderId="19" xfId="0" applyFont="1" applyFill="1" applyBorder="1" applyAlignment="1">
      <alignment horizontal="center" wrapText="1"/>
    </xf>
    <xf numFmtId="44" fontId="4" fillId="0" borderId="7" xfId="1" applyFont="1" applyBorder="1" applyAlignment="1">
      <alignment horizontal="center" vertical="center"/>
    </xf>
    <xf numFmtId="44" fontId="4" fillId="19" borderId="7" xfId="1" applyFont="1" applyFill="1" applyBorder="1" applyAlignment="1">
      <alignment horizontal="center" vertical="center"/>
    </xf>
    <xf numFmtId="44" fontId="21" fillId="3" borderId="7" xfId="1" applyFont="1" applyFill="1" applyBorder="1" applyAlignment="1">
      <alignment horizontal="center" vertical="center"/>
    </xf>
    <xf numFmtId="44" fontId="21" fillId="16" borderId="7" xfId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43" fontId="11" fillId="0" borderId="0" xfId="6" applyNumberFormat="1" applyFont="1" applyAlignment="1">
      <alignment horizontal="left" vertical="center" wrapText="1"/>
    </xf>
    <xf numFmtId="0" fontId="32" fillId="2" borderId="7" xfId="0" applyFont="1" applyFill="1" applyBorder="1" applyAlignment="1">
      <alignment horizontal="center" vertical="center" wrapText="1"/>
    </xf>
    <xf numFmtId="10" fontId="12" fillId="0" borderId="7" xfId="0" applyNumberFormat="1" applyFont="1" applyBorder="1" applyAlignment="1">
      <alignment horizontal="center" vertical="center" wrapText="1"/>
    </xf>
    <xf numFmtId="44" fontId="12" fillId="0" borderId="7" xfId="0" applyNumberFormat="1" applyFont="1" applyBorder="1" applyAlignment="1">
      <alignment horizontal="center" vertical="center" wrapText="1"/>
    </xf>
    <xf numFmtId="44" fontId="33" fillId="0" borderId="7" xfId="0" applyNumberFormat="1" applyFont="1" applyBorder="1" applyAlignment="1">
      <alignment horizontal="center" vertical="center" wrapText="1"/>
    </xf>
    <xf numFmtId="44" fontId="16" fillId="11" borderId="7" xfId="0" applyNumberFormat="1" applyFont="1" applyFill="1" applyBorder="1"/>
    <xf numFmtId="44" fontId="4" fillId="19" borderId="52" xfId="1" applyFont="1" applyFill="1" applyBorder="1" applyAlignment="1">
      <alignment horizontal="center" vertical="center"/>
    </xf>
    <xf numFmtId="44" fontId="4" fillId="19" borderId="14" xfId="1" applyFont="1" applyFill="1" applyBorder="1" applyAlignment="1">
      <alignment horizontal="center" vertical="center"/>
    </xf>
    <xf numFmtId="10" fontId="4" fillId="19" borderId="14" xfId="1" applyNumberFormat="1" applyFont="1" applyFill="1" applyBorder="1" applyAlignment="1">
      <alignment horizontal="center" vertical="center"/>
    </xf>
    <xf numFmtId="0" fontId="6" fillId="23" borderId="7" xfId="0" applyFont="1" applyFill="1" applyBorder="1"/>
    <xf numFmtId="0" fontId="7" fillId="23" borderId="22" xfId="0" applyFont="1" applyFill="1" applyBorder="1"/>
    <xf numFmtId="0" fontId="7" fillId="24" borderId="19" xfId="0" applyFont="1" applyFill="1" applyBorder="1"/>
    <xf numFmtId="0" fontId="6" fillId="0" borderId="0" xfId="0" applyFont="1"/>
    <xf numFmtId="10" fontId="6" fillId="9" borderId="7" xfId="1" applyNumberFormat="1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vertical="center" wrapText="1"/>
    </xf>
    <xf numFmtId="0" fontId="15" fillId="5" borderId="22" xfId="0" applyFont="1" applyFill="1" applyBorder="1" applyAlignment="1">
      <alignment vertical="center" wrapText="1"/>
    </xf>
    <xf numFmtId="0" fontId="12" fillId="25" borderId="7" xfId="0" applyFont="1" applyFill="1" applyBorder="1" applyAlignment="1">
      <alignment horizontal="center" vertical="center"/>
    </xf>
    <xf numFmtId="0" fontId="6" fillId="25" borderId="7" xfId="0" applyFont="1" applyFill="1" applyBorder="1" applyAlignment="1">
      <alignment vertical="center" wrapText="1"/>
    </xf>
    <xf numFmtId="0" fontId="6" fillId="25" borderId="7" xfId="0" applyFont="1" applyFill="1" applyBorder="1" applyAlignment="1">
      <alignment horizontal="center" vertical="center" wrapText="1"/>
    </xf>
    <xf numFmtId="49" fontId="6" fillId="25" borderId="7" xfId="0" applyNumberFormat="1" applyFont="1" applyFill="1" applyBorder="1" applyAlignment="1">
      <alignment horizontal="center" vertical="center" wrapText="1"/>
    </xf>
    <xf numFmtId="44" fontId="6" fillId="26" borderId="7" xfId="1" applyFont="1" applyFill="1" applyBorder="1" applyAlignment="1">
      <alignment horizontal="center" vertical="center" wrapText="1"/>
    </xf>
    <xf numFmtId="44" fontId="6" fillId="25" borderId="7" xfId="1" applyFont="1" applyFill="1" applyBorder="1" applyAlignment="1">
      <alignment horizontal="center" vertical="center" wrapText="1"/>
    </xf>
    <xf numFmtId="44" fontId="6" fillId="25" borderId="7" xfId="1" applyFont="1" applyFill="1" applyBorder="1" applyAlignment="1">
      <alignment vertical="center" wrapText="1"/>
    </xf>
    <xf numFmtId="44" fontId="12" fillId="25" borderId="7" xfId="1" applyFont="1" applyFill="1" applyBorder="1" applyAlignment="1">
      <alignment horizontal="center" vertical="center" wrapText="1"/>
    </xf>
    <xf numFmtId="0" fontId="8" fillId="27" borderId="19" xfId="0" applyFont="1" applyFill="1" applyBorder="1"/>
    <xf numFmtId="10" fontId="8" fillId="27" borderId="51" xfId="0" applyNumberFormat="1" applyFont="1" applyFill="1" applyBorder="1" applyAlignment="1">
      <alignment horizontal="center" vertical="center"/>
    </xf>
    <xf numFmtId="0" fontId="6" fillId="3" borderId="52" xfId="0" applyFont="1" applyFill="1" applyBorder="1"/>
    <xf numFmtId="10" fontId="6" fillId="3" borderId="51" xfId="0" applyNumberFormat="1" applyFont="1" applyFill="1" applyBorder="1" applyAlignment="1">
      <alignment horizontal="center" vertical="center"/>
    </xf>
    <xf numFmtId="10" fontId="12" fillId="25" borderId="7" xfId="12" applyNumberFormat="1" applyFont="1" applyFill="1" applyBorder="1" applyAlignment="1">
      <alignment horizontal="center" vertical="center"/>
    </xf>
    <xf numFmtId="44" fontId="5" fillId="25" borderId="17" xfId="1" applyFont="1" applyFill="1" applyBorder="1" applyAlignment="1">
      <alignment horizontal="right" vertical="center"/>
    </xf>
    <xf numFmtId="43" fontId="5" fillId="25" borderId="17" xfId="11" applyNumberFormat="1" applyFont="1" applyFill="1" applyBorder="1" applyAlignment="1">
      <alignment horizontal="right" vertical="center"/>
    </xf>
    <xf numFmtId="14" fontId="5" fillId="25" borderId="17" xfId="11" applyNumberFormat="1" applyFont="1" applyFill="1" applyBorder="1" applyAlignment="1">
      <alignment vertical="center"/>
    </xf>
    <xf numFmtId="14" fontId="5" fillId="25" borderId="17" xfId="11" applyNumberFormat="1" applyFont="1" applyFill="1" applyBorder="1" applyAlignment="1">
      <alignment horizontal="right" vertical="center"/>
    </xf>
    <xf numFmtId="0" fontId="11" fillId="25" borderId="0" xfId="0" applyFont="1" applyFill="1" applyAlignment="1">
      <alignment vertical="center" wrapText="1"/>
    </xf>
    <xf numFmtId="10" fontId="5" fillId="25" borderId="15" xfId="6" applyNumberFormat="1" applyFont="1" applyFill="1" applyBorder="1" applyAlignment="1">
      <alignment horizontal="right" vertical="center"/>
    </xf>
    <xf numFmtId="0" fontId="11" fillId="3" borderId="0" xfId="0" applyFont="1" applyFill="1" applyAlignment="1">
      <alignment vertical="center" wrapText="1"/>
    </xf>
    <xf numFmtId="43" fontId="5" fillId="25" borderId="14" xfId="8" applyNumberFormat="1" applyFont="1" applyFill="1" applyBorder="1" applyAlignment="1">
      <alignment vertical="center"/>
    </xf>
    <xf numFmtId="43" fontId="5" fillId="25" borderId="15" xfId="8" applyNumberFormat="1" applyFont="1" applyFill="1" applyBorder="1" applyAlignment="1">
      <alignment vertical="center"/>
    </xf>
    <xf numFmtId="0" fontId="11" fillId="3" borderId="0" xfId="6" applyFont="1" applyFill="1" applyAlignment="1">
      <alignment vertical="center" wrapText="1"/>
    </xf>
    <xf numFmtId="0" fontId="12" fillId="3" borderId="7" xfId="0" applyFont="1" applyFill="1" applyBorder="1" applyAlignment="1">
      <alignment horizontal="center" vertical="center"/>
    </xf>
    <xf numFmtId="44" fontId="12" fillId="26" borderId="7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/>
    </xf>
    <xf numFmtId="44" fontId="4" fillId="11" borderId="7" xfId="1" applyFont="1" applyFill="1" applyBorder="1" applyAlignment="1">
      <alignment horizontal="center" vertical="center"/>
    </xf>
    <xf numFmtId="0" fontId="16" fillId="25" borderId="0" xfId="0" applyFont="1" applyFill="1" applyAlignment="1">
      <alignment horizontal="center"/>
    </xf>
    <xf numFmtId="0" fontId="30" fillId="22" borderId="0" xfId="0" applyFont="1" applyFill="1" applyAlignment="1">
      <alignment horizontal="center" vertical="center"/>
    </xf>
    <xf numFmtId="0" fontId="7" fillId="23" borderId="52" xfId="0" applyFont="1" applyFill="1" applyBorder="1" applyAlignment="1">
      <alignment horizontal="center"/>
    </xf>
    <xf numFmtId="0" fontId="16" fillId="25" borderId="31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 wrapText="1"/>
    </xf>
    <xf numFmtId="0" fontId="15" fillId="5" borderId="21" xfId="0" applyFont="1" applyFill="1" applyBorder="1" applyAlignment="1">
      <alignment horizontal="center" vertical="center" wrapText="1"/>
    </xf>
    <xf numFmtId="0" fontId="15" fillId="5" borderId="22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right" vertical="center" wrapText="1"/>
    </xf>
    <xf numFmtId="0" fontId="8" fillId="4" borderId="21" xfId="0" applyFont="1" applyFill="1" applyBorder="1" applyAlignment="1">
      <alignment horizontal="right" vertical="center" wrapText="1"/>
    </xf>
    <xf numFmtId="0" fontId="8" fillId="4" borderId="22" xfId="0" applyFont="1" applyFill="1" applyBorder="1" applyAlignment="1">
      <alignment horizontal="right" vertical="center" wrapText="1"/>
    </xf>
    <xf numFmtId="0" fontId="16" fillId="25" borderId="31" xfId="0" applyFont="1" applyFill="1" applyBorder="1" applyAlignment="1">
      <alignment horizontal="center"/>
    </xf>
    <xf numFmtId="0" fontId="16" fillId="11" borderId="20" xfId="0" applyFont="1" applyFill="1" applyBorder="1" applyAlignment="1">
      <alignment horizontal="right"/>
    </xf>
    <xf numFmtId="0" fontId="34" fillId="11" borderId="21" xfId="0" applyFont="1" applyFill="1" applyBorder="1" applyAlignment="1">
      <alignment horizontal="right"/>
    </xf>
    <xf numFmtId="0" fontId="34" fillId="11" borderId="22" xfId="0" applyFont="1" applyFill="1" applyBorder="1" applyAlignment="1">
      <alignment horizontal="right"/>
    </xf>
    <xf numFmtId="0" fontId="34" fillId="11" borderId="20" xfId="0" applyFont="1" applyFill="1" applyBorder="1" applyAlignment="1">
      <alignment horizontal="right"/>
    </xf>
    <xf numFmtId="0" fontId="12" fillId="0" borderId="24" xfId="0" applyFont="1" applyBorder="1" applyAlignment="1">
      <alignment horizontal="center"/>
    </xf>
    <xf numFmtId="0" fontId="35" fillId="28" borderId="20" xfId="0" applyFont="1" applyFill="1" applyBorder="1" applyAlignment="1">
      <alignment horizontal="center" vertical="center" wrapText="1"/>
    </xf>
    <xf numFmtId="0" fontId="35" fillId="28" borderId="21" xfId="0" applyFont="1" applyFill="1" applyBorder="1" applyAlignment="1">
      <alignment horizontal="center" vertical="center" wrapText="1"/>
    </xf>
    <xf numFmtId="0" fontId="35" fillId="28" borderId="22" xfId="0" applyFont="1" applyFill="1" applyBorder="1" applyAlignment="1">
      <alignment horizontal="center" vertical="center" wrapText="1"/>
    </xf>
    <xf numFmtId="0" fontId="20" fillId="3" borderId="4" xfId="6" applyFont="1" applyFill="1" applyBorder="1" applyAlignment="1">
      <alignment horizontal="left" vertical="center" wrapText="1"/>
    </xf>
    <xf numFmtId="0" fontId="20" fillId="3" borderId="5" xfId="6" applyFont="1" applyFill="1" applyBorder="1" applyAlignment="1">
      <alignment horizontal="left" vertical="center" wrapText="1"/>
    </xf>
    <xf numFmtId="0" fontId="15" fillId="8" borderId="4" xfId="6" applyFont="1" applyFill="1" applyBorder="1" applyAlignment="1">
      <alignment horizontal="center" vertical="center" wrapText="1"/>
    </xf>
    <xf numFmtId="0" fontId="15" fillId="8" borderId="5" xfId="6" applyFont="1" applyFill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center" wrapText="1"/>
    </xf>
    <xf numFmtId="0" fontId="19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20" fillId="0" borderId="37" xfId="11" applyFont="1" applyBorder="1" applyAlignment="1">
      <alignment horizontal="center" vertical="center"/>
    </xf>
    <xf numFmtId="0" fontId="20" fillId="0" borderId="41" xfId="11" applyFont="1" applyBorder="1" applyAlignment="1">
      <alignment horizontal="center" vertical="center"/>
    </xf>
    <xf numFmtId="0" fontId="5" fillId="0" borderId="0" xfId="11" applyFont="1" applyAlignment="1">
      <alignment horizontal="left" vertical="center"/>
    </xf>
    <xf numFmtId="43" fontId="20" fillId="6" borderId="4" xfId="2" applyFont="1" applyFill="1" applyBorder="1" applyAlignment="1">
      <alignment horizontal="left" vertical="center"/>
    </xf>
    <xf numFmtId="43" fontId="20" fillId="6" borderId="5" xfId="2" applyFont="1" applyFill="1" applyBorder="1" applyAlignment="1">
      <alignment horizontal="left" vertical="center"/>
    </xf>
    <xf numFmtId="43" fontId="20" fillId="6" borderId="37" xfId="2" applyFont="1" applyFill="1" applyBorder="1" applyAlignment="1">
      <alignment horizontal="left" vertical="center"/>
    </xf>
    <xf numFmtId="43" fontId="20" fillId="6" borderId="41" xfId="2" applyFont="1" applyFill="1" applyBorder="1" applyAlignment="1">
      <alignment horizontal="left" vertical="center"/>
    </xf>
    <xf numFmtId="0" fontId="5" fillId="0" borderId="38" xfId="11" applyFont="1" applyBorder="1" applyAlignment="1">
      <alignment horizontal="center" vertical="center"/>
    </xf>
    <xf numFmtId="0" fontId="5" fillId="0" borderId="41" xfId="11" applyFont="1" applyBorder="1" applyAlignment="1">
      <alignment horizontal="center" vertical="center"/>
    </xf>
    <xf numFmtId="0" fontId="5" fillId="0" borderId="26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28" xfId="11" applyFont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43" fontId="20" fillId="6" borderId="1" xfId="2" applyFont="1" applyFill="1" applyBorder="1" applyAlignment="1">
      <alignment horizontal="left" vertical="center"/>
    </xf>
    <xf numFmtId="43" fontId="20" fillId="6" borderId="40" xfId="2" applyFont="1" applyFill="1" applyBorder="1" applyAlignment="1">
      <alignment horizontal="left" vertical="center" wrapText="1"/>
    </xf>
    <xf numFmtId="43" fontId="20" fillId="6" borderId="39" xfId="2" applyFont="1" applyFill="1" applyBorder="1" applyAlignment="1">
      <alignment horizontal="left" vertical="center" wrapText="1"/>
    </xf>
    <xf numFmtId="43" fontId="20" fillId="6" borderId="32" xfId="2" applyFont="1" applyFill="1" applyBorder="1" applyAlignment="1">
      <alignment horizontal="left" vertical="center" wrapText="1"/>
    </xf>
    <xf numFmtId="43" fontId="5" fillId="0" borderId="37" xfId="2" applyFont="1" applyFill="1" applyBorder="1" applyAlignment="1">
      <alignment horizontal="left" vertical="center"/>
    </xf>
    <xf numFmtId="43" fontId="20" fillId="6" borderId="11" xfId="2" applyFont="1" applyFill="1" applyBorder="1" applyAlignment="1">
      <alignment horizontal="left" vertical="center" wrapText="1"/>
    </xf>
    <xf numFmtId="43" fontId="20" fillId="6" borderId="7" xfId="2" applyFont="1" applyFill="1" applyBorder="1" applyAlignment="1">
      <alignment horizontal="left" vertical="center" wrapText="1"/>
    </xf>
    <xf numFmtId="43" fontId="5" fillId="0" borderId="0" xfId="2" applyFont="1" applyFill="1" applyBorder="1" applyAlignment="1">
      <alignment horizontal="left" vertical="center"/>
    </xf>
    <xf numFmtId="43" fontId="5" fillId="0" borderId="27" xfId="2" applyFont="1" applyFill="1" applyBorder="1" applyAlignment="1">
      <alignment horizontal="left" vertical="center"/>
    </xf>
    <xf numFmtId="43" fontId="5" fillId="0" borderId="29" xfId="2" applyFont="1" applyFill="1" applyBorder="1" applyAlignment="1">
      <alignment horizontal="left" vertical="center"/>
    </xf>
    <xf numFmtId="43" fontId="5" fillId="0" borderId="30" xfId="2" applyFont="1" applyFill="1" applyBorder="1" applyAlignment="1">
      <alignment horizontal="left" vertical="center"/>
    </xf>
    <xf numFmtId="43" fontId="20" fillId="7" borderId="12" xfId="2" applyFont="1" applyFill="1" applyBorder="1" applyAlignment="1">
      <alignment horizontal="left" vertical="center" wrapText="1"/>
    </xf>
    <xf numFmtId="43" fontId="20" fillId="7" borderId="10" xfId="2" applyFont="1" applyFill="1" applyBorder="1" applyAlignment="1">
      <alignment horizontal="left" vertical="center" wrapText="1"/>
    </xf>
    <xf numFmtId="43" fontId="20" fillId="7" borderId="9" xfId="2" applyFont="1" applyFill="1" applyBorder="1" applyAlignment="1">
      <alignment horizontal="left" vertical="center" wrapText="1"/>
    </xf>
    <xf numFmtId="43" fontId="20" fillId="6" borderId="34" xfId="2" applyFont="1" applyFill="1" applyBorder="1" applyAlignment="1">
      <alignment horizontal="left" vertical="center" wrapText="1"/>
    </xf>
    <xf numFmtId="43" fontId="20" fillId="6" borderId="21" xfId="2" applyFont="1" applyFill="1" applyBorder="1" applyAlignment="1">
      <alignment horizontal="left" vertical="center" wrapText="1"/>
    </xf>
    <xf numFmtId="43" fontId="20" fillId="6" borderId="22" xfId="2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/>
    </xf>
    <xf numFmtId="43" fontId="20" fillId="0" borderId="28" xfId="2" applyFont="1" applyFill="1" applyBorder="1" applyAlignment="1">
      <alignment horizontal="left" vertical="center"/>
    </xf>
    <xf numFmtId="43" fontId="20" fillId="0" borderId="29" xfId="2" applyFont="1" applyFill="1" applyBorder="1" applyAlignment="1">
      <alignment horizontal="left" vertical="center"/>
    </xf>
    <xf numFmtId="43" fontId="20" fillId="0" borderId="36" xfId="2" applyFont="1" applyFill="1" applyBorder="1" applyAlignment="1">
      <alignment horizontal="left" vertical="center" wrapText="1"/>
    </xf>
    <xf numFmtId="43" fontId="20" fillId="0" borderId="31" xfId="2" applyFont="1" applyFill="1" applyBorder="1" applyAlignment="1">
      <alignment horizontal="left" vertical="center" wrapText="1"/>
    </xf>
    <xf numFmtId="43" fontId="20" fillId="0" borderId="26" xfId="2" applyFont="1" applyFill="1" applyBorder="1" applyAlignment="1">
      <alignment horizontal="left" vertical="center" wrapText="1"/>
    </xf>
    <xf numFmtId="43" fontId="20" fillId="0" borderId="0" xfId="2" applyFont="1" applyFill="1" applyBorder="1" applyAlignment="1">
      <alignment horizontal="left" vertical="center" wrapText="1"/>
    </xf>
    <xf numFmtId="43" fontId="20" fillId="0" borderId="28" xfId="2" applyFont="1" applyFill="1" applyBorder="1" applyAlignment="1">
      <alignment horizontal="left" vertical="center" wrapText="1"/>
    </xf>
    <xf numFmtId="43" fontId="20" fillId="0" borderId="29" xfId="2" applyFont="1" applyFill="1" applyBorder="1" applyAlignment="1">
      <alignment horizontal="left" vertical="center" wrapText="1"/>
    </xf>
    <xf numFmtId="43" fontId="20" fillId="6" borderId="6" xfId="2" applyFont="1" applyFill="1" applyBorder="1" applyAlignment="1">
      <alignment horizontal="left" vertical="center" wrapText="1"/>
    </xf>
    <xf numFmtId="43" fontId="5" fillId="0" borderId="0" xfId="2" applyFont="1" applyFill="1" applyBorder="1" applyAlignment="1">
      <alignment horizontal="left" vertical="center" wrapText="1"/>
    </xf>
    <xf numFmtId="0" fontId="5" fillId="0" borderId="0" xfId="2" applyNumberFormat="1" applyFont="1" applyFill="1" applyBorder="1" applyAlignment="1">
      <alignment horizontal="left" vertical="center" wrapText="1"/>
    </xf>
    <xf numFmtId="0" fontId="5" fillId="0" borderId="27" xfId="2" applyNumberFormat="1" applyFont="1" applyFill="1" applyBorder="1" applyAlignment="1">
      <alignment horizontal="left" vertical="center" wrapText="1"/>
    </xf>
    <xf numFmtId="43" fontId="20" fillId="0" borderId="30" xfId="2" applyFont="1" applyFill="1" applyBorder="1" applyAlignment="1">
      <alignment horizontal="left" vertical="center" wrapText="1"/>
    </xf>
    <xf numFmtId="43" fontId="20" fillId="7" borderId="12" xfId="2" applyFont="1" applyFill="1" applyBorder="1" applyAlignment="1">
      <alignment horizontal="left" vertical="center"/>
    </xf>
    <xf numFmtId="43" fontId="20" fillId="7" borderId="10" xfId="2" applyFont="1" applyFill="1" applyBorder="1" applyAlignment="1">
      <alignment horizontal="left" vertical="center"/>
    </xf>
    <xf numFmtId="43" fontId="20" fillId="7" borderId="9" xfId="2" applyFont="1" applyFill="1" applyBorder="1" applyAlignment="1">
      <alignment horizontal="left" vertical="center"/>
    </xf>
    <xf numFmtId="43" fontId="20" fillId="6" borderId="34" xfId="2" applyFont="1" applyFill="1" applyBorder="1" applyAlignment="1">
      <alignment horizontal="left" vertical="center"/>
    </xf>
    <xf numFmtId="43" fontId="20" fillId="6" borderId="21" xfId="2" applyFont="1" applyFill="1" applyBorder="1" applyAlignment="1">
      <alignment horizontal="left" vertical="center"/>
    </xf>
    <xf numFmtId="43" fontId="5" fillId="0" borderId="26" xfId="2" applyFont="1" applyFill="1" applyBorder="1" applyAlignment="1">
      <alignment horizontal="left" vertical="top"/>
    </xf>
    <xf numFmtId="0" fontId="19" fillId="25" borderId="0" xfId="6" applyFont="1" applyFill="1" applyAlignment="1">
      <alignment horizontal="center" vertical="center"/>
    </xf>
    <xf numFmtId="43" fontId="5" fillId="0" borderId="27" xfId="2" applyFont="1" applyFill="1" applyBorder="1" applyAlignment="1">
      <alignment horizontal="left" vertical="center" wrapText="1"/>
    </xf>
    <xf numFmtId="43" fontId="5" fillId="0" borderId="33" xfId="2" applyFont="1" applyFill="1" applyBorder="1" applyAlignment="1">
      <alignment horizontal="left" vertical="center" wrapText="1"/>
    </xf>
    <xf numFmtId="43" fontId="20" fillId="0" borderId="8" xfId="2" applyFont="1" applyFill="1" applyBorder="1" applyAlignment="1">
      <alignment vertical="center" wrapText="1"/>
    </xf>
    <xf numFmtId="43" fontId="20" fillId="0" borderId="15" xfId="2" applyFont="1" applyFill="1" applyBorder="1" applyAlignment="1">
      <alignment vertical="center" wrapText="1"/>
    </xf>
    <xf numFmtId="43" fontId="20" fillId="0" borderId="33" xfId="2" applyFont="1" applyFill="1" applyBorder="1" applyAlignment="1">
      <alignment vertical="center" wrapText="1"/>
    </xf>
    <xf numFmtId="43" fontId="5" fillId="0" borderId="29" xfId="2" applyFont="1" applyFill="1" applyBorder="1" applyAlignment="1">
      <alignment horizontal="left" vertical="center" wrapText="1"/>
    </xf>
    <xf numFmtId="0" fontId="21" fillId="0" borderId="26" xfId="6" applyFont="1" applyBorder="1" applyAlignment="1">
      <alignment horizontal="left" vertical="center" wrapText="1"/>
    </xf>
    <xf numFmtId="43" fontId="20" fillId="6" borderId="12" xfId="2" applyFont="1" applyFill="1" applyBorder="1" applyAlignment="1">
      <alignment horizontal="left" vertical="center" wrapText="1"/>
    </xf>
    <xf numFmtId="43" fontId="20" fillId="6" borderId="10" xfId="2" applyFont="1" applyFill="1" applyBorder="1" applyAlignment="1">
      <alignment horizontal="left" vertical="center" wrapText="1"/>
    </xf>
    <xf numFmtId="43" fontId="20" fillId="6" borderId="9" xfId="2" applyFont="1" applyFill="1" applyBorder="1" applyAlignment="1">
      <alignment horizontal="left" vertical="center" wrapText="1"/>
    </xf>
    <xf numFmtId="0" fontId="5" fillId="0" borderId="24" xfId="2" applyNumberFormat="1" applyFont="1" applyFill="1" applyBorder="1" applyAlignment="1">
      <alignment horizontal="left" vertical="center" wrapText="1"/>
    </xf>
    <xf numFmtId="0" fontId="5" fillId="0" borderId="25" xfId="2" applyNumberFormat="1" applyFont="1" applyFill="1" applyBorder="1" applyAlignment="1">
      <alignment horizontal="left" vertical="center" wrapText="1"/>
    </xf>
    <xf numFmtId="0" fontId="16" fillId="0" borderId="44" xfId="0" applyFont="1" applyBorder="1" applyAlignment="1">
      <alignment horizontal="right" vertical="center"/>
    </xf>
    <xf numFmtId="0" fontId="16" fillId="0" borderId="43" xfId="0" applyFont="1" applyBorder="1" applyAlignment="1">
      <alignment horizontal="right" vertical="center"/>
    </xf>
    <xf numFmtId="0" fontId="15" fillId="8" borderId="28" xfId="0" applyFont="1" applyFill="1" applyBorder="1" applyAlignment="1">
      <alignment horizontal="center" vertical="center"/>
    </xf>
    <xf numFmtId="0" fontId="15" fillId="8" borderId="2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4" fillId="0" borderId="47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6" fillId="25" borderId="29" xfId="0" applyFont="1" applyFill="1" applyBorder="1" applyAlignment="1">
      <alignment horizontal="center" vertical="center"/>
    </xf>
    <xf numFmtId="0" fontId="15" fillId="8" borderId="4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/>
    </xf>
    <xf numFmtId="0" fontId="30" fillId="14" borderId="37" xfId="0" applyFont="1" applyFill="1" applyBorder="1" applyAlignment="1">
      <alignment horizontal="center" vertical="center" wrapText="1"/>
    </xf>
    <xf numFmtId="0" fontId="30" fillId="14" borderId="0" xfId="0" applyFont="1" applyFill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0" fontId="8" fillId="11" borderId="5" xfId="0" applyFont="1" applyFill="1" applyBorder="1" applyAlignment="1">
      <alignment horizontal="center" vertical="center" wrapText="1"/>
    </xf>
    <xf numFmtId="44" fontId="19" fillId="21" borderId="5" xfId="1" applyFont="1" applyFill="1" applyBorder="1" applyAlignment="1">
      <alignment horizontal="center" vertical="center"/>
    </xf>
    <xf numFmtId="44" fontId="19" fillId="21" borderId="1" xfId="1" applyFont="1" applyFill="1" applyBorder="1" applyAlignment="1">
      <alignment horizontal="center" vertical="center"/>
    </xf>
    <xf numFmtId="0" fontId="15" fillId="15" borderId="7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18" borderId="14" xfId="0" applyFont="1" applyFill="1" applyBorder="1" applyAlignment="1">
      <alignment horizontal="right" vertical="center"/>
    </xf>
    <xf numFmtId="0" fontId="4" fillId="18" borderId="53" xfId="0" applyFont="1" applyFill="1" applyBorder="1" applyAlignment="1">
      <alignment horizontal="right" vertical="center"/>
    </xf>
    <xf numFmtId="0" fontId="4" fillId="18" borderId="54" xfId="0" applyFont="1" applyFill="1" applyBorder="1" applyAlignment="1">
      <alignment horizontal="right" vertical="center"/>
    </xf>
    <xf numFmtId="0" fontId="4" fillId="18" borderId="55" xfId="0" applyFont="1" applyFill="1" applyBorder="1" applyAlignment="1">
      <alignment horizontal="right" vertical="center"/>
    </xf>
    <xf numFmtId="0" fontId="26" fillId="15" borderId="7" xfId="0" applyFont="1" applyFill="1" applyBorder="1" applyAlignment="1">
      <alignment horizontal="center" vertical="center"/>
    </xf>
    <xf numFmtId="0" fontId="8" fillId="17" borderId="14" xfId="0" applyFont="1" applyFill="1" applyBorder="1" applyAlignment="1">
      <alignment horizontal="center" vertical="center"/>
    </xf>
    <xf numFmtId="0" fontId="29" fillId="17" borderId="50" xfId="0" applyFont="1" applyFill="1" applyBorder="1" applyAlignment="1">
      <alignment horizontal="center" vertical="center"/>
    </xf>
    <xf numFmtId="0" fontId="29" fillId="17" borderId="31" xfId="0" applyFont="1" applyFill="1" applyBorder="1" applyAlignment="1">
      <alignment horizontal="center" vertical="center"/>
    </xf>
    <xf numFmtId="0" fontId="29" fillId="17" borderId="51" xfId="0" applyFont="1" applyFill="1" applyBorder="1" applyAlignment="1">
      <alignment horizontal="center" vertical="center"/>
    </xf>
    <xf numFmtId="0" fontId="21" fillId="20" borderId="7" xfId="0" applyFont="1" applyFill="1" applyBorder="1" applyAlignment="1">
      <alignment horizontal="center" vertical="center" wrapText="1"/>
    </xf>
    <xf numFmtId="0" fontId="4" fillId="18" borderId="20" xfId="0" applyFont="1" applyFill="1" applyBorder="1" applyAlignment="1">
      <alignment horizontal="right" vertical="center"/>
    </xf>
    <xf numFmtId="0" fontId="4" fillId="18" borderId="21" xfId="0" applyFont="1" applyFill="1" applyBorder="1" applyAlignment="1">
      <alignment horizontal="right" vertical="center"/>
    </xf>
    <xf numFmtId="0" fontId="4" fillId="18" borderId="22" xfId="0" applyFont="1" applyFill="1" applyBorder="1" applyAlignment="1">
      <alignment horizontal="right" vertical="center"/>
    </xf>
    <xf numFmtId="0" fontId="25" fillId="0" borderId="21" xfId="0" applyFont="1" applyBorder="1" applyAlignment="1">
      <alignment horizontal="center" vertical="center"/>
    </xf>
    <xf numFmtId="0" fontId="21" fillId="3" borderId="49" xfId="0" applyFont="1" applyFill="1" applyBorder="1" applyAlignment="1">
      <alignment horizontal="left" vertical="center" wrapText="1"/>
    </xf>
    <xf numFmtId="0" fontId="21" fillId="3" borderId="25" xfId="0" applyFont="1" applyFill="1" applyBorder="1" applyAlignment="1">
      <alignment horizontal="left" vertical="center" wrapText="1"/>
    </xf>
    <xf numFmtId="0" fontId="21" fillId="3" borderId="50" xfId="0" applyFont="1" applyFill="1" applyBorder="1" applyAlignment="1">
      <alignment horizontal="left" vertical="center" wrapText="1"/>
    </xf>
    <xf numFmtId="0" fontId="21" fillId="3" borderId="51" xfId="0" applyFont="1" applyFill="1" applyBorder="1" applyAlignment="1">
      <alignment horizontal="left" vertical="center" wrapText="1"/>
    </xf>
    <xf numFmtId="0" fontId="4" fillId="11" borderId="7" xfId="0" applyFont="1" applyFill="1" applyBorder="1" applyAlignment="1">
      <alignment horizontal="right" vertical="center"/>
    </xf>
    <xf numFmtId="0" fontId="4" fillId="18" borderId="7" xfId="0" applyFont="1" applyFill="1" applyBorder="1" applyAlignment="1">
      <alignment horizontal="right" vertical="center"/>
    </xf>
  </cellXfs>
  <cellStyles count="13">
    <cellStyle name="Moeda" xfId="1" builtinId="4"/>
    <cellStyle name="Moeda 2" xfId="5" xr:uid="{2055DB59-0B39-4B54-8F52-E54A0CA4C8A9}"/>
    <cellStyle name="Moeda 2 2" xfId="8" xr:uid="{9961387A-4419-4B6E-9345-04678BB83371}"/>
    <cellStyle name="Normal" xfId="0" builtinId="0"/>
    <cellStyle name="Normal 2" xfId="3" xr:uid="{F6226D6A-E1A0-4482-A3A7-D8FEB258F1C6}"/>
    <cellStyle name="Normal 2 2" xfId="11" xr:uid="{53B3F280-150D-42B1-B88B-3739F0146A33}"/>
    <cellStyle name="Normal 3" xfId="6" xr:uid="{C29A7D07-7CE1-430F-B6A7-DD1C7D9649B7}"/>
    <cellStyle name="Porcentagem" xfId="12" builtinId="5"/>
    <cellStyle name="Porcentagem 2" xfId="4" xr:uid="{6581345C-1140-4442-B0D6-602152BB9549}"/>
    <cellStyle name="Porcentagem 2 2" xfId="10" xr:uid="{9B317288-DD69-48CE-A8E1-5EC7EBD1710D}"/>
    <cellStyle name="Vírgula" xfId="2" builtinId="3"/>
    <cellStyle name="Vírgula 3 2" xfId="9" xr:uid="{9111F2AD-806E-4760-BEE3-A8853C49DC26}"/>
    <cellStyle name="Vírgula 4" xfId="7" xr:uid="{7DA87AB5-2DAE-4F24-B5FB-85E78A336E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Gilberto de Oliveira Maximo" id="{ACC591E5-41B5-4774-B892-F50911B3CB29}" userId="S::gilberto.maximo@cgu.gov.br::54361949-fca1-499d-979f-9a9df253716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37" dT="2020-07-22T21:03:40.58" personId="{ACC591E5-41B5-4774-B892-F50911B3CB29}" id="{AF95AECE-2EED-4188-99D4-463106269C41}">
    <text>Esses percentuais de 13º e Férias foram definidos para coincidirem com os valores que serão recolhidos mensalmente para a Conta Vinculada</text>
  </threadedComment>
  <threadedComment ref="D42" dT="2020-07-22T21:02:39.01" personId="{ACC591E5-41B5-4774-B892-F50911B3CB29}" id="{A7FD09B3-6A05-4CF8-AC26-863AEC5F04DA}">
    <text>Com exceção do item C (SAT) que varia de empresa para empresa,  todos os percentuais do  Submódulo 2.2 são fixos, definidos em lei.</text>
  </threadedComment>
  <threadedComment ref="A66" dT="2020-07-22T21:00:46.94" personId="{ACC591E5-41B5-4774-B892-F50911B3CB29}" id="{A8BE5155-449A-4212-9535-940C75ED9DA7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ACC591E5-41B5-4774-B892-F50911B3CB29}" id="{56F30700-E1BE-4034-A379-1A388B65F01D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ACC591E5-41B5-4774-B892-F50911B3CB29}" id="{D1F925BF-06DF-473E-9BDF-2F9FB57D1F26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ACC591E5-41B5-4774-B892-F50911B3CB29}" id="{86947629-5FF3-4D4E-885C-006274081D6E}">
    <text>Módulo de preenchimento discricionário da licitante. Percentuais estimados conforme a média aplicada no DF</text>
  </threadedComment>
  <threadedComment ref="A92" dT="2020-07-24T18:48:31.66" personId="{ACC591E5-41B5-4774-B892-F50911B3CB29}" id="{C006BA80-8FFC-4B73-A4D3-5F43F3E00BFB}">
    <text>Cotações feitas pela área técnica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36" dT="2020-07-22T21:03:40.58" personId="{ACC591E5-41B5-4774-B892-F50911B3CB29}" id="{93645C17-951F-4693-9E83-56DA53FAC0D0}">
    <text>Esses percentuais de 13º e Férias foram definidos para coincidirem com os valores que serão recolhidos mensalmente para a Conta Vinculada</text>
  </threadedComment>
  <threadedComment ref="D41" dT="2020-07-22T21:02:39.01" personId="{ACC591E5-41B5-4774-B892-F50911B3CB29}" id="{67C06FC1-610B-4356-929F-42BA4BFFE1D5}">
    <text>Com exceção do item C (SAT) que varia de empresa para empresa,  todos os percentuais do  Submódulo 2.2 são fixos, definidos em lei.</text>
  </threadedComment>
  <threadedComment ref="A65" dT="2020-07-22T21:00:46.94" personId="{ACC591E5-41B5-4774-B892-F50911B3CB29}" id="{2075FEA9-116B-4AAA-9528-1ECD9CA65297}">
    <text>Todo este módulo é de preenchimento discricionário da empresa. Para efeitos de estimativa, foram utilizados os valores que costumam ser cotados nas planilhas de serviços com mão-de-obra na CGU.</text>
  </threadedComment>
  <threadedComment ref="C69" dT="2020-07-22T20:59:09.90" personId="{ACC591E5-41B5-4774-B892-F50911B3CB29}" id="{878962F0-231B-4DA0-9EC6-97E3F09B605B}">
    <text>Valor estimado pela empresa. A soma dos percentuais das Multas do FGTS sobre o API e sobre o APT deve resultar em 4% (valor a ser recolhido mensalmente pela Conta Vinculada)</text>
  </threadedComment>
  <threadedComment ref="C72" dT="2020-07-22T20:59:51.91" personId="{ACC591E5-41B5-4774-B892-F50911B3CB29}" id="{AC84162B-03F0-4B7E-AC7F-0387397EEFEA}">
    <text>Valor estimado pela empresa. A soma dos percentuais das Multas do FGTS sobre o API e sobre o APT deve resultar em 4% (valor a ser recolhido mensalmente pela Conta Vinculada)</text>
  </threadedComment>
  <threadedComment ref="A75" dT="2020-07-22T21:08:38.94" personId="{ACC591E5-41B5-4774-B892-F50911B3CB29}" id="{C051B038-2F6C-454E-8BD2-E814341E745F}">
    <text>Módulo de preenchimento discricionário da licitante. Percentuais estimados conforme a média aplicada no DF</text>
  </threadedComment>
  <threadedComment ref="A91" dT="2020-07-24T18:48:31.66" personId="{ACC591E5-41B5-4774-B892-F50911B3CB29}" id="{E383EBFE-377A-4A92-A07C-589083AB4BEC}">
    <text>Cotações feitas pela área técnica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37" dT="2020-07-22T21:03:40.58" personId="{ACC591E5-41B5-4774-B892-F50911B3CB29}" id="{754D7DBA-C363-4466-8216-B0C45D3CE7AA}">
    <text>Esses percentuais de 13º e Férias foram definidos para coincidirem com os valores que serão recolhidos mensalmente para a Conta Vinculada</text>
  </threadedComment>
  <threadedComment ref="D42" dT="2020-07-22T21:02:39.01" personId="{ACC591E5-41B5-4774-B892-F50911B3CB29}" id="{4E262C1F-A08E-4689-9F3D-1B94B47E0994}">
    <text>Com exceção do item C (SAT) que varia de empresa para empresa,  todos os percentuais do  Submódulo 2.2 são fixos, definidos em lei.</text>
  </threadedComment>
  <threadedComment ref="A66" dT="2020-07-22T21:00:46.94" personId="{ACC591E5-41B5-4774-B892-F50911B3CB29}" id="{E293ACB2-A2FE-4A89-BA50-E5081059FD91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ACC591E5-41B5-4774-B892-F50911B3CB29}" id="{43BC7A25-C26A-44DC-8C7B-F05C96836C2D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ACC591E5-41B5-4774-B892-F50911B3CB29}" id="{580109E0-FB0C-4A5F-AC64-28F3B32F7C18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ACC591E5-41B5-4774-B892-F50911B3CB29}" id="{87C01732-0E65-49D9-84C1-ACB2C7212D52}">
    <text>Módulo de preenchimento discricionário da licitante. Percentuais estimados conforme a média aplicada no DF</text>
  </threadedComment>
  <threadedComment ref="A92" dT="2020-07-24T18:48:31.66" personId="{ACC591E5-41B5-4774-B892-F50911B3CB29}" id="{312BF96E-1207-4310-9BF3-59F5511DE6BD}">
    <text>Cotações feitas pela área técnica</text>
  </threadedComment>
</ThreadedComments>
</file>

<file path=xl/threadedComments/threadedComment4.xml><?xml version="1.0" encoding="utf-8"?>
<ThreadedComments xmlns="http://schemas.microsoft.com/office/spreadsheetml/2018/threadedcomments" xmlns:x="http://schemas.openxmlformats.org/spreadsheetml/2006/main">
  <threadedComment ref="A37" dT="2020-07-22T21:03:40.58" personId="{ACC591E5-41B5-4774-B892-F50911B3CB29}" id="{876F4878-3C6B-4AC5-9EDB-DF4E1789A10F}">
    <text>Esses percentuais de 13º e Férias foram definidos para coincidirem com os valores que serão recolhidos mensalmente para a Conta Vinculada</text>
  </threadedComment>
  <threadedComment ref="D42" dT="2020-07-22T21:02:39.01" personId="{ACC591E5-41B5-4774-B892-F50911B3CB29}" id="{3A25056D-B0E6-460E-8C38-A63FE8735C7B}">
    <text>Com exceção do item C (SAT) que varia de empresa para empresa,  todos os percentuais do  Submódulo 2.2 são fixos, definidos em lei.</text>
  </threadedComment>
  <threadedComment ref="A66" dT="2020-07-22T21:00:46.94" personId="{ACC591E5-41B5-4774-B892-F50911B3CB29}" id="{830F1E93-5B6E-408C-9A1C-453B31430BAE}">
    <text>Todo este módulo é de preenchimento discricionário da empresa. Para efeitos de estimativa, foram utilizados os valores que costumam ser cotados nas planilhas de serviços com mão-de-obra na CGU.</text>
  </threadedComment>
  <threadedComment ref="C70" dT="2020-07-22T20:59:09.90" personId="{ACC591E5-41B5-4774-B892-F50911B3CB29}" id="{10CBFC18-86E8-48C8-A614-B9EFF72BD139}">
    <text>Valor estimado pela empresa. A soma dos percentuais das Multas do FGTS sobre o API e sobre o APT deve resultar em 4% (valor a ser recolhido mensalmente pela Conta Vinculada)</text>
  </threadedComment>
  <threadedComment ref="C73" dT="2020-07-22T20:59:51.91" personId="{ACC591E5-41B5-4774-B892-F50911B3CB29}" id="{F9B8778E-A89B-4BA3-9AA3-1AA7E2DF5B25}">
    <text>Valor estimado pela empresa. A soma dos percentuais das Multas do FGTS sobre o API e sobre o APT deve resultar em 4% (valor a ser recolhido mensalmente pela Conta Vinculada)</text>
  </threadedComment>
  <threadedComment ref="A76" dT="2020-07-22T21:08:38.94" personId="{ACC591E5-41B5-4774-B892-F50911B3CB29}" id="{10528661-F1C1-4037-8277-EBF8E64AE656}">
    <text>Módulo de preenchimento discricionário da licitante. Percentuais estimados conforme a média aplicada no DF</text>
  </threadedComment>
  <threadedComment ref="A92" dT="2020-07-24T18:48:31.66" personId="{ACC591E5-41B5-4774-B892-F50911B3CB29}" id="{520A0ADF-E152-4F77-8576-E7927471F9EC}">
    <text>Cotações feitas pela área técnica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B80F-1398-436D-9EE2-02C3903266F1}">
  <sheetPr>
    <pageSetUpPr fitToPage="1"/>
  </sheetPr>
  <dimension ref="A1:C15"/>
  <sheetViews>
    <sheetView showGridLines="0" workbookViewId="0">
      <selection activeCell="C10" sqref="C10"/>
    </sheetView>
  </sheetViews>
  <sheetFormatPr defaultRowHeight="15" x14ac:dyDescent="0.25"/>
  <cols>
    <col min="1" max="1" width="29.7109375" bestFit="1" customWidth="1"/>
    <col min="2" max="2" width="21" bestFit="1" customWidth="1"/>
    <col min="3" max="3" width="22" bestFit="1" customWidth="1"/>
  </cols>
  <sheetData>
    <row r="1" spans="1:3" ht="15.75" x14ac:dyDescent="0.25">
      <c r="A1" s="189" t="s">
        <v>396</v>
      </c>
      <c r="B1" s="189"/>
      <c r="C1" s="189"/>
    </row>
    <row r="2" spans="1:3" ht="15.75" x14ac:dyDescent="0.25">
      <c r="A2" s="190" t="s">
        <v>214</v>
      </c>
      <c r="B2" s="190"/>
      <c r="C2" s="190"/>
    </row>
    <row r="3" spans="1:3" x14ac:dyDescent="0.25">
      <c r="A3" s="155" t="s">
        <v>215</v>
      </c>
      <c r="B3" s="156" t="s">
        <v>216</v>
      </c>
      <c r="C3" s="156" t="s">
        <v>217</v>
      </c>
    </row>
    <row r="4" spans="1:3" x14ac:dyDescent="0.25">
      <c r="A4" s="157" t="s">
        <v>219</v>
      </c>
      <c r="B4" s="174"/>
      <c r="C4" s="174"/>
    </row>
    <row r="5" spans="1:3" x14ac:dyDescent="0.25">
      <c r="A5" s="157" t="s">
        <v>220</v>
      </c>
      <c r="B5" s="174"/>
      <c r="C5" s="174"/>
    </row>
    <row r="6" spans="1:3" x14ac:dyDescent="0.25">
      <c r="A6" s="157" t="s">
        <v>221</v>
      </c>
      <c r="B6" s="174"/>
      <c r="C6" s="174"/>
    </row>
    <row r="7" spans="1:3" x14ac:dyDescent="0.25">
      <c r="A7" s="157" t="s">
        <v>222</v>
      </c>
      <c r="B7" s="174"/>
      <c r="C7" s="174"/>
    </row>
    <row r="8" spans="1:3" x14ac:dyDescent="0.25">
      <c r="A8" s="157" t="s">
        <v>223</v>
      </c>
      <c r="B8" s="174"/>
      <c r="C8" s="174"/>
    </row>
    <row r="9" spans="1:3" x14ac:dyDescent="0.25">
      <c r="A9" s="157" t="s">
        <v>224</v>
      </c>
      <c r="B9" s="173">
        <f>SUM(C13:C15)</f>
        <v>0</v>
      </c>
      <c r="C9" s="173">
        <f>C13+C14</f>
        <v>0</v>
      </c>
    </row>
    <row r="10" spans="1:3" ht="15.75" x14ac:dyDescent="0.25">
      <c r="A10" s="170" t="s">
        <v>225</v>
      </c>
      <c r="B10" s="171">
        <f>ROUND(((((1+(B4+B5+B6))*(1+B7)*(1+B8))/(1-B9))-1),4)</f>
        <v>0</v>
      </c>
      <c r="C10" s="171">
        <f>ROUND(((((1+(C4+C5+C6))*(1+C7)*(1+C8))/(1-C9))-1),4)</f>
        <v>0</v>
      </c>
    </row>
    <row r="11" spans="1:3" x14ac:dyDescent="0.25">
      <c r="A11" s="158"/>
      <c r="B11" s="158"/>
      <c r="C11" s="158"/>
    </row>
    <row r="12" spans="1:3" x14ac:dyDescent="0.25">
      <c r="B12" s="191" t="s">
        <v>226</v>
      </c>
      <c r="C12" s="191"/>
    </row>
    <row r="13" spans="1:3" x14ac:dyDescent="0.25">
      <c r="B13" s="172" t="s">
        <v>227</v>
      </c>
      <c r="C13" s="174"/>
    </row>
    <row r="14" spans="1:3" x14ac:dyDescent="0.25">
      <c r="B14" s="172" t="s">
        <v>228</v>
      </c>
      <c r="C14" s="174"/>
    </row>
    <row r="15" spans="1:3" x14ac:dyDescent="0.25">
      <c r="B15" s="172" t="s">
        <v>229</v>
      </c>
      <c r="C15" s="174"/>
    </row>
  </sheetData>
  <mergeCells count="3">
    <mergeCell ref="A1:C1"/>
    <mergeCell ref="A2:C2"/>
    <mergeCell ref="B12:C12"/>
  </mergeCells>
  <printOptions horizontalCentered="1" verticalCentered="1"/>
  <pageMargins left="0.19685039370078741" right="0.19685039370078741" top="0.19685039370078741" bottom="0.19685039370078741" header="0" footer="0"/>
  <pageSetup paperSize="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EF571-F582-4DF9-9947-B3A6891F85FB}">
  <sheetPr>
    <tabColor theme="8" tint="-0.499984740745262"/>
    <pageSetUpPr fitToPage="1"/>
  </sheetPr>
  <dimension ref="A1:E45"/>
  <sheetViews>
    <sheetView showGridLines="0" topLeftCell="A10" zoomScaleNormal="100" workbookViewId="0">
      <selection activeCell="C38" sqref="C38:D38"/>
    </sheetView>
  </sheetViews>
  <sheetFormatPr defaultColWidth="9.140625" defaultRowHeight="14.25" x14ac:dyDescent="0.2"/>
  <cols>
    <col min="1" max="1" width="82.42578125" style="22" customWidth="1"/>
    <col min="2" max="2" width="16.42578125" style="22" bestFit="1" customWidth="1"/>
    <col min="3" max="3" width="14.7109375" style="22" bestFit="1" customWidth="1"/>
    <col min="4" max="4" width="19.42578125" style="19" customWidth="1"/>
    <col min="5" max="16384" width="9.140625" style="11"/>
  </cols>
  <sheetData>
    <row r="1" spans="1:4" ht="18" x14ac:dyDescent="0.2">
      <c r="A1" s="309" t="s">
        <v>395</v>
      </c>
      <c r="B1" s="309"/>
      <c r="C1" s="309"/>
      <c r="D1" s="309"/>
    </row>
    <row r="2" spans="1:4" ht="15.75" x14ac:dyDescent="0.2">
      <c r="A2" s="310" t="s">
        <v>0</v>
      </c>
      <c r="B2" s="310"/>
      <c r="C2" s="310"/>
      <c r="D2" s="310"/>
    </row>
    <row r="3" spans="1:4" ht="15" x14ac:dyDescent="0.2">
      <c r="A3" s="311" t="s">
        <v>1</v>
      </c>
      <c r="B3" s="312"/>
      <c r="C3" s="312"/>
      <c r="D3" s="313"/>
    </row>
    <row r="4" spans="1:4" ht="25.5" x14ac:dyDescent="0.2">
      <c r="A4" s="136"/>
      <c r="B4" s="137" t="s">
        <v>2</v>
      </c>
      <c r="C4" s="137" t="s">
        <v>3</v>
      </c>
      <c r="D4" s="138" t="s">
        <v>4</v>
      </c>
    </row>
    <row r="5" spans="1:4" x14ac:dyDescent="0.2">
      <c r="A5" s="187" t="s">
        <v>403</v>
      </c>
      <c r="B5" s="139">
        <f>'TÉC. REGRIGERAÇÃO'!D121</f>
        <v>0</v>
      </c>
      <c r="C5" s="131">
        <v>2</v>
      </c>
      <c r="D5" s="139">
        <f>ROUND(B5*C5,2)</f>
        <v>0</v>
      </c>
    </row>
    <row r="6" spans="1:4" x14ac:dyDescent="0.2">
      <c r="A6" s="130" t="s">
        <v>5</v>
      </c>
      <c r="B6" s="130"/>
      <c r="C6" s="130"/>
      <c r="D6" s="139">
        <f>SERVIÇOS_ESPECIALIZAD!G7</f>
        <v>0</v>
      </c>
    </row>
    <row r="7" spans="1:4" x14ac:dyDescent="0.2">
      <c r="A7" s="315" t="s">
        <v>6</v>
      </c>
      <c r="B7" s="316"/>
      <c r="C7" s="317"/>
      <c r="D7" s="140">
        <f>SUM(D5:D6)</f>
        <v>0</v>
      </c>
    </row>
    <row r="8" spans="1:4" ht="15" x14ac:dyDescent="0.25">
      <c r="A8"/>
      <c r="B8"/>
      <c r="C8"/>
      <c r="D8"/>
    </row>
    <row r="9" spans="1:4" ht="15.75" customHeight="1" x14ac:dyDescent="0.2">
      <c r="A9" s="310" t="s">
        <v>400</v>
      </c>
      <c r="B9" s="310"/>
      <c r="C9" s="310"/>
      <c r="D9" s="310"/>
    </row>
    <row r="10" spans="1:4" ht="15" x14ac:dyDescent="0.2">
      <c r="A10" s="311" t="s">
        <v>7</v>
      </c>
      <c r="B10" s="312"/>
      <c r="C10" s="312"/>
      <c r="D10" s="313"/>
    </row>
    <row r="11" spans="1:4" ht="25.5" x14ac:dyDescent="0.2">
      <c r="A11" s="319" t="s">
        <v>8</v>
      </c>
      <c r="B11" s="320"/>
      <c r="C11" s="132" t="s">
        <v>9</v>
      </c>
      <c r="D11" s="133" t="s">
        <v>10</v>
      </c>
    </row>
    <row r="12" spans="1:4" x14ac:dyDescent="0.2">
      <c r="A12" s="321"/>
      <c r="B12" s="322"/>
      <c r="C12" s="141">
        <f>'MÃO_DE_OBRA '!F12</f>
        <v>0</v>
      </c>
      <c r="D12" s="142">
        <f>ROUND(8*C12,2)</f>
        <v>0</v>
      </c>
    </row>
    <row r="13" spans="1:4" ht="25.5" x14ac:dyDescent="0.2">
      <c r="A13" s="319" t="s">
        <v>11</v>
      </c>
      <c r="B13" s="320"/>
      <c r="C13" s="132" t="s">
        <v>9</v>
      </c>
      <c r="D13" s="133" t="s">
        <v>12</v>
      </c>
    </row>
    <row r="14" spans="1:4" x14ac:dyDescent="0.2">
      <c r="A14" s="321"/>
      <c r="B14" s="322"/>
      <c r="C14" s="141">
        <f>'MÃO_DE_OBRA '!F13</f>
        <v>0</v>
      </c>
      <c r="D14" s="142">
        <f>ROUND(48*C14,2)</f>
        <v>0</v>
      </c>
    </row>
    <row r="15" spans="1:4" ht="25.5" x14ac:dyDescent="0.2">
      <c r="A15" s="319" t="s">
        <v>13</v>
      </c>
      <c r="B15" s="320"/>
      <c r="C15" s="132" t="s">
        <v>9</v>
      </c>
      <c r="D15" s="133" t="s">
        <v>12</v>
      </c>
    </row>
    <row r="16" spans="1:4" x14ac:dyDescent="0.2">
      <c r="A16" s="321"/>
      <c r="B16" s="322"/>
      <c r="C16" s="141">
        <f>'MÃO_DE_OBRA '!F14</f>
        <v>0</v>
      </c>
      <c r="D16" s="142">
        <f>ROUND(48*C16,2)</f>
        <v>0</v>
      </c>
    </row>
    <row r="17" spans="1:4" ht="25.5" x14ac:dyDescent="0.2">
      <c r="A17" s="319" t="s">
        <v>14</v>
      </c>
      <c r="B17" s="320"/>
      <c r="C17" s="132" t="s">
        <v>9</v>
      </c>
      <c r="D17" s="133" t="s">
        <v>15</v>
      </c>
    </row>
    <row r="18" spans="1:4" x14ac:dyDescent="0.2">
      <c r="A18" s="321"/>
      <c r="B18" s="322"/>
      <c r="C18" s="141">
        <f>'MÃO_DE_OBRA '!F15</f>
        <v>0</v>
      </c>
      <c r="D18" s="142">
        <f>ROUND(32*C18,2)</f>
        <v>0</v>
      </c>
    </row>
    <row r="19" spans="1:4" ht="33.75" customHeight="1" x14ac:dyDescent="0.2">
      <c r="A19" s="319" t="s">
        <v>401</v>
      </c>
      <c r="B19" s="320"/>
      <c r="C19" s="314" t="s">
        <v>16</v>
      </c>
      <c r="D19" s="314"/>
    </row>
    <row r="20" spans="1:4" ht="15" customHeight="1" x14ac:dyDescent="0.2">
      <c r="A20" s="321"/>
      <c r="B20" s="322"/>
      <c r="C20" s="134"/>
      <c r="D20" s="135">
        <f>PEÇAS_COMPONENTES!H55</f>
        <v>0</v>
      </c>
    </row>
    <row r="21" spans="1:4" ht="14.25" customHeight="1" x14ac:dyDescent="0.2">
      <c r="A21" s="315" t="s">
        <v>6</v>
      </c>
      <c r="B21" s="316"/>
      <c r="C21" s="317"/>
      <c r="D21" s="140">
        <f>D12+D14+D16+D18+D20</f>
        <v>0</v>
      </c>
    </row>
    <row r="22" spans="1:4" ht="15" customHeight="1" x14ac:dyDescent="0.2">
      <c r="A22" s="318"/>
      <c r="B22" s="318"/>
      <c r="C22" s="318"/>
      <c r="D22" s="318"/>
    </row>
    <row r="23" spans="1:4" ht="15.75" x14ac:dyDescent="0.2">
      <c r="A23" s="301" t="s">
        <v>17</v>
      </c>
      <c r="B23" s="301"/>
      <c r="C23" s="301"/>
      <c r="D23" s="301"/>
    </row>
    <row r="24" spans="1:4" ht="15" customHeight="1" x14ac:dyDescent="0.2">
      <c r="A24" s="302" t="s">
        <v>404</v>
      </c>
      <c r="B24" s="303"/>
      <c r="C24" s="304"/>
      <c r="D24" s="139">
        <f>D5</f>
        <v>0</v>
      </c>
    </row>
    <row r="25" spans="1:4" ht="15" customHeight="1" x14ac:dyDescent="0.2">
      <c r="A25" s="302" t="s">
        <v>405</v>
      </c>
      <c r="B25" s="303"/>
      <c r="C25" s="304"/>
      <c r="D25" s="139">
        <f>D6</f>
        <v>0</v>
      </c>
    </row>
    <row r="26" spans="1:4" ht="15" customHeight="1" x14ac:dyDescent="0.2">
      <c r="A26" s="323" t="s">
        <v>406</v>
      </c>
      <c r="B26" s="323"/>
      <c r="C26" s="323"/>
      <c r="D26" s="188">
        <f>D24+D25</f>
        <v>0</v>
      </c>
    </row>
    <row r="27" spans="1:4" ht="15" customHeight="1" x14ac:dyDescent="0.2">
      <c r="A27" s="302" t="s">
        <v>407</v>
      </c>
      <c r="B27" s="303"/>
      <c r="C27" s="304"/>
      <c r="D27" s="139">
        <f>D12+D14+D16+D18</f>
        <v>0</v>
      </c>
    </row>
    <row r="28" spans="1:4" x14ac:dyDescent="0.2">
      <c r="A28" s="302" t="s">
        <v>408</v>
      </c>
      <c r="B28" s="303"/>
      <c r="C28" s="304"/>
      <c r="D28" s="139">
        <f>D20</f>
        <v>0</v>
      </c>
    </row>
    <row r="29" spans="1:4" x14ac:dyDescent="0.2">
      <c r="A29" s="323" t="s">
        <v>409</v>
      </c>
      <c r="B29" s="323"/>
      <c r="C29" s="323" t="e">
        <f>D12+#REF!+D20</f>
        <v>#REF!</v>
      </c>
      <c r="D29" s="188">
        <f>D21</f>
        <v>0</v>
      </c>
    </row>
    <row r="30" spans="1:4" x14ac:dyDescent="0.2">
      <c r="A30" s="324" t="s">
        <v>410</v>
      </c>
      <c r="B30" s="324"/>
      <c r="C30" s="324"/>
      <c r="D30" s="140">
        <f>D26+D29</f>
        <v>0</v>
      </c>
    </row>
    <row r="31" spans="1:4" x14ac:dyDescent="0.2">
      <c r="A31" s="318"/>
      <c r="B31" s="318"/>
      <c r="C31" s="318"/>
      <c r="D31" s="318"/>
    </row>
    <row r="32" spans="1:4" ht="15.75" x14ac:dyDescent="0.2">
      <c r="A32" s="301" t="s">
        <v>18</v>
      </c>
      <c r="B32" s="301"/>
      <c r="C32" s="301"/>
      <c r="D32" s="301"/>
    </row>
    <row r="33" spans="1:5" x14ac:dyDescent="0.2">
      <c r="A33" s="302" t="s">
        <v>19</v>
      </c>
      <c r="B33" s="303"/>
      <c r="C33" s="304"/>
      <c r="D33" s="139">
        <f>('TÉC. REGRIGERAÇÃO'!D103)*2</f>
        <v>0</v>
      </c>
    </row>
    <row r="34" spans="1:5" x14ac:dyDescent="0.2">
      <c r="A34" s="143" t="s">
        <v>20</v>
      </c>
      <c r="B34" s="144"/>
      <c r="C34" s="145"/>
      <c r="D34" s="139">
        <f>(('TÉC. REGRIGERAÇÃO'!D103/176)*'MÃO_DE_OBRA '!E13*'MÃO_DE_OBRA '!D13)+(('SUPERV. ENG. MECÂNICO'!D101/176)*'MÃO_DE_OBRA '!E12)+(('TÉC. ELETRICISTA'!D103/176)*'MÃO_DE_OBRA '!E14*'MÃO_DE_OBRA '!D14)+((AJUDANTE!D103/176)*'MÃO_DE_OBRA '!E15*'MÃO_DE_OBRA '!D15)</f>
        <v>0</v>
      </c>
    </row>
    <row r="35" spans="1:5" x14ac:dyDescent="0.2">
      <c r="A35" s="305" t="s">
        <v>6</v>
      </c>
      <c r="B35" s="305"/>
      <c r="C35" s="305"/>
      <c r="D35" s="153">
        <f>D33+D34</f>
        <v>0</v>
      </c>
      <c r="E35" s="154" t="e">
        <f>D35/D29</f>
        <v>#DIV/0!</v>
      </c>
    </row>
    <row r="36" spans="1:5" ht="15" customHeight="1" x14ac:dyDescent="0.2">
      <c r="A36" s="306" t="s">
        <v>414</v>
      </c>
      <c r="B36" s="307"/>
      <c r="C36" s="308"/>
      <c r="D36" s="152">
        <f>D35*30</f>
        <v>0</v>
      </c>
    </row>
    <row r="37" spans="1:5" ht="15" x14ac:dyDescent="0.25">
      <c r="A37"/>
      <c r="B37"/>
      <c r="C37"/>
      <c r="D37"/>
    </row>
    <row r="38" spans="1:5" ht="32.25" customHeight="1" thickBot="1" x14ac:dyDescent="0.25">
      <c r="A38" s="297" t="s">
        <v>413</v>
      </c>
      <c r="B38" s="298"/>
      <c r="C38" s="299">
        <f>12*D30</f>
        <v>0</v>
      </c>
      <c r="D38" s="300"/>
    </row>
    <row r="39" spans="1:5" ht="15" customHeight="1" x14ac:dyDescent="0.25">
      <c r="A39"/>
      <c r="B39"/>
      <c r="C39" s="295" t="s">
        <v>21</v>
      </c>
      <c r="D39" s="295"/>
    </row>
    <row r="40" spans="1:5" ht="15" customHeight="1" x14ac:dyDescent="0.2">
      <c r="A40" s="11"/>
      <c r="B40" s="11"/>
      <c r="C40" s="296"/>
      <c r="D40" s="296"/>
    </row>
    <row r="41" spans="1:5" x14ac:dyDescent="0.2">
      <c r="A41" s="11"/>
      <c r="B41" s="11"/>
      <c r="C41" s="11"/>
      <c r="D41" s="11"/>
    </row>
    <row r="43" spans="1:5" x14ac:dyDescent="0.2">
      <c r="D43" s="33"/>
    </row>
    <row r="44" spans="1:5" x14ac:dyDescent="0.2">
      <c r="D44" s="33"/>
    </row>
    <row r="45" spans="1:5" x14ac:dyDescent="0.2">
      <c r="D45" s="33"/>
    </row>
  </sheetData>
  <mergeCells count="30">
    <mergeCell ref="A22:D22"/>
    <mergeCell ref="A31:D31"/>
    <mergeCell ref="A21:C21"/>
    <mergeCell ref="A11:B12"/>
    <mergeCell ref="A13:B14"/>
    <mergeCell ref="A15:B16"/>
    <mergeCell ref="A17:B18"/>
    <mergeCell ref="A19:B20"/>
    <mergeCell ref="A23:D23"/>
    <mergeCell ref="A24:C24"/>
    <mergeCell ref="A28:C28"/>
    <mergeCell ref="A29:C29"/>
    <mergeCell ref="A25:C25"/>
    <mergeCell ref="A26:C26"/>
    <mergeCell ref="A27:C27"/>
    <mergeCell ref="A30:C30"/>
    <mergeCell ref="A1:D1"/>
    <mergeCell ref="A2:D2"/>
    <mergeCell ref="A3:D3"/>
    <mergeCell ref="A9:D9"/>
    <mergeCell ref="C19:D19"/>
    <mergeCell ref="A10:D10"/>
    <mergeCell ref="A7:C7"/>
    <mergeCell ref="C39:D40"/>
    <mergeCell ref="A38:B38"/>
    <mergeCell ref="C38:D38"/>
    <mergeCell ref="A32:D32"/>
    <mergeCell ref="A33:C33"/>
    <mergeCell ref="A35:C35"/>
    <mergeCell ref="A36:C3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90E0E-0FB5-4681-873C-E10678F53657}">
  <sheetPr>
    <tabColor theme="8" tint="-0.249977111117893"/>
    <pageSetUpPr fitToPage="1"/>
  </sheetPr>
  <dimension ref="A1:I82"/>
  <sheetViews>
    <sheetView showGridLines="0" topLeftCell="A53" zoomScaleNormal="100" workbookViewId="0">
      <selection activeCell="H81" sqref="H81"/>
    </sheetView>
  </sheetViews>
  <sheetFormatPr defaultRowHeight="15" x14ac:dyDescent="0.25"/>
  <cols>
    <col min="1" max="1" width="9.28515625" style="22" bestFit="1" customWidth="1"/>
    <col min="2" max="2" width="66.140625" style="23" customWidth="1"/>
    <col min="3" max="3" width="9.140625" style="23"/>
    <col min="4" max="4" width="9.28515625" style="23" bestFit="1" customWidth="1"/>
    <col min="5" max="5" width="15" style="23" customWidth="1"/>
    <col min="6" max="7" width="9.28515625" style="23" bestFit="1" customWidth="1"/>
    <col min="8" max="8" width="13.140625" style="23" bestFit="1" customWidth="1"/>
    <col min="9" max="9" width="9.140625" style="19"/>
  </cols>
  <sheetData>
    <row r="1" spans="1:8" ht="15.75" x14ac:dyDescent="0.25">
      <c r="A1" s="192" t="s">
        <v>397</v>
      </c>
      <c r="B1" s="192"/>
      <c r="C1" s="192"/>
      <c r="D1" s="192"/>
      <c r="E1" s="192"/>
      <c r="F1" s="192"/>
      <c r="G1" s="192"/>
      <c r="H1" s="192"/>
    </row>
    <row r="2" spans="1:8" ht="15.75" customHeight="1" x14ac:dyDescent="0.25">
      <c r="A2" s="193" t="s">
        <v>51</v>
      </c>
      <c r="B2" s="194"/>
      <c r="C2" s="194"/>
      <c r="D2" s="194"/>
      <c r="E2" s="194"/>
      <c r="F2" s="194"/>
      <c r="G2" s="194"/>
      <c r="H2" s="195"/>
    </row>
    <row r="3" spans="1:8" ht="25.5" x14ac:dyDescent="0.25">
      <c r="A3" s="5" t="s">
        <v>52</v>
      </c>
      <c r="B3" s="5" t="s">
        <v>53</v>
      </c>
      <c r="C3" s="5" t="s">
        <v>54</v>
      </c>
      <c r="D3" s="9" t="s">
        <v>55</v>
      </c>
      <c r="E3" s="5" t="s">
        <v>56</v>
      </c>
      <c r="F3" s="5" t="s">
        <v>57</v>
      </c>
      <c r="G3" s="5" t="s">
        <v>58</v>
      </c>
      <c r="H3" s="5" t="s">
        <v>59</v>
      </c>
    </row>
    <row r="4" spans="1:8" x14ac:dyDescent="0.25">
      <c r="A4" s="21">
        <v>1</v>
      </c>
      <c r="B4" s="2" t="s">
        <v>60</v>
      </c>
      <c r="C4" s="3" t="s">
        <v>61</v>
      </c>
      <c r="D4" s="14" t="s">
        <v>62</v>
      </c>
      <c r="E4" s="166">
        <v>0</v>
      </c>
      <c r="F4" s="3">
        <v>12</v>
      </c>
      <c r="G4" s="3">
        <v>1</v>
      </c>
      <c r="H4" s="8">
        <f>IFERROR(ROUND(E4*G4/F4,2),"")</f>
        <v>0</v>
      </c>
    </row>
    <row r="5" spans="1:8" x14ac:dyDescent="0.25">
      <c r="A5" s="21">
        <v>2</v>
      </c>
      <c r="B5" s="2" t="s">
        <v>63</v>
      </c>
      <c r="C5" s="3" t="s">
        <v>64</v>
      </c>
      <c r="D5" s="14" t="s">
        <v>65</v>
      </c>
      <c r="E5" s="166">
        <v>0</v>
      </c>
      <c r="F5" s="3">
        <v>12</v>
      </c>
      <c r="G5" s="3">
        <v>10</v>
      </c>
      <c r="H5" s="8">
        <f t="shared" ref="H5:H16" si="0">IFERROR(ROUND(E5*G5/F5,2),"")</f>
        <v>0</v>
      </c>
    </row>
    <row r="6" spans="1:8" x14ac:dyDescent="0.25">
      <c r="A6" s="21">
        <v>3</v>
      </c>
      <c r="B6" s="2" t="s">
        <v>66</v>
      </c>
      <c r="C6" s="3" t="s">
        <v>67</v>
      </c>
      <c r="D6" s="14" t="s">
        <v>68</v>
      </c>
      <c r="E6" s="166">
        <v>0</v>
      </c>
      <c r="F6" s="3">
        <v>12</v>
      </c>
      <c r="G6" s="3">
        <v>5</v>
      </c>
      <c r="H6" s="8">
        <f t="shared" si="0"/>
        <v>0</v>
      </c>
    </row>
    <row r="7" spans="1:8" x14ac:dyDescent="0.25">
      <c r="A7" s="21">
        <v>4</v>
      </c>
      <c r="B7" s="2" t="s">
        <v>69</v>
      </c>
      <c r="C7" s="3" t="s">
        <v>70</v>
      </c>
      <c r="D7" s="14" t="s">
        <v>71</v>
      </c>
      <c r="E7" s="166">
        <v>0</v>
      </c>
      <c r="F7" s="3">
        <v>12</v>
      </c>
      <c r="G7" s="3">
        <v>60</v>
      </c>
      <c r="H7" s="8">
        <f t="shared" si="0"/>
        <v>0</v>
      </c>
    </row>
    <row r="8" spans="1:8" x14ac:dyDescent="0.25">
      <c r="A8" s="21">
        <v>5</v>
      </c>
      <c r="B8" s="2" t="s">
        <v>72</v>
      </c>
      <c r="C8" s="3" t="s">
        <v>61</v>
      </c>
      <c r="D8" s="14" t="s">
        <v>73</v>
      </c>
      <c r="E8" s="166">
        <v>0</v>
      </c>
      <c r="F8" s="3">
        <v>12</v>
      </c>
      <c r="G8" s="3">
        <v>2</v>
      </c>
      <c r="H8" s="8">
        <f t="shared" si="0"/>
        <v>0</v>
      </c>
    </row>
    <row r="9" spans="1:8" ht="15" customHeight="1" x14ac:dyDescent="0.25">
      <c r="A9" s="21">
        <v>6</v>
      </c>
      <c r="B9" s="2" t="s">
        <v>74</v>
      </c>
      <c r="C9" s="3" t="s">
        <v>61</v>
      </c>
      <c r="D9" s="14" t="s">
        <v>75</v>
      </c>
      <c r="E9" s="186">
        <v>0</v>
      </c>
      <c r="F9" s="3">
        <v>12</v>
      </c>
      <c r="G9" s="3">
        <v>10</v>
      </c>
      <c r="H9" s="8">
        <f t="shared" si="0"/>
        <v>0</v>
      </c>
    </row>
    <row r="10" spans="1:8" x14ac:dyDescent="0.25">
      <c r="A10" s="21">
        <v>7</v>
      </c>
      <c r="B10" s="2" t="s">
        <v>76</v>
      </c>
      <c r="C10" s="3" t="s">
        <v>67</v>
      </c>
      <c r="D10" s="14" t="s">
        <v>77</v>
      </c>
      <c r="E10" s="166">
        <v>0</v>
      </c>
      <c r="F10" s="3">
        <v>12</v>
      </c>
      <c r="G10" s="3">
        <v>5</v>
      </c>
      <c r="H10" s="8">
        <f t="shared" si="0"/>
        <v>0</v>
      </c>
    </row>
    <row r="11" spans="1:8" x14ac:dyDescent="0.25">
      <c r="A11" s="21">
        <v>8</v>
      </c>
      <c r="B11" s="2" t="s">
        <v>78</v>
      </c>
      <c r="C11" s="3" t="s">
        <v>61</v>
      </c>
      <c r="D11" s="14" t="s">
        <v>79</v>
      </c>
      <c r="E11" s="166">
        <v>0</v>
      </c>
      <c r="F11" s="3">
        <v>12</v>
      </c>
      <c r="G11" s="3">
        <v>3</v>
      </c>
      <c r="H11" s="8">
        <f>IFERROR(ROUND(E11*G11/F11,2),"")</f>
        <v>0</v>
      </c>
    </row>
    <row r="12" spans="1:8" x14ac:dyDescent="0.25">
      <c r="A12" s="21">
        <v>9</v>
      </c>
      <c r="B12" s="2" t="s">
        <v>80</v>
      </c>
      <c r="C12" s="3" t="s">
        <v>61</v>
      </c>
      <c r="D12" s="14" t="s">
        <v>81</v>
      </c>
      <c r="E12" s="166">
        <v>0</v>
      </c>
      <c r="F12" s="3">
        <v>12</v>
      </c>
      <c r="G12" s="3">
        <v>10</v>
      </c>
      <c r="H12" s="8">
        <f t="shared" si="0"/>
        <v>0</v>
      </c>
    </row>
    <row r="13" spans="1:8" x14ac:dyDescent="0.25">
      <c r="A13" s="21">
        <v>10</v>
      </c>
      <c r="B13" s="2" t="s">
        <v>82</v>
      </c>
      <c r="C13" s="3" t="s">
        <v>61</v>
      </c>
      <c r="D13" s="14" t="s">
        <v>81</v>
      </c>
      <c r="E13" s="166">
        <v>0</v>
      </c>
      <c r="F13" s="3">
        <v>12</v>
      </c>
      <c r="G13" s="3">
        <v>5</v>
      </c>
      <c r="H13" s="8">
        <f t="shared" si="0"/>
        <v>0</v>
      </c>
    </row>
    <row r="14" spans="1:8" x14ac:dyDescent="0.25">
      <c r="A14" s="21">
        <v>11</v>
      </c>
      <c r="B14" s="2" t="s">
        <v>83</v>
      </c>
      <c r="C14" s="3" t="s">
        <v>61</v>
      </c>
      <c r="D14" s="14" t="s">
        <v>81</v>
      </c>
      <c r="E14" s="166">
        <v>0</v>
      </c>
      <c r="F14" s="3">
        <v>12</v>
      </c>
      <c r="G14" s="3">
        <v>2</v>
      </c>
      <c r="H14" s="8">
        <f t="shared" si="0"/>
        <v>0</v>
      </c>
    </row>
    <row r="15" spans="1:8" x14ac:dyDescent="0.25">
      <c r="A15" s="21">
        <v>12</v>
      </c>
      <c r="B15" s="2" t="s">
        <v>84</v>
      </c>
      <c r="C15" s="3" t="s">
        <v>61</v>
      </c>
      <c r="D15" s="14" t="s">
        <v>81</v>
      </c>
      <c r="E15" s="166">
        <v>0</v>
      </c>
      <c r="F15" s="3">
        <v>12</v>
      </c>
      <c r="G15" s="3">
        <v>2</v>
      </c>
      <c r="H15" s="8">
        <f t="shared" si="0"/>
        <v>0</v>
      </c>
    </row>
    <row r="16" spans="1:8" x14ac:dyDescent="0.25">
      <c r="A16" s="21">
        <v>13</v>
      </c>
      <c r="B16" s="2" t="s">
        <v>85</v>
      </c>
      <c r="C16" s="3" t="s">
        <v>61</v>
      </c>
      <c r="D16" s="14" t="s">
        <v>81</v>
      </c>
      <c r="E16" s="166">
        <v>0</v>
      </c>
      <c r="F16" s="3">
        <v>12</v>
      </c>
      <c r="G16" s="3">
        <v>2</v>
      </c>
      <c r="H16" s="8">
        <f t="shared" si="0"/>
        <v>0</v>
      </c>
    </row>
    <row r="17" spans="1:8" x14ac:dyDescent="0.25">
      <c r="A17" s="21">
        <v>14</v>
      </c>
      <c r="B17" s="163" t="s">
        <v>398</v>
      </c>
      <c r="C17" s="164"/>
      <c r="D17" s="165"/>
      <c r="E17" s="166" t="str">
        <f>IFERROR(AVERAGE(#REF!),"")</f>
        <v/>
      </c>
      <c r="F17" s="164"/>
      <c r="G17" s="164"/>
      <c r="H17" s="167" t="str">
        <f t="shared" ref="H17" si="1">IFERROR(ROUND(E17*G17/F17,2),"")</f>
        <v/>
      </c>
    </row>
    <row r="18" spans="1:8" x14ac:dyDescent="0.25">
      <c r="C18" s="196" t="s">
        <v>86</v>
      </c>
      <c r="D18" s="197"/>
      <c r="E18" s="197"/>
      <c r="F18" s="197"/>
      <c r="G18" s="198"/>
      <c r="H18" s="8">
        <f>SUM(H4:H17)</f>
        <v>0</v>
      </c>
    </row>
    <row r="19" spans="1:8" ht="15.75" x14ac:dyDescent="0.25">
      <c r="C19" s="196" t="s">
        <v>87</v>
      </c>
      <c r="D19" s="197"/>
      <c r="E19" s="197"/>
      <c r="F19" s="197"/>
      <c r="G19" s="198"/>
      <c r="H19" s="16">
        <f>H18/2</f>
        <v>0</v>
      </c>
    </row>
    <row r="21" spans="1:8" ht="15.75" customHeight="1" x14ac:dyDescent="0.25">
      <c r="A21" s="193" t="s">
        <v>88</v>
      </c>
      <c r="B21" s="194"/>
      <c r="C21" s="194"/>
      <c r="D21" s="194"/>
      <c r="E21" s="194"/>
      <c r="F21" s="194"/>
      <c r="G21" s="194"/>
      <c r="H21" s="195"/>
    </row>
    <row r="22" spans="1:8" ht="25.5" x14ac:dyDescent="0.25">
      <c r="A22" s="5" t="s">
        <v>52</v>
      </c>
      <c r="B22" s="5" t="s">
        <v>53</v>
      </c>
      <c r="C22" s="5" t="s">
        <v>54</v>
      </c>
      <c r="D22" s="9" t="s">
        <v>55</v>
      </c>
      <c r="E22" s="5" t="s">
        <v>56</v>
      </c>
      <c r="F22" s="5" t="s">
        <v>57</v>
      </c>
      <c r="G22" s="5" t="s">
        <v>58</v>
      </c>
      <c r="H22" s="6" t="s">
        <v>89</v>
      </c>
    </row>
    <row r="23" spans="1:8" x14ac:dyDescent="0.25">
      <c r="A23" s="21">
        <v>1</v>
      </c>
      <c r="B23" s="2" t="s">
        <v>90</v>
      </c>
      <c r="C23" s="3" t="s">
        <v>61</v>
      </c>
      <c r="D23" s="3" t="s">
        <v>81</v>
      </c>
      <c r="E23" s="168">
        <v>0</v>
      </c>
      <c r="F23" s="3">
        <v>60</v>
      </c>
      <c r="G23" s="3">
        <v>1</v>
      </c>
      <c r="H23" s="8">
        <f t="shared" ref="H23:H61" si="2">IFERROR(ROUND(E23*G23*0.8/F23,2),"")</f>
        <v>0</v>
      </c>
    </row>
    <row r="24" spans="1:8" x14ac:dyDescent="0.25">
      <c r="A24" s="21">
        <v>2</v>
      </c>
      <c r="B24" s="2" t="s">
        <v>91</v>
      </c>
      <c r="C24" s="3" t="s">
        <v>61</v>
      </c>
      <c r="D24" s="3" t="s">
        <v>81</v>
      </c>
      <c r="E24" s="168">
        <v>0</v>
      </c>
      <c r="F24" s="3">
        <v>60</v>
      </c>
      <c r="G24" s="3">
        <v>1</v>
      </c>
      <c r="H24" s="8">
        <f t="shared" si="2"/>
        <v>0</v>
      </c>
    </row>
    <row r="25" spans="1:8" x14ac:dyDescent="0.25">
      <c r="A25" s="21">
        <v>3</v>
      </c>
      <c r="B25" s="2" t="s">
        <v>92</v>
      </c>
      <c r="C25" s="3" t="s">
        <v>61</v>
      </c>
      <c r="D25" s="3" t="s">
        <v>81</v>
      </c>
      <c r="E25" s="168">
        <v>0</v>
      </c>
      <c r="F25" s="3">
        <v>60</v>
      </c>
      <c r="G25" s="3">
        <v>1</v>
      </c>
      <c r="H25" s="8">
        <f t="shared" si="2"/>
        <v>0</v>
      </c>
    </row>
    <row r="26" spans="1:8" x14ac:dyDescent="0.25">
      <c r="A26" s="21">
        <v>4</v>
      </c>
      <c r="B26" s="2" t="s">
        <v>93</v>
      </c>
      <c r="C26" s="3" t="s">
        <v>61</v>
      </c>
      <c r="D26" s="3" t="s">
        <v>81</v>
      </c>
      <c r="E26" s="168">
        <v>0</v>
      </c>
      <c r="F26" s="3">
        <v>60</v>
      </c>
      <c r="G26" s="3">
        <v>1</v>
      </c>
      <c r="H26" s="8">
        <f t="shared" si="2"/>
        <v>0</v>
      </c>
    </row>
    <row r="27" spans="1:8" x14ac:dyDescent="0.25">
      <c r="A27" s="21">
        <v>5</v>
      </c>
      <c r="B27" s="2" t="s">
        <v>94</v>
      </c>
      <c r="C27" s="3" t="s">
        <v>61</v>
      </c>
      <c r="D27" s="3" t="s">
        <v>81</v>
      </c>
      <c r="E27" s="168">
        <v>0</v>
      </c>
      <c r="F27" s="3">
        <v>60</v>
      </c>
      <c r="G27" s="3">
        <v>1</v>
      </c>
      <c r="H27" s="8">
        <f t="shared" si="2"/>
        <v>0</v>
      </c>
    </row>
    <row r="28" spans="1:8" x14ac:dyDescent="0.25">
      <c r="A28" s="21">
        <v>6</v>
      </c>
      <c r="B28" s="2" t="s">
        <v>95</v>
      </c>
      <c r="C28" s="3" t="s">
        <v>61</v>
      </c>
      <c r="D28" s="3" t="s">
        <v>81</v>
      </c>
      <c r="E28" s="168">
        <v>0</v>
      </c>
      <c r="F28" s="3">
        <v>60</v>
      </c>
      <c r="G28" s="3">
        <v>1</v>
      </c>
      <c r="H28" s="8">
        <f t="shared" si="2"/>
        <v>0</v>
      </c>
    </row>
    <row r="29" spans="1:8" x14ac:dyDescent="0.25">
      <c r="A29" s="21">
        <v>7</v>
      </c>
      <c r="B29" s="2" t="s">
        <v>96</v>
      </c>
      <c r="C29" s="3" t="s">
        <v>61</v>
      </c>
      <c r="D29" s="3" t="s">
        <v>81</v>
      </c>
      <c r="E29" s="168">
        <v>0</v>
      </c>
      <c r="F29" s="3">
        <v>60</v>
      </c>
      <c r="G29" s="3">
        <v>1</v>
      </c>
      <c r="H29" s="8">
        <f t="shared" si="2"/>
        <v>0</v>
      </c>
    </row>
    <row r="30" spans="1:8" x14ac:dyDescent="0.25">
      <c r="A30" s="21">
        <v>8</v>
      </c>
      <c r="B30" s="2" t="s">
        <v>97</v>
      </c>
      <c r="C30" s="3" t="s">
        <v>61</v>
      </c>
      <c r="D30" s="3" t="s">
        <v>81</v>
      </c>
      <c r="E30" s="168">
        <v>0</v>
      </c>
      <c r="F30" s="3">
        <v>60</v>
      </c>
      <c r="G30" s="3">
        <v>1</v>
      </c>
      <c r="H30" s="8">
        <f t="shared" si="2"/>
        <v>0</v>
      </c>
    </row>
    <row r="31" spans="1:8" x14ac:dyDescent="0.25">
      <c r="A31" s="21">
        <v>9</v>
      </c>
      <c r="B31" s="2" t="s">
        <v>98</v>
      </c>
      <c r="C31" s="3" t="s">
        <v>61</v>
      </c>
      <c r="D31" s="3" t="s">
        <v>81</v>
      </c>
      <c r="E31" s="168">
        <v>0</v>
      </c>
      <c r="F31" s="3">
        <v>60</v>
      </c>
      <c r="G31" s="3">
        <v>1</v>
      </c>
      <c r="H31" s="8">
        <f t="shared" si="2"/>
        <v>0</v>
      </c>
    </row>
    <row r="32" spans="1:8" x14ac:dyDescent="0.25">
      <c r="A32" s="21">
        <v>10</v>
      </c>
      <c r="B32" s="2" t="s">
        <v>99</v>
      </c>
      <c r="C32" s="3" t="s">
        <v>61</v>
      </c>
      <c r="D32" s="3" t="s">
        <v>81</v>
      </c>
      <c r="E32" s="168">
        <v>0</v>
      </c>
      <c r="F32" s="3">
        <v>60</v>
      </c>
      <c r="G32" s="3">
        <v>1</v>
      </c>
      <c r="H32" s="8">
        <f t="shared" si="2"/>
        <v>0</v>
      </c>
    </row>
    <row r="33" spans="1:8" x14ac:dyDescent="0.25">
      <c r="A33" s="21">
        <v>11</v>
      </c>
      <c r="B33" s="2" t="s">
        <v>100</v>
      </c>
      <c r="C33" s="3" t="s">
        <v>61</v>
      </c>
      <c r="D33" s="3" t="s">
        <v>81</v>
      </c>
      <c r="E33" s="168">
        <v>0</v>
      </c>
      <c r="F33" s="3">
        <v>60</v>
      </c>
      <c r="G33" s="3">
        <v>1</v>
      </c>
      <c r="H33" s="8">
        <f t="shared" si="2"/>
        <v>0</v>
      </c>
    </row>
    <row r="34" spans="1:8" x14ac:dyDescent="0.25">
      <c r="A34" s="21">
        <v>12</v>
      </c>
      <c r="B34" s="2" t="s">
        <v>101</v>
      </c>
      <c r="C34" s="3" t="s">
        <v>61</v>
      </c>
      <c r="D34" s="3" t="s">
        <v>81</v>
      </c>
      <c r="E34" s="168">
        <v>0</v>
      </c>
      <c r="F34" s="3">
        <v>60</v>
      </c>
      <c r="G34" s="3">
        <v>1</v>
      </c>
      <c r="H34" s="8">
        <f t="shared" si="2"/>
        <v>0</v>
      </c>
    </row>
    <row r="35" spans="1:8" x14ac:dyDescent="0.25">
      <c r="A35" s="21">
        <v>13</v>
      </c>
      <c r="B35" s="2" t="s">
        <v>102</v>
      </c>
      <c r="C35" s="3" t="s">
        <v>61</v>
      </c>
      <c r="D35" s="3" t="s">
        <v>81</v>
      </c>
      <c r="E35" s="168">
        <v>0</v>
      </c>
      <c r="F35" s="3">
        <v>60</v>
      </c>
      <c r="G35" s="3">
        <v>1</v>
      </c>
      <c r="H35" s="8">
        <f t="shared" si="2"/>
        <v>0</v>
      </c>
    </row>
    <row r="36" spans="1:8" x14ac:dyDescent="0.25">
      <c r="A36" s="21">
        <v>14</v>
      </c>
      <c r="B36" s="2" t="s">
        <v>103</v>
      </c>
      <c r="C36" s="3" t="s">
        <v>61</v>
      </c>
      <c r="D36" s="3" t="s">
        <v>81</v>
      </c>
      <c r="E36" s="168">
        <v>0</v>
      </c>
      <c r="F36" s="3">
        <v>60</v>
      </c>
      <c r="G36" s="3">
        <v>1</v>
      </c>
      <c r="H36" s="8">
        <f t="shared" si="2"/>
        <v>0</v>
      </c>
    </row>
    <row r="37" spans="1:8" x14ac:dyDescent="0.25">
      <c r="A37" s="21">
        <v>15</v>
      </c>
      <c r="B37" s="2" t="s">
        <v>104</v>
      </c>
      <c r="C37" s="3" t="s">
        <v>61</v>
      </c>
      <c r="D37" s="3" t="s">
        <v>81</v>
      </c>
      <c r="E37" s="168">
        <v>0</v>
      </c>
      <c r="F37" s="3">
        <v>60</v>
      </c>
      <c r="G37" s="3">
        <v>1</v>
      </c>
      <c r="H37" s="8">
        <f t="shared" si="2"/>
        <v>0</v>
      </c>
    </row>
    <row r="38" spans="1:8" x14ac:dyDescent="0.25">
      <c r="A38" s="21">
        <v>16</v>
      </c>
      <c r="B38" s="2" t="s">
        <v>105</v>
      </c>
      <c r="C38" s="3" t="s">
        <v>61</v>
      </c>
      <c r="D38" s="3" t="s">
        <v>81</v>
      </c>
      <c r="E38" s="168">
        <v>0</v>
      </c>
      <c r="F38" s="3">
        <v>60</v>
      </c>
      <c r="G38" s="3">
        <v>1</v>
      </c>
      <c r="H38" s="8">
        <f t="shared" si="2"/>
        <v>0</v>
      </c>
    </row>
    <row r="39" spans="1:8" x14ac:dyDescent="0.25">
      <c r="A39" s="21">
        <v>17</v>
      </c>
      <c r="B39" s="2" t="s">
        <v>106</v>
      </c>
      <c r="C39" s="3" t="s">
        <v>61</v>
      </c>
      <c r="D39" s="3" t="s">
        <v>81</v>
      </c>
      <c r="E39" s="168">
        <v>0</v>
      </c>
      <c r="F39" s="3">
        <v>60</v>
      </c>
      <c r="G39" s="3">
        <v>1</v>
      </c>
      <c r="H39" s="8">
        <f t="shared" si="2"/>
        <v>0</v>
      </c>
    </row>
    <row r="40" spans="1:8" x14ac:dyDescent="0.25">
      <c r="A40" s="21">
        <v>18</v>
      </c>
      <c r="B40" s="2" t="s">
        <v>107</v>
      </c>
      <c r="C40" s="3" t="s">
        <v>61</v>
      </c>
      <c r="D40" s="3" t="s">
        <v>81</v>
      </c>
      <c r="E40" s="168">
        <v>0</v>
      </c>
      <c r="F40" s="3">
        <v>60</v>
      </c>
      <c r="G40" s="3">
        <v>1</v>
      </c>
      <c r="H40" s="8">
        <f t="shared" si="2"/>
        <v>0</v>
      </c>
    </row>
    <row r="41" spans="1:8" x14ac:dyDescent="0.25">
      <c r="A41" s="21">
        <v>19</v>
      </c>
      <c r="B41" s="2" t="s">
        <v>108</v>
      </c>
      <c r="C41" s="3" t="s">
        <v>61</v>
      </c>
      <c r="D41" s="3" t="s">
        <v>81</v>
      </c>
      <c r="E41" s="168">
        <v>0</v>
      </c>
      <c r="F41" s="3">
        <v>60</v>
      </c>
      <c r="G41" s="3">
        <v>1</v>
      </c>
      <c r="H41" s="8">
        <f t="shared" si="2"/>
        <v>0</v>
      </c>
    </row>
    <row r="42" spans="1:8" x14ac:dyDescent="0.25">
      <c r="A42" s="21">
        <v>20</v>
      </c>
      <c r="B42" s="2" t="s">
        <v>109</v>
      </c>
      <c r="C42" s="3" t="s">
        <v>61</v>
      </c>
      <c r="D42" s="3" t="s">
        <v>81</v>
      </c>
      <c r="E42" s="168">
        <v>0</v>
      </c>
      <c r="F42" s="3">
        <v>60</v>
      </c>
      <c r="G42" s="3">
        <v>1</v>
      </c>
      <c r="H42" s="8">
        <f t="shared" si="2"/>
        <v>0</v>
      </c>
    </row>
    <row r="43" spans="1:8" x14ac:dyDescent="0.25">
      <c r="A43" s="21">
        <v>21</v>
      </c>
      <c r="B43" s="2" t="s">
        <v>110</v>
      </c>
      <c r="C43" s="3" t="s">
        <v>61</v>
      </c>
      <c r="D43" s="3" t="s">
        <v>81</v>
      </c>
      <c r="E43" s="168">
        <v>0</v>
      </c>
      <c r="F43" s="3">
        <v>60</v>
      </c>
      <c r="G43" s="3">
        <v>1</v>
      </c>
      <c r="H43" s="8">
        <f t="shared" si="2"/>
        <v>0</v>
      </c>
    </row>
    <row r="44" spans="1:8" x14ac:dyDescent="0.25">
      <c r="A44" s="21">
        <v>22</v>
      </c>
      <c r="B44" s="2" t="s">
        <v>111</v>
      </c>
      <c r="C44" s="3" t="s">
        <v>61</v>
      </c>
      <c r="D44" s="3" t="s">
        <v>81</v>
      </c>
      <c r="E44" s="168">
        <v>0</v>
      </c>
      <c r="F44" s="3">
        <v>60</v>
      </c>
      <c r="G44" s="3">
        <v>1</v>
      </c>
      <c r="H44" s="8">
        <f t="shared" si="2"/>
        <v>0</v>
      </c>
    </row>
    <row r="45" spans="1:8" x14ac:dyDescent="0.25">
      <c r="A45" s="21">
        <v>23</v>
      </c>
      <c r="B45" s="2" t="s">
        <v>112</v>
      </c>
      <c r="C45" s="3" t="s">
        <v>61</v>
      </c>
      <c r="D45" s="3" t="s">
        <v>81</v>
      </c>
      <c r="E45" s="168">
        <v>0</v>
      </c>
      <c r="F45" s="3">
        <v>60</v>
      </c>
      <c r="G45" s="3">
        <v>1</v>
      </c>
      <c r="H45" s="8">
        <f t="shared" si="2"/>
        <v>0</v>
      </c>
    </row>
    <row r="46" spans="1:8" x14ac:dyDescent="0.25">
      <c r="A46" s="21">
        <v>24</v>
      </c>
      <c r="B46" s="2" t="s">
        <v>113</v>
      </c>
      <c r="C46" s="3" t="s">
        <v>61</v>
      </c>
      <c r="D46" s="3" t="s">
        <v>81</v>
      </c>
      <c r="E46" s="168">
        <v>0</v>
      </c>
      <c r="F46" s="3">
        <v>60</v>
      </c>
      <c r="G46" s="3">
        <v>1</v>
      </c>
      <c r="H46" s="8">
        <f t="shared" si="2"/>
        <v>0</v>
      </c>
    </row>
    <row r="47" spans="1:8" x14ac:dyDescent="0.25">
      <c r="A47" s="21">
        <v>25</v>
      </c>
      <c r="B47" s="2" t="s">
        <v>114</v>
      </c>
      <c r="C47" s="3" t="s">
        <v>61</v>
      </c>
      <c r="D47" s="3" t="s">
        <v>81</v>
      </c>
      <c r="E47" s="168">
        <v>0</v>
      </c>
      <c r="F47" s="3">
        <v>60</v>
      </c>
      <c r="G47" s="3">
        <v>1</v>
      </c>
      <c r="H47" s="8">
        <f t="shared" si="2"/>
        <v>0</v>
      </c>
    </row>
    <row r="48" spans="1:8" x14ac:dyDescent="0.25">
      <c r="A48" s="21">
        <v>26</v>
      </c>
      <c r="B48" s="2" t="s">
        <v>115</v>
      </c>
      <c r="C48" s="3" t="s">
        <v>61</v>
      </c>
      <c r="D48" s="3" t="s">
        <v>81</v>
      </c>
      <c r="E48" s="168">
        <v>0</v>
      </c>
      <c r="F48" s="3">
        <v>60</v>
      </c>
      <c r="G48" s="3">
        <v>1</v>
      </c>
      <c r="H48" s="8">
        <f t="shared" si="2"/>
        <v>0</v>
      </c>
    </row>
    <row r="49" spans="1:8" x14ac:dyDescent="0.25">
      <c r="A49" s="21">
        <v>27</v>
      </c>
      <c r="B49" s="2" t="s">
        <v>116</v>
      </c>
      <c r="C49" s="3" t="s">
        <v>61</v>
      </c>
      <c r="D49" s="3" t="s">
        <v>81</v>
      </c>
      <c r="E49" s="168">
        <v>0</v>
      </c>
      <c r="F49" s="3">
        <v>60</v>
      </c>
      <c r="G49" s="3">
        <v>1</v>
      </c>
      <c r="H49" s="8">
        <f t="shared" si="2"/>
        <v>0</v>
      </c>
    </row>
    <row r="50" spans="1:8" x14ac:dyDescent="0.25">
      <c r="A50" s="21">
        <v>28</v>
      </c>
      <c r="B50" s="2" t="s">
        <v>117</v>
      </c>
      <c r="C50" s="3" t="s">
        <v>61</v>
      </c>
      <c r="D50" s="3" t="s">
        <v>81</v>
      </c>
      <c r="E50" s="168">
        <v>0</v>
      </c>
      <c r="F50" s="3">
        <v>60</v>
      </c>
      <c r="G50" s="3">
        <v>1</v>
      </c>
      <c r="H50" s="8">
        <f t="shared" si="2"/>
        <v>0</v>
      </c>
    </row>
    <row r="51" spans="1:8" x14ac:dyDescent="0.25">
      <c r="A51" s="21">
        <v>29</v>
      </c>
      <c r="B51" s="2" t="s">
        <v>118</v>
      </c>
      <c r="C51" s="3" t="s">
        <v>61</v>
      </c>
      <c r="D51" s="3" t="s">
        <v>81</v>
      </c>
      <c r="E51" s="168">
        <v>0</v>
      </c>
      <c r="F51" s="3">
        <v>60</v>
      </c>
      <c r="G51" s="3">
        <v>1</v>
      </c>
      <c r="H51" s="8">
        <f t="shared" si="2"/>
        <v>0</v>
      </c>
    </row>
    <row r="52" spans="1:8" x14ac:dyDescent="0.25">
      <c r="A52" s="21">
        <v>30</v>
      </c>
      <c r="B52" s="2" t="s">
        <v>119</v>
      </c>
      <c r="C52" s="3" t="s">
        <v>61</v>
      </c>
      <c r="D52" s="3" t="s">
        <v>81</v>
      </c>
      <c r="E52" s="168">
        <v>0</v>
      </c>
      <c r="F52" s="3">
        <v>60</v>
      </c>
      <c r="G52" s="3">
        <v>1</v>
      </c>
      <c r="H52" s="8">
        <f t="shared" si="2"/>
        <v>0</v>
      </c>
    </row>
    <row r="53" spans="1:8" x14ac:dyDescent="0.25">
      <c r="A53" s="21">
        <v>31</v>
      </c>
      <c r="B53" s="2" t="s">
        <v>120</v>
      </c>
      <c r="C53" s="3" t="s">
        <v>61</v>
      </c>
      <c r="D53" s="3" t="s">
        <v>81</v>
      </c>
      <c r="E53" s="168">
        <v>0</v>
      </c>
      <c r="F53" s="3">
        <v>60</v>
      </c>
      <c r="G53" s="3">
        <v>1</v>
      </c>
      <c r="H53" s="8">
        <f t="shared" si="2"/>
        <v>0</v>
      </c>
    </row>
    <row r="54" spans="1:8" x14ac:dyDescent="0.25">
      <c r="A54" s="21">
        <v>32</v>
      </c>
      <c r="B54" s="2" t="s">
        <v>121</v>
      </c>
      <c r="C54" s="3" t="s">
        <v>61</v>
      </c>
      <c r="D54" s="3" t="s">
        <v>81</v>
      </c>
      <c r="E54" s="168">
        <v>0</v>
      </c>
      <c r="F54" s="3">
        <v>60</v>
      </c>
      <c r="G54" s="3">
        <v>1</v>
      </c>
      <c r="H54" s="8">
        <f t="shared" si="2"/>
        <v>0</v>
      </c>
    </row>
    <row r="55" spans="1:8" x14ac:dyDescent="0.25">
      <c r="A55" s="21">
        <v>33</v>
      </c>
      <c r="B55" s="2" t="s">
        <v>122</v>
      </c>
      <c r="C55" s="3" t="s">
        <v>61</v>
      </c>
      <c r="D55" s="3" t="s">
        <v>81</v>
      </c>
      <c r="E55" s="168">
        <v>0</v>
      </c>
      <c r="F55" s="3">
        <v>60</v>
      </c>
      <c r="G55" s="3">
        <v>1</v>
      </c>
      <c r="H55" s="8">
        <f t="shared" si="2"/>
        <v>0</v>
      </c>
    </row>
    <row r="56" spans="1:8" x14ac:dyDescent="0.25">
      <c r="A56" s="21">
        <v>34</v>
      </c>
      <c r="B56" s="2" t="s">
        <v>123</v>
      </c>
      <c r="C56" s="3" t="s">
        <v>61</v>
      </c>
      <c r="D56" s="3" t="s">
        <v>81</v>
      </c>
      <c r="E56" s="168">
        <v>0</v>
      </c>
      <c r="F56" s="3">
        <v>60</v>
      </c>
      <c r="G56" s="3">
        <v>1</v>
      </c>
      <c r="H56" s="8">
        <f t="shared" si="2"/>
        <v>0</v>
      </c>
    </row>
    <row r="57" spans="1:8" x14ac:dyDescent="0.25">
      <c r="A57" s="21">
        <v>35</v>
      </c>
      <c r="B57" s="2" t="s">
        <v>124</v>
      </c>
      <c r="C57" s="3" t="s">
        <v>61</v>
      </c>
      <c r="D57" s="3" t="s">
        <v>81</v>
      </c>
      <c r="E57" s="168">
        <v>0</v>
      </c>
      <c r="F57" s="3">
        <v>60</v>
      </c>
      <c r="G57" s="3">
        <v>1</v>
      </c>
      <c r="H57" s="8">
        <f t="shared" si="2"/>
        <v>0</v>
      </c>
    </row>
    <row r="58" spans="1:8" x14ac:dyDescent="0.25">
      <c r="A58" s="21">
        <v>36</v>
      </c>
      <c r="B58" s="2" t="s">
        <v>125</v>
      </c>
      <c r="C58" s="3" t="s">
        <v>61</v>
      </c>
      <c r="D58" s="3" t="s">
        <v>81</v>
      </c>
      <c r="E58" s="168">
        <v>0</v>
      </c>
      <c r="F58" s="3">
        <v>60</v>
      </c>
      <c r="G58" s="3">
        <v>1</v>
      </c>
      <c r="H58" s="8">
        <f t="shared" si="2"/>
        <v>0</v>
      </c>
    </row>
    <row r="59" spans="1:8" x14ac:dyDescent="0.25">
      <c r="A59" s="21">
        <v>37</v>
      </c>
      <c r="B59" s="2" t="s">
        <v>126</v>
      </c>
      <c r="C59" s="3" t="s">
        <v>61</v>
      </c>
      <c r="D59" s="3" t="s">
        <v>81</v>
      </c>
      <c r="E59" s="168">
        <v>0</v>
      </c>
      <c r="F59" s="3">
        <v>60</v>
      </c>
      <c r="G59" s="3">
        <v>1</v>
      </c>
      <c r="H59" s="8">
        <f t="shared" si="2"/>
        <v>0</v>
      </c>
    </row>
    <row r="60" spans="1:8" x14ac:dyDescent="0.25">
      <c r="A60" s="21">
        <v>39</v>
      </c>
      <c r="B60" s="2" t="s">
        <v>127</v>
      </c>
      <c r="C60" s="3" t="s">
        <v>61</v>
      </c>
      <c r="D60" s="3" t="s">
        <v>81</v>
      </c>
      <c r="E60" s="168">
        <v>0</v>
      </c>
      <c r="F60" s="3">
        <v>60</v>
      </c>
      <c r="G60" s="3">
        <v>1</v>
      </c>
      <c r="H60" s="8">
        <f t="shared" si="2"/>
        <v>0</v>
      </c>
    </row>
    <row r="61" spans="1:8" x14ac:dyDescent="0.25">
      <c r="A61" s="21">
        <v>40</v>
      </c>
      <c r="B61" s="163" t="s">
        <v>398</v>
      </c>
      <c r="C61" s="164"/>
      <c r="D61" s="164"/>
      <c r="E61" s="168"/>
      <c r="F61" s="164"/>
      <c r="G61" s="164"/>
      <c r="H61" s="8" t="str">
        <f t="shared" si="2"/>
        <v/>
      </c>
    </row>
    <row r="62" spans="1:8" x14ac:dyDescent="0.25">
      <c r="C62" s="196" t="s">
        <v>86</v>
      </c>
      <c r="D62" s="197"/>
      <c r="E62" s="197"/>
      <c r="F62" s="197"/>
      <c r="G62" s="198"/>
      <c r="H62" s="8">
        <f>SUM(H27:H61)</f>
        <v>0</v>
      </c>
    </row>
    <row r="63" spans="1:8" ht="15.75" x14ac:dyDescent="0.25">
      <c r="C63" s="196" t="s">
        <v>87</v>
      </c>
      <c r="D63" s="197"/>
      <c r="E63" s="197"/>
      <c r="F63" s="197"/>
      <c r="G63" s="198"/>
      <c r="H63" s="16">
        <f>H62/2</f>
        <v>0</v>
      </c>
    </row>
    <row r="65" spans="1:8" ht="20.25" customHeight="1" x14ac:dyDescent="0.25">
      <c r="A65" s="193" t="s">
        <v>128</v>
      </c>
      <c r="B65" s="194"/>
      <c r="C65" s="194"/>
      <c r="D65" s="194"/>
      <c r="E65" s="194"/>
      <c r="F65" s="194"/>
      <c r="G65" s="194"/>
      <c r="H65" s="195"/>
    </row>
    <row r="66" spans="1:8" ht="25.5" x14ac:dyDescent="0.25">
      <c r="A66" s="5" t="s">
        <v>52</v>
      </c>
      <c r="B66" s="5" t="s">
        <v>53</v>
      </c>
      <c r="C66" s="5" t="s">
        <v>54</v>
      </c>
      <c r="D66" s="9" t="s">
        <v>55</v>
      </c>
      <c r="E66" s="5" t="s">
        <v>56</v>
      </c>
      <c r="F66" s="5" t="s">
        <v>57</v>
      </c>
      <c r="G66" s="5" t="s">
        <v>58</v>
      </c>
      <c r="H66" s="5" t="s">
        <v>59</v>
      </c>
    </row>
    <row r="67" spans="1:8" x14ac:dyDescent="0.25">
      <c r="A67" s="21">
        <v>1</v>
      </c>
      <c r="B67" s="1" t="s">
        <v>129</v>
      </c>
      <c r="C67" s="3" t="s">
        <v>61</v>
      </c>
      <c r="D67" s="3" t="s">
        <v>81</v>
      </c>
      <c r="E67" s="166">
        <v>0</v>
      </c>
      <c r="F67" s="4">
        <v>6</v>
      </c>
      <c r="G67" s="4">
        <v>2</v>
      </c>
      <c r="H67" s="8">
        <f>IFERROR(ROUND(E67*G67/F67,2),"")</f>
        <v>0</v>
      </c>
    </row>
    <row r="68" spans="1:8" x14ac:dyDescent="0.25">
      <c r="A68" s="21">
        <v>2</v>
      </c>
      <c r="B68" s="1" t="s">
        <v>130</v>
      </c>
      <c r="C68" s="3" t="s">
        <v>61</v>
      </c>
      <c r="D68" s="3" t="s">
        <v>81</v>
      </c>
      <c r="E68" s="166">
        <v>0</v>
      </c>
      <c r="F68" s="4">
        <v>6</v>
      </c>
      <c r="G68" s="4">
        <v>2</v>
      </c>
      <c r="H68" s="8">
        <f t="shared" ref="H68:H70" si="3">IFERROR(ROUND(E68*G68/F68,2),"")</f>
        <v>0</v>
      </c>
    </row>
    <row r="69" spans="1:8" ht="28.5" x14ac:dyDescent="0.25">
      <c r="A69" s="21">
        <v>3</v>
      </c>
      <c r="B69" s="1" t="s">
        <v>131</v>
      </c>
      <c r="C69" s="3" t="s">
        <v>61</v>
      </c>
      <c r="D69" s="3" t="s">
        <v>81</v>
      </c>
      <c r="E69" s="166">
        <v>0</v>
      </c>
      <c r="F69" s="4">
        <v>6</v>
      </c>
      <c r="G69" s="4">
        <v>2</v>
      </c>
      <c r="H69" s="8">
        <f t="shared" si="3"/>
        <v>0</v>
      </c>
    </row>
    <row r="70" spans="1:8" x14ac:dyDescent="0.25">
      <c r="A70" s="21">
        <v>4</v>
      </c>
      <c r="B70" s="1" t="s">
        <v>132</v>
      </c>
      <c r="C70" s="3" t="s">
        <v>133</v>
      </c>
      <c r="D70" s="3" t="s">
        <v>81</v>
      </c>
      <c r="E70" s="166">
        <v>0</v>
      </c>
      <c r="F70" s="4">
        <v>6</v>
      </c>
      <c r="G70" s="4">
        <v>4</v>
      </c>
      <c r="H70" s="8">
        <f t="shared" si="3"/>
        <v>0</v>
      </c>
    </row>
    <row r="71" spans="1:8" ht="15.75" x14ac:dyDescent="0.25">
      <c r="C71" s="196" t="s">
        <v>87</v>
      </c>
      <c r="D71" s="197"/>
      <c r="E71" s="197"/>
      <c r="F71" s="197"/>
      <c r="G71" s="198"/>
      <c r="H71" s="17">
        <f>SUM(H67:H70)</f>
        <v>0</v>
      </c>
    </row>
    <row r="73" spans="1:8" ht="15.75" x14ac:dyDescent="0.25">
      <c r="A73" s="193" t="s">
        <v>134</v>
      </c>
      <c r="B73" s="194"/>
      <c r="C73" s="194"/>
      <c r="D73" s="160"/>
      <c r="E73" s="160"/>
      <c r="F73" s="160"/>
      <c r="G73" s="160"/>
      <c r="H73" s="161"/>
    </row>
    <row r="74" spans="1:8" ht="25.5" x14ac:dyDescent="0.25">
      <c r="A74" s="15" t="s">
        <v>52</v>
      </c>
      <c r="B74" s="15" t="s">
        <v>53</v>
      </c>
      <c r="C74" s="15" t="s">
        <v>54</v>
      </c>
      <c r="D74" s="9" t="s">
        <v>55</v>
      </c>
      <c r="E74" s="15" t="s">
        <v>56</v>
      </c>
      <c r="F74" s="15" t="s">
        <v>57</v>
      </c>
      <c r="G74" s="15" t="s">
        <v>58</v>
      </c>
      <c r="H74" s="15" t="s">
        <v>59</v>
      </c>
    </row>
    <row r="75" spans="1:8" x14ac:dyDescent="0.25">
      <c r="A75" s="21">
        <v>1</v>
      </c>
      <c r="B75" s="1" t="s">
        <v>135</v>
      </c>
      <c r="C75" s="3" t="s">
        <v>133</v>
      </c>
      <c r="D75" s="24">
        <v>12892</v>
      </c>
      <c r="E75" s="166">
        <v>0</v>
      </c>
      <c r="F75" s="4">
        <v>12</v>
      </c>
      <c r="G75" s="4">
        <v>1</v>
      </c>
      <c r="H75" s="8">
        <f>IFERROR(ROUND(E75*G75/F75,2),"")</f>
        <v>0</v>
      </c>
    </row>
    <row r="76" spans="1:8" x14ac:dyDescent="0.25">
      <c r="A76" s="21">
        <v>2</v>
      </c>
      <c r="B76" s="1" t="s">
        <v>136</v>
      </c>
      <c r="C76" s="3" t="s">
        <v>133</v>
      </c>
      <c r="D76" s="24">
        <v>12893</v>
      </c>
      <c r="E76" s="166">
        <v>0</v>
      </c>
      <c r="F76" s="4">
        <v>6</v>
      </c>
      <c r="G76" s="4">
        <v>1</v>
      </c>
      <c r="H76" s="8">
        <f t="shared" ref="H76:H81" si="4">IFERROR(ROUND(E76*G76/F76,2),"")</f>
        <v>0</v>
      </c>
    </row>
    <row r="77" spans="1:8" x14ac:dyDescent="0.25">
      <c r="A77" s="21">
        <v>3</v>
      </c>
      <c r="B77" s="1" t="s">
        <v>137</v>
      </c>
      <c r="C77" s="3" t="s">
        <v>61</v>
      </c>
      <c r="D77" s="24">
        <v>12894</v>
      </c>
      <c r="E77" s="166">
        <v>0</v>
      </c>
      <c r="F77" s="4">
        <v>12</v>
      </c>
      <c r="G77" s="4">
        <v>1</v>
      </c>
      <c r="H77" s="8">
        <f t="shared" si="4"/>
        <v>0</v>
      </c>
    </row>
    <row r="78" spans="1:8" ht="23.25" customHeight="1" x14ac:dyDescent="0.25">
      <c r="A78" s="21">
        <v>4</v>
      </c>
      <c r="B78" s="1" t="s">
        <v>138</v>
      </c>
      <c r="C78" s="3" t="s">
        <v>61</v>
      </c>
      <c r="D78" s="24">
        <v>12895</v>
      </c>
      <c r="E78" s="166">
        <v>0</v>
      </c>
      <c r="F78" s="4">
        <v>12</v>
      </c>
      <c r="G78" s="4">
        <v>1</v>
      </c>
      <c r="H78" s="8">
        <f t="shared" si="4"/>
        <v>0</v>
      </c>
    </row>
    <row r="79" spans="1:8" ht="28.5" x14ac:dyDescent="0.25">
      <c r="A79" s="21">
        <v>5</v>
      </c>
      <c r="B79" s="1" t="s">
        <v>139</v>
      </c>
      <c r="C79" s="3" t="s">
        <v>61</v>
      </c>
      <c r="D79" s="24">
        <v>36142</v>
      </c>
      <c r="E79" s="166">
        <v>0</v>
      </c>
      <c r="F79" s="4">
        <v>6</v>
      </c>
      <c r="G79" s="4">
        <v>1</v>
      </c>
      <c r="H79" s="8">
        <f t="shared" si="4"/>
        <v>0</v>
      </c>
    </row>
    <row r="80" spans="1:8" ht="28.5" x14ac:dyDescent="0.25">
      <c r="A80" s="21">
        <v>6</v>
      </c>
      <c r="B80" s="1" t="s">
        <v>140</v>
      </c>
      <c r="C80" s="3" t="s">
        <v>61</v>
      </c>
      <c r="D80" s="24">
        <v>36148</v>
      </c>
      <c r="E80" s="166">
        <v>0</v>
      </c>
      <c r="F80" s="4">
        <v>12</v>
      </c>
      <c r="G80" s="4">
        <v>1</v>
      </c>
      <c r="H80" s="8">
        <f>IFERROR(ROUND(E80*G80/F80,2),"")</f>
        <v>0</v>
      </c>
    </row>
    <row r="81" spans="1:8" ht="28.5" x14ac:dyDescent="0.25">
      <c r="A81" s="21">
        <v>7</v>
      </c>
      <c r="B81" s="1" t="s">
        <v>141</v>
      </c>
      <c r="C81" s="3" t="s">
        <v>61</v>
      </c>
      <c r="D81" s="24">
        <v>36152</v>
      </c>
      <c r="E81" s="166">
        <v>0</v>
      </c>
      <c r="F81" s="4">
        <v>6</v>
      </c>
      <c r="G81" s="4">
        <v>1</v>
      </c>
      <c r="H81" s="8">
        <f t="shared" si="4"/>
        <v>0</v>
      </c>
    </row>
    <row r="82" spans="1:8" ht="15.75" x14ac:dyDescent="0.25">
      <c r="C82" s="196" t="s">
        <v>87</v>
      </c>
      <c r="D82" s="197"/>
      <c r="E82" s="197"/>
      <c r="F82" s="197"/>
      <c r="G82" s="198"/>
      <c r="H82" s="17">
        <f>SUM(H75:H81)</f>
        <v>0</v>
      </c>
    </row>
  </sheetData>
  <mergeCells count="11">
    <mergeCell ref="A1:H1"/>
    <mergeCell ref="A2:H2"/>
    <mergeCell ref="C82:G82"/>
    <mergeCell ref="C18:G18"/>
    <mergeCell ref="C19:G19"/>
    <mergeCell ref="A65:H65"/>
    <mergeCell ref="A21:H21"/>
    <mergeCell ref="C62:G62"/>
    <mergeCell ref="C63:G63"/>
    <mergeCell ref="C71:G71"/>
    <mergeCell ref="A73:C73"/>
  </mergeCells>
  <phoneticPr fontId="2" type="noConversion"/>
  <pageMargins left="0.25" right="0.25" top="0.75" bottom="0.75" header="0.3" footer="0.3"/>
  <pageSetup paperSize="8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A51C8-7C59-45B0-A364-6C07D3121137}">
  <sheetPr>
    <tabColor theme="8" tint="0.39997558519241921"/>
    <pageSetUpPr fitToPage="1"/>
  </sheetPr>
  <dimension ref="A1:I7"/>
  <sheetViews>
    <sheetView showGridLines="0" tabSelected="1" zoomScaleNormal="100" workbookViewId="0">
      <selection activeCell="G4" sqref="G4"/>
    </sheetView>
  </sheetViews>
  <sheetFormatPr defaultRowHeight="15" x14ac:dyDescent="0.25"/>
  <cols>
    <col min="1" max="1" width="9.28515625" style="22" bestFit="1" customWidth="1"/>
    <col min="2" max="2" width="66.140625" style="23" customWidth="1"/>
    <col min="3" max="3" width="23.42578125" style="23" customWidth="1"/>
    <col min="4" max="4" width="20.42578125" style="23" customWidth="1"/>
    <col min="5" max="5" width="8.42578125" style="23" bestFit="1" customWidth="1"/>
    <col min="6" max="6" width="20.42578125" style="23" customWidth="1"/>
    <col min="7" max="7" width="20" style="23" customWidth="1"/>
    <col min="8" max="8" width="17.28515625" style="23" customWidth="1"/>
    <col min="9" max="9" width="9.140625" style="19"/>
  </cols>
  <sheetData>
    <row r="1" spans="1:8" ht="15.75" x14ac:dyDescent="0.25">
      <c r="A1" s="192" t="s">
        <v>396</v>
      </c>
      <c r="B1" s="192"/>
      <c r="C1" s="192"/>
      <c r="D1" s="192"/>
      <c r="E1" s="192"/>
      <c r="F1" s="192"/>
      <c r="G1" s="192"/>
      <c r="H1" s="192"/>
    </row>
    <row r="2" spans="1:8" ht="15.75" customHeight="1" x14ac:dyDescent="0.25">
      <c r="A2" s="193" t="s">
        <v>142</v>
      </c>
      <c r="B2" s="194"/>
      <c r="C2" s="194"/>
      <c r="D2" s="194"/>
      <c r="E2" s="194"/>
      <c r="F2" s="194"/>
      <c r="G2" s="194"/>
      <c r="H2" s="195"/>
    </row>
    <row r="3" spans="1:8" ht="25.5" x14ac:dyDescent="0.25">
      <c r="A3" s="5" t="s">
        <v>143</v>
      </c>
      <c r="B3" s="5" t="s">
        <v>144</v>
      </c>
      <c r="C3" s="5" t="s">
        <v>145</v>
      </c>
      <c r="D3" s="5" t="s">
        <v>146</v>
      </c>
      <c r="E3" s="5" t="s">
        <v>147</v>
      </c>
      <c r="F3" s="5" t="s">
        <v>148</v>
      </c>
      <c r="G3" s="5" t="s">
        <v>149</v>
      </c>
      <c r="H3" s="5" t="s">
        <v>150</v>
      </c>
    </row>
    <row r="4" spans="1:8" x14ac:dyDescent="0.25">
      <c r="A4" s="21">
        <v>1</v>
      </c>
      <c r="B4" s="2" t="s">
        <v>151</v>
      </c>
      <c r="C4" s="3" t="s">
        <v>152</v>
      </c>
      <c r="D4" s="166">
        <v>0</v>
      </c>
      <c r="E4" s="159">
        <f>CÁLCULO_BDI!$B$10</f>
        <v>0</v>
      </c>
      <c r="F4" s="10">
        <f>D4*(1+E4)</f>
        <v>0</v>
      </c>
      <c r="G4" s="8">
        <f>F4</f>
        <v>0</v>
      </c>
      <c r="H4" s="8">
        <f>G4*12</f>
        <v>0</v>
      </c>
    </row>
    <row r="5" spans="1:8" x14ac:dyDescent="0.25">
      <c r="A5" s="21">
        <v>2</v>
      </c>
      <c r="B5" s="2" t="s">
        <v>153</v>
      </c>
      <c r="C5" s="3" t="s">
        <v>154</v>
      </c>
      <c r="D5" s="166">
        <v>0</v>
      </c>
      <c r="E5" s="159">
        <f>CÁLCULO_BDI!$B$10</f>
        <v>0</v>
      </c>
      <c r="F5" s="10">
        <f t="shared" ref="F5:F6" si="0">D5*(1+E5)</f>
        <v>0</v>
      </c>
      <c r="G5" s="8">
        <f>F5/6</f>
        <v>0</v>
      </c>
      <c r="H5" s="8">
        <f>G5*12</f>
        <v>0</v>
      </c>
    </row>
    <row r="6" spans="1:8" x14ac:dyDescent="0.25">
      <c r="A6" s="21">
        <v>3</v>
      </c>
      <c r="B6" s="2" t="s">
        <v>155</v>
      </c>
      <c r="C6" s="3" t="s">
        <v>152</v>
      </c>
      <c r="D6" s="166">
        <v>0</v>
      </c>
      <c r="E6" s="159">
        <f>CÁLCULO_BDI!$B$10</f>
        <v>0</v>
      </c>
      <c r="F6" s="10">
        <f t="shared" si="0"/>
        <v>0</v>
      </c>
      <c r="G6" s="8">
        <f>F6</f>
        <v>0</v>
      </c>
      <c r="H6" s="8">
        <f>G6*12</f>
        <v>0</v>
      </c>
    </row>
    <row r="7" spans="1:8" ht="15.75" x14ac:dyDescent="0.25">
      <c r="C7" s="199" t="s">
        <v>40</v>
      </c>
      <c r="D7" s="200"/>
      <c r="E7" s="200"/>
      <c r="F7" s="201"/>
      <c r="G7" s="128">
        <f>SUM(G4:G6)</f>
        <v>0</v>
      </c>
      <c r="H7" s="129">
        <f>SUM(H4:H6)</f>
        <v>0</v>
      </c>
    </row>
  </sheetData>
  <sheetProtection algorithmName="SHA-512" hashValue="DxXvjSqMGCcjrVGOLUTZcMFdQNoYZo9xaz5iiY0A2KAx/8qrDAR0Dy2yFNrk0izijLxIsYaJ0ccAbam8h5y1LA==" saltValue="lD4uhJi80AVbBKOtlVN/Kw==" spinCount="100000" sheet="1" objects="1" scenarios="1"/>
  <mergeCells count="3">
    <mergeCell ref="A2:H2"/>
    <mergeCell ref="C7:F7"/>
    <mergeCell ref="A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H56"/>
  <sheetViews>
    <sheetView showGridLines="0" workbookViewId="0">
      <selection activeCell="H5" sqref="H5:H53"/>
    </sheetView>
  </sheetViews>
  <sheetFormatPr defaultRowHeight="15" x14ac:dyDescent="0.25"/>
  <cols>
    <col min="1" max="1" width="9.140625" style="19" customWidth="1"/>
    <col min="2" max="2" width="67.85546875" style="19" customWidth="1"/>
    <col min="3" max="3" width="9.85546875" style="19" customWidth="1"/>
    <col min="4" max="4" width="9.140625" style="19"/>
    <col min="5" max="5" width="14.42578125" style="19" customWidth="1"/>
    <col min="6" max="6" width="9.140625" style="19"/>
    <col min="7" max="7" width="16.28515625" style="19" customWidth="1"/>
    <col min="8" max="8" width="18.42578125" style="19" customWidth="1"/>
    <col min="16370" max="16371" width="9.140625" bestFit="1" customWidth="1"/>
  </cols>
  <sheetData>
    <row r="1" spans="1:8" ht="15.75" x14ac:dyDescent="0.25">
      <c r="A1" s="202" t="s">
        <v>396</v>
      </c>
      <c r="B1" s="202"/>
      <c r="C1" s="202"/>
      <c r="D1" s="202"/>
      <c r="E1" s="202"/>
      <c r="F1" s="202"/>
      <c r="G1" s="202"/>
      <c r="H1" s="202"/>
    </row>
    <row r="2" spans="1:8" ht="18.75" customHeight="1" x14ac:dyDescent="0.25">
      <c r="A2" s="193" t="s">
        <v>156</v>
      </c>
      <c r="B2" s="194"/>
      <c r="C2" s="194"/>
      <c r="D2" s="194"/>
      <c r="E2" s="194"/>
      <c r="F2" s="194"/>
      <c r="G2" s="194"/>
      <c r="H2" s="195"/>
    </row>
    <row r="3" spans="1:8" ht="18.75" customHeight="1" x14ac:dyDescent="0.25">
      <c r="A3" s="208" t="s">
        <v>402</v>
      </c>
      <c r="B3" s="209"/>
      <c r="C3" s="209"/>
      <c r="D3" s="209"/>
      <c r="E3" s="209"/>
      <c r="F3" s="209"/>
      <c r="G3" s="209"/>
      <c r="H3" s="210"/>
    </row>
    <row r="4" spans="1:8" ht="22.5" customHeight="1" x14ac:dyDescent="0.25">
      <c r="A4" s="43" t="s">
        <v>143</v>
      </c>
      <c r="B4" s="43" t="s">
        <v>157</v>
      </c>
      <c r="C4" s="43" t="s">
        <v>158</v>
      </c>
      <c r="D4" s="43" t="s">
        <v>159</v>
      </c>
      <c r="E4" s="43" t="s">
        <v>160</v>
      </c>
      <c r="F4" s="43" t="s">
        <v>147</v>
      </c>
      <c r="G4" s="43" t="s">
        <v>161</v>
      </c>
      <c r="H4" s="147" t="s">
        <v>162</v>
      </c>
    </row>
    <row r="5" spans="1:8" x14ac:dyDescent="0.25">
      <c r="A5" s="40">
        <v>1</v>
      </c>
      <c r="B5" s="41" t="s">
        <v>163</v>
      </c>
      <c r="C5" s="40" t="s">
        <v>158</v>
      </c>
      <c r="D5" s="40">
        <v>1</v>
      </c>
      <c r="E5" s="169">
        <v>0</v>
      </c>
      <c r="F5" s="148">
        <f>CÁLCULO_BDI!$C$10</f>
        <v>0</v>
      </c>
      <c r="G5" s="149">
        <f>ROUND(E5*(1+F5),2)</f>
        <v>0</v>
      </c>
      <c r="H5" s="150">
        <f>ROUND(D5*G5,2)</f>
        <v>0</v>
      </c>
    </row>
    <row r="6" spans="1:8" x14ac:dyDescent="0.25">
      <c r="A6" s="40">
        <v>2</v>
      </c>
      <c r="B6" s="41" t="s">
        <v>164</v>
      </c>
      <c r="C6" s="40" t="s">
        <v>158</v>
      </c>
      <c r="D6" s="40">
        <v>1</v>
      </c>
      <c r="E6" s="169">
        <v>0</v>
      </c>
      <c r="F6" s="148">
        <f>CÁLCULO_BDI!$C$10</f>
        <v>0</v>
      </c>
      <c r="G6" s="149">
        <f>ROUND(E6*(1+F6),2)</f>
        <v>0</v>
      </c>
      <c r="H6" s="150">
        <f t="shared" ref="H6:H53" si="0">ROUND(D6*G6,2)</f>
        <v>0</v>
      </c>
    </row>
    <row r="7" spans="1:8" ht="15" customHeight="1" x14ac:dyDescent="0.25">
      <c r="A7" s="40">
        <v>3</v>
      </c>
      <c r="B7" s="41" t="s">
        <v>165</v>
      </c>
      <c r="C7" s="40" t="s">
        <v>158</v>
      </c>
      <c r="D7" s="40">
        <v>1</v>
      </c>
      <c r="E7" s="169">
        <v>0</v>
      </c>
      <c r="F7" s="148">
        <f>CÁLCULO_BDI!$C$10</f>
        <v>0</v>
      </c>
      <c r="G7" s="149">
        <f t="shared" ref="G7:G53" si="1">ROUND(E7*(1+F7),2)</f>
        <v>0</v>
      </c>
      <c r="H7" s="150">
        <f t="shared" si="0"/>
        <v>0</v>
      </c>
    </row>
    <row r="8" spans="1:8" ht="15" customHeight="1" x14ac:dyDescent="0.25">
      <c r="A8" s="40">
        <v>4</v>
      </c>
      <c r="B8" s="41" t="s">
        <v>166</v>
      </c>
      <c r="C8" s="40" t="s">
        <v>158</v>
      </c>
      <c r="D8" s="40">
        <v>1</v>
      </c>
      <c r="E8" s="169">
        <v>0</v>
      </c>
      <c r="F8" s="148">
        <f>CÁLCULO_BDI!$C$10</f>
        <v>0</v>
      </c>
      <c r="G8" s="149">
        <f t="shared" si="1"/>
        <v>0</v>
      </c>
      <c r="H8" s="150">
        <f t="shared" si="0"/>
        <v>0</v>
      </c>
    </row>
    <row r="9" spans="1:8" ht="15" customHeight="1" x14ac:dyDescent="0.25">
      <c r="A9" s="40">
        <v>5</v>
      </c>
      <c r="B9" s="41" t="s">
        <v>167</v>
      </c>
      <c r="C9" s="40" t="s">
        <v>158</v>
      </c>
      <c r="D9" s="40">
        <v>1</v>
      </c>
      <c r="E9" s="169">
        <v>0</v>
      </c>
      <c r="F9" s="148">
        <f>CÁLCULO_BDI!$C$10</f>
        <v>0</v>
      </c>
      <c r="G9" s="149">
        <f t="shared" si="1"/>
        <v>0</v>
      </c>
      <c r="H9" s="150">
        <f t="shared" si="0"/>
        <v>0</v>
      </c>
    </row>
    <row r="10" spans="1:8" x14ac:dyDescent="0.25">
      <c r="A10" s="40">
        <v>6</v>
      </c>
      <c r="B10" s="41" t="s">
        <v>168</v>
      </c>
      <c r="C10" s="40" t="s">
        <v>158</v>
      </c>
      <c r="D10" s="40">
        <v>1</v>
      </c>
      <c r="E10" s="169">
        <v>0</v>
      </c>
      <c r="F10" s="148">
        <f>CÁLCULO_BDI!$C$10</f>
        <v>0</v>
      </c>
      <c r="G10" s="149">
        <f t="shared" si="1"/>
        <v>0</v>
      </c>
      <c r="H10" s="150">
        <f t="shared" si="0"/>
        <v>0</v>
      </c>
    </row>
    <row r="11" spans="1:8" x14ac:dyDescent="0.25">
      <c r="A11" s="40">
        <v>7</v>
      </c>
      <c r="B11" s="41" t="s">
        <v>169</v>
      </c>
      <c r="C11" s="40" t="s">
        <v>158</v>
      </c>
      <c r="D11" s="40">
        <v>3</v>
      </c>
      <c r="E11" s="169">
        <v>0</v>
      </c>
      <c r="F11" s="148">
        <f>CÁLCULO_BDI!$C$10</f>
        <v>0</v>
      </c>
      <c r="G11" s="149">
        <f t="shared" si="1"/>
        <v>0</v>
      </c>
      <c r="H11" s="150">
        <f t="shared" si="0"/>
        <v>0</v>
      </c>
    </row>
    <row r="12" spans="1:8" x14ac:dyDescent="0.25">
      <c r="A12" s="40">
        <v>8</v>
      </c>
      <c r="B12" s="41" t="s">
        <v>170</v>
      </c>
      <c r="C12" s="40" t="s">
        <v>158</v>
      </c>
      <c r="D12" s="40">
        <v>2</v>
      </c>
      <c r="E12" s="169">
        <v>0</v>
      </c>
      <c r="F12" s="148">
        <f>CÁLCULO_BDI!$C$10</f>
        <v>0</v>
      </c>
      <c r="G12" s="149">
        <f t="shared" si="1"/>
        <v>0</v>
      </c>
      <c r="H12" s="150">
        <f t="shared" si="0"/>
        <v>0</v>
      </c>
    </row>
    <row r="13" spans="1:8" x14ac:dyDescent="0.25">
      <c r="A13" s="40">
        <v>9</v>
      </c>
      <c r="B13" s="41" t="s">
        <v>171</v>
      </c>
      <c r="C13" s="40" t="s">
        <v>158</v>
      </c>
      <c r="D13" s="40">
        <v>1</v>
      </c>
      <c r="E13" s="169">
        <v>0</v>
      </c>
      <c r="F13" s="148">
        <f>CÁLCULO_BDI!$C$10</f>
        <v>0</v>
      </c>
      <c r="G13" s="149">
        <f t="shared" si="1"/>
        <v>0</v>
      </c>
      <c r="H13" s="150">
        <f t="shared" si="0"/>
        <v>0</v>
      </c>
    </row>
    <row r="14" spans="1:8" x14ac:dyDescent="0.25">
      <c r="A14" s="40">
        <v>10</v>
      </c>
      <c r="B14" s="41" t="s">
        <v>172</v>
      </c>
      <c r="C14" s="40" t="s">
        <v>158</v>
      </c>
      <c r="D14" s="40">
        <v>3</v>
      </c>
      <c r="E14" s="169">
        <v>0</v>
      </c>
      <c r="F14" s="148">
        <f>CÁLCULO_BDI!$C$10</f>
        <v>0</v>
      </c>
      <c r="G14" s="149">
        <f t="shared" si="1"/>
        <v>0</v>
      </c>
      <c r="H14" s="150">
        <f t="shared" si="0"/>
        <v>0</v>
      </c>
    </row>
    <row r="15" spans="1:8" x14ac:dyDescent="0.25">
      <c r="A15" s="40">
        <v>11</v>
      </c>
      <c r="B15" s="41" t="s">
        <v>173</v>
      </c>
      <c r="C15" s="40" t="s">
        <v>158</v>
      </c>
      <c r="D15" s="40">
        <v>1</v>
      </c>
      <c r="E15" s="169">
        <v>0</v>
      </c>
      <c r="F15" s="148">
        <f>CÁLCULO_BDI!$C$10</f>
        <v>0</v>
      </c>
      <c r="G15" s="149">
        <f t="shared" si="1"/>
        <v>0</v>
      </c>
      <c r="H15" s="150">
        <f t="shared" si="0"/>
        <v>0</v>
      </c>
    </row>
    <row r="16" spans="1:8" x14ac:dyDescent="0.25">
      <c r="A16" s="40">
        <v>12</v>
      </c>
      <c r="B16" s="41" t="s">
        <v>174</v>
      </c>
      <c r="C16" s="40" t="s">
        <v>158</v>
      </c>
      <c r="D16" s="40">
        <v>4</v>
      </c>
      <c r="E16" s="169">
        <v>0</v>
      </c>
      <c r="F16" s="148">
        <f>CÁLCULO_BDI!$C$10</f>
        <v>0</v>
      </c>
      <c r="G16" s="149">
        <f t="shared" si="1"/>
        <v>0</v>
      </c>
      <c r="H16" s="150">
        <f t="shared" si="0"/>
        <v>0</v>
      </c>
    </row>
    <row r="17" spans="1:8" x14ac:dyDescent="0.25">
      <c r="A17" s="40">
        <v>13</v>
      </c>
      <c r="B17" s="41" t="s">
        <v>175</v>
      </c>
      <c r="C17" s="40" t="s">
        <v>158</v>
      </c>
      <c r="D17" s="40">
        <v>1</v>
      </c>
      <c r="E17" s="169">
        <v>0</v>
      </c>
      <c r="F17" s="148">
        <f>CÁLCULO_BDI!$C$10</f>
        <v>0</v>
      </c>
      <c r="G17" s="149">
        <f t="shared" si="1"/>
        <v>0</v>
      </c>
      <c r="H17" s="150">
        <f t="shared" si="0"/>
        <v>0</v>
      </c>
    </row>
    <row r="18" spans="1:8" x14ac:dyDescent="0.25">
      <c r="A18" s="40">
        <v>14</v>
      </c>
      <c r="B18" s="41" t="s">
        <v>176</v>
      </c>
      <c r="C18" s="40" t="s">
        <v>158</v>
      </c>
      <c r="D18" s="40">
        <v>1</v>
      </c>
      <c r="E18" s="169">
        <v>0</v>
      </c>
      <c r="F18" s="148">
        <f>CÁLCULO_BDI!$C$10</f>
        <v>0</v>
      </c>
      <c r="G18" s="149">
        <f t="shared" si="1"/>
        <v>0</v>
      </c>
      <c r="H18" s="150">
        <f t="shared" si="0"/>
        <v>0</v>
      </c>
    </row>
    <row r="19" spans="1:8" x14ac:dyDescent="0.25">
      <c r="A19" s="40">
        <v>15</v>
      </c>
      <c r="B19" s="41" t="s">
        <v>177</v>
      </c>
      <c r="C19" s="40" t="s">
        <v>158</v>
      </c>
      <c r="D19" s="40">
        <v>4</v>
      </c>
      <c r="E19" s="169">
        <v>0</v>
      </c>
      <c r="F19" s="148">
        <f>CÁLCULO_BDI!$C$10</f>
        <v>0</v>
      </c>
      <c r="G19" s="149">
        <f t="shared" si="1"/>
        <v>0</v>
      </c>
      <c r="H19" s="150">
        <f t="shared" si="0"/>
        <v>0</v>
      </c>
    </row>
    <row r="20" spans="1:8" x14ac:dyDescent="0.25">
      <c r="A20" s="40">
        <v>16</v>
      </c>
      <c r="B20" s="41" t="s">
        <v>178</v>
      </c>
      <c r="C20" s="40" t="s">
        <v>158</v>
      </c>
      <c r="D20" s="40">
        <v>2</v>
      </c>
      <c r="E20" s="169">
        <v>0</v>
      </c>
      <c r="F20" s="148">
        <f>CÁLCULO_BDI!$C$10</f>
        <v>0</v>
      </c>
      <c r="G20" s="149">
        <f t="shared" si="1"/>
        <v>0</v>
      </c>
      <c r="H20" s="150">
        <f t="shared" si="0"/>
        <v>0</v>
      </c>
    </row>
    <row r="21" spans="1:8" x14ac:dyDescent="0.25">
      <c r="A21" s="40">
        <v>17</v>
      </c>
      <c r="B21" s="41" t="s">
        <v>179</v>
      </c>
      <c r="C21" s="40" t="s">
        <v>158</v>
      </c>
      <c r="D21" s="40">
        <v>1</v>
      </c>
      <c r="E21" s="169">
        <v>0</v>
      </c>
      <c r="F21" s="148">
        <f>CÁLCULO_BDI!$C$10</f>
        <v>0</v>
      </c>
      <c r="G21" s="149">
        <f t="shared" si="1"/>
        <v>0</v>
      </c>
      <c r="H21" s="150">
        <f t="shared" si="0"/>
        <v>0</v>
      </c>
    </row>
    <row r="22" spans="1:8" x14ac:dyDescent="0.25">
      <c r="A22" s="40">
        <v>18</v>
      </c>
      <c r="B22" s="41" t="s">
        <v>180</v>
      </c>
      <c r="C22" s="40" t="s">
        <v>158</v>
      </c>
      <c r="D22" s="40">
        <v>1</v>
      </c>
      <c r="E22" s="169">
        <v>0</v>
      </c>
      <c r="F22" s="148">
        <f>CÁLCULO_BDI!$C$10</f>
        <v>0</v>
      </c>
      <c r="G22" s="149">
        <f t="shared" si="1"/>
        <v>0</v>
      </c>
      <c r="H22" s="150">
        <f t="shared" si="0"/>
        <v>0</v>
      </c>
    </row>
    <row r="23" spans="1:8" x14ac:dyDescent="0.25">
      <c r="A23" s="40">
        <v>19</v>
      </c>
      <c r="B23" s="41" t="s">
        <v>181</v>
      </c>
      <c r="C23" s="40" t="s">
        <v>158</v>
      </c>
      <c r="D23" s="40">
        <v>4</v>
      </c>
      <c r="E23" s="169">
        <v>0</v>
      </c>
      <c r="F23" s="148">
        <f>CÁLCULO_BDI!$C$10</f>
        <v>0</v>
      </c>
      <c r="G23" s="149">
        <f t="shared" si="1"/>
        <v>0</v>
      </c>
      <c r="H23" s="150">
        <f t="shared" si="0"/>
        <v>0</v>
      </c>
    </row>
    <row r="24" spans="1:8" x14ac:dyDescent="0.25">
      <c r="A24" s="40">
        <v>20</v>
      </c>
      <c r="B24" s="41" t="s">
        <v>182</v>
      </c>
      <c r="C24" s="40" t="s">
        <v>158</v>
      </c>
      <c r="D24" s="40">
        <v>2</v>
      </c>
      <c r="E24" s="169">
        <v>0</v>
      </c>
      <c r="F24" s="148">
        <f>CÁLCULO_BDI!$C$10</f>
        <v>0</v>
      </c>
      <c r="G24" s="149">
        <f t="shared" si="1"/>
        <v>0</v>
      </c>
      <c r="H24" s="150">
        <f t="shared" si="0"/>
        <v>0</v>
      </c>
    </row>
    <row r="25" spans="1:8" x14ac:dyDescent="0.25">
      <c r="A25" s="40">
        <v>21</v>
      </c>
      <c r="B25" s="41" t="s">
        <v>183</v>
      </c>
      <c r="C25" s="40" t="s">
        <v>158</v>
      </c>
      <c r="D25" s="40">
        <v>5</v>
      </c>
      <c r="E25" s="169">
        <v>0</v>
      </c>
      <c r="F25" s="148">
        <f>CÁLCULO_BDI!$C$10</f>
        <v>0</v>
      </c>
      <c r="G25" s="149">
        <f t="shared" si="1"/>
        <v>0</v>
      </c>
      <c r="H25" s="150">
        <f t="shared" si="0"/>
        <v>0</v>
      </c>
    </row>
    <row r="26" spans="1:8" x14ac:dyDescent="0.25">
      <c r="A26" s="40">
        <v>22</v>
      </c>
      <c r="B26" s="41" t="s">
        <v>184</v>
      </c>
      <c r="C26" s="40" t="s">
        <v>158</v>
      </c>
      <c r="D26" s="40">
        <v>7</v>
      </c>
      <c r="E26" s="169">
        <v>0</v>
      </c>
      <c r="F26" s="148">
        <f>CÁLCULO_BDI!$C$10</f>
        <v>0</v>
      </c>
      <c r="G26" s="149">
        <f t="shared" si="1"/>
        <v>0</v>
      </c>
      <c r="H26" s="150">
        <f t="shared" si="0"/>
        <v>0</v>
      </c>
    </row>
    <row r="27" spans="1:8" x14ac:dyDescent="0.25">
      <c r="A27" s="40">
        <v>23</v>
      </c>
      <c r="B27" s="41" t="s">
        <v>185</v>
      </c>
      <c r="C27" s="40" t="s">
        <v>158</v>
      </c>
      <c r="D27" s="40">
        <v>3</v>
      </c>
      <c r="E27" s="169">
        <v>0</v>
      </c>
      <c r="F27" s="148">
        <f>CÁLCULO_BDI!$C$10</f>
        <v>0</v>
      </c>
      <c r="G27" s="149">
        <f t="shared" si="1"/>
        <v>0</v>
      </c>
      <c r="H27" s="150">
        <f t="shared" si="0"/>
        <v>0</v>
      </c>
    </row>
    <row r="28" spans="1:8" x14ac:dyDescent="0.25">
      <c r="A28" s="40">
        <v>24</v>
      </c>
      <c r="B28" s="41" t="s">
        <v>186</v>
      </c>
      <c r="C28" s="40" t="s">
        <v>158</v>
      </c>
      <c r="D28" s="40">
        <v>1</v>
      </c>
      <c r="E28" s="169">
        <v>0</v>
      </c>
      <c r="F28" s="148">
        <f>CÁLCULO_BDI!$C$10</f>
        <v>0</v>
      </c>
      <c r="G28" s="149">
        <f t="shared" si="1"/>
        <v>0</v>
      </c>
      <c r="H28" s="150">
        <f t="shared" si="0"/>
        <v>0</v>
      </c>
    </row>
    <row r="29" spans="1:8" x14ac:dyDescent="0.25">
      <c r="A29" s="40">
        <v>25</v>
      </c>
      <c r="B29" s="41" t="s">
        <v>187</v>
      </c>
      <c r="C29" s="40" t="s">
        <v>158</v>
      </c>
      <c r="D29" s="40">
        <v>4</v>
      </c>
      <c r="E29" s="169">
        <v>0</v>
      </c>
      <c r="F29" s="148">
        <f>CÁLCULO_BDI!$C$10</f>
        <v>0</v>
      </c>
      <c r="G29" s="149">
        <f t="shared" si="1"/>
        <v>0</v>
      </c>
      <c r="H29" s="150">
        <f t="shared" si="0"/>
        <v>0</v>
      </c>
    </row>
    <row r="30" spans="1:8" x14ac:dyDescent="0.25">
      <c r="A30" s="40">
        <v>26</v>
      </c>
      <c r="B30" s="41" t="s">
        <v>188</v>
      </c>
      <c r="C30" s="40" t="s">
        <v>158</v>
      </c>
      <c r="D30" s="40">
        <v>1</v>
      </c>
      <c r="E30" s="169">
        <v>0</v>
      </c>
      <c r="F30" s="148">
        <f>CÁLCULO_BDI!$C$10</f>
        <v>0</v>
      </c>
      <c r="G30" s="149">
        <f t="shared" si="1"/>
        <v>0</v>
      </c>
      <c r="H30" s="150">
        <f t="shared" si="0"/>
        <v>0</v>
      </c>
    </row>
    <row r="31" spans="1:8" x14ac:dyDescent="0.25">
      <c r="A31" s="40">
        <v>27</v>
      </c>
      <c r="B31" s="42" t="s">
        <v>189</v>
      </c>
      <c r="C31" s="40" t="s">
        <v>158</v>
      </c>
      <c r="D31" s="40">
        <v>3</v>
      </c>
      <c r="E31" s="169">
        <v>0</v>
      </c>
      <c r="F31" s="148">
        <f>CÁLCULO_BDI!$C$10</f>
        <v>0</v>
      </c>
      <c r="G31" s="149">
        <f t="shared" si="1"/>
        <v>0</v>
      </c>
      <c r="H31" s="150">
        <f t="shared" si="0"/>
        <v>0</v>
      </c>
    </row>
    <row r="32" spans="1:8" x14ac:dyDescent="0.25">
      <c r="A32" s="40">
        <v>28</v>
      </c>
      <c r="B32" s="41" t="s">
        <v>190</v>
      </c>
      <c r="C32" s="40" t="s">
        <v>158</v>
      </c>
      <c r="D32" s="40">
        <v>1</v>
      </c>
      <c r="E32" s="169">
        <v>0</v>
      </c>
      <c r="F32" s="148">
        <f>CÁLCULO_BDI!$C$10</f>
        <v>0</v>
      </c>
      <c r="G32" s="149">
        <f t="shared" si="1"/>
        <v>0</v>
      </c>
      <c r="H32" s="150">
        <f t="shared" si="0"/>
        <v>0</v>
      </c>
    </row>
    <row r="33" spans="1:8" x14ac:dyDescent="0.25">
      <c r="A33" s="40">
        <v>29</v>
      </c>
      <c r="B33" s="41" t="s">
        <v>191</v>
      </c>
      <c r="C33" s="40" t="s">
        <v>158</v>
      </c>
      <c r="D33" s="40">
        <v>1</v>
      </c>
      <c r="E33" s="169">
        <v>0</v>
      </c>
      <c r="F33" s="148">
        <f>CÁLCULO_BDI!$C$10</f>
        <v>0</v>
      </c>
      <c r="G33" s="149">
        <f t="shared" si="1"/>
        <v>0</v>
      </c>
      <c r="H33" s="150">
        <f t="shared" si="0"/>
        <v>0</v>
      </c>
    </row>
    <row r="34" spans="1:8" x14ac:dyDescent="0.25">
      <c r="A34" s="40">
        <v>30</v>
      </c>
      <c r="B34" s="41" t="s">
        <v>192</v>
      </c>
      <c r="C34" s="40" t="s">
        <v>158</v>
      </c>
      <c r="D34" s="40">
        <v>1</v>
      </c>
      <c r="E34" s="169">
        <v>0</v>
      </c>
      <c r="F34" s="148">
        <f>CÁLCULO_BDI!$C$10</f>
        <v>0</v>
      </c>
      <c r="G34" s="149">
        <f t="shared" si="1"/>
        <v>0</v>
      </c>
      <c r="H34" s="150">
        <f t="shared" si="0"/>
        <v>0</v>
      </c>
    </row>
    <row r="35" spans="1:8" x14ac:dyDescent="0.25">
      <c r="A35" s="40">
        <v>31</v>
      </c>
      <c r="B35" s="41" t="s">
        <v>193</v>
      </c>
      <c r="C35" s="40" t="s">
        <v>158</v>
      </c>
      <c r="D35" s="40">
        <v>1</v>
      </c>
      <c r="E35" s="169">
        <v>0</v>
      </c>
      <c r="F35" s="148">
        <f>CÁLCULO_BDI!$C$10</f>
        <v>0</v>
      </c>
      <c r="G35" s="149">
        <f t="shared" si="1"/>
        <v>0</v>
      </c>
      <c r="H35" s="150">
        <f t="shared" si="0"/>
        <v>0</v>
      </c>
    </row>
    <row r="36" spans="1:8" x14ac:dyDescent="0.25">
      <c r="A36" s="40">
        <v>32</v>
      </c>
      <c r="B36" s="41" t="s">
        <v>194</v>
      </c>
      <c r="C36" s="40" t="s">
        <v>158</v>
      </c>
      <c r="D36" s="40">
        <v>1</v>
      </c>
      <c r="E36" s="169">
        <v>0</v>
      </c>
      <c r="F36" s="148">
        <f>CÁLCULO_BDI!$C$10</f>
        <v>0</v>
      </c>
      <c r="G36" s="149">
        <f t="shared" si="1"/>
        <v>0</v>
      </c>
      <c r="H36" s="150">
        <f t="shared" si="0"/>
        <v>0</v>
      </c>
    </row>
    <row r="37" spans="1:8" x14ac:dyDescent="0.25">
      <c r="A37" s="40">
        <v>33</v>
      </c>
      <c r="B37" s="41" t="s">
        <v>195</v>
      </c>
      <c r="C37" s="40" t="s">
        <v>158</v>
      </c>
      <c r="D37" s="40">
        <v>2</v>
      </c>
      <c r="E37" s="169">
        <v>0</v>
      </c>
      <c r="F37" s="148">
        <f>CÁLCULO_BDI!$C$10</f>
        <v>0</v>
      </c>
      <c r="G37" s="149">
        <f t="shared" si="1"/>
        <v>0</v>
      </c>
      <c r="H37" s="150">
        <f t="shared" si="0"/>
        <v>0</v>
      </c>
    </row>
    <row r="38" spans="1:8" x14ac:dyDescent="0.25">
      <c r="A38" s="40">
        <v>34</v>
      </c>
      <c r="B38" s="41" t="s">
        <v>196</v>
      </c>
      <c r="C38" s="40" t="s">
        <v>158</v>
      </c>
      <c r="D38" s="40">
        <v>1</v>
      </c>
      <c r="E38" s="169">
        <v>0</v>
      </c>
      <c r="F38" s="148">
        <f>CÁLCULO_BDI!$C$10</f>
        <v>0</v>
      </c>
      <c r="G38" s="149">
        <f t="shared" si="1"/>
        <v>0</v>
      </c>
      <c r="H38" s="150">
        <f t="shared" si="0"/>
        <v>0</v>
      </c>
    </row>
    <row r="39" spans="1:8" x14ac:dyDescent="0.25">
      <c r="A39" s="40">
        <v>35</v>
      </c>
      <c r="B39" s="41" t="s">
        <v>197</v>
      </c>
      <c r="C39" s="40" t="s">
        <v>158</v>
      </c>
      <c r="D39" s="40">
        <v>1</v>
      </c>
      <c r="E39" s="169">
        <v>0</v>
      </c>
      <c r="F39" s="148">
        <f>CÁLCULO_BDI!$C$10</f>
        <v>0</v>
      </c>
      <c r="G39" s="149">
        <f t="shared" si="1"/>
        <v>0</v>
      </c>
      <c r="H39" s="150">
        <f t="shared" si="0"/>
        <v>0</v>
      </c>
    </row>
    <row r="40" spans="1:8" x14ac:dyDescent="0.25">
      <c r="A40" s="40">
        <v>36</v>
      </c>
      <c r="B40" s="41" t="s">
        <v>198</v>
      </c>
      <c r="C40" s="40" t="s">
        <v>158</v>
      </c>
      <c r="D40" s="40">
        <v>2</v>
      </c>
      <c r="E40" s="169">
        <v>0</v>
      </c>
      <c r="F40" s="148">
        <f>CÁLCULO_BDI!$C$10</f>
        <v>0</v>
      </c>
      <c r="G40" s="149">
        <f t="shared" si="1"/>
        <v>0</v>
      </c>
      <c r="H40" s="150">
        <f t="shared" si="0"/>
        <v>0</v>
      </c>
    </row>
    <row r="41" spans="1:8" x14ac:dyDescent="0.25">
      <c r="A41" s="40">
        <v>37</v>
      </c>
      <c r="B41" s="41" t="s">
        <v>199</v>
      </c>
      <c r="C41" s="40" t="s">
        <v>158</v>
      </c>
      <c r="D41" s="40">
        <v>4</v>
      </c>
      <c r="E41" s="169">
        <v>0</v>
      </c>
      <c r="F41" s="148">
        <f>CÁLCULO_BDI!$C$10</f>
        <v>0</v>
      </c>
      <c r="G41" s="149">
        <f t="shared" si="1"/>
        <v>0</v>
      </c>
      <c r="H41" s="150">
        <f t="shared" si="0"/>
        <v>0</v>
      </c>
    </row>
    <row r="42" spans="1:8" x14ac:dyDescent="0.25">
      <c r="A42" s="40">
        <v>38</v>
      </c>
      <c r="B42" s="41" t="s">
        <v>200</v>
      </c>
      <c r="C42" s="40" t="s">
        <v>158</v>
      </c>
      <c r="D42" s="40">
        <v>2</v>
      </c>
      <c r="E42" s="169">
        <v>0</v>
      </c>
      <c r="F42" s="148">
        <f>CÁLCULO_BDI!$C$10</f>
        <v>0</v>
      </c>
      <c r="G42" s="149">
        <f t="shared" si="1"/>
        <v>0</v>
      </c>
      <c r="H42" s="150">
        <f t="shared" si="0"/>
        <v>0</v>
      </c>
    </row>
    <row r="43" spans="1:8" x14ac:dyDescent="0.25">
      <c r="A43" s="40">
        <v>39</v>
      </c>
      <c r="B43" s="41" t="s">
        <v>201</v>
      </c>
      <c r="C43" s="40" t="s">
        <v>158</v>
      </c>
      <c r="D43" s="40">
        <v>2</v>
      </c>
      <c r="E43" s="169">
        <v>0</v>
      </c>
      <c r="F43" s="148">
        <f>CÁLCULO_BDI!$C$10</f>
        <v>0</v>
      </c>
      <c r="G43" s="149">
        <f t="shared" si="1"/>
        <v>0</v>
      </c>
      <c r="H43" s="150">
        <f t="shared" si="0"/>
        <v>0</v>
      </c>
    </row>
    <row r="44" spans="1:8" x14ac:dyDescent="0.25">
      <c r="A44" s="40">
        <v>40</v>
      </c>
      <c r="B44" s="41" t="s">
        <v>202</v>
      </c>
      <c r="C44" s="40" t="s">
        <v>158</v>
      </c>
      <c r="D44" s="40">
        <v>1</v>
      </c>
      <c r="E44" s="169">
        <v>0</v>
      </c>
      <c r="F44" s="148">
        <f>CÁLCULO_BDI!$C$10</f>
        <v>0</v>
      </c>
      <c r="G44" s="149">
        <f t="shared" si="1"/>
        <v>0</v>
      </c>
      <c r="H44" s="150">
        <f t="shared" si="0"/>
        <v>0</v>
      </c>
    </row>
    <row r="45" spans="1:8" x14ac:dyDescent="0.25">
      <c r="A45" s="40">
        <v>41</v>
      </c>
      <c r="B45" s="41" t="s">
        <v>203</v>
      </c>
      <c r="C45" s="40" t="s">
        <v>158</v>
      </c>
      <c r="D45" s="40">
        <v>5</v>
      </c>
      <c r="E45" s="169">
        <v>0</v>
      </c>
      <c r="F45" s="148">
        <f>CÁLCULO_BDI!$C$10</f>
        <v>0</v>
      </c>
      <c r="G45" s="149">
        <f t="shared" si="1"/>
        <v>0</v>
      </c>
      <c r="H45" s="150">
        <f t="shared" si="0"/>
        <v>0</v>
      </c>
    </row>
    <row r="46" spans="1:8" ht="15" customHeight="1" x14ac:dyDescent="0.25">
      <c r="A46" s="40">
        <v>42</v>
      </c>
      <c r="B46" s="41" t="s">
        <v>204</v>
      </c>
      <c r="C46" s="40" t="s">
        <v>158</v>
      </c>
      <c r="D46" s="40">
        <v>1</v>
      </c>
      <c r="E46" s="169">
        <v>0</v>
      </c>
      <c r="F46" s="148">
        <f>CÁLCULO_BDI!$C$10</f>
        <v>0</v>
      </c>
      <c r="G46" s="149">
        <f t="shared" si="1"/>
        <v>0</v>
      </c>
      <c r="H46" s="150">
        <f t="shared" si="0"/>
        <v>0</v>
      </c>
    </row>
    <row r="47" spans="1:8" ht="14.25" customHeight="1" x14ac:dyDescent="0.25">
      <c r="A47" s="40">
        <v>43</v>
      </c>
      <c r="B47" s="41" t="s">
        <v>205</v>
      </c>
      <c r="C47" s="40" t="s">
        <v>206</v>
      </c>
      <c r="D47" s="40">
        <v>60</v>
      </c>
      <c r="E47" s="169">
        <v>0</v>
      </c>
      <c r="F47" s="148">
        <f>CÁLCULO_BDI!$C$10</f>
        <v>0</v>
      </c>
      <c r="G47" s="149">
        <f t="shared" si="1"/>
        <v>0</v>
      </c>
      <c r="H47" s="150">
        <f t="shared" si="0"/>
        <v>0</v>
      </c>
    </row>
    <row r="48" spans="1:8" x14ac:dyDescent="0.25">
      <c r="A48" s="40">
        <v>44</v>
      </c>
      <c r="B48" s="41" t="s">
        <v>207</v>
      </c>
      <c r="C48" s="40" t="s">
        <v>158</v>
      </c>
      <c r="D48" s="40">
        <v>1</v>
      </c>
      <c r="E48" s="169">
        <v>0</v>
      </c>
      <c r="F48" s="148">
        <f>CÁLCULO_BDI!$C$10</f>
        <v>0</v>
      </c>
      <c r="G48" s="149">
        <f t="shared" si="1"/>
        <v>0</v>
      </c>
      <c r="H48" s="150">
        <f t="shared" si="0"/>
        <v>0</v>
      </c>
    </row>
    <row r="49" spans="1:8" ht="14.25" customHeight="1" x14ac:dyDescent="0.25">
      <c r="A49" s="40">
        <v>45</v>
      </c>
      <c r="B49" s="41" t="s">
        <v>208</v>
      </c>
      <c r="C49" s="40" t="s">
        <v>158</v>
      </c>
      <c r="D49" s="40">
        <v>3</v>
      </c>
      <c r="E49" s="169">
        <v>0</v>
      </c>
      <c r="F49" s="148">
        <f>CÁLCULO_BDI!$C$10</f>
        <v>0</v>
      </c>
      <c r="G49" s="149">
        <f t="shared" si="1"/>
        <v>0</v>
      </c>
      <c r="H49" s="150">
        <f t="shared" si="0"/>
        <v>0</v>
      </c>
    </row>
    <row r="50" spans="1:8" ht="15" customHeight="1" x14ac:dyDescent="0.25">
      <c r="A50" s="40">
        <v>46</v>
      </c>
      <c r="B50" s="41" t="s">
        <v>209</v>
      </c>
      <c r="C50" s="40" t="s">
        <v>158</v>
      </c>
      <c r="D50" s="40">
        <v>3</v>
      </c>
      <c r="E50" s="169">
        <v>0</v>
      </c>
      <c r="F50" s="148">
        <f>CÁLCULO_BDI!$C$10</f>
        <v>0</v>
      </c>
      <c r="G50" s="149">
        <f t="shared" si="1"/>
        <v>0</v>
      </c>
      <c r="H50" s="150">
        <f t="shared" si="0"/>
        <v>0</v>
      </c>
    </row>
    <row r="51" spans="1:8" ht="15" customHeight="1" x14ac:dyDescent="0.25">
      <c r="A51" s="40">
        <v>47</v>
      </c>
      <c r="B51" s="41" t="s">
        <v>210</v>
      </c>
      <c r="C51" s="40" t="s">
        <v>158</v>
      </c>
      <c r="D51" s="40">
        <v>3</v>
      </c>
      <c r="E51" s="169">
        <v>0</v>
      </c>
      <c r="F51" s="148">
        <f>CÁLCULO_BDI!$C$10</f>
        <v>0</v>
      </c>
      <c r="G51" s="149">
        <f t="shared" si="1"/>
        <v>0</v>
      </c>
      <c r="H51" s="150">
        <f t="shared" si="0"/>
        <v>0</v>
      </c>
    </row>
    <row r="52" spans="1:8" x14ac:dyDescent="0.25">
      <c r="A52" s="40">
        <v>48</v>
      </c>
      <c r="B52" s="41" t="s">
        <v>211</v>
      </c>
      <c r="C52" s="40" t="s">
        <v>158</v>
      </c>
      <c r="D52" s="40">
        <v>1</v>
      </c>
      <c r="E52" s="169">
        <v>0</v>
      </c>
      <c r="F52" s="148">
        <f>CÁLCULO_BDI!$C$10</f>
        <v>0</v>
      </c>
      <c r="G52" s="149">
        <f t="shared" si="1"/>
        <v>0</v>
      </c>
      <c r="H52" s="150">
        <f t="shared" si="0"/>
        <v>0</v>
      </c>
    </row>
    <row r="53" spans="1:8" x14ac:dyDescent="0.25">
      <c r="A53" s="40">
        <v>49</v>
      </c>
      <c r="B53" s="41" t="s">
        <v>212</v>
      </c>
      <c r="C53" s="40" t="s">
        <v>158</v>
      </c>
      <c r="D53" s="40">
        <v>1</v>
      </c>
      <c r="E53" s="169">
        <v>0</v>
      </c>
      <c r="F53" s="148">
        <f>CÁLCULO_BDI!$C$10</f>
        <v>0</v>
      </c>
      <c r="G53" s="149">
        <f t="shared" si="1"/>
        <v>0</v>
      </c>
      <c r="H53" s="150">
        <f t="shared" si="0"/>
        <v>0</v>
      </c>
    </row>
    <row r="54" spans="1:8" ht="15.75" x14ac:dyDescent="0.25">
      <c r="A54" s="203" t="s">
        <v>411</v>
      </c>
      <c r="B54" s="204"/>
      <c r="C54" s="204"/>
      <c r="D54" s="204"/>
      <c r="E54" s="204"/>
      <c r="F54" s="204"/>
      <c r="G54" s="205"/>
      <c r="H54" s="151">
        <f>SUM(H5:H53)</f>
        <v>0</v>
      </c>
    </row>
    <row r="55" spans="1:8" ht="15.75" x14ac:dyDescent="0.25">
      <c r="A55" s="206" t="s">
        <v>213</v>
      </c>
      <c r="B55" s="204"/>
      <c r="C55" s="204"/>
      <c r="D55" s="204"/>
      <c r="E55" s="204"/>
      <c r="F55" s="204"/>
      <c r="G55" s="205"/>
      <c r="H55" s="151">
        <f>H54/12</f>
        <v>0</v>
      </c>
    </row>
    <row r="56" spans="1:8" x14ac:dyDescent="0.25">
      <c r="A56" s="207"/>
      <c r="B56" s="207"/>
      <c r="C56" s="207"/>
      <c r="D56" s="207"/>
      <c r="E56" s="207"/>
      <c r="F56" s="207"/>
      <c r="G56" s="207"/>
      <c r="H56" s="207"/>
    </row>
  </sheetData>
  <mergeCells count="6">
    <mergeCell ref="A1:H1"/>
    <mergeCell ref="A54:G54"/>
    <mergeCell ref="A55:G55"/>
    <mergeCell ref="A2:H2"/>
    <mergeCell ref="A56:H56"/>
    <mergeCell ref="A3:H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E009D-C41F-483C-8EF5-C343BAB48320}">
  <sheetPr>
    <tabColor theme="4" tint="0.79998168889431442"/>
    <pageSetUpPr fitToPage="1"/>
  </sheetPr>
  <dimension ref="A1:E126"/>
  <sheetViews>
    <sheetView showGridLines="0" workbookViewId="0">
      <selection activeCell="D17" sqref="D17"/>
    </sheetView>
  </sheetViews>
  <sheetFormatPr defaultColWidth="8.85546875" defaultRowHeight="14.25" x14ac:dyDescent="0.25"/>
  <cols>
    <col min="1" max="1" width="3.85546875" style="53" customWidth="1"/>
    <col min="2" max="2" width="70.7109375" style="62" customWidth="1"/>
    <col min="3" max="3" width="14.7109375" style="53" customWidth="1"/>
    <col min="4" max="4" width="23.7109375" style="126" customWidth="1"/>
    <col min="5" max="5" width="100.140625" style="44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6.5" thickBot="1" x14ac:dyDescent="0.3">
      <c r="A1" s="268" t="s">
        <v>396</v>
      </c>
      <c r="B1" s="268"/>
      <c r="C1" s="268"/>
      <c r="D1" s="268"/>
      <c r="E1" s="268"/>
    </row>
    <row r="2" spans="1:5" ht="15" customHeight="1" thickBot="1" x14ac:dyDescent="0.3">
      <c r="A2" s="213" t="s">
        <v>230</v>
      </c>
      <c r="B2" s="214"/>
      <c r="C2" s="214"/>
      <c r="D2" s="215"/>
    </row>
    <row r="3" spans="1:5" ht="15" customHeight="1" x14ac:dyDescent="0.25">
      <c r="A3" s="216" t="s">
        <v>231</v>
      </c>
      <c r="B3" s="216"/>
      <c r="C3" s="216"/>
      <c r="D3" s="216"/>
    </row>
    <row r="4" spans="1:5" ht="15" customHeight="1" x14ac:dyDescent="0.25">
      <c r="A4" s="216" t="s">
        <v>232</v>
      </c>
      <c r="B4" s="216"/>
      <c r="C4" s="216"/>
      <c r="D4" s="216"/>
    </row>
    <row r="5" spans="1:5" ht="15" customHeight="1" thickBot="1" x14ac:dyDescent="0.3">
      <c r="A5" s="217"/>
      <c r="B5" s="217"/>
      <c r="C5" s="217"/>
      <c r="D5" s="217"/>
    </row>
    <row r="6" spans="1:5" ht="15" customHeight="1" thickBot="1" x14ac:dyDescent="0.3">
      <c r="A6" s="213" t="s">
        <v>233</v>
      </c>
      <c r="B6" s="214"/>
      <c r="C6" s="214"/>
      <c r="D6" s="215"/>
    </row>
    <row r="7" spans="1:5" ht="15" customHeight="1" thickBot="1" x14ac:dyDescent="0.3">
      <c r="A7" s="221" t="s">
        <v>234</v>
      </c>
      <c r="B7" s="222"/>
      <c r="C7" s="223"/>
      <c r="D7" s="224"/>
    </row>
    <row r="8" spans="1:5" ht="15" customHeight="1" x14ac:dyDescent="0.25">
      <c r="A8" s="45" t="s">
        <v>235</v>
      </c>
      <c r="B8" s="46" t="s">
        <v>236</v>
      </c>
      <c r="C8" s="225" t="s">
        <v>237</v>
      </c>
      <c r="D8" s="226"/>
    </row>
    <row r="9" spans="1:5" ht="15" customHeight="1" x14ac:dyDescent="0.25">
      <c r="A9" s="47" t="s">
        <v>238</v>
      </c>
      <c r="B9" s="48" t="s">
        <v>239</v>
      </c>
      <c r="C9" s="227"/>
      <c r="D9" s="228"/>
    </row>
    <row r="10" spans="1:5" ht="15" customHeight="1" x14ac:dyDescent="0.25">
      <c r="A10" s="47" t="s">
        <v>240</v>
      </c>
      <c r="B10" s="48" t="s">
        <v>241</v>
      </c>
      <c r="C10" s="227"/>
      <c r="D10" s="228"/>
    </row>
    <row r="11" spans="1:5" ht="15" customHeight="1" thickBot="1" x14ac:dyDescent="0.3">
      <c r="A11" s="49" t="s">
        <v>242</v>
      </c>
      <c r="B11" s="50" t="s">
        <v>243</v>
      </c>
      <c r="C11" s="229"/>
      <c r="D11" s="230"/>
    </row>
    <row r="12" spans="1:5" ht="15" customHeight="1" thickBot="1" x14ac:dyDescent="0.3">
      <c r="A12" s="51"/>
      <c r="B12" s="52"/>
      <c r="D12" s="54"/>
    </row>
    <row r="13" spans="1:5" ht="15" customHeight="1" thickBot="1" x14ac:dyDescent="0.3">
      <c r="A13" s="221" t="s">
        <v>244</v>
      </c>
      <c r="B13" s="222"/>
      <c r="C13" s="222"/>
      <c r="D13" s="231"/>
    </row>
    <row r="14" spans="1:5" ht="15" customHeight="1" x14ac:dyDescent="0.25">
      <c r="A14" s="45" t="s">
        <v>245</v>
      </c>
      <c r="B14" s="46" t="s">
        <v>246</v>
      </c>
      <c r="C14" s="218"/>
      <c r="D14" s="219"/>
    </row>
    <row r="15" spans="1:5" ht="15" customHeight="1" x14ac:dyDescent="0.25">
      <c r="A15" s="47" t="s">
        <v>247</v>
      </c>
      <c r="B15" s="220" t="s">
        <v>248</v>
      </c>
      <c r="C15" s="220"/>
      <c r="D15" s="55" t="s">
        <v>249</v>
      </c>
    </row>
    <row r="16" spans="1:5" ht="15" customHeight="1" x14ac:dyDescent="0.25">
      <c r="A16" s="47" t="s">
        <v>250</v>
      </c>
      <c r="B16" s="48" t="s">
        <v>251</v>
      </c>
      <c r="C16" s="56" t="s">
        <v>252</v>
      </c>
      <c r="D16" s="55" t="s">
        <v>412</v>
      </c>
      <c r="E16" s="57"/>
    </row>
    <row r="17" spans="1:5" ht="28.5" x14ac:dyDescent="0.25">
      <c r="A17" s="47" t="s">
        <v>253</v>
      </c>
      <c r="B17" s="220" t="s">
        <v>254</v>
      </c>
      <c r="C17" s="220"/>
      <c r="D17" s="58" t="s">
        <v>384</v>
      </c>
    </row>
    <row r="18" spans="1:5" ht="15" customHeight="1" x14ac:dyDescent="0.25">
      <c r="A18" s="47" t="s">
        <v>255</v>
      </c>
      <c r="B18" s="220" t="s">
        <v>256</v>
      </c>
      <c r="C18" s="220"/>
      <c r="D18" s="55" t="s">
        <v>257</v>
      </c>
    </row>
    <row r="19" spans="1:5" ht="15" customHeight="1" thickBot="1" x14ac:dyDescent="0.3">
      <c r="A19" s="49" t="s">
        <v>258</v>
      </c>
      <c r="B19" s="59" t="s">
        <v>259</v>
      </c>
      <c r="C19" s="60" t="s">
        <v>260</v>
      </c>
      <c r="D19" s="61">
        <v>1302</v>
      </c>
    </row>
    <row r="20" spans="1:5" ht="15" customHeight="1" thickBot="1" x14ac:dyDescent="0.3">
      <c r="D20" s="63"/>
    </row>
    <row r="21" spans="1:5" ht="15" customHeight="1" thickBot="1" x14ac:dyDescent="0.3">
      <c r="A21" s="232" t="s">
        <v>261</v>
      </c>
      <c r="B21" s="233"/>
      <c r="C21" s="233"/>
      <c r="D21" s="234"/>
      <c r="E21" s="64" t="s">
        <v>218</v>
      </c>
    </row>
    <row r="22" spans="1:5" ht="30" x14ac:dyDescent="0.25">
      <c r="A22" s="45" t="s">
        <v>262</v>
      </c>
      <c r="B22" s="235" t="s">
        <v>263</v>
      </c>
      <c r="C22" s="235"/>
      <c r="D22" s="65" t="s">
        <v>385</v>
      </c>
    </row>
    <row r="23" spans="1:5" ht="15" customHeight="1" x14ac:dyDescent="0.25">
      <c r="A23" s="47" t="s">
        <v>265</v>
      </c>
      <c r="B23" s="238" t="s">
        <v>266</v>
      </c>
      <c r="C23" s="238"/>
      <c r="D23" s="66">
        <v>3183</v>
      </c>
    </row>
    <row r="24" spans="1:5" ht="15" customHeight="1" x14ac:dyDescent="0.25">
      <c r="A24" s="47" t="s">
        <v>268</v>
      </c>
      <c r="B24" s="238" t="s">
        <v>269</v>
      </c>
      <c r="C24" s="238"/>
      <c r="D24" s="175">
        <v>0</v>
      </c>
      <c r="E24" s="179"/>
    </row>
    <row r="25" spans="1:5" ht="15" customHeight="1" x14ac:dyDescent="0.25">
      <c r="A25" s="47" t="s">
        <v>270</v>
      </c>
      <c r="B25" s="238" t="s">
        <v>271</v>
      </c>
      <c r="C25" s="238"/>
      <c r="D25" s="176"/>
      <c r="E25" s="179"/>
    </row>
    <row r="26" spans="1:5" ht="15" customHeight="1" x14ac:dyDescent="0.25">
      <c r="A26" s="47" t="s">
        <v>272</v>
      </c>
      <c r="B26" s="238" t="s">
        <v>273</v>
      </c>
      <c r="C26" s="238"/>
      <c r="D26" s="177"/>
      <c r="E26" s="184"/>
    </row>
    <row r="27" spans="1:5" ht="15" customHeight="1" x14ac:dyDescent="0.25">
      <c r="A27" s="47" t="s">
        <v>274</v>
      </c>
      <c r="B27" s="238" t="s">
        <v>275</v>
      </c>
      <c r="C27" s="238"/>
      <c r="D27" s="178"/>
      <c r="E27" s="184"/>
    </row>
    <row r="28" spans="1:5" ht="15" customHeight="1" x14ac:dyDescent="0.25">
      <c r="A28" s="47" t="s">
        <v>276</v>
      </c>
      <c r="B28" s="238" t="s">
        <v>277</v>
      </c>
      <c r="C28" s="239"/>
      <c r="D28" s="68" t="s">
        <v>278</v>
      </c>
      <c r="E28" s="181"/>
    </row>
    <row r="29" spans="1:5" ht="15" customHeight="1" thickBot="1" x14ac:dyDescent="0.3">
      <c r="A29" s="49" t="s">
        <v>279</v>
      </c>
      <c r="B29" s="240" t="s">
        <v>280</v>
      </c>
      <c r="C29" s="241"/>
      <c r="D29" s="69">
        <v>2</v>
      </c>
      <c r="E29" s="57"/>
    </row>
    <row r="30" spans="1:5" ht="15" customHeight="1" thickBot="1" x14ac:dyDescent="0.3">
      <c r="A30" s="70"/>
      <c r="B30" s="71"/>
      <c r="C30" s="71"/>
      <c r="D30" s="72"/>
    </row>
    <row r="31" spans="1:5" ht="15" customHeight="1" x14ac:dyDescent="0.25">
      <c r="A31" s="242" t="s">
        <v>281</v>
      </c>
      <c r="B31" s="243"/>
      <c r="C31" s="243"/>
      <c r="D31" s="244"/>
    </row>
    <row r="32" spans="1:5" ht="15" customHeight="1" x14ac:dyDescent="0.25">
      <c r="A32" s="245" t="s">
        <v>282</v>
      </c>
      <c r="B32" s="246"/>
      <c r="C32" s="247"/>
      <c r="D32" s="73" t="s">
        <v>283</v>
      </c>
    </row>
    <row r="33" spans="1:5" ht="15" customHeight="1" x14ac:dyDescent="0.25">
      <c r="A33" s="47" t="s">
        <v>284</v>
      </c>
      <c r="B33" s="248" t="s">
        <v>285</v>
      </c>
      <c r="C33" s="248"/>
      <c r="D33" s="74">
        <f>D24</f>
        <v>0</v>
      </c>
      <c r="E33" s="67"/>
    </row>
    <row r="34" spans="1:5" ht="15" customHeight="1" x14ac:dyDescent="0.25">
      <c r="A34" s="47" t="s">
        <v>386</v>
      </c>
      <c r="B34" s="84" t="s">
        <v>387</v>
      </c>
      <c r="C34" s="127">
        <v>0.3</v>
      </c>
      <c r="D34" s="74">
        <f>D33*C34</f>
        <v>0</v>
      </c>
      <c r="E34" s="67"/>
    </row>
    <row r="35" spans="1:5" ht="15" customHeight="1" thickBot="1" x14ac:dyDescent="0.3">
      <c r="A35" s="249" t="s">
        <v>286</v>
      </c>
      <c r="B35" s="250"/>
      <c r="C35" s="250"/>
      <c r="D35" s="75">
        <f>SUM(D33:D34)</f>
        <v>0</v>
      </c>
      <c r="E35" s="76"/>
    </row>
    <row r="36" spans="1:5" ht="15" customHeight="1" thickBot="1" x14ac:dyDescent="0.3">
      <c r="A36" s="62"/>
      <c r="C36" s="62"/>
      <c r="D36" s="62"/>
    </row>
    <row r="37" spans="1:5" ht="15" customHeight="1" x14ac:dyDescent="0.25">
      <c r="A37" s="242" t="s">
        <v>287</v>
      </c>
      <c r="B37" s="243"/>
      <c r="C37" s="243"/>
      <c r="D37" s="244"/>
    </row>
    <row r="38" spans="1:5" ht="15" customHeight="1" x14ac:dyDescent="0.25">
      <c r="A38" s="236" t="s">
        <v>288</v>
      </c>
      <c r="B38" s="237"/>
      <c r="C38" s="77" t="s">
        <v>289</v>
      </c>
      <c r="D38" s="78" t="s">
        <v>290</v>
      </c>
    </row>
    <row r="39" spans="1:5" ht="15" customHeight="1" x14ac:dyDescent="0.25">
      <c r="A39" s="47" t="s">
        <v>284</v>
      </c>
      <c r="B39" s="79" t="s">
        <v>291</v>
      </c>
      <c r="C39" s="80">
        <v>8.3299999999999999E-2</v>
      </c>
      <c r="D39" s="81">
        <f>(D35)*($C$39)</f>
        <v>0</v>
      </c>
    </row>
    <row r="40" spans="1:5" ht="28.5" customHeight="1" x14ac:dyDescent="0.25">
      <c r="A40" s="47" t="s">
        <v>292</v>
      </c>
      <c r="B40" s="79" t="s">
        <v>293</v>
      </c>
      <c r="C40" s="80">
        <v>0.121</v>
      </c>
      <c r="D40" s="81">
        <f>(D35)*($C$40)</f>
        <v>0</v>
      </c>
      <c r="E40" s="76"/>
    </row>
    <row r="41" spans="1:5" ht="15" customHeight="1" x14ac:dyDescent="0.25">
      <c r="A41" s="251" t="s">
        <v>294</v>
      </c>
      <c r="B41" s="252"/>
      <c r="C41" s="82">
        <f>SUM(C39:C40)</f>
        <v>0.20429999999999998</v>
      </c>
      <c r="D41" s="83">
        <f>SUM(D39:D40)</f>
        <v>0</v>
      </c>
    </row>
    <row r="42" spans="1:5" ht="15" customHeight="1" x14ac:dyDescent="0.25">
      <c r="A42" s="236" t="s">
        <v>295</v>
      </c>
      <c r="B42" s="237"/>
      <c r="C42" s="77" t="s">
        <v>289</v>
      </c>
      <c r="D42" s="73" t="s">
        <v>290</v>
      </c>
    </row>
    <row r="43" spans="1:5" ht="15" customHeight="1" x14ac:dyDescent="0.25">
      <c r="A43" s="47" t="s">
        <v>284</v>
      </c>
      <c r="B43" s="84" t="s">
        <v>296</v>
      </c>
      <c r="C43" s="80">
        <v>0.2</v>
      </c>
      <c r="D43" s="81">
        <f t="shared" ref="D43:D50" si="0">($D$35+$D$41)*(C43)</f>
        <v>0</v>
      </c>
    </row>
    <row r="44" spans="1:5" ht="15" customHeight="1" x14ac:dyDescent="0.25">
      <c r="A44" s="47" t="s">
        <v>292</v>
      </c>
      <c r="B44" s="84" t="s">
        <v>297</v>
      </c>
      <c r="C44" s="80">
        <v>2.5000000000000001E-2</v>
      </c>
      <c r="D44" s="81">
        <f t="shared" si="0"/>
        <v>0</v>
      </c>
    </row>
    <row r="45" spans="1:5" ht="31.5" customHeight="1" x14ac:dyDescent="0.25">
      <c r="A45" s="47" t="s">
        <v>298</v>
      </c>
      <c r="B45" s="84" t="s">
        <v>299</v>
      </c>
      <c r="C45" s="80">
        <v>0.06</v>
      </c>
      <c r="D45" s="81">
        <f t="shared" si="0"/>
        <v>0</v>
      </c>
    </row>
    <row r="46" spans="1:5" ht="15" customHeight="1" x14ac:dyDescent="0.25">
      <c r="A46" s="47" t="s">
        <v>300</v>
      </c>
      <c r="B46" s="84" t="s">
        <v>301</v>
      </c>
      <c r="C46" s="80">
        <v>1.4999999999999999E-2</v>
      </c>
      <c r="D46" s="81">
        <f t="shared" si="0"/>
        <v>0</v>
      </c>
    </row>
    <row r="47" spans="1:5" ht="15" customHeight="1" x14ac:dyDescent="0.25">
      <c r="A47" s="47" t="s">
        <v>302</v>
      </c>
      <c r="B47" s="84" t="s">
        <v>303</v>
      </c>
      <c r="C47" s="80">
        <v>0.01</v>
      </c>
      <c r="D47" s="81">
        <f t="shared" si="0"/>
        <v>0</v>
      </c>
    </row>
    <row r="48" spans="1:5" ht="15" customHeight="1" x14ac:dyDescent="0.25">
      <c r="A48" s="47" t="s">
        <v>304</v>
      </c>
      <c r="B48" s="85" t="s">
        <v>305</v>
      </c>
      <c r="C48" s="80">
        <v>6.0000000000000001E-3</v>
      </c>
      <c r="D48" s="81">
        <f t="shared" si="0"/>
        <v>0</v>
      </c>
    </row>
    <row r="49" spans="1:5" ht="15" customHeight="1" x14ac:dyDescent="0.25">
      <c r="A49" s="47" t="s">
        <v>306</v>
      </c>
      <c r="B49" s="84" t="s">
        <v>307</v>
      </c>
      <c r="C49" s="80">
        <v>2E-3</v>
      </c>
      <c r="D49" s="81">
        <f t="shared" si="0"/>
        <v>0</v>
      </c>
    </row>
    <row r="50" spans="1:5" ht="15" customHeight="1" x14ac:dyDescent="0.25">
      <c r="A50" s="47" t="s">
        <v>308</v>
      </c>
      <c r="B50" s="84" t="s">
        <v>309</v>
      </c>
      <c r="C50" s="80">
        <v>0.08</v>
      </c>
      <c r="D50" s="81">
        <f t="shared" si="0"/>
        <v>0</v>
      </c>
      <c r="E50" s="76"/>
    </row>
    <row r="51" spans="1:5" ht="15" customHeight="1" x14ac:dyDescent="0.25">
      <c r="A51" s="251" t="s">
        <v>310</v>
      </c>
      <c r="B51" s="252"/>
      <c r="C51" s="82">
        <f>SUM(C43:C50)</f>
        <v>0.39800000000000008</v>
      </c>
      <c r="D51" s="83">
        <f>SUM(D43:D50)</f>
        <v>0</v>
      </c>
    </row>
    <row r="52" spans="1:5" ht="15" customHeight="1" x14ac:dyDescent="0.25">
      <c r="A52" s="236" t="s">
        <v>311</v>
      </c>
      <c r="B52" s="237"/>
      <c r="C52" s="86" t="s">
        <v>312</v>
      </c>
      <c r="D52" s="73" t="s">
        <v>290</v>
      </c>
    </row>
    <row r="53" spans="1:5" ht="15" customHeight="1" x14ac:dyDescent="0.25">
      <c r="A53" s="47" t="s">
        <v>284</v>
      </c>
      <c r="B53" s="87" t="s">
        <v>313</v>
      </c>
      <c r="C53" s="182"/>
      <c r="D53" s="88">
        <f>IF((C53*22)-(D33*6%)&gt;0,(C53*22)-(D33*6%),0)</f>
        <v>0</v>
      </c>
      <c r="E53" s="179"/>
    </row>
    <row r="54" spans="1:5" ht="15" customHeight="1" x14ac:dyDescent="0.25">
      <c r="A54" s="47" t="s">
        <v>292</v>
      </c>
      <c r="B54" s="87" t="s">
        <v>314</v>
      </c>
      <c r="C54" s="183"/>
      <c r="D54" s="81">
        <f>(C54)*22</f>
        <v>0</v>
      </c>
      <c r="E54" s="179"/>
    </row>
    <row r="55" spans="1:5" ht="15" customHeight="1" x14ac:dyDescent="0.25">
      <c r="A55" s="253" t="s">
        <v>315</v>
      </c>
      <c r="B55" s="254"/>
      <c r="C55" s="89"/>
      <c r="D55" s="83">
        <f>SUM(D53:D54)</f>
        <v>0</v>
      </c>
    </row>
    <row r="56" spans="1:5" ht="15" customHeight="1" x14ac:dyDescent="0.25">
      <c r="A56" s="245" t="s">
        <v>316</v>
      </c>
      <c r="B56" s="246"/>
      <c r="C56" s="77" t="s">
        <v>317</v>
      </c>
      <c r="D56" s="73" t="s">
        <v>290</v>
      </c>
    </row>
    <row r="57" spans="1:5" ht="15" customHeight="1" x14ac:dyDescent="0.25">
      <c r="A57" s="47" t="s">
        <v>284</v>
      </c>
      <c r="B57" s="79" t="s">
        <v>318</v>
      </c>
      <c r="C57" s="90"/>
      <c r="D57" s="91">
        <f>(D35/220)*150%*0.5*C57</f>
        <v>0</v>
      </c>
    </row>
    <row r="58" spans="1:5" ht="15" customHeight="1" thickBot="1" x14ac:dyDescent="0.3">
      <c r="A58" s="255" t="s">
        <v>320</v>
      </c>
      <c r="B58" s="256"/>
      <c r="C58" s="92"/>
      <c r="D58" s="93">
        <f>SUM(D57)</f>
        <v>0</v>
      </c>
    </row>
    <row r="59" spans="1:5" ht="15" customHeight="1" x14ac:dyDescent="0.25">
      <c r="A59" s="236" t="s">
        <v>321</v>
      </c>
      <c r="B59" s="237"/>
      <c r="C59" s="237"/>
      <c r="D59" s="257"/>
    </row>
    <row r="60" spans="1:5" ht="15" customHeight="1" x14ac:dyDescent="0.2">
      <c r="A60" s="94" t="s">
        <v>322</v>
      </c>
      <c r="B60" s="258" t="s">
        <v>323</v>
      </c>
      <c r="C60" s="258"/>
      <c r="D60" s="74">
        <f>(D41)</f>
        <v>0</v>
      </c>
    </row>
    <row r="61" spans="1:5" ht="15" customHeight="1" x14ac:dyDescent="0.2">
      <c r="A61" s="94" t="s">
        <v>324</v>
      </c>
      <c r="B61" s="258" t="s">
        <v>325</v>
      </c>
      <c r="C61" s="258"/>
      <c r="D61" s="74">
        <f>(D51)</f>
        <v>0</v>
      </c>
    </row>
    <row r="62" spans="1:5" ht="15" customHeight="1" x14ac:dyDescent="0.2">
      <c r="A62" s="94" t="s">
        <v>326</v>
      </c>
      <c r="B62" s="258" t="s">
        <v>327</v>
      </c>
      <c r="C62" s="258"/>
      <c r="D62" s="74">
        <f>(D55)</f>
        <v>0</v>
      </c>
    </row>
    <row r="63" spans="1:5" ht="15" customHeight="1" x14ac:dyDescent="0.2">
      <c r="A63" s="94" t="s">
        <v>328</v>
      </c>
      <c r="B63" s="259" t="s">
        <v>329</v>
      </c>
      <c r="C63" s="260"/>
      <c r="D63" s="74">
        <f>D58</f>
        <v>0</v>
      </c>
    </row>
    <row r="64" spans="1:5" ht="15" customHeight="1" thickBot="1" x14ac:dyDescent="0.3">
      <c r="A64" s="255" t="s">
        <v>330</v>
      </c>
      <c r="B64" s="256"/>
      <c r="C64" s="256"/>
      <c r="D64" s="75">
        <f>SUM(D60:D63)</f>
        <v>0</v>
      </c>
    </row>
    <row r="65" spans="1:5" ht="15" customHeight="1" thickBot="1" x14ac:dyDescent="0.3">
      <c r="A65" s="95"/>
      <c r="B65" s="95"/>
      <c r="C65" s="95"/>
      <c r="D65" s="95"/>
    </row>
    <row r="66" spans="1:5" ht="15" customHeight="1" x14ac:dyDescent="0.25">
      <c r="A66" s="242" t="s">
        <v>331</v>
      </c>
      <c r="B66" s="243"/>
      <c r="C66" s="243"/>
      <c r="D66" s="244"/>
    </row>
    <row r="67" spans="1:5" ht="15" customHeight="1" x14ac:dyDescent="0.25">
      <c r="A67" s="236" t="s">
        <v>332</v>
      </c>
      <c r="B67" s="237"/>
      <c r="C67" s="77" t="s">
        <v>289</v>
      </c>
      <c r="D67" s="73" t="s">
        <v>290</v>
      </c>
    </row>
    <row r="68" spans="1:5" ht="15" customHeight="1" x14ac:dyDescent="0.25">
      <c r="A68" s="47" t="s">
        <v>284</v>
      </c>
      <c r="B68" s="96" t="s">
        <v>333</v>
      </c>
      <c r="C68" s="97">
        <v>4.1999999999999997E-3</v>
      </c>
      <c r="D68" s="91">
        <f t="shared" ref="D68:D73" si="1">($D$35)*(C68)</f>
        <v>0</v>
      </c>
    </row>
    <row r="69" spans="1:5" ht="28.5" x14ac:dyDescent="0.25">
      <c r="A69" s="47" t="s">
        <v>292</v>
      </c>
      <c r="B69" s="96" t="s">
        <v>334</v>
      </c>
      <c r="C69" s="98">
        <f>($C$50)*(C68)</f>
        <v>3.3599999999999998E-4</v>
      </c>
      <c r="D69" s="91">
        <f t="shared" si="1"/>
        <v>0</v>
      </c>
    </row>
    <row r="70" spans="1:5" ht="28.5" x14ac:dyDescent="0.25">
      <c r="A70" s="47" t="s">
        <v>298</v>
      </c>
      <c r="B70" s="96" t="s">
        <v>335</v>
      </c>
      <c r="C70" s="98">
        <v>3.9199999999999999E-2</v>
      </c>
      <c r="D70" s="91">
        <f t="shared" si="1"/>
        <v>0</v>
      </c>
    </row>
    <row r="71" spans="1:5" ht="28.5" x14ac:dyDescent="0.25">
      <c r="A71" s="47" t="s">
        <v>300</v>
      </c>
      <c r="B71" s="96" t="s">
        <v>336</v>
      </c>
      <c r="C71" s="98">
        <v>1.9400000000000001E-2</v>
      </c>
      <c r="D71" s="91">
        <f t="shared" si="1"/>
        <v>0</v>
      </c>
    </row>
    <row r="72" spans="1:5" x14ac:dyDescent="0.25">
      <c r="A72" s="47" t="s">
        <v>302</v>
      </c>
      <c r="B72" s="96" t="s">
        <v>337</v>
      </c>
      <c r="C72" s="98">
        <f>($C$51)*(C71)</f>
        <v>7.7212000000000018E-3</v>
      </c>
      <c r="D72" s="91">
        <f t="shared" si="1"/>
        <v>0</v>
      </c>
    </row>
    <row r="73" spans="1:5" ht="28.5" x14ac:dyDescent="0.25">
      <c r="A73" s="47" t="s">
        <v>304</v>
      </c>
      <c r="B73" s="96" t="s">
        <v>338</v>
      </c>
      <c r="C73" s="98">
        <v>8.0000000000000004E-4</v>
      </c>
      <c r="D73" s="91">
        <f t="shared" si="1"/>
        <v>0</v>
      </c>
    </row>
    <row r="74" spans="1:5" ht="15" customHeight="1" thickBot="1" x14ac:dyDescent="0.3">
      <c r="A74" s="255" t="s">
        <v>339</v>
      </c>
      <c r="B74" s="256"/>
      <c r="C74" s="99">
        <f>SUM(C68:C73)</f>
        <v>7.165719999999999E-2</v>
      </c>
      <c r="D74" s="75">
        <f>SUM(D68:D73)</f>
        <v>0</v>
      </c>
    </row>
    <row r="75" spans="1:5" ht="15" customHeight="1" thickBot="1" x14ac:dyDescent="0.3">
      <c r="A75" s="95"/>
      <c r="B75" s="100"/>
      <c r="C75" s="100"/>
      <c r="D75" s="100"/>
    </row>
    <row r="76" spans="1:5" ht="15" customHeight="1" x14ac:dyDescent="0.25">
      <c r="A76" s="242" t="s">
        <v>340</v>
      </c>
      <c r="B76" s="243"/>
      <c r="C76" s="243"/>
      <c r="D76" s="244"/>
    </row>
    <row r="77" spans="1:5" ht="15" customHeight="1" x14ac:dyDescent="0.25">
      <c r="A77" s="245" t="s">
        <v>341</v>
      </c>
      <c r="B77" s="246"/>
      <c r="C77" s="77" t="s">
        <v>289</v>
      </c>
      <c r="D77" s="73" t="s">
        <v>290</v>
      </c>
    </row>
    <row r="78" spans="1:5" ht="15" customHeight="1" x14ac:dyDescent="0.25">
      <c r="A78" s="47" t="s">
        <v>284</v>
      </c>
      <c r="B78" s="79" t="s">
        <v>342</v>
      </c>
      <c r="C78" s="98">
        <v>0</v>
      </c>
      <c r="D78" s="91">
        <f>($D$35+$D$41+$D$51+$D$55+$D$74)*(C78)</f>
        <v>0</v>
      </c>
      <c r="E78" s="76"/>
    </row>
    <row r="79" spans="1:5" ht="15" customHeight="1" x14ac:dyDescent="0.25">
      <c r="A79" s="47" t="s">
        <v>292</v>
      </c>
      <c r="B79" s="79" t="s">
        <v>343</v>
      </c>
      <c r="C79" s="98">
        <v>2.3999999999999998E-3</v>
      </c>
      <c r="D79" s="91">
        <f>($D$35+$D$41+$D$51+$D$55+$D$74)*(C79)</f>
        <v>0</v>
      </c>
    </row>
    <row r="80" spans="1:5" ht="15" customHeight="1" x14ac:dyDescent="0.25">
      <c r="A80" s="47" t="s">
        <v>298</v>
      </c>
      <c r="B80" s="79" t="s">
        <v>344</v>
      </c>
      <c r="C80" s="98">
        <v>1E-3</v>
      </c>
      <c r="D80" s="91">
        <f>($D$35+$D$41+$D$51+$D$55+$D$74)*(C80)</f>
        <v>0</v>
      </c>
    </row>
    <row r="81" spans="1:5" ht="15" customHeight="1" x14ac:dyDescent="0.25">
      <c r="A81" s="47" t="s">
        <v>300</v>
      </c>
      <c r="B81" s="79" t="s">
        <v>345</v>
      </c>
      <c r="C81" s="98">
        <v>1.6999999999999999E-3</v>
      </c>
      <c r="D81" s="91">
        <f>($D$35+$D$41+$D$51+$D$55+$D$74)*(C81)</f>
        <v>0</v>
      </c>
    </row>
    <row r="82" spans="1:5" ht="15" customHeight="1" x14ac:dyDescent="0.25">
      <c r="A82" s="47" t="s">
        <v>302</v>
      </c>
      <c r="B82" s="96" t="s">
        <v>346</v>
      </c>
      <c r="C82" s="98">
        <v>5.0000000000000001E-4</v>
      </c>
      <c r="D82" s="91">
        <f>($D$35+$D$41+$D$51+$D$55+$D$74)*(C82)</f>
        <v>0</v>
      </c>
    </row>
    <row r="83" spans="1:5" ht="15" customHeight="1" x14ac:dyDescent="0.25">
      <c r="A83" s="253" t="s">
        <v>347</v>
      </c>
      <c r="B83" s="254"/>
      <c r="C83" s="101">
        <f>SUM(C78:C82)</f>
        <v>5.5999999999999991E-3</v>
      </c>
      <c r="D83" s="102">
        <f>SUM(D78:D82)</f>
        <v>0</v>
      </c>
    </row>
    <row r="84" spans="1:5" ht="15" customHeight="1" x14ac:dyDescent="0.25">
      <c r="A84" s="245" t="s">
        <v>348</v>
      </c>
      <c r="B84" s="246"/>
      <c r="C84" s="77"/>
      <c r="D84" s="73" t="s">
        <v>290</v>
      </c>
    </row>
    <row r="85" spans="1:5" ht="15" customHeight="1" x14ac:dyDescent="0.25">
      <c r="A85" s="47" t="s">
        <v>284</v>
      </c>
      <c r="B85" s="79" t="s">
        <v>349</v>
      </c>
      <c r="C85" s="90"/>
      <c r="D85" s="91">
        <f>(D63/220)*150%*0.5*C85</f>
        <v>0</v>
      </c>
    </row>
    <row r="86" spans="1:5" ht="15" customHeight="1" thickBot="1" x14ac:dyDescent="0.3">
      <c r="A86" s="255" t="s">
        <v>350</v>
      </c>
      <c r="B86" s="256"/>
      <c r="C86" s="92"/>
      <c r="D86" s="93">
        <f>SUM(D85)</f>
        <v>0</v>
      </c>
    </row>
    <row r="87" spans="1:5" ht="15" customHeight="1" x14ac:dyDescent="0.25">
      <c r="A87" s="276" t="s">
        <v>351</v>
      </c>
      <c r="B87" s="277"/>
      <c r="C87" s="277"/>
      <c r="D87" s="278"/>
    </row>
    <row r="88" spans="1:5" ht="15" customHeight="1" x14ac:dyDescent="0.2">
      <c r="A88" s="94" t="s">
        <v>352</v>
      </c>
      <c r="B88" s="279" t="s">
        <v>353</v>
      </c>
      <c r="C88" s="280"/>
      <c r="D88" s="74">
        <f>(D83)</f>
        <v>0</v>
      </c>
    </row>
    <row r="89" spans="1:5" ht="15" customHeight="1" x14ac:dyDescent="0.2">
      <c r="A89" s="103" t="s">
        <v>354</v>
      </c>
      <c r="B89" s="259" t="s">
        <v>349</v>
      </c>
      <c r="C89" s="260"/>
      <c r="D89" s="91">
        <f>D86</f>
        <v>0</v>
      </c>
    </row>
    <row r="90" spans="1:5" ht="15" customHeight="1" thickBot="1" x14ac:dyDescent="0.3">
      <c r="A90" s="255" t="s">
        <v>355</v>
      </c>
      <c r="B90" s="256"/>
      <c r="C90" s="261"/>
      <c r="D90" s="75">
        <f>SUM(D88:D89)</f>
        <v>0</v>
      </c>
    </row>
    <row r="91" spans="1:5" ht="15" customHeight="1" thickBot="1" x14ac:dyDescent="0.3">
      <c r="A91" s="95"/>
      <c r="B91" s="95"/>
      <c r="C91" s="95"/>
      <c r="D91" s="95"/>
    </row>
    <row r="92" spans="1:5" ht="15" customHeight="1" x14ac:dyDescent="0.25">
      <c r="A92" s="242" t="s">
        <v>356</v>
      </c>
      <c r="B92" s="243"/>
      <c r="C92" s="243"/>
      <c r="D92" s="244"/>
    </row>
    <row r="93" spans="1:5" ht="15" customHeight="1" x14ac:dyDescent="0.25">
      <c r="A93" s="236" t="s">
        <v>357</v>
      </c>
      <c r="B93" s="237"/>
      <c r="C93" s="237"/>
      <c r="D93" s="73" t="s">
        <v>290</v>
      </c>
    </row>
    <row r="94" spans="1:5" ht="15" customHeight="1" x14ac:dyDescent="0.25">
      <c r="A94" s="47" t="s">
        <v>284</v>
      </c>
      <c r="B94" s="104" t="s">
        <v>388</v>
      </c>
      <c r="C94" s="105"/>
      <c r="D94" s="88">
        <f>MATERIAL_FERRAMENTAL!H19</f>
        <v>0</v>
      </c>
      <c r="E94" s="275"/>
    </row>
    <row r="95" spans="1:5" ht="15" customHeight="1" x14ac:dyDescent="0.25">
      <c r="A95" s="47" t="s">
        <v>292</v>
      </c>
      <c r="B95" s="104" t="s">
        <v>389</v>
      </c>
      <c r="C95" s="105"/>
      <c r="D95" s="81">
        <f>MATERIAL_FERRAMENTAL!H63</f>
        <v>0</v>
      </c>
      <c r="E95" s="275"/>
    </row>
    <row r="96" spans="1:5" ht="15" customHeight="1" x14ac:dyDescent="0.25">
      <c r="A96" s="47" t="s">
        <v>298</v>
      </c>
      <c r="B96" s="104" t="s">
        <v>360</v>
      </c>
      <c r="C96" s="105"/>
      <c r="D96" s="81">
        <f>MATERIAL_FERRAMENTAL!H71</f>
        <v>0</v>
      </c>
      <c r="E96" s="275"/>
    </row>
    <row r="97" spans="1:5" ht="15" customHeight="1" x14ac:dyDescent="0.25">
      <c r="A97" s="47" t="s">
        <v>390</v>
      </c>
      <c r="B97" s="104" t="s">
        <v>134</v>
      </c>
      <c r="C97" s="105"/>
      <c r="D97" s="81">
        <f>MATERIAL_FERRAMENTAL!H82</f>
        <v>0</v>
      </c>
      <c r="E97" s="275"/>
    </row>
    <row r="98" spans="1:5" ht="15" customHeight="1" thickBot="1" x14ac:dyDescent="0.3">
      <c r="A98" s="255" t="s">
        <v>361</v>
      </c>
      <c r="B98" s="261"/>
      <c r="C98" s="106">
        <f>C94</f>
        <v>0</v>
      </c>
      <c r="D98" s="75">
        <f>SUM(D94:D96)</f>
        <v>0</v>
      </c>
    </row>
    <row r="99" spans="1:5" ht="15" customHeight="1" thickBot="1" x14ac:dyDescent="0.3">
      <c r="A99" s="107"/>
      <c r="B99" s="108"/>
      <c r="C99" s="108"/>
      <c r="D99" s="109"/>
    </row>
    <row r="100" spans="1:5" ht="15" customHeight="1" x14ac:dyDescent="0.25">
      <c r="A100" s="262" t="s">
        <v>362</v>
      </c>
      <c r="B100" s="263"/>
      <c r="C100" s="263"/>
      <c r="D100" s="264"/>
    </row>
    <row r="101" spans="1:5" ht="15" customHeight="1" x14ac:dyDescent="0.25">
      <c r="A101" s="265" t="s">
        <v>363</v>
      </c>
      <c r="B101" s="266"/>
      <c r="C101" s="77" t="s">
        <v>289</v>
      </c>
      <c r="D101" s="110" t="s">
        <v>290</v>
      </c>
    </row>
    <row r="102" spans="1:5" ht="15" customHeight="1" x14ac:dyDescent="0.25">
      <c r="A102" s="47" t="s">
        <v>284</v>
      </c>
      <c r="B102" s="111" t="s">
        <v>364</v>
      </c>
      <c r="C102" s="180"/>
      <c r="D102" s="91">
        <f>(D35+D64+D74+D90+D98)*C102</f>
        <v>0</v>
      </c>
      <c r="E102" s="112"/>
    </row>
    <row r="103" spans="1:5" ht="15" customHeight="1" x14ac:dyDescent="0.25">
      <c r="A103" s="47" t="s">
        <v>292</v>
      </c>
      <c r="B103" s="111" t="s">
        <v>365</v>
      </c>
      <c r="C103" s="180"/>
      <c r="D103" s="91">
        <f>(D35+D64+D74+D90+D98+D102)*C103</f>
        <v>0</v>
      </c>
      <c r="E103" s="112"/>
    </row>
    <row r="104" spans="1:5" ht="15" customHeight="1" x14ac:dyDescent="0.25">
      <c r="A104" s="267" t="s">
        <v>298</v>
      </c>
      <c r="B104" s="85" t="s">
        <v>366</v>
      </c>
      <c r="C104" s="113">
        <f>C105+C106+C109</f>
        <v>0</v>
      </c>
      <c r="D104" s="114"/>
      <c r="E104" s="115"/>
    </row>
    <row r="105" spans="1:5" ht="15" customHeight="1" x14ac:dyDescent="0.25">
      <c r="A105" s="267"/>
      <c r="B105" s="116" t="s">
        <v>367</v>
      </c>
      <c r="C105" s="180"/>
      <c r="D105" s="91">
        <f>((D35+D64+D74+D90+D98+D102+D103)/(1-C104))*C105</f>
        <v>0</v>
      </c>
      <c r="E105" s="115"/>
    </row>
    <row r="106" spans="1:5" ht="15" customHeight="1" x14ac:dyDescent="0.25">
      <c r="A106" s="267"/>
      <c r="B106" s="116" t="s">
        <v>368</v>
      </c>
      <c r="C106" s="180"/>
      <c r="D106" s="91">
        <f>((D35+D64+D74+D90+D98+D102+D103)/(1-C104))*C106</f>
        <v>0</v>
      </c>
      <c r="E106" s="115"/>
    </row>
    <row r="107" spans="1:5" ht="15" customHeight="1" x14ac:dyDescent="0.25">
      <c r="A107" s="267"/>
      <c r="B107" s="85" t="s">
        <v>369</v>
      </c>
      <c r="C107" s="117"/>
      <c r="D107" s="91"/>
    </row>
    <row r="108" spans="1:5" ht="15" customHeight="1" x14ac:dyDescent="0.25">
      <c r="A108" s="267"/>
      <c r="B108" s="85" t="s">
        <v>370</v>
      </c>
      <c r="C108" s="117"/>
      <c r="D108" s="91"/>
    </row>
    <row r="109" spans="1:5" ht="15" customHeight="1" x14ac:dyDescent="0.25">
      <c r="A109" s="267"/>
      <c r="B109" s="116" t="s">
        <v>371</v>
      </c>
      <c r="C109" s="180"/>
      <c r="D109" s="91">
        <f>((D35+D64+D74+D90+D98+D102+D103)/(1-C104))*C109</f>
        <v>0</v>
      </c>
      <c r="E109" s="76"/>
    </row>
    <row r="110" spans="1:5" ht="15" customHeight="1" thickBot="1" x14ac:dyDescent="0.3">
      <c r="A110" s="255" t="s">
        <v>372</v>
      </c>
      <c r="B110" s="256"/>
      <c r="C110" s="118">
        <f>C102+C103+C105+C106+C109</f>
        <v>0</v>
      </c>
      <c r="D110" s="93">
        <f>SUM(D102:D103,D105:D106,D109)</f>
        <v>0</v>
      </c>
    </row>
    <row r="111" spans="1:5" ht="15" customHeight="1" thickBot="1" x14ac:dyDescent="0.3">
      <c r="A111" s="95"/>
      <c r="B111" s="95"/>
      <c r="C111" s="95"/>
      <c r="D111" s="95"/>
      <c r="E111" s="76">
        <f>E109*48</f>
        <v>0</v>
      </c>
    </row>
    <row r="112" spans="1:5" ht="15" customHeight="1" x14ac:dyDescent="0.25">
      <c r="A112" s="242" t="s">
        <v>373</v>
      </c>
      <c r="B112" s="243"/>
      <c r="C112" s="243"/>
      <c r="D112" s="244"/>
    </row>
    <row r="113" spans="1:5" ht="15" customHeight="1" x14ac:dyDescent="0.25">
      <c r="A113" s="236" t="s">
        <v>374</v>
      </c>
      <c r="B113" s="237"/>
      <c r="C113" s="237"/>
      <c r="D113" s="119" t="s">
        <v>290</v>
      </c>
    </row>
    <row r="114" spans="1:5" ht="15" customHeight="1" x14ac:dyDescent="0.25">
      <c r="A114" s="47" t="s">
        <v>284</v>
      </c>
      <c r="B114" s="269" t="s">
        <v>375</v>
      </c>
      <c r="C114" s="270"/>
      <c r="D114" s="120">
        <f>(D35)</f>
        <v>0</v>
      </c>
    </row>
    <row r="115" spans="1:5" ht="15" customHeight="1" x14ac:dyDescent="0.25">
      <c r="A115" s="47" t="s">
        <v>292</v>
      </c>
      <c r="B115" s="269" t="s">
        <v>376</v>
      </c>
      <c r="C115" s="270"/>
      <c r="D115" s="91">
        <f>(D64)</f>
        <v>0</v>
      </c>
    </row>
    <row r="116" spans="1:5" ht="15" customHeight="1" x14ac:dyDescent="0.25">
      <c r="A116" s="47" t="s">
        <v>298</v>
      </c>
      <c r="B116" s="269" t="s">
        <v>377</v>
      </c>
      <c r="C116" s="270"/>
      <c r="D116" s="91">
        <f>(D74)</f>
        <v>0</v>
      </c>
    </row>
    <row r="117" spans="1:5" ht="15" customHeight="1" x14ac:dyDescent="0.25">
      <c r="A117" s="47" t="s">
        <v>300</v>
      </c>
      <c r="B117" s="269" t="s">
        <v>378</v>
      </c>
      <c r="C117" s="270"/>
      <c r="D117" s="91">
        <f>(D90)</f>
        <v>0</v>
      </c>
    </row>
    <row r="118" spans="1:5" ht="15" customHeight="1" x14ac:dyDescent="0.25">
      <c r="A118" s="47" t="s">
        <v>302</v>
      </c>
      <c r="B118" s="269" t="s">
        <v>379</v>
      </c>
      <c r="C118" s="270"/>
      <c r="D118" s="91">
        <f>D98</f>
        <v>0</v>
      </c>
    </row>
    <row r="119" spans="1:5" ht="15" customHeight="1" x14ac:dyDescent="0.25">
      <c r="A119" s="271" t="s">
        <v>380</v>
      </c>
      <c r="B119" s="272"/>
      <c r="C119" s="273"/>
      <c r="D119" s="121">
        <f>SUM(D114:D118)</f>
        <v>0</v>
      </c>
      <c r="E119" s="76"/>
    </row>
    <row r="120" spans="1:5" ht="15" customHeight="1" thickBot="1" x14ac:dyDescent="0.3">
      <c r="A120" s="122" t="s">
        <v>304</v>
      </c>
      <c r="B120" s="274" t="s">
        <v>381</v>
      </c>
      <c r="C120" s="274"/>
      <c r="D120" s="123">
        <f>(D110)</f>
        <v>0</v>
      </c>
    </row>
    <row r="121" spans="1:5" ht="15" customHeight="1" thickBot="1" x14ac:dyDescent="0.3">
      <c r="A121" s="211" t="s">
        <v>382</v>
      </c>
      <c r="B121" s="212"/>
      <c r="C121" s="212"/>
      <c r="D121" s="124">
        <f>SUM(D119:D120)</f>
        <v>0</v>
      </c>
    </row>
    <row r="122" spans="1:5" ht="15" customHeight="1" thickBot="1" x14ac:dyDescent="0.3">
      <c r="A122" s="211" t="s">
        <v>383</v>
      </c>
      <c r="B122" s="212"/>
      <c r="C122" s="212"/>
      <c r="D122" s="124">
        <f>D121/(44*4)</f>
        <v>0</v>
      </c>
    </row>
    <row r="123" spans="1:5" ht="15" customHeight="1" x14ac:dyDescent="0.25">
      <c r="D123" s="63"/>
    </row>
    <row r="124" spans="1:5" ht="15" customHeight="1" x14ac:dyDescent="0.25">
      <c r="D124" s="63"/>
    </row>
    <row r="125" spans="1:5" ht="15" customHeight="1" x14ac:dyDescent="0.25">
      <c r="D125" s="63"/>
    </row>
    <row r="126" spans="1:5" ht="15" customHeight="1" x14ac:dyDescent="0.25">
      <c r="C126" s="125"/>
    </row>
  </sheetData>
  <mergeCells count="75">
    <mergeCell ref="A1:E1"/>
    <mergeCell ref="A121:C121"/>
    <mergeCell ref="B115:C115"/>
    <mergeCell ref="B116:C116"/>
    <mergeCell ref="B117:C117"/>
    <mergeCell ref="B118:C118"/>
    <mergeCell ref="A119:C119"/>
    <mergeCell ref="B120:C120"/>
    <mergeCell ref="E94:E97"/>
    <mergeCell ref="A87:D87"/>
    <mergeCell ref="B88:C88"/>
    <mergeCell ref="B114:C114"/>
    <mergeCell ref="A90:C90"/>
    <mergeCell ref="A92:D92"/>
    <mergeCell ref="A93:C93"/>
    <mergeCell ref="A112:D112"/>
    <mergeCell ref="A113:C113"/>
    <mergeCell ref="B89:C89"/>
    <mergeCell ref="A98:B98"/>
    <mergeCell ref="A100:D100"/>
    <mergeCell ref="A101:B101"/>
    <mergeCell ref="A104:A109"/>
    <mergeCell ref="A110:B110"/>
    <mergeCell ref="A77:B77"/>
    <mergeCell ref="A83:B83"/>
    <mergeCell ref="A84:B84"/>
    <mergeCell ref="A86:B86"/>
    <mergeCell ref="A56:B56"/>
    <mergeCell ref="A58:B58"/>
    <mergeCell ref="A59:D59"/>
    <mergeCell ref="B60:C60"/>
    <mergeCell ref="B61:C61"/>
    <mergeCell ref="B62:C62"/>
    <mergeCell ref="A64:C64"/>
    <mergeCell ref="A66:D66"/>
    <mergeCell ref="A67:B67"/>
    <mergeCell ref="A74:B74"/>
    <mergeCell ref="A76:D76"/>
    <mergeCell ref="B63:C63"/>
    <mergeCell ref="A41:B41"/>
    <mergeCell ref="A42:B42"/>
    <mergeCell ref="A51:B51"/>
    <mergeCell ref="A52:B52"/>
    <mergeCell ref="A55:B55"/>
    <mergeCell ref="A21:D21"/>
    <mergeCell ref="B22:C22"/>
    <mergeCell ref="A38:B38"/>
    <mergeCell ref="B24:C24"/>
    <mergeCell ref="B25:C25"/>
    <mergeCell ref="B26:C26"/>
    <mergeCell ref="B27:C27"/>
    <mergeCell ref="B28:C28"/>
    <mergeCell ref="B29:C29"/>
    <mergeCell ref="A31:D31"/>
    <mergeCell ref="B23:C23"/>
    <mergeCell ref="A32:C32"/>
    <mergeCell ref="B33:C33"/>
    <mergeCell ref="A35:C35"/>
    <mergeCell ref="A37:D37"/>
    <mergeCell ref="A122:C122"/>
    <mergeCell ref="A2:D2"/>
    <mergeCell ref="A3:D3"/>
    <mergeCell ref="A4:D4"/>
    <mergeCell ref="A5:D5"/>
    <mergeCell ref="A6:D6"/>
    <mergeCell ref="C14:D14"/>
    <mergeCell ref="B15:C15"/>
    <mergeCell ref="B17:C17"/>
    <mergeCell ref="B18:C18"/>
    <mergeCell ref="A7:D7"/>
    <mergeCell ref="C8:D8"/>
    <mergeCell ref="C9:D9"/>
    <mergeCell ref="C10:D10"/>
    <mergeCell ref="C11:D11"/>
    <mergeCell ref="A13:D13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2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5762A-A059-429B-BD75-B3E7ADD0FE66}">
  <sheetPr>
    <tabColor theme="6" tint="0.79998168889431442"/>
    <pageSetUpPr fitToPage="1"/>
  </sheetPr>
  <dimension ref="A1:E124"/>
  <sheetViews>
    <sheetView showGridLines="0" zoomScaleNormal="100" zoomScaleSheetLayoutView="100" workbookViewId="0">
      <selection activeCell="D17" sqref="D17"/>
    </sheetView>
  </sheetViews>
  <sheetFormatPr defaultColWidth="8.85546875" defaultRowHeight="15" customHeight="1" x14ac:dyDescent="0.25"/>
  <cols>
    <col min="1" max="1" width="3.85546875" style="53" customWidth="1"/>
    <col min="2" max="2" width="70.7109375" style="62" customWidth="1"/>
    <col min="3" max="3" width="14.7109375" style="53" customWidth="1"/>
    <col min="4" max="4" width="23.7109375" style="126" customWidth="1"/>
    <col min="5" max="5" width="100" style="44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268" t="s">
        <v>396</v>
      </c>
      <c r="B1" s="268"/>
      <c r="C1" s="268"/>
      <c r="D1" s="268"/>
      <c r="E1" s="268"/>
    </row>
    <row r="2" spans="1:5" ht="15" customHeight="1" thickBot="1" x14ac:dyDescent="0.3">
      <c r="A2" s="213" t="s">
        <v>230</v>
      </c>
      <c r="B2" s="214"/>
      <c r="C2" s="214"/>
      <c r="D2" s="215"/>
    </row>
    <row r="3" spans="1:5" ht="15" customHeight="1" x14ac:dyDescent="0.25">
      <c r="A3" s="216" t="s">
        <v>231</v>
      </c>
      <c r="B3" s="216"/>
      <c r="C3" s="216"/>
      <c r="D3" s="216"/>
    </row>
    <row r="4" spans="1:5" ht="15" customHeight="1" x14ac:dyDescent="0.25">
      <c r="A4" s="216" t="s">
        <v>232</v>
      </c>
      <c r="B4" s="216"/>
      <c r="C4" s="216"/>
      <c r="D4" s="216"/>
    </row>
    <row r="5" spans="1:5" ht="15" customHeight="1" thickBot="1" x14ac:dyDescent="0.3">
      <c r="A5" s="217"/>
      <c r="B5" s="217"/>
      <c r="C5" s="217"/>
      <c r="D5" s="217"/>
    </row>
    <row r="6" spans="1:5" ht="15" customHeight="1" thickBot="1" x14ac:dyDescent="0.3">
      <c r="A6" s="213" t="s">
        <v>233</v>
      </c>
      <c r="B6" s="214"/>
      <c r="C6" s="214"/>
      <c r="D6" s="215"/>
    </row>
    <row r="7" spans="1:5" ht="15" customHeight="1" thickBot="1" x14ac:dyDescent="0.3">
      <c r="A7" s="221" t="s">
        <v>234</v>
      </c>
      <c r="B7" s="222"/>
      <c r="C7" s="223"/>
      <c r="D7" s="224"/>
    </row>
    <row r="8" spans="1:5" ht="15" customHeight="1" x14ac:dyDescent="0.25">
      <c r="A8" s="45" t="s">
        <v>235</v>
      </c>
      <c r="B8" s="46" t="s">
        <v>236</v>
      </c>
      <c r="C8" s="225" t="s">
        <v>237</v>
      </c>
      <c r="D8" s="226"/>
    </row>
    <row r="9" spans="1:5" ht="15" customHeight="1" x14ac:dyDescent="0.25">
      <c r="A9" s="47" t="s">
        <v>238</v>
      </c>
      <c r="B9" s="48" t="s">
        <v>239</v>
      </c>
      <c r="C9" s="227"/>
      <c r="D9" s="228"/>
    </row>
    <row r="10" spans="1:5" ht="15" customHeight="1" x14ac:dyDescent="0.25">
      <c r="A10" s="47" t="s">
        <v>240</v>
      </c>
      <c r="B10" s="48" t="s">
        <v>241</v>
      </c>
      <c r="C10" s="227"/>
      <c r="D10" s="228"/>
    </row>
    <row r="11" spans="1:5" ht="15" customHeight="1" thickBot="1" x14ac:dyDescent="0.3">
      <c r="A11" s="49" t="s">
        <v>242</v>
      </c>
      <c r="B11" s="50" t="s">
        <v>243</v>
      </c>
      <c r="C11" s="229"/>
      <c r="D11" s="230"/>
    </row>
    <row r="12" spans="1:5" ht="15" customHeight="1" thickBot="1" x14ac:dyDescent="0.3">
      <c r="A12" s="51"/>
      <c r="B12" s="52"/>
      <c r="D12" s="54"/>
    </row>
    <row r="13" spans="1:5" ht="15" customHeight="1" thickBot="1" x14ac:dyDescent="0.3">
      <c r="A13" s="221" t="s">
        <v>244</v>
      </c>
      <c r="B13" s="222"/>
      <c r="C13" s="222"/>
      <c r="D13" s="231"/>
    </row>
    <row r="14" spans="1:5" ht="15" customHeight="1" x14ac:dyDescent="0.25">
      <c r="A14" s="45" t="s">
        <v>245</v>
      </c>
      <c r="B14" s="46" t="s">
        <v>246</v>
      </c>
      <c r="C14" s="218"/>
      <c r="D14" s="219"/>
    </row>
    <row r="15" spans="1:5" ht="15" customHeight="1" x14ac:dyDescent="0.25">
      <c r="A15" s="47" t="s">
        <v>247</v>
      </c>
      <c r="B15" s="220" t="s">
        <v>248</v>
      </c>
      <c r="C15" s="220"/>
      <c r="D15" s="55" t="s">
        <v>249</v>
      </c>
    </row>
    <row r="16" spans="1:5" ht="14.25" x14ac:dyDescent="0.25">
      <c r="A16" s="47" t="s">
        <v>250</v>
      </c>
      <c r="B16" s="48" t="s">
        <v>251</v>
      </c>
      <c r="C16" s="56" t="s">
        <v>252</v>
      </c>
      <c r="D16" s="55" t="s">
        <v>412</v>
      </c>
      <c r="E16" s="57"/>
    </row>
    <row r="17" spans="1:5" ht="15" customHeight="1" x14ac:dyDescent="0.25">
      <c r="A17" s="47" t="s">
        <v>253</v>
      </c>
      <c r="B17" s="220" t="s">
        <v>254</v>
      </c>
      <c r="C17" s="220"/>
      <c r="D17" s="58"/>
    </row>
    <row r="18" spans="1:5" ht="15" customHeight="1" x14ac:dyDescent="0.25">
      <c r="A18" s="47" t="s">
        <v>255</v>
      </c>
      <c r="B18" s="220" t="s">
        <v>256</v>
      </c>
      <c r="C18" s="220"/>
      <c r="D18" s="55" t="s">
        <v>257</v>
      </c>
    </row>
    <row r="19" spans="1:5" ht="15" customHeight="1" thickBot="1" x14ac:dyDescent="0.3">
      <c r="A19" s="49" t="s">
        <v>258</v>
      </c>
      <c r="B19" s="59" t="s">
        <v>259</v>
      </c>
      <c r="C19" s="60" t="s">
        <v>260</v>
      </c>
      <c r="D19" s="61">
        <v>1302</v>
      </c>
    </row>
    <row r="20" spans="1:5" ht="15" customHeight="1" thickBot="1" x14ac:dyDescent="0.3">
      <c r="D20" s="63"/>
    </row>
    <row r="21" spans="1:5" ht="15.75" thickBot="1" x14ac:dyDescent="0.3">
      <c r="A21" s="232" t="s">
        <v>261</v>
      </c>
      <c r="B21" s="233"/>
      <c r="C21" s="233"/>
      <c r="D21" s="234"/>
      <c r="E21" s="64" t="s">
        <v>218</v>
      </c>
    </row>
    <row r="22" spans="1:5" ht="15" customHeight="1" x14ac:dyDescent="0.25">
      <c r="A22" s="45" t="s">
        <v>262</v>
      </c>
      <c r="B22" s="235" t="s">
        <v>263</v>
      </c>
      <c r="C22" s="235"/>
      <c r="D22" s="65" t="s">
        <v>264</v>
      </c>
    </row>
    <row r="23" spans="1:5" ht="15" customHeight="1" x14ac:dyDescent="0.25">
      <c r="A23" s="47" t="s">
        <v>265</v>
      </c>
      <c r="B23" s="238" t="s">
        <v>266</v>
      </c>
      <c r="C23" s="238"/>
      <c r="D23" s="66" t="s">
        <v>267</v>
      </c>
    </row>
    <row r="24" spans="1:5" ht="15" customHeight="1" x14ac:dyDescent="0.25">
      <c r="A24" s="47" t="s">
        <v>268</v>
      </c>
      <c r="B24" s="238" t="s">
        <v>269</v>
      </c>
      <c r="C24" s="238"/>
      <c r="D24" s="175"/>
      <c r="E24" s="179"/>
    </row>
    <row r="25" spans="1:5" ht="15" customHeight="1" x14ac:dyDescent="0.25">
      <c r="A25" s="47" t="s">
        <v>270</v>
      </c>
      <c r="B25" s="238" t="s">
        <v>271</v>
      </c>
      <c r="C25" s="238"/>
      <c r="D25" s="176"/>
      <c r="E25" s="179"/>
    </row>
    <row r="26" spans="1:5" ht="15" customHeight="1" x14ac:dyDescent="0.25">
      <c r="A26" s="47" t="s">
        <v>272</v>
      </c>
      <c r="B26" s="238" t="s">
        <v>273</v>
      </c>
      <c r="C26" s="238"/>
      <c r="D26" s="177"/>
    </row>
    <row r="27" spans="1:5" ht="15" customHeight="1" x14ac:dyDescent="0.25">
      <c r="A27" s="47" t="s">
        <v>274</v>
      </c>
      <c r="B27" s="238" t="s">
        <v>275</v>
      </c>
      <c r="C27" s="238"/>
      <c r="D27" s="178"/>
    </row>
    <row r="28" spans="1:5" ht="15" customHeight="1" x14ac:dyDescent="0.25">
      <c r="A28" s="47" t="s">
        <v>276</v>
      </c>
      <c r="B28" s="238" t="s">
        <v>277</v>
      </c>
      <c r="C28" s="239"/>
      <c r="D28" s="68" t="s">
        <v>278</v>
      </c>
      <c r="E28" s="67"/>
    </row>
    <row r="29" spans="1:5" ht="15" customHeight="1" thickBot="1" x14ac:dyDescent="0.3">
      <c r="A29" s="49" t="s">
        <v>279</v>
      </c>
      <c r="B29" s="240" t="s">
        <v>280</v>
      </c>
      <c r="C29" s="241"/>
      <c r="D29" s="69">
        <v>1</v>
      </c>
      <c r="E29" s="57"/>
    </row>
    <row r="30" spans="1:5" ht="15" customHeight="1" thickBot="1" x14ac:dyDescent="0.3">
      <c r="A30" s="70"/>
      <c r="B30" s="71"/>
      <c r="C30" s="71"/>
      <c r="D30" s="72"/>
    </row>
    <row r="31" spans="1:5" ht="15" customHeight="1" x14ac:dyDescent="0.25">
      <c r="A31" s="242" t="s">
        <v>281</v>
      </c>
      <c r="B31" s="243"/>
      <c r="C31" s="243"/>
      <c r="D31" s="244"/>
    </row>
    <row r="32" spans="1:5" ht="15" customHeight="1" x14ac:dyDescent="0.25">
      <c r="A32" s="245" t="s">
        <v>282</v>
      </c>
      <c r="B32" s="246"/>
      <c r="C32" s="247"/>
      <c r="D32" s="73" t="s">
        <v>283</v>
      </c>
    </row>
    <row r="33" spans="1:5" ht="15" customHeight="1" x14ac:dyDescent="0.25">
      <c r="A33" s="47" t="s">
        <v>284</v>
      </c>
      <c r="B33" s="248" t="s">
        <v>285</v>
      </c>
      <c r="C33" s="248"/>
      <c r="D33" s="74">
        <f>D24</f>
        <v>0</v>
      </c>
      <c r="E33" s="67"/>
    </row>
    <row r="34" spans="1:5" ht="15" customHeight="1" thickBot="1" x14ac:dyDescent="0.3">
      <c r="A34" s="249" t="s">
        <v>286</v>
      </c>
      <c r="B34" s="250"/>
      <c r="C34" s="250"/>
      <c r="D34" s="75">
        <f>SUM(D33:D33)</f>
        <v>0</v>
      </c>
      <c r="E34" s="76"/>
    </row>
    <row r="35" spans="1:5" ht="15" customHeight="1" thickBot="1" x14ac:dyDescent="0.3">
      <c r="A35" s="62"/>
      <c r="C35" s="62"/>
      <c r="D35" s="62"/>
    </row>
    <row r="36" spans="1:5" ht="15" customHeight="1" x14ac:dyDescent="0.25">
      <c r="A36" s="242" t="s">
        <v>287</v>
      </c>
      <c r="B36" s="243"/>
      <c r="C36" s="243"/>
      <c r="D36" s="244"/>
    </row>
    <row r="37" spans="1:5" ht="15" customHeight="1" x14ac:dyDescent="0.25">
      <c r="A37" s="236" t="s">
        <v>288</v>
      </c>
      <c r="B37" s="237"/>
      <c r="C37" s="77" t="s">
        <v>289</v>
      </c>
      <c r="D37" s="78" t="s">
        <v>290</v>
      </c>
    </row>
    <row r="38" spans="1:5" ht="28.5" customHeight="1" x14ac:dyDescent="0.25">
      <c r="A38" s="47" t="s">
        <v>284</v>
      </c>
      <c r="B38" s="79" t="s">
        <v>291</v>
      </c>
      <c r="C38" s="80">
        <v>8.3299999999999999E-2</v>
      </c>
      <c r="D38" s="81">
        <f>(D34)*($C$38)</f>
        <v>0</v>
      </c>
    </row>
    <row r="39" spans="1:5" ht="15" customHeight="1" x14ac:dyDescent="0.25">
      <c r="A39" s="47" t="s">
        <v>292</v>
      </c>
      <c r="B39" s="79" t="s">
        <v>293</v>
      </c>
      <c r="C39" s="80">
        <v>0.121</v>
      </c>
      <c r="D39" s="81">
        <f>(D34)*($C$39)</f>
        <v>0</v>
      </c>
      <c r="E39" s="76"/>
    </row>
    <row r="40" spans="1:5" ht="15" customHeight="1" x14ac:dyDescent="0.25">
      <c r="A40" s="251" t="s">
        <v>294</v>
      </c>
      <c r="B40" s="252"/>
      <c r="C40" s="82">
        <f>SUM(C38:C39)</f>
        <v>0.20429999999999998</v>
      </c>
      <c r="D40" s="83">
        <f>SUM(D38:D39)</f>
        <v>0</v>
      </c>
    </row>
    <row r="41" spans="1:5" ht="15" customHeight="1" x14ac:dyDescent="0.25">
      <c r="A41" s="236" t="s">
        <v>295</v>
      </c>
      <c r="B41" s="237"/>
      <c r="C41" s="77" t="s">
        <v>289</v>
      </c>
      <c r="D41" s="73" t="s">
        <v>290</v>
      </c>
    </row>
    <row r="42" spans="1:5" ht="15" customHeight="1" x14ac:dyDescent="0.25">
      <c r="A42" s="47" t="s">
        <v>284</v>
      </c>
      <c r="B42" s="84" t="s">
        <v>296</v>
      </c>
      <c r="C42" s="80">
        <v>0.2</v>
      </c>
      <c r="D42" s="81">
        <f t="shared" ref="D42:D49" si="0">($D$34+$D$40)*(C42)</f>
        <v>0</v>
      </c>
    </row>
    <row r="43" spans="1:5" ht="31.5" customHeight="1" x14ac:dyDescent="0.25">
      <c r="A43" s="47" t="s">
        <v>292</v>
      </c>
      <c r="B43" s="84" t="s">
        <v>297</v>
      </c>
      <c r="C43" s="80">
        <v>2.5000000000000001E-2</v>
      </c>
      <c r="D43" s="81">
        <f t="shared" si="0"/>
        <v>0</v>
      </c>
    </row>
    <row r="44" spans="1:5" ht="15" customHeight="1" x14ac:dyDescent="0.25">
      <c r="A44" s="47" t="s">
        <v>298</v>
      </c>
      <c r="B44" s="84" t="s">
        <v>299</v>
      </c>
      <c r="C44" s="80">
        <v>0.06</v>
      </c>
      <c r="D44" s="81">
        <f t="shared" si="0"/>
        <v>0</v>
      </c>
    </row>
    <row r="45" spans="1:5" ht="15" customHeight="1" x14ac:dyDescent="0.25">
      <c r="A45" s="47" t="s">
        <v>300</v>
      </c>
      <c r="B45" s="84" t="s">
        <v>301</v>
      </c>
      <c r="C45" s="80">
        <v>1.4999999999999999E-2</v>
      </c>
      <c r="D45" s="81">
        <f t="shared" si="0"/>
        <v>0</v>
      </c>
    </row>
    <row r="46" spans="1:5" ht="15" customHeight="1" x14ac:dyDescent="0.25">
      <c r="A46" s="47" t="s">
        <v>302</v>
      </c>
      <c r="B46" s="84" t="s">
        <v>303</v>
      </c>
      <c r="C46" s="80">
        <v>0.01</v>
      </c>
      <c r="D46" s="81">
        <f t="shared" si="0"/>
        <v>0</v>
      </c>
    </row>
    <row r="47" spans="1:5" ht="15" customHeight="1" x14ac:dyDescent="0.25">
      <c r="A47" s="47" t="s">
        <v>304</v>
      </c>
      <c r="B47" s="85" t="s">
        <v>305</v>
      </c>
      <c r="C47" s="80">
        <v>6.0000000000000001E-3</v>
      </c>
      <c r="D47" s="81">
        <f t="shared" si="0"/>
        <v>0</v>
      </c>
    </row>
    <row r="48" spans="1:5" ht="15" customHeight="1" x14ac:dyDescent="0.25">
      <c r="A48" s="47" t="s">
        <v>306</v>
      </c>
      <c r="B48" s="84" t="s">
        <v>307</v>
      </c>
      <c r="C48" s="80">
        <v>2E-3</v>
      </c>
      <c r="D48" s="81">
        <f t="shared" si="0"/>
        <v>0</v>
      </c>
    </row>
    <row r="49" spans="1:5" ht="15" customHeight="1" x14ac:dyDescent="0.25">
      <c r="A49" s="47" t="s">
        <v>308</v>
      </c>
      <c r="B49" s="84" t="s">
        <v>309</v>
      </c>
      <c r="C49" s="80">
        <v>0.08</v>
      </c>
      <c r="D49" s="81">
        <f t="shared" si="0"/>
        <v>0</v>
      </c>
      <c r="E49" s="76"/>
    </row>
    <row r="50" spans="1:5" ht="15" customHeight="1" x14ac:dyDescent="0.25">
      <c r="A50" s="251" t="s">
        <v>310</v>
      </c>
      <c r="B50" s="252"/>
      <c r="C50" s="82">
        <f>SUM(C42:C49)</f>
        <v>0.39800000000000008</v>
      </c>
      <c r="D50" s="83">
        <f>SUM(D42:D49)</f>
        <v>0</v>
      </c>
    </row>
    <row r="51" spans="1:5" ht="15" customHeight="1" x14ac:dyDescent="0.25">
      <c r="A51" s="236" t="s">
        <v>311</v>
      </c>
      <c r="B51" s="237"/>
      <c r="C51" s="86" t="s">
        <v>312</v>
      </c>
      <c r="D51" s="73" t="s">
        <v>290</v>
      </c>
    </row>
    <row r="52" spans="1:5" ht="15" customHeight="1" x14ac:dyDescent="0.25">
      <c r="A52" s="47" t="s">
        <v>284</v>
      </c>
      <c r="B52" s="87" t="s">
        <v>313</v>
      </c>
      <c r="C52" s="182"/>
      <c r="D52" s="88">
        <f>IF((C52*22)-(D33*6%)&gt;0,(C52*22)-(D33*6%),0)</f>
        <v>0</v>
      </c>
      <c r="E52" s="179"/>
    </row>
    <row r="53" spans="1:5" ht="15" customHeight="1" x14ac:dyDescent="0.25">
      <c r="A53" s="47" t="s">
        <v>292</v>
      </c>
      <c r="B53" s="87" t="s">
        <v>314</v>
      </c>
      <c r="C53" s="183"/>
      <c r="D53" s="81">
        <f>(C53)*22</f>
        <v>0</v>
      </c>
      <c r="E53" s="179"/>
    </row>
    <row r="54" spans="1:5" ht="15" customHeight="1" x14ac:dyDescent="0.25">
      <c r="A54" s="253" t="s">
        <v>315</v>
      </c>
      <c r="B54" s="254"/>
      <c r="C54" s="89"/>
      <c r="D54" s="83">
        <f>SUM(D52:D53)</f>
        <v>0</v>
      </c>
    </row>
    <row r="55" spans="1:5" ht="15" customHeight="1" x14ac:dyDescent="0.25">
      <c r="A55" s="245" t="s">
        <v>316</v>
      </c>
      <c r="B55" s="246"/>
      <c r="C55" s="77" t="s">
        <v>317</v>
      </c>
      <c r="D55" s="73" t="s">
        <v>290</v>
      </c>
    </row>
    <row r="56" spans="1:5" ht="15" customHeight="1" x14ac:dyDescent="0.25">
      <c r="A56" s="47" t="s">
        <v>284</v>
      </c>
      <c r="B56" s="79" t="s">
        <v>318</v>
      </c>
      <c r="C56" s="90"/>
      <c r="D56" s="91">
        <f>(D34/220)*150%*0.5*C56</f>
        <v>0</v>
      </c>
    </row>
    <row r="57" spans="1:5" ht="15" customHeight="1" thickBot="1" x14ac:dyDescent="0.3">
      <c r="A57" s="255" t="s">
        <v>320</v>
      </c>
      <c r="B57" s="256"/>
      <c r="C57" s="92"/>
      <c r="D57" s="93">
        <f>SUM(D56)</f>
        <v>0</v>
      </c>
    </row>
    <row r="58" spans="1:5" ht="15" customHeight="1" x14ac:dyDescent="0.25">
      <c r="A58" s="236" t="s">
        <v>321</v>
      </c>
      <c r="B58" s="237"/>
      <c r="C58" s="237"/>
      <c r="D58" s="257"/>
    </row>
    <row r="59" spans="1:5" ht="15" customHeight="1" x14ac:dyDescent="0.2">
      <c r="A59" s="94" t="s">
        <v>322</v>
      </c>
      <c r="B59" s="258" t="s">
        <v>323</v>
      </c>
      <c r="C59" s="258"/>
      <c r="D59" s="74">
        <f>(D40)</f>
        <v>0</v>
      </c>
    </row>
    <row r="60" spans="1:5" ht="15" customHeight="1" x14ac:dyDescent="0.2">
      <c r="A60" s="94" t="s">
        <v>324</v>
      </c>
      <c r="B60" s="258" t="s">
        <v>325</v>
      </c>
      <c r="C60" s="258"/>
      <c r="D60" s="74">
        <f>(D50)</f>
        <v>0</v>
      </c>
    </row>
    <row r="61" spans="1:5" ht="15" customHeight="1" x14ac:dyDescent="0.2">
      <c r="A61" s="94" t="s">
        <v>326</v>
      </c>
      <c r="B61" s="258" t="s">
        <v>327</v>
      </c>
      <c r="C61" s="258"/>
      <c r="D61" s="74">
        <f>(D54)</f>
        <v>0</v>
      </c>
    </row>
    <row r="62" spans="1:5" ht="15" customHeight="1" x14ac:dyDescent="0.2">
      <c r="A62" s="94" t="s">
        <v>328</v>
      </c>
      <c r="B62" s="259" t="s">
        <v>329</v>
      </c>
      <c r="C62" s="260"/>
      <c r="D62" s="74">
        <f>D57</f>
        <v>0</v>
      </c>
    </row>
    <row r="63" spans="1:5" ht="15" customHeight="1" thickBot="1" x14ac:dyDescent="0.3">
      <c r="A63" s="255" t="s">
        <v>330</v>
      </c>
      <c r="B63" s="256"/>
      <c r="C63" s="256"/>
      <c r="D63" s="75">
        <f>SUM(D59:D62)</f>
        <v>0</v>
      </c>
    </row>
    <row r="64" spans="1:5" ht="15" customHeight="1" thickBot="1" x14ac:dyDescent="0.3">
      <c r="A64" s="95"/>
      <c r="B64" s="95"/>
      <c r="C64" s="95"/>
      <c r="D64" s="95"/>
    </row>
    <row r="65" spans="1:5" ht="15" customHeight="1" x14ac:dyDescent="0.25">
      <c r="A65" s="242" t="s">
        <v>331</v>
      </c>
      <c r="B65" s="243"/>
      <c r="C65" s="243"/>
      <c r="D65" s="244"/>
    </row>
    <row r="66" spans="1:5" ht="15" customHeight="1" x14ac:dyDescent="0.25">
      <c r="A66" s="236" t="s">
        <v>332</v>
      </c>
      <c r="B66" s="237"/>
      <c r="C66" s="77" t="s">
        <v>289</v>
      </c>
      <c r="D66" s="73" t="s">
        <v>290</v>
      </c>
    </row>
    <row r="67" spans="1:5" ht="14.25" x14ac:dyDescent="0.25">
      <c r="A67" s="47" t="s">
        <v>284</v>
      </c>
      <c r="B67" s="96" t="s">
        <v>333</v>
      </c>
      <c r="C67" s="97">
        <v>4.1999999999999997E-3</v>
      </c>
      <c r="D67" s="91">
        <f t="shared" ref="D67:D72" si="1">($D$34)*(C67)</f>
        <v>0</v>
      </c>
    </row>
    <row r="68" spans="1:5" ht="28.5" x14ac:dyDescent="0.25">
      <c r="A68" s="47" t="s">
        <v>292</v>
      </c>
      <c r="B68" s="96" t="s">
        <v>334</v>
      </c>
      <c r="C68" s="98">
        <f>($C$49)*(C67)</f>
        <v>3.3599999999999998E-4</v>
      </c>
      <c r="D68" s="91">
        <f t="shared" si="1"/>
        <v>0</v>
      </c>
    </row>
    <row r="69" spans="1:5" ht="28.5" x14ac:dyDescent="0.25">
      <c r="A69" s="47" t="s">
        <v>298</v>
      </c>
      <c r="B69" s="96" t="s">
        <v>335</v>
      </c>
      <c r="C69" s="98">
        <v>3.9199999999999999E-2</v>
      </c>
      <c r="D69" s="91">
        <f t="shared" si="1"/>
        <v>0</v>
      </c>
    </row>
    <row r="70" spans="1:5" ht="28.5" x14ac:dyDescent="0.25">
      <c r="A70" s="47" t="s">
        <v>300</v>
      </c>
      <c r="B70" s="96" t="s">
        <v>336</v>
      </c>
      <c r="C70" s="98">
        <v>1.9400000000000001E-2</v>
      </c>
      <c r="D70" s="91">
        <f t="shared" si="1"/>
        <v>0</v>
      </c>
    </row>
    <row r="71" spans="1:5" ht="14.25" x14ac:dyDescent="0.25">
      <c r="A71" s="47" t="s">
        <v>302</v>
      </c>
      <c r="B71" s="96" t="s">
        <v>337</v>
      </c>
      <c r="C71" s="98">
        <f>($C$50)*(C70)</f>
        <v>7.7212000000000018E-3</v>
      </c>
      <c r="D71" s="91">
        <f t="shared" si="1"/>
        <v>0</v>
      </c>
    </row>
    <row r="72" spans="1:5" ht="15" customHeight="1" x14ac:dyDescent="0.25">
      <c r="A72" s="47" t="s">
        <v>304</v>
      </c>
      <c r="B72" s="96" t="s">
        <v>338</v>
      </c>
      <c r="C72" s="98">
        <v>8.0000000000000004E-4</v>
      </c>
      <c r="D72" s="91">
        <f t="shared" si="1"/>
        <v>0</v>
      </c>
    </row>
    <row r="73" spans="1:5" ht="15" customHeight="1" thickBot="1" x14ac:dyDescent="0.3">
      <c r="A73" s="255" t="s">
        <v>339</v>
      </c>
      <c r="B73" s="256"/>
      <c r="C73" s="99">
        <f>SUM(C67:C72)</f>
        <v>7.165719999999999E-2</v>
      </c>
      <c r="D73" s="75">
        <f>SUM(D67:D72)</f>
        <v>0</v>
      </c>
    </row>
    <row r="74" spans="1:5" ht="15" customHeight="1" thickBot="1" x14ac:dyDescent="0.3">
      <c r="A74" s="95"/>
      <c r="B74" s="100"/>
      <c r="C74" s="100"/>
      <c r="D74" s="100"/>
    </row>
    <row r="75" spans="1:5" ht="15" customHeight="1" x14ac:dyDescent="0.25">
      <c r="A75" s="242" t="s">
        <v>340</v>
      </c>
      <c r="B75" s="243"/>
      <c r="C75" s="243"/>
      <c r="D75" s="244"/>
    </row>
    <row r="76" spans="1:5" ht="15" customHeight="1" x14ac:dyDescent="0.25">
      <c r="A76" s="245" t="s">
        <v>341</v>
      </c>
      <c r="B76" s="246"/>
      <c r="C76" s="77" t="s">
        <v>289</v>
      </c>
      <c r="D76" s="73" t="s">
        <v>290</v>
      </c>
    </row>
    <row r="77" spans="1:5" ht="15" customHeight="1" x14ac:dyDescent="0.25">
      <c r="A77" s="47" t="s">
        <v>284</v>
      </c>
      <c r="B77" s="79" t="s">
        <v>342</v>
      </c>
      <c r="C77" s="98">
        <v>0</v>
      </c>
      <c r="D77" s="91">
        <f>($D$34+$D$40+$D$50+$D$54+$D$73)*(C77)</f>
        <v>0</v>
      </c>
      <c r="E77" s="76"/>
    </row>
    <row r="78" spans="1:5" ht="15" customHeight="1" x14ac:dyDescent="0.25">
      <c r="A78" s="47" t="s">
        <v>292</v>
      </c>
      <c r="B78" s="79" t="s">
        <v>343</v>
      </c>
      <c r="C78" s="98">
        <v>2.3999999999999998E-3</v>
      </c>
      <c r="D78" s="91">
        <f>($D$34+$D$40+$D$50+$D$54+$D$73)*(C78)</f>
        <v>0</v>
      </c>
    </row>
    <row r="79" spans="1:5" ht="15" customHeight="1" x14ac:dyDescent="0.25">
      <c r="A79" s="47" t="s">
        <v>298</v>
      </c>
      <c r="B79" s="79" t="s">
        <v>344</v>
      </c>
      <c r="C79" s="98">
        <v>1E-3</v>
      </c>
      <c r="D79" s="91">
        <f>($D$34+$D$40+$D$50+$D$54+$D$73)*(C79)</f>
        <v>0</v>
      </c>
    </row>
    <row r="80" spans="1:5" ht="15" customHeight="1" x14ac:dyDescent="0.25">
      <c r="A80" s="47" t="s">
        <v>300</v>
      </c>
      <c r="B80" s="79" t="s">
        <v>345</v>
      </c>
      <c r="C80" s="98">
        <v>1.6999999999999999E-3</v>
      </c>
      <c r="D80" s="91">
        <f>($D$34+$D$40+$D$50+$D$54+$D$73)*(C80)</f>
        <v>0</v>
      </c>
    </row>
    <row r="81" spans="1:5" ht="15" customHeight="1" x14ac:dyDescent="0.25">
      <c r="A81" s="47" t="s">
        <v>302</v>
      </c>
      <c r="B81" s="96" t="s">
        <v>346</v>
      </c>
      <c r="C81" s="98">
        <v>5.0000000000000001E-4</v>
      </c>
      <c r="D81" s="91">
        <f>($D$34+$D$40+$D$50+$D$54+$D$73)*(C81)</f>
        <v>0</v>
      </c>
    </row>
    <row r="82" spans="1:5" ht="15" customHeight="1" x14ac:dyDescent="0.25">
      <c r="A82" s="253" t="s">
        <v>347</v>
      </c>
      <c r="B82" s="254"/>
      <c r="C82" s="101">
        <f>SUM(C77:C81)</f>
        <v>5.5999999999999991E-3</v>
      </c>
      <c r="D82" s="102">
        <f>SUM(D77:D81)</f>
        <v>0</v>
      </c>
    </row>
    <row r="83" spans="1:5" ht="15" customHeight="1" x14ac:dyDescent="0.25">
      <c r="A83" s="245" t="s">
        <v>348</v>
      </c>
      <c r="B83" s="246"/>
      <c r="C83" s="77"/>
      <c r="D83" s="73" t="s">
        <v>290</v>
      </c>
    </row>
    <row r="84" spans="1:5" ht="15" customHeight="1" x14ac:dyDescent="0.25">
      <c r="A84" s="47" t="s">
        <v>284</v>
      </c>
      <c r="B84" s="79" t="s">
        <v>349</v>
      </c>
      <c r="C84" s="90"/>
      <c r="D84" s="91">
        <f>(D62/220)*150%*0.5*C84</f>
        <v>0</v>
      </c>
    </row>
    <row r="85" spans="1:5" ht="15" customHeight="1" thickBot="1" x14ac:dyDescent="0.3">
      <c r="A85" s="255" t="s">
        <v>350</v>
      </c>
      <c r="B85" s="256"/>
      <c r="C85" s="92"/>
      <c r="D85" s="93">
        <f>SUM(D84)</f>
        <v>0</v>
      </c>
    </row>
    <row r="86" spans="1:5" ht="15" customHeight="1" x14ac:dyDescent="0.25">
      <c r="A86" s="276" t="s">
        <v>351</v>
      </c>
      <c r="B86" s="277"/>
      <c r="C86" s="277"/>
      <c r="D86" s="278"/>
    </row>
    <row r="87" spans="1:5" ht="15" customHeight="1" x14ac:dyDescent="0.2">
      <c r="A87" s="94" t="s">
        <v>352</v>
      </c>
      <c r="B87" s="279" t="s">
        <v>353</v>
      </c>
      <c r="C87" s="280"/>
      <c r="D87" s="74">
        <f>(D82)</f>
        <v>0</v>
      </c>
    </row>
    <row r="88" spans="1:5" ht="15" customHeight="1" x14ac:dyDescent="0.2">
      <c r="A88" s="103" t="s">
        <v>354</v>
      </c>
      <c r="B88" s="259" t="s">
        <v>349</v>
      </c>
      <c r="C88" s="260"/>
      <c r="D88" s="91">
        <f>D85</f>
        <v>0</v>
      </c>
    </row>
    <row r="89" spans="1:5" ht="15" customHeight="1" thickBot="1" x14ac:dyDescent="0.3">
      <c r="A89" s="255" t="s">
        <v>355</v>
      </c>
      <c r="B89" s="256"/>
      <c r="C89" s="261"/>
      <c r="D89" s="75">
        <f>SUM(D87:D88)</f>
        <v>0</v>
      </c>
    </row>
    <row r="90" spans="1:5" ht="15" customHeight="1" thickBot="1" x14ac:dyDescent="0.3">
      <c r="A90" s="95"/>
      <c r="B90" s="95"/>
      <c r="C90" s="95"/>
      <c r="D90" s="95"/>
    </row>
    <row r="91" spans="1:5" ht="15" customHeight="1" x14ac:dyDescent="0.25">
      <c r="A91" s="242" t="s">
        <v>356</v>
      </c>
      <c r="B91" s="243"/>
      <c r="C91" s="243"/>
      <c r="D91" s="244"/>
    </row>
    <row r="92" spans="1:5" ht="15" customHeight="1" x14ac:dyDescent="0.25">
      <c r="A92" s="236" t="s">
        <v>357</v>
      </c>
      <c r="B92" s="237"/>
      <c r="C92" s="237"/>
      <c r="D92" s="73" t="s">
        <v>290</v>
      </c>
    </row>
    <row r="93" spans="1:5" ht="15" customHeight="1" x14ac:dyDescent="0.25">
      <c r="A93" s="47" t="s">
        <v>284</v>
      </c>
      <c r="B93" s="104" t="s">
        <v>358</v>
      </c>
      <c r="C93" s="105"/>
      <c r="D93" s="88">
        <v>0</v>
      </c>
      <c r="E93" s="275"/>
    </row>
    <row r="94" spans="1:5" ht="15" customHeight="1" x14ac:dyDescent="0.25">
      <c r="A94" s="47" t="s">
        <v>292</v>
      </c>
      <c r="B94" s="104" t="s">
        <v>359</v>
      </c>
      <c r="C94" s="105"/>
      <c r="D94" s="81">
        <v>0</v>
      </c>
      <c r="E94" s="275"/>
    </row>
    <row r="95" spans="1:5" ht="15" customHeight="1" x14ac:dyDescent="0.25">
      <c r="A95" s="47" t="s">
        <v>298</v>
      </c>
      <c r="B95" s="104" t="s">
        <v>360</v>
      </c>
      <c r="C95" s="105"/>
      <c r="D95" s="81">
        <v>0</v>
      </c>
      <c r="E95" s="275"/>
    </row>
    <row r="96" spans="1:5" ht="15" customHeight="1" thickBot="1" x14ac:dyDescent="0.3">
      <c r="A96" s="255" t="s">
        <v>361</v>
      </c>
      <c r="B96" s="261"/>
      <c r="C96" s="106">
        <f>C93</f>
        <v>0</v>
      </c>
      <c r="D96" s="75">
        <f>SUM(D93:D95)</f>
        <v>0</v>
      </c>
    </row>
    <row r="97" spans="1:5" ht="15" customHeight="1" thickBot="1" x14ac:dyDescent="0.3">
      <c r="A97" s="107"/>
      <c r="B97" s="108"/>
      <c r="C97" s="108"/>
      <c r="D97" s="109"/>
    </row>
    <row r="98" spans="1:5" ht="15" customHeight="1" x14ac:dyDescent="0.25">
      <c r="A98" s="262" t="s">
        <v>362</v>
      </c>
      <c r="B98" s="263"/>
      <c r="C98" s="263"/>
      <c r="D98" s="264"/>
    </row>
    <row r="99" spans="1:5" ht="15" customHeight="1" x14ac:dyDescent="0.25">
      <c r="A99" s="265" t="s">
        <v>363</v>
      </c>
      <c r="B99" s="266"/>
      <c r="C99" s="77" t="s">
        <v>289</v>
      </c>
      <c r="D99" s="110" t="s">
        <v>290</v>
      </c>
    </row>
    <row r="100" spans="1:5" ht="15" customHeight="1" x14ac:dyDescent="0.25">
      <c r="A100" s="47" t="s">
        <v>284</v>
      </c>
      <c r="B100" s="111" t="s">
        <v>364</v>
      </c>
      <c r="C100" s="180"/>
      <c r="D100" s="91">
        <f>(D34+D63+D73+D89+D96)*C100</f>
        <v>0</v>
      </c>
      <c r="E100" s="112"/>
    </row>
    <row r="101" spans="1:5" ht="15" customHeight="1" x14ac:dyDescent="0.25">
      <c r="A101" s="47" t="s">
        <v>292</v>
      </c>
      <c r="B101" s="111" t="s">
        <v>365</v>
      </c>
      <c r="C101" s="180"/>
      <c r="D101" s="91">
        <f>(D34+D63+D73+D89+D96+D100)*C101</f>
        <v>0</v>
      </c>
      <c r="E101" s="112"/>
    </row>
    <row r="102" spans="1:5" ht="15" customHeight="1" x14ac:dyDescent="0.25">
      <c r="A102" s="267" t="s">
        <v>298</v>
      </c>
      <c r="B102" s="85" t="s">
        <v>366</v>
      </c>
      <c r="C102" s="113">
        <f>C103+C104+C107</f>
        <v>0</v>
      </c>
      <c r="D102" s="114"/>
      <c r="E102" s="115"/>
    </row>
    <row r="103" spans="1:5" ht="15" customHeight="1" x14ac:dyDescent="0.25">
      <c r="A103" s="267"/>
      <c r="B103" s="116" t="s">
        <v>367</v>
      </c>
      <c r="C103" s="180"/>
      <c r="D103" s="91">
        <f>((D117+D100+D101)/(1-C102))*C103</f>
        <v>0</v>
      </c>
      <c r="E103" s="115"/>
    </row>
    <row r="104" spans="1:5" ht="15" customHeight="1" x14ac:dyDescent="0.25">
      <c r="A104" s="267"/>
      <c r="B104" s="116" t="s">
        <v>368</v>
      </c>
      <c r="C104" s="180"/>
      <c r="D104" s="91">
        <f>((D34+D63+D73+D89+D96+D100+D101)/(1-C102))*C104</f>
        <v>0</v>
      </c>
      <c r="E104" s="115"/>
    </row>
    <row r="105" spans="1:5" ht="15" customHeight="1" x14ac:dyDescent="0.25">
      <c r="A105" s="267"/>
      <c r="B105" s="85" t="s">
        <v>369</v>
      </c>
      <c r="C105" s="117"/>
      <c r="D105" s="91"/>
    </row>
    <row r="106" spans="1:5" ht="15" customHeight="1" x14ac:dyDescent="0.25">
      <c r="A106" s="267"/>
      <c r="B106" s="85" t="s">
        <v>370</v>
      </c>
      <c r="C106" s="117"/>
      <c r="D106" s="91"/>
      <c r="E106" s="76"/>
    </row>
    <row r="107" spans="1:5" ht="15" customHeight="1" x14ac:dyDescent="0.25">
      <c r="A107" s="267"/>
      <c r="B107" s="116" t="s">
        <v>371</v>
      </c>
      <c r="C107" s="180"/>
      <c r="D107" s="91">
        <f>((D34+D63+D73+D89+D96+D100+D101)/(1-C102))*C107</f>
        <v>0</v>
      </c>
      <c r="E107" s="76"/>
    </row>
    <row r="108" spans="1:5" ht="15" customHeight="1" thickBot="1" x14ac:dyDescent="0.3">
      <c r="A108" s="255" t="s">
        <v>372</v>
      </c>
      <c r="B108" s="256"/>
      <c r="C108" s="118">
        <f>C100+C101+C103+C104+C107</f>
        <v>0</v>
      </c>
      <c r="D108" s="93">
        <f>SUM(D100:D101,D103:D104,D107)</f>
        <v>0</v>
      </c>
      <c r="E108" s="115"/>
    </row>
    <row r="109" spans="1:5" ht="15" customHeight="1" thickBot="1" x14ac:dyDescent="0.3">
      <c r="A109" s="95"/>
      <c r="B109" s="95"/>
      <c r="C109" s="95"/>
      <c r="D109" s="95"/>
      <c r="E109" s="146">
        <f>E107*8</f>
        <v>0</v>
      </c>
    </row>
    <row r="110" spans="1:5" ht="15" customHeight="1" x14ac:dyDescent="0.25">
      <c r="A110" s="242" t="s">
        <v>373</v>
      </c>
      <c r="B110" s="243"/>
      <c r="C110" s="243"/>
      <c r="D110" s="244"/>
      <c r="E110" s="146"/>
    </row>
    <row r="111" spans="1:5" ht="15" customHeight="1" x14ac:dyDescent="0.25">
      <c r="A111" s="236" t="s">
        <v>374</v>
      </c>
      <c r="B111" s="237"/>
      <c r="C111" s="237"/>
      <c r="D111" s="119" t="s">
        <v>290</v>
      </c>
    </row>
    <row r="112" spans="1:5" ht="15" customHeight="1" x14ac:dyDescent="0.25">
      <c r="A112" s="47" t="s">
        <v>284</v>
      </c>
      <c r="B112" s="269" t="s">
        <v>375</v>
      </c>
      <c r="C112" s="270"/>
      <c r="D112" s="120">
        <f>(D34)</f>
        <v>0</v>
      </c>
    </row>
    <row r="113" spans="1:5" ht="15" customHeight="1" x14ac:dyDescent="0.25">
      <c r="A113" s="47" t="s">
        <v>292</v>
      </c>
      <c r="B113" s="269" t="s">
        <v>376</v>
      </c>
      <c r="C113" s="270"/>
      <c r="D113" s="91">
        <f>(D63)</f>
        <v>0</v>
      </c>
    </row>
    <row r="114" spans="1:5" ht="15" customHeight="1" x14ac:dyDescent="0.25">
      <c r="A114" s="47" t="s">
        <v>298</v>
      </c>
      <c r="B114" s="269" t="s">
        <v>377</v>
      </c>
      <c r="C114" s="270"/>
      <c r="D114" s="91">
        <f>(D73)</f>
        <v>0</v>
      </c>
    </row>
    <row r="115" spans="1:5" ht="15" customHeight="1" x14ac:dyDescent="0.25">
      <c r="A115" s="47" t="s">
        <v>300</v>
      </c>
      <c r="B115" s="269" t="s">
        <v>378</v>
      </c>
      <c r="C115" s="270"/>
      <c r="D115" s="91">
        <f>(D89)</f>
        <v>0</v>
      </c>
    </row>
    <row r="116" spans="1:5" ht="15" customHeight="1" x14ac:dyDescent="0.25">
      <c r="A116" s="47" t="s">
        <v>302</v>
      </c>
      <c r="B116" s="269" t="s">
        <v>379</v>
      </c>
      <c r="C116" s="270"/>
      <c r="D116" s="91">
        <f>D93</f>
        <v>0</v>
      </c>
    </row>
    <row r="117" spans="1:5" ht="15" customHeight="1" x14ac:dyDescent="0.25">
      <c r="A117" s="271" t="s">
        <v>380</v>
      </c>
      <c r="B117" s="272"/>
      <c r="C117" s="273"/>
      <c r="D117" s="121">
        <f>SUM(D112:D116)</f>
        <v>0</v>
      </c>
      <c r="E117" s="76"/>
    </row>
    <row r="118" spans="1:5" ht="15" customHeight="1" thickBot="1" x14ac:dyDescent="0.3">
      <c r="A118" s="122" t="s">
        <v>304</v>
      </c>
      <c r="B118" s="274" t="s">
        <v>381</v>
      </c>
      <c r="C118" s="274"/>
      <c r="D118" s="123">
        <f>(D108)</f>
        <v>0</v>
      </c>
    </row>
    <row r="119" spans="1:5" ht="15" customHeight="1" thickBot="1" x14ac:dyDescent="0.3">
      <c r="A119" s="211" t="s">
        <v>382</v>
      </c>
      <c r="B119" s="212"/>
      <c r="C119" s="212"/>
      <c r="D119" s="124">
        <f>SUM(D117:D118)</f>
        <v>0</v>
      </c>
      <c r="E119" s="76">
        <f>D119*C107</f>
        <v>0</v>
      </c>
    </row>
    <row r="120" spans="1:5" ht="15" customHeight="1" thickBot="1" x14ac:dyDescent="0.3">
      <c r="A120" s="211" t="s">
        <v>383</v>
      </c>
      <c r="B120" s="212"/>
      <c r="C120" s="212"/>
      <c r="D120" s="124">
        <f>D119/(44*4)</f>
        <v>0</v>
      </c>
    </row>
    <row r="121" spans="1:5" ht="15" customHeight="1" x14ac:dyDescent="0.25">
      <c r="D121" s="63"/>
    </row>
    <row r="122" spans="1:5" ht="15" customHeight="1" x14ac:dyDescent="0.25">
      <c r="D122" s="63"/>
    </row>
    <row r="123" spans="1:5" ht="15" customHeight="1" x14ac:dyDescent="0.25">
      <c r="D123" s="63"/>
    </row>
    <row r="124" spans="1:5" ht="15" customHeight="1" x14ac:dyDescent="0.25">
      <c r="C124" s="125"/>
    </row>
  </sheetData>
  <mergeCells count="75">
    <mergeCell ref="A1:E1"/>
    <mergeCell ref="A55:B55"/>
    <mergeCell ref="A40:B40"/>
    <mergeCell ref="C14:D14"/>
    <mergeCell ref="A41:B41"/>
    <mergeCell ref="B18:C18"/>
    <mergeCell ref="A50:B50"/>
    <mergeCell ref="A51:B51"/>
    <mergeCell ref="A31:D31"/>
    <mergeCell ref="B24:C24"/>
    <mergeCell ref="B23:C23"/>
    <mergeCell ref="B25:C25"/>
    <mergeCell ref="B26:C26"/>
    <mergeCell ref="B27:C27"/>
    <mergeCell ref="B15:C15"/>
    <mergeCell ref="B17:C17"/>
    <mergeCell ref="A34:C34"/>
    <mergeCell ref="A37:B37"/>
    <mergeCell ref="A13:D13"/>
    <mergeCell ref="A2:D2"/>
    <mergeCell ref="A3:D3"/>
    <mergeCell ref="A4:D4"/>
    <mergeCell ref="A6:D6"/>
    <mergeCell ref="A7:D7"/>
    <mergeCell ref="A5:D5"/>
    <mergeCell ref="C8:D8"/>
    <mergeCell ref="C9:D9"/>
    <mergeCell ref="C10:D10"/>
    <mergeCell ref="C11:D11"/>
    <mergeCell ref="B116:C116"/>
    <mergeCell ref="A65:D65"/>
    <mergeCell ref="A66:B66"/>
    <mergeCell ref="A73:B73"/>
    <mergeCell ref="A75:D75"/>
    <mergeCell ref="A76:B76"/>
    <mergeCell ref="A91:D91"/>
    <mergeCell ref="A82:B82"/>
    <mergeCell ref="A83:B83"/>
    <mergeCell ref="A85:B85"/>
    <mergeCell ref="A86:D86"/>
    <mergeCell ref="B87:C87"/>
    <mergeCell ref="B88:C88"/>
    <mergeCell ref="B112:C112"/>
    <mergeCell ref="A58:D58"/>
    <mergeCell ref="A21:D21"/>
    <mergeCell ref="B22:C22"/>
    <mergeCell ref="B115:C115"/>
    <mergeCell ref="B59:C59"/>
    <mergeCell ref="B60:C60"/>
    <mergeCell ref="B61:C61"/>
    <mergeCell ref="B62:C62"/>
    <mergeCell ref="A63:C63"/>
    <mergeCell ref="A32:C32"/>
    <mergeCell ref="B33:C33"/>
    <mergeCell ref="B28:C28"/>
    <mergeCell ref="B29:C29"/>
    <mergeCell ref="A57:B57"/>
    <mergeCell ref="A54:B54"/>
    <mergeCell ref="A36:D36"/>
    <mergeCell ref="A120:C120"/>
    <mergeCell ref="A119:C119"/>
    <mergeCell ref="E93:E95"/>
    <mergeCell ref="A89:C89"/>
    <mergeCell ref="A92:C92"/>
    <mergeCell ref="A96:B96"/>
    <mergeCell ref="A98:D98"/>
    <mergeCell ref="A99:B99"/>
    <mergeCell ref="B118:C118"/>
    <mergeCell ref="B113:C113"/>
    <mergeCell ref="B114:C114"/>
    <mergeCell ref="A117:C117"/>
    <mergeCell ref="A102:A107"/>
    <mergeCell ref="A108:B108"/>
    <mergeCell ref="A110:D110"/>
    <mergeCell ref="A111:C111"/>
  </mergeCells>
  <printOptions horizontalCentered="1" verticalCentered="1"/>
  <pageMargins left="7.874015748031496E-2" right="7.874015748031496E-2" top="7.874015748031496E-2" bottom="7.874015748031496E-2" header="0" footer="0"/>
  <pageSetup paperSize="8" scale="63" orientation="portrait" r:id="rId1"/>
  <colBreaks count="1" manualBreakCount="1">
    <brk id="4" min="1" max="117" man="1"/>
  </col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C2C96-8A9F-49BF-B04C-31974C6B5C79}">
  <sheetPr>
    <tabColor theme="7" tint="0.79998168889431442"/>
    <pageSetUpPr fitToPage="1"/>
  </sheetPr>
  <dimension ref="A1:E126"/>
  <sheetViews>
    <sheetView showGridLines="0" workbookViewId="0">
      <selection activeCell="D17" sqref="D17"/>
    </sheetView>
  </sheetViews>
  <sheetFormatPr defaultColWidth="8.85546875" defaultRowHeight="14.25" x14ac:dyDescent="0.25"/>
  <cols>
    <col min="1" max="1" width="3.85546875" style="53" customWidth="1"/>
    <col min="2" max="2" width="70.7109375" style="62" customWidth="1"/>
    <col min="3" max="3" width="14.7109375" style="53" customWidth="1"/>
    <col min="4" max="4" width="23.7109375" style="126" customWidth="1"/>
    <col min="5" max="5" width="100" style="44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268" t="s">
        <v>396</v>
      </c>
      <c r="B1" s="268"/>
      <c r="C1" s="268"/>
      <c r="D1" s="268"/>
      <c r="E1" s="268"/>
    </row>
    <row r="2" spans="1:5" ht="15" customHeight="1" thickBot="1" x14ac:dyDescent="0.3">
      <c r="A2" s="213" t="s">
        <v>230</v>
      </c>
      <c r="B2" s="214"/>
      <c r="C2" s="214"/>
      <c r="D2" s="215"/>
    </row>
    <row r="3" spans="1:5" ht="15" customHeight="1" x14ac:dyDescent="0.25">
      <c r="A3" s="216" t="s">
        <v>231</v>
      </c>
      <c r="B3" s="216"/>
      <c r="C3" s="216"/>
      <c r="D3" s="216"/>
    </row>
    <row r="4" spans="1:5" ht="15" customHeight="1" x14ac:dyDescent="0.25">
      <c r="A4" s="216" t="s">
        <v>232</v>
      </c>
      <c r="B4" s="216"/>
      <c r="C4" s="216"/>
      <c r="D4" s="216"/>
    </row>
    <row r="5" spans="1:5" ht="15" customHeight="1" thickBot="1" x14ac:dyDescent="0.3">
      <c r="A5" s="217"/>
      <c r="B5" s="217"/>
      <c r="C5" s="217"/>
      <c r="D5" s="217"/>
    </row>
    <row r="6" spans="1:5" ht="15" customHeight="1" thickBot="1" x14ac:dyDescent="0.3">
      <c r="A6" s="213" t="s">
        <v>233</v>
      </c>
      <c r="B6" s="214"/>
      <c r="C6" s="214"/>
      <c r="D6" s="215"/>
    </row>
    <row r="7" spans="1:5" ht="15" customHeight="1" thickBot="1" x14ac:dyDescent="0.3">
      <c r="A7" s="221" t="s">
        <v>234</v>
      </c>
      <c r="B7" s="222"/>
      <c r="C7" s="223"/>
      <c r="D7" s="224"/>
    </row>
    <row r="8" spans="1:5" ht="15" customHeight="1" x14ac:dyDescent="0.25">
      <c r="A8" s="45" t="s">
        <v>235</v>
      </c>
      <c r="B8" s="46" t="s">
        <v>236</v>
      </c>
      <c r="C8" s="225" t="s">
        <v>237</v>
      </c>
      <c r="D8" s="226"/>
    </row>
    <row r="9" spans="1:5" ht="15" customHeight="1" x14ac:dyDescent="0.25">
      <c r="A9" s="47" t="s">
        <v>238</v>
      </c>
      <c r="B9" s="48" t="s">
        <v>239</v>
      </c>
      <c r="C9" s="227"/>
      <c r="D9" s="228"/>
    </row>
    <row r="10" spans="1:5" ht="15" customHeight="1" x14ac:dyDescent="0.25">
      <c r="A10" s="47" t="s">
        <v>240</v>
      </c>
      <c r="B10" s="48" t="s">
        <v>241</v>
      </c>
      <c r="C10" s="227"/>
      <c r="D10" s="228"/>
    </row>
    <row r="11" spans="1:5" ht="15" customHeight="1" thickBot="1" x14ac:dyDescent="0.3">
      <c r="A11" s="49" t="s">
        <v>242</v>
      </c>
      <c r="B11" s="50" t="s">
        <v>243</v>
      </c>
      <c r="C11" s="229"/>
      <c r="D11" s="230"/>
    </row>
    <row r="12" spans="1:5" ht="15" customHeight="1" thickBot="1" x14ac:dyDescent="0.3">
      <c r="A12" s="51"/>
      <c r="B12" s="52"/>
      <c r="D12" s="54"/>
    </row>
    <row r="13" spans="1:5" ht="15" customHeight="1" thickBot="1" x14ac:dyDescent="0.3">
      <c r="A13" s="221" t="s">
        <v>244</v>
      </c>
      <c r="B13" s="222"/>
      <c r="C13" s="222"/>
      <c r="D13" s="231"/>
    </row>
    <row r="14" spans="1:5" ht="15" customHeight="1" x14ac:dyDescent="0.25">
      <c r="A14" s="45" t="s">
        <v>245</v>
      </c>
      <c r="B14" s="46" t="s">
        <v>246</v>
      </c>
      <c r="C14" s="218"/>
      <c r="D14" s="219"/>
    </row>
    <row r="15" spans="1:5" ht="15" customHeight="1" x14ac:dyDescent="0.25">
      <c r="A15" s="47" t="s">
        <v>247</v>
      </c>
      <c r="B15" s="220" t="s">
        <v>248</v>
      </c>
      <c r="C15" s="220"/>
      <c r="D15" s="55" t="s">
        <v>249</v>
      </c>
    </row>
    <row r="16" spans="1:5" x14ac:dyDescent="0.25">
      <c r="A16" s="47" t="s">
        <v>250</v>
      </c>
      <c r="B16" s="48" t="s">
        <v>251</v>
      </c>
      <c r="C16" s="56" t="s">
        <v>252</v>
      </c>
      <c r="D16" s="55" t="s">
        <v>412</v>
      </c>
      <c r="E16" s="57"/>
    </row>
    <row r="17" spans="1:5" ht="28.5" x14ac:dyDescent="0.25">
      <c r="A17" s="47" t="s">
        <v>253</v>
      </c>
      <c r="B17" s="220" t="s">
        <v>254</v>
      </c>
      <c r="C17" s="220"/>
      <c r="D17" s="58" t="s">
        <v>384</v>
      </c>
    </row>
    <row r="18" spans="1:5" ht="15" customHeight="1" x14ac:dyDescent="0.25">
      <c r="A18" s="47" t="s">
        <v>255</v>
      </c>
      <c r="B18" s="220" t="s">
        <v>256</v>
      </c>
      <c r="C18" s="220"/>
      <c r="D18" s="55" t="s">
        <v>257</v>
      </c>
    </row>
    <row r="19" spans="1:5" ht="15" customHeight="1" thickBot="1" x14ac:dyDescent="0.3">
      <c r="A19" s="49" t="s">
        <v>258</v>
      </c>
      <c r="B19" s="59" t="s">
        <v>259</v>
      </c>
      <c r="C19" s="60" t="s">
        <v>260</v>
      </c>
      <c r="D19" s="61">
        <v>1302</v>
      </c>
    </row>
    <row r="20" spans="1:5" ht="15" customHeight="1" thickBot="1" x14ac:dyDescent="0.3">
      <c r="D20" s="63"/>
    </row>
    <row r="21" spans="1:5" ht="15.75" thickBot="1" x14ac:dyDescent="0.3">
      <c r="A21" s="232" t="s">
        <v>261</v>
      </c>
      <c r="B21" s="233"/>
      <c r="C21" s="233"/>
      <c r="D21" s="234"/>
      <c r="E21" s="64" t="s">
        <v>218</v>
      </c>
    </row>
    <row r="22" spans="1:5" ht="15" customHeight="1" x14ac:dyDescent="0.25">
      <c r="A22" s="45" t="s">
        <v>262</v>
      </c>
      <c r="B22" s="235" t="s">
        <v>263</v>
      </c>
      <c r="C22" s="235"/>
      <c r="D22" s="65" t="s">
        <v>391</v>
      </c>
    </row>
    <row r="23" spans="1:5" ht="15" customHeight="1" x14ac:dyDescent="0.25">
      <c r="A23" s="47" t="s">
        <v>265</v>
      </c>
      <c r="B23" s="238" t="s">
        <v>266</v>
      </c>
      <c r="C23" s="238"/>
      <c r="D23" s="66" t="s">
        <v>392</v>
      </c>
    </row>
    <row r="24" spans="1:5" ht="15" customHeight="1" x14ac:dyDescent="0.25">
      <c r="A24" s="47" t="s">
        <v>268</v>
      </c>
      <c r="B24" s="238" t="s">
        <v>269</v>
      </c>
      <c r="C24" s="238"/>
      <c r="D24" s="175"/>
      <c r="E24" s="179"/>
    </row>
    <row r="25" spans="1:5" ht="15" customHeight="1" x14ac:dyDescent="0.25">
      <c r="A25" s="47" t="s">
        <v>270</v>
      </c>
      <c r="B25" s="238" t="s">
        <v>271</v>
      </c>
      <c r="C25" s="238"/>
      <c r="D25" s="176"/>
      <c r="E25" s="179"/>
    </row>
    <row r="26" spans="1:5" ht="15" customHeight="1" x14ac:dyDescent="0.25">
      <c r="A26" s="47" t="s">
        <v>272</v>
      </c>
      <c r="B26" s="238" t="s">
        <v>273</v>
      </c>
      <c r="C26" s="238"/>
      <c r="D26" s="177"/>
    </row>
    <row r="27" spans="1:5" ht="15" customHeight="1" x14ac:dyDescent="0.25">
      <c r="A27" s="47" t="s">
        <v>274</v>
      </c>
      <c r="B27" s="238" t="s">
        <v>275</v>
      </c>
      <c r="C27" s="238"/>
      <c r="D27" s="178"/>
    </row>
    <row r="28" spans="1:5" ht="15" customHeight="1" x14ac:dyDescent="0.25">
      <c r="A28" s="47" t="s">
        <v>276</v>
      </c>
      <c r="B28" s="238" t="s">
        <v>277</v>
      </c>
      <c r="C28" s="239"/>
      <c r="D28" s="68" t="s">
        <v>278</v>
      </c>
      <c r="E28" s="67"/>
    </row>
    <row r="29" spans="1:5" ht="15" customHeight="1" thickBot="1" x14ac:dyDescent="0.3">
      <c r="A29" s="49" t="s">
        <v>279</v>
      </c>
      <c r="B29" s="240" t="s">
        <v>280</v>
      </c>
      <c r="C29" s="241"/>
      <c r="D29" s="69">
        <v>1</v>
      </c>
      <c r="E29" s="57"/>
    </row>
    <row r="30" spans="1:5" ht="15" customHeight="1" thickBot="1" x14ac:dyDescent="0.3">
      <c r="A30" s="70"/>
      <c r="B30" s="71"/>
      <c r="C30" s="71"/>
      <c r="D30" s="72"/>
    </row>
    <row r="31" spans="1:5" ht="15" customHeight="1" x14ac:dyDescent="0.25">
      <c r="A31" s="242" t="s">
        <v>281</v>
      </c>
      <c r="B31" s="243"/>
      <c r="C31" s="243"/>
      <c r="D31" s="244"/>
    </row>
    <row r="32" spans="1:5" ht="15" customHeight="1" x14ac:dyDescent="0.25">
      <c r="A32" s="245" t="s">
        <v>282</v>
      </c>
      <c r="B32" s="246"/>
      <c r="C32" s="247"/>
      <c r="D32" s="73" t="s">
        <v>283</v>
      </c>
    </row>
    <row r="33" spans="1:5" ht="15" customHeight="1" x14ac:dyDescent="0.25">
      <c r="A33" s="47" t="s">
        <v>284</v>
      </c>
      <c r="B33" s="248" t="s">
        <v>285</v>
      </c>
      <c r="C33" s="248"/>
      <c r="D33" s="74">
        <f>D24</f>
        <v>0</v>
      </c>
      <c r="E33" s="67"/>
    </row>
    <row r="34" spans="1:5" ht="15" customHeight="1" x14ac:dyDescent="0.25">
      <c r="A34" s="47" t="s">
        <v>386</v>
      </c>
      <c r="B34" s="84" t="s">
        <v>387</v>
      </c>
      <c r="C34" s="127">
        <v>0.3</v>
      </c>
      <c r="D34" s="74">
        <f>D33*C34</f>
        <v>0</v>
      </c>
      <c r="E34" s="67"/>
    </row>
    <row r="35" spans="1:5" ht="15" customHeight="1" thickBot="1" x14ac:dyDescent="0.3">
      <c r="A35" s="249" t="s">
        <v>286</v>
      </c>
      <c r="B35" s="250"/>
      <c r="C35" s="250"/>
      <c r="D35" s="75">
        <f>SUM(D33:D34)</f>
        <v>0</v>
      </c>
      <c r="E35" s="76"/>
    </row>
    <row r="36" spans="1:5" ht="15" customHeight="1" thickBot="1" x14ac:dyDescent="0.3">
      <c r="A36" s="62"/>
      <c r="C36" s="62"/>
      <c r="D36" s="62"/>
    </row>
    <row r="37" spans="1:5" ht="15" customHeight="1" x14ac:dyDescent="0.25">
      <c r="A37" s="242" t="s">
        <v>287</v>
      </c>
      <c r="B37" s="243"/>
      <c r="C37" s="243"/>
      <c r="D37" s="244"/>
    </row>
    <row r="38" spans="1:5" ht="15" customHeight="1" x14ac:dyDescent="0.25">
      <c r="A38" s="236" t="s">
        <v>288</v>
      </c>
      <c r="B38" s="237"/>
      <c r="C38" s="77" t="s">
        <v>289</v>
      </c>
      <c r="D38" s="78" t="s">
        <v>290</v>
      </c>
    </row>
    <row r="39" spans="1:5" ht="28.5" customHeight="1" x14ac:dyDescent="0.25">
      <c r="A39" s="47" t="s">
        <v>284</v>
      </c>
      <c r="B39" s="79" t="s">
        <v>291</v>
      </c>
      <c r="C39" s="80">
        <v>8.3299999999999999E-2</v>
      </c>
      <c r="D39" s="81">
        <f>(D35)*($C$39)</f>
        <v>0</v>
      </c>
    </row>
    <row r="40" spans="1:5" ht="15" customHeight="1" x14ac:dyDescent="0.25">
      <c r="A40" s="47" t="s">
        <v>292</v>
      </c>
      <c r="B40" s="79" t="s">
        <v>293</v>
      </c>
      <c r="C40" s="80">
        <v>0.121</v>
      </c>
      <c r="D40" s="81">
        <f>(D35)*($C$40)</f>
        <v>0</v>
      </c>
      <c r="E40" s="76"/>
    </row>
    <row r="41" spans="1:5" ht="15" customHeight="1" x14ac:dyDescent="0.25">
      <c r="A41" s="251" t="s">
        <v>294</v>
      </c>
      <c r="B41" s="252"/>
      <c r="C41" s="82">
        <f>SUM(C39:C40)</f>
        <v>0.20429999999999998</v>
      </c>
      <c r="D41" s="83">
        <f>SUM(D39:D40)</f>
        <v>0</v>
      </c>
    </row>
    <row r="42" spans="1:5" ht="15" customHeight="1" x14ac:dyDescent="0.25">
      <c r="A42" s="236" t="s">
        <v>295</v>
      </c>
      <c r="B42" s="237"/>
      <c r="C42" s="77" t="s">
        <v>289</v>
      </c>
      <c r="D42" s="73" t="s">
        <v>290</v>
      </c>
    </row>
    <row r="43" spans="1:5" ht="15" customHeight="1" x14ac:dyDescent="0.25">
      <c r="A43" s="47" t="s">
        <v>284</v>
      </c>
      <c r="B43" s="84" t="s">
        <v>296</v>
      </c>
      <c r="C43" s="80">
        <v>0.2</v>
      </c>
      <c r="D43" s="81">
        <f t="shared" ref="D43:D50" si="0">($D$35+$D$41)*(C43)</f>
        <v>0</v>
      </c>
    </row>
    <row r="44" spans="1:5" ht="31.5" customHeight="1" x14ac:dyDescent="0.25">
      <c r="A44" s="47" t="s">
        <v>292</v>
      </c>
      <c r="B44" s="84" t="s">
        <v>297</v>
      </c>
      <c r="C44" s="80">
        <v>2.5000000000000001E-2</v>
      </c>
      <c r="D44" s="81">
        <f t="shared" si="0"/>
        <v>0</v>
      </c>
    </row>
    <row r="45" spans="1:5" ht="15" customHeight="1" x14ac:dyDescent="0.25">
      <c r="A45" s="47" t="s">
        <v>298</v>
      </c>
      <c r="B45" s="84" t="s">
        <v>299</v>
      </c>
      <c r="C45" s="80">
        <v>0.06</v>
      </c>
      <c r="D45" s="81">
        <f t="shared" si="0"/>
        <v>0</v>
      </c>
    </row>
    <row r="46" spans="1:5" ht="15" customHeight="1" x14ac:dyDescent="0.25">
      <c r="A46" s="47" t="s">
        <v>300</v>
      </c>
      <c r="B46" s="84" t="s">
        <v>301</v>
      </c>
      <c r="C46" s="80">
        <v>1.4999999999999999E-2</v>
      </c>
      <c r="D46" s="81">
        <f t="shared" si="0"/>
        <v>0</v>
      </c>
    </row>
    <row r="47" spans="1:5" ht="15" customHeight="1" x14ac:dyDescent="0.25">
      <c r="A47" s="47" t="s">
        <v>302</v>
      </c>
      <c r="B47" s="84" t="s">
        <v>303</v>
      </c>
      <c r="C47" s="80">
        <v>0.01</v>
      </c>
      <c r="D47" s="81">
        <f t="shared" si="0"/>
        <v>0</v>
      </c>
    </row>
    <row r="48" spans="1:5" ht="15" customHeight="1" x14ac:dyDescent="0.25">
      <c r="A48" s="47" t="s">
        <v>304</v>
      </c>
      <c r="B48" s="85" t="s">
        <v>305</v>
      </c>
      <c r="C48" s="80">
        <v>6.0000000000000001E-3</v>
      </c>
      <c r="D48" s="81">
        <f t="shared" si="0"/>
        <v>0</v>
      </c>
    </row>
    <row r="49" spans="1:5" ht="15" customHeight="1" x14ac:dyDescent="0.25">
      <c r="A49" s="47" t="s">
        <v>306</v>
      </c>
      <c r="B49" s="84" t="s">
        <v>307</v>
      </c>
      <c r="C49" s="80">
        <v>2E-3</v>
      </c>
      <c r="D49" s="81">
        <f t="shared" si="0"/>
        <v>0</v>
      </c>
    </row>
    <row r="50" spans="1:5" ht="15" customHeight="1" x14ac:dyDescent="0.25">
      <c r="A50" s="47" t="s">
        <v>308</v>
      </c>
      <c r="B50" s="84" t="s">
        <v>309</v>
      </c>
      <c r="C50" s="80">
        <v>0.08</v>
      </c>
      <c r="D50" s="81">
        <f t="shared" si="0"/>
        <v>0</v>
      </c>
      <c r="E50" s="76"/>
    </row>
    <row r="51" spans="1:5" ht="15" customHeight="1" x14ac:dyDescent="0.25">
      <c r="A51" s="251" t="s">
        <v>310</v>
      </c>
      <c r="B51" s="252"/>
      <c r="C51" s="82">
        <f>SUM(C43:C50)</f>
        <v>0.39800000000000008</v>
      </c>
      <c r="D51" s="83">
        <f>SUM(D43:D50)</f>
        <v>0</v>
      </c>
    </row>
    <row r="52" spans="1:5" ht="15" customHeight="1" x14ac:dyDescent="0.25">
      <c r="A52" s="236" t="s">
        <v>311</v>
      </c>
      <c r="B52" s="237"/>
      <c r="C52" s="86" t="s">
        <v>312</v>
      </c>
      <c r="D52" s="73" t="s">
        <v>290</v>
      </c>
    </row>
    <row r="53" spans="1:5" ht="15" customHeight="1" x14ac:dyDescent="0.25">
      <c r="A53" s="47" t="s">
        <v>284</v>
      </c>
      <c r="B53" s="87" t="s">
        <v>313</v>
      </c>
      <c r="C53" s="182"/>
      <c r="D53" s="88">
        <f>IF((C53*22)-(D33*6%)&gt;0,(C53*22)-(D33*6%),0)</f>
        <v>0</v>
      </c>
      <c r="E53" s="179"/>
    </row>
    <row r="54" spans="1:5" ht="15" customHeight="1" x14ac:dyDescent="0.25">
      <c r="A54" s="47" t="s">
        <v>292</v>
      </c>
      <c r="B54" s="87" t="s">
        <v>314</v>
      </c>
      <c r="C54" s="183"/>
      <c r="D54" s="81">
        <f>(C54)*22</f>
        <v>0</v>
      </c>
      <c r="E54" s="179"/>
    </row>
    <row r="55" spans="1:5" ht="15" customHeight="1" x14ac:dyDescent="0.25">
      <c r="A55" s="253" t="s">
        <v>315</v>
      </c>
      <c r="B55" s="254"/>
      <c r="C55" s="89"/>
      <c r="D55" s="83">
        <f>SUM(D53:D54)</f>
        <v>0</v>
      </c>
    </row>
    <row r="56" spans="1:5" ht="15" customHeight="1" x14ac:dyDescent="0.25">
      <c r="A56" s="245" t="s">
        <v>316</v>
      </c>
      <c r="B56" s="246"/>
      <c r="C56" s="77" t="s">
        <v>317</v>
      </c>
      <c r="D56" s="73" t="s">
        <v>290</v>
      </c>
    </row>
    <row r="57" spans="1:5" ht="15" customHeight="1" x14ac:dyDescent="0.25">
      <c r="A57" s="47" t="s">
        <v>284</v>
      </c>
      <c r="B57" s="79" t="s">
        <v>318</v>
      </c>
      <c r="C57" s="90"/>
      <c r="D57" s="91">
        <f>(D35/220)*150%*0.5*C57</f>
        <v>0</v>
      </c>
    </row>
    <row r="58" spans="1:5" ht="15" customHeight="1" thickBot="1" x14ac:dyDescent="0.3">
      <c r="A58" s="255" t="s">
        <v>320</v>
      </c>
      <c r="B58" s="256"/>
      <c r="C58" s="92"/>
      <c r="D58" s="93">
        <f>SUM(D57)</f>
        <v>0</v>
      </c>
    </row>
    <row r="59" spans="1:5" ht="15" customHeight="1" x14ac:dyDescent="0.25">
      <c r="A59" s="236" t="s">
        <v>321</v>
      </c>
      <c r="B59" s="237"/>
      <c r="C59" s="237"/>
      <c r="D59" s="257"/>
    </row>
    <row r="60" spans="1:5" ht="15" customHeight="1" x14ac:dyDescent="0.2">
      <c r="A60" s="94" t="s">
        <v>322</v>
      </c>
      <c r="B60" s="258" t="s">
        <v>323</v>
      </c>
      <c r="C60" s="258"/>
      <c r="D60" s="74">
        <f>(D41)</f>
        <v>0</v>
      </c>
    </row>
    <row r="61" spans="1:5" ht="15" customHeight="1" x14ac:dyDescent="0.2">
      <c r="A61" s="94" t="s">
        <v>324</v>
      </c>
      <c r="B61" s="258" t="s">
        <v>325</v>
      </c>
      <c r="C61" s="258"/>
      <c r="D61" s="74">
        <f>(D51)</f>
        <v>0</v>
      </c>
    </row>
    <row r="62" spans="1:5" ht="15" customHeight="1" x14ac:dyDescent="0.2">
      <c r="A62" s="94" t="s">
        <v>326</v>
      </c>
      <c r="B62" s="258" t="s">
        <v>327</v>
      </c>
      <c r="C62" s="258"/>
      <c r="D62" s="74">
        <f>(D55)</f>
        <v>0</v>
      </c>
    </row>
    <row r="63" spans="1:5" ht="15" customHeight="1" x14ac:dyDescent="0.2">
      <c r="A63" s="94" t="s">
        <v>328</v>
      </c>
      <c r="B63" s="259" t="s">
        <v>329</v>
      </c>
      <c r="C63" s="260"/>
      <c r="D63" s="74">
        <f>D58</f>
        <v>0</v>
      </c>
    </row>
    <row r="64" spans="1:5" ht="15" customHeight="1" thickBot="1" x14ac:dyDescent="0.3">
      <c r="A64" s="255" t="s">
        <v>330</v>
      </c>
      <c r="B64" s="256"/>
      <c r="C64" s="256"/>
      <c r="D64" s="75">
        <f>SUM(D60:D63)</f>
        <v>0</v>
      </c>
    </row>
    <row r="65" spans="1:5" ht="15" customHeight="1" thickBot="1" x14ac:dyDescent="0.3">
      <c r="A65" s="95"/>
      <c r="B65" s="95"/>
      <c r="C65" s="95"/>
      <c r="D65" s="95"/>
    </row>
    <row r="66" spans="1:5" ht="15" customHeight="1" x14ac:dyDescent="0.25">
      <c r="A66" s="242" t="s">
        <v>331</v>
      </c>
      <c r="B66" s="243"/>
      <c r="C66" s="243"/>
      <c r="D66" s="244"/>
    </row>
    <row r="67" spans="1:5" ht="15" customHeight="1" x14ac:dyDescent="0.25">
      <c r="A67" s="236" t="s">
        <v>332</v>
      </c>
      <c r="B67" s="237"/>
      <c r="C67" s="77" t="s">
        <v>289</v>
      </c>
      <c r="D67" s="73" t="s">
        <v>290</v>
      </c>
    </row>
    <row r="68" spans="1:5" x14ac:dyDescent="0.25">
      <c r="A68" s="47" t="s">
        <v>284</v>
      </c>
      <c r="B68" s="96" t="s">
        <v>333</v>
      </c>
      <c r="C68" s="97">
        <v>4.1999999999999997E-3</v>
      </c>
      <c r="D68" s="91">
        <f t="shared" ref="D68:D73" si="1">($D$35)*(C68)</f>
        <v>0</v>
      </c>
    </row>
    <row r="69" spans="1:5" ht="28.5" x14ac:dyDescent="0.25">
      <c r="A69" s="47" t="s">
        <v>292</v>
      </c>
      <c r="B69" s="96" t="s">
        <v>334</v>
      </c>
      <c r="C69" s="98">
        <f>($C$50)*(C68)</f>
        <v>3.3599999999999998E-4</v>
      </c>
      <c r="D69" s="91">
        <f t="shared" si="1"/>
        <v>0</v>
      </c>
    </row>
    <row r="70" spans="1:5" ht="28.5" x14ac:dyDescent="0.25">
      <c r="A70" s="47" t="s">
        <v>298</v>
      </c>
      <c r="B70" s="96" t="s">
        <v>335</v>
      </c>
      <c r="C70" s="98">
        <v>3.9199999999999999E-2</v>
      </c>
      <c r="D70" s="91">
        <f t="shared" si="1"/>
        <v>0</v>
      </c>
    </row>
    <row r="71" spans="1:5" ht="28.5" x14ac:dyDescent="0.25">
      <c r="A71" s="47" t="s">
        <v>300</v>
      </c>
      <c r="B71" s="96" t="s">
        <v>336</v>
      </c>
      <c r="C71" s="98">
        <v>1.9400000000000001E-2</v>
      </c>
      <c r="D71" s="91">
        <f t="shared" si="1"/>
        <v>0</v>
      </c>
    </row>
    <row r="72" spans="1:5" x14ac:dyDescent="0.25">
      <c r="A72" s="47" t="s">
        <v>302</v>
      </c>
      <c r="B72" s="96" t="s">
        <v>337</v>
      </c>
      <c r="C72" s="98">
        <f>($C$51)*(C71)</f>
        <v>7.7212000000000018E-3</v>
      </c>
      <c r="D72" s="91">
        <f t="shared" si="1"/>
        <v>0</v>
      </c>
    </row>
    <row r="73" spans="1:5" ht="15" customHeight="1" x14ac:dyDescent="0.25">
      <c r="A73" s="47" t="s">
        <v>304</v>
      </c>
      <c r="B73" s="96" t="s">
        <v>338</v>
      </c>
      <c r="C73" s="98">
        <v>8.0000000000000004E-4</v>
      </c>
      <c r="D73" s="91">
        <f t="shared" si="1"/>
        <v>0</v>
      </c>
    </row>
    <row r="74" spans="1:5" ht="15" customHeight="1" thickBot="1" x14ac:dyDescent="0.3">
      <c r="A74" s="255" t="s">
        <v>339</v>
      </c>
      <c r="B74" s="256"/>
      <c r="C74" s="99">
        <f>SUM(C68:C73)</f>
        <v>7.165719999999999E-2</v>
      </c>
      <c r="D74" s="75">
        <f>SUM(D68:D73)</f>
        <v>0</v>
      </c>
    </row>
    <row r="75" spans="1:5" ht="15" customHeight="1" thickBot="1" x14ac:dyDescent="0.3">
      <c r="A75" s="95"/>
      <c r="B75" s="100"/>
      <c r="C75" s="100"/>
      <c r="D75" s="100"/>
    </row>
    <row r="76" spans="1:5" ht="15" customHeight="1" x14ac:dyDescent="0.25">
      <c r="A76" s="242" t="s">
        <v>340</v>
      </c>
      <c r="B76" s="243"/>
      <c r="C76" s="243"/>
      <c r="D76" s="244"/>
    </row>
    <row r="77" spans="1:5" ht="15" x14ac:dyDescent="0.25">
      <c r="A77" s="245" t="s">
        <v>341</v>
      </c>
      <c r="B77" s="246"/>
      <c r="C77" s="77" t="s">
        <v>289</v>
      </c>
      <c r="D77" s="73" t="s">
        <v>290</v>
      </c>
    </row>
    <row r="78" spans="1:5" ht="15" customHeight="1" x14ac:dyDescent="0.25">
      <c r="A78" s="47" t="s">
        <v>284</v>
      </c>
      <c r="B78" s="79" t="s">
        <v>342</v>
      </c>
      <c r="C78" s="98">
        <v>0</v>
      </c>
      <c r="D78" s="91">
        <f>($D$35+$D$41+$D$51+$D$55+$D$74)*(C78)</f>
        <v>0</v>
      </c>
      <c r="E78" s="76"/>
    </row>
    <row r="79" spans="1:5" ht="15" customHeight="1" x14ac:dyDescent="0.25">
      <c r="A79" s="47" t="s">
        <v>292</v>
      </c>
      <c r="B79" s="79" t="s">
        <v>343</v>
      </c>
      <c r="C79" s="98">
        <v>2.3999999999999998E-3</v>
      </c>
      <c r="D79" s="91">
        <f>($D$35+$D$41+$D$51+$D$55+$D$74)*(C79)</f>
        <v>0</v>
      </c>
    </row>
    <row r="80" spans="1:5" ht="15" customHeight="1" x14ac:dyDescent="0.25">
      <c r="A80" s="47" t="s">
        <v>298</v>
      </c>
      <c r="B80" s="79" t="s">
        <v>344</v>
      </c>
      <c r="C80" s="98">
        <v>1E-3</v>
      </c>
      <c r="D80" s="91">
        <f>($D$35+$D$41+$D$51+$D$55+$D$74)*(C80)</f>
        <v>0</v>
      </c>
    </row>
    <row r="81" spans="1:5" ht="15" customHeight="1" x14ac:dyDescent="0.25">
      <c r="A81" s="47" t="s">
        <v>300</v>
      </c>
      <c r="B81" s="79" t="s">
        <v>345</v>
      </c>
      <c r="C81" s="98">
        <v>1.6999999999999999E-3</v>
      </c>
      <c r="D81" s="91">
        <f>($D$35+$D$41+$D$51+$D$55+$D$74)*(C81)</f>
        <v>0</v>
      </c>
    </row>
    <row r="82" spans="1:5" ht="15" customHeight="1" x14ac:dyDescent="0.25">
      <c r="A82" s="47" t="s">
        <v>302</v>
      </c>
      <c r="B82" s="96" t="s">
        <v>346</v>
      </c>
      <c r="C82" s="98">
        <v>5.0000000000000001E-4</v>
      </c>
      <c r="D82" s="91">
        <f>($D$35+$D$41+$D$51+$D$55+$D$74)*(C82)</f>
        <v>0</v>
      </c>
    </row>
    <row r="83" spans="1:5" ht="15" customHeight="1" x14ac:dyDescent="0.25">
      <c r="A83" s="253" t="s">
        <v>347</v>
      </c>
      <c r="B83" s="254"/>
      <c r="C83" s="101">
        <f>SUM(C78:C82)</f>
        <v>5.5999999999999991E-3</v>
      </c>
      <c r="D83" s="102">
        <f>SUM(D78:D82)</f>
        <v>0</v>
      </c>
    </row>
    <row r="84" spans="1:5" ht="15" customHeight="1" x14ac:dyDescent="0.25">
      <c r="A84" s="245" t="s">
        <v>348</v>
      </c>
      <c r="B84" s="246"/>
      <c r="C84" s="77"/>
      <c r="D84" s="73" t="s">
        <v>290</v>
      </c>
    </row>
    <row r="85" spans="1:5" ht="15" customHeight="1" x14ac:dyDescent="0.25">
      <c r="A85" s="47" t="s">
        <v>284</v>
      </c>
      <c r="B85" s="79" t="s">
        <v>349</v>
      </c>
      <c r="C85" s="90"/>
      <c r="D85" s="91">
        <f>(D63/220)*150%*0.5*C85</f>
        <v>0</v>
      </c>
    </row>
    <row r="86" spans="1:5" ht="15" customHeight="1" thickBot="1" x14ac:dyDescent="0.3">
      <c r="A86" s="255" t="s">
        <v>350</v>
      </c>
      <c r="B86" s="256"/>
      <c r="C86" s="92"/>
      <c r="D86" s="93">
        <f>SUM(D85)</f>
        <v>0</v>
      </c>
    </row>
    <row r="87" spans="1:5" ht="15" customHeight="1" x14ac:dyDescent="0.25">
      <c r="A87" s="276" t="s">
        <v>351</v>
      </c>
      <c r="B87" s="277"/>
      <c r="C87" s="277"/>
      <c r="D87" s="278"/>
    </row>
    <row r="88" spans="1:5" ht="15" customHeight="1" x14ac:dyDescent="0.2">
      <c r="A88" s="94" t="s">
        <v>352</v>
      </c>
      <c r="B88" s="279" t="s">
        <v>353</v>
      </c>
      <c r="C88" s="280"/>
      <c r="D88" s="74">
        <f>(D83)</f>
        <v>0</v>
      </c>
    </row>
    <row r="89" spans="1:5" ht="15" customHeight="1" x14ac:dyDescent="0.2">
      <c r="A89" s="103" t="s">
        <v>354</v>
      </c>
      <c r="B89" s="259" t="s">
        <v>349</v>
      </c>
      <c r="C89" s="260"/>
      <c r="D89" s="91">
        <f>D86</f>
        <v>0</v>
      </c>
    </row>
    <row r="90" spans="1:5" ht="15" customHeight="1" thickBot="1" x14ac:dyDescent="0.3">
      <c r="A90" s="255" t="s">
        <v>355</v>
      </c>
      <c r="B90" s="256"/>
      <c r="C90" s="261"/>
      <c r="D90" s="75">
        <f>SUM(D88:D89)</f>
        <v>0</v>
      </c>
    </row>
    <row r="91" spans="1:5" ht="15" customHeight="1" thickBot="1" x14ac:dyDescent="0.3">
      <c r="A91" s="95"/>
      <c r="B91" s="95"/>
      <c r="C91" s="95"/>
      <c r="D91" s="95"/>
    </row>
    <row r="92" spans="1:5" ht="15" customHeight="1" x14ac:dyDescent="0.25">
      <c r="A92" s="242" t="s">
        <v>356</v>
      </c>
      <c r="B92" s="243"/>
      <c r="C92" s="243"/>
      <c r="D92" s="244"/>
    </row>
    <row r="93" spans="1:5" ht="15" customHeight="1" x14ac:dyDescent="0.25">
      <c r="A93" s="236" t="s">
        <v>357</v>
      </c>
      <c r="B93" s="237"/>
      <c r="C93" s="237"/>
      <c r="D93" s="73" t="s">
        <v>290</v>
      </c>
    </row>
    <row r="94" spans="1:5" ht="15" customHeight="1" x14ac:dyDescent="0.25">
      <c r="A94" s="47" t="s">
        <v>284</v>
      </c>
      <c r="B94" s="104" t="s">
        <v>388</v>
      </c>
      <c r="C94" s="105"/>
      <c r="D94" s="88">
        <v>0</v>
      </c>
      <c r="E94" s="275"/>
    </row>
    <row r="95" spans="1:5" ht="15" customHeight="1" x14ac:dyDescent="0.25">
      <c r="A95" s="47" t="s">
        <v>292</v>
      </c>
      <c r="B95" s="104" t="s">
        <v>389</v>
      </c>
      <c r="C95" s="105"/>
      <c r="D95" s="81">
        <v>0</v>
      </c>
      <c r="E95" s="275"/>
    </row>
    <row r="96" spans="1:5" ht="15" customHeight="1" x14ac:dyDescent="0.25">
      <c r="A96" s="47" t="s">
        <v>298</v>
      </c>
      <c r="B96" s="104" t="s">
        <v>360</v>
      </c>
      <c r="C96" s="105"/>
      <c r="D96" s="81">
        <f>MATERIAL_FERRAMENTAL!H71</f>
        <v>0</v>
      </c>
      <c r="E96" s="275"/>
    </row>
    <row r="97" spans="1:5" ht="15" customHeight="1" x14ac:dyDescent="0.25">
      <c r="A97" s="47" t="s">
        <v>390</v>
      </c>
      <c r="B97" s="104" t="s">
        <v>134</v>
      </c>
      <c r="C97" s="105"/>
      <c r="D97" s="81">
        <f>MATERIAL_FERRAMENTAL!H82</f>
        <v>0</v>
      </c>
      <c r="E97" s="275"/>
    </row>
    <row r="98" spans="1:5" ht="15" customHeight="1" thickBot="1" x14ac:dyDescent="0.3">
      <c r="A98" s="255" t="s">
        <v>361</v>
      </c>
      <c r="B98" s="261"/>
      <c r="C98" s="106">
        <f>C94</f>
        <v>0</v>
      </c>
      <c r="D98" s="75">
        <f>SUM(D94:D96)</f>
        <v>0</v>
      </c>
    </row>
    <row r="99" spans="1:5" ht="15" customHeight="1" thickBot="1" x14ac:dyDescent="0.3">
      <c r="A99" s="107"/>
      <c r="B99" s="108"/>
      <c r="C99" s="108"/>
      <c r="D99" s="109"/>
    </row>
    <row r="100" spans="1:5" ht="15" customHeight="1" x14ac:dyDescent="0.25">
      <c r="A100" s="262" t="s">
        <v>362</v>
      </c>
      <c r="B100" s="263"/>
      <c r="C100" s="263"/>
      <c r="D100" s="264"/>
    </row>
    <row r="101" spans="1:5" ht="15" customHeight="1" x14ac:dyDescent="0.25">
      <c r="A101" s="265" t="s">
        <v>363</v>
      </c>
      <c r="B101" s="266"/>
      <c r="C101" s="77" t="s">
        <v>289</v>
      </c>
      <c r="D101" s="110" t="s">
        <v>290</v>
      </c>
    </row>
    <row r="102" spans="1:5" ht="15" customHeight="1" x14ac:dyDescent="0.25">
      <c r="A102" s="47" t="s">
        <v>284</v>
      </c>
      <c r="B102" s="111" t="s">
        <v>364</v>
      </c>
      <c r="C102" s="180"/>
      <c r="D102" s="91">
        <f>(D35+D64+D74+D90+D98)*C102</f>
        <v>0</v>
      </c>
      <c r="E102" s="112"/>
    </row>
    <row r="103" spans="1:5" ht="15" customHeight="1" x14ac:dyDescent="0.25">
      <c r="A103" s="47" t="s">
        <v>292</v>
      </c>
      <c r="B103" s="111" t="s">
        <v>365</v>
      </c>
      <c r="C103" s="180"/>
      <c r="D103" s="91">
        <f>(D35+D64+D74+D90+D98+D102)*C103</f>
        <v>0</v>
      </c>
      <c r="E103" s="112"/>
    </row>
    <row r="104" spans="1:5" ht="15" customHeight="1" x14ac:dyDescent="0.25">
      <c r="A104" s="267" t="s">
        <v>298</v>
      </c>
      <c r="B104" s="85" t="s">
        <v>366</v>
      </c>
      <c r="C104" s="113">
        <f>C105+C106+C109</f>
        <v>0</v>
      </c>
      <c r="D104" s="114"/>
      <c r="E104" s="115"/>
    </row>
    <row r="105" spans="1:5" ht="15" customHeight="1" x14ac:dyDescent="0.25">
      <c r="A105" s="267"/>
      <c r="B105" s="116" t="s">
        <v>367</v>
      </c>
      <c r="C105" s="180"/>
      <c r="D105" s="91">
        <f>((D35+D64+D74+D90+D98+D102+D103)/(1-C104))*C105</f>
        <v>0</v>
      </c>
      <c r="E105" s="115"/>
    </row>
    <row r="106" spans="1:5" ht="15" customHeight="1" x14ac:dyDescent="0.25">
      <c r="A106" s="267"/>
      <c r="B106" s="116" t="s">
        <v>368</v>
      </c>
      <c r="C106" s="180"/>
      <c r="D106" s="91">
        <f>((D35+D64+D74+D90+D98+D102+D103)/(1-C104))*C106</f>
        <v>0</v>
      </c>
      <c r="E106" s="115"/>
    </row>
    <row r="107" spans="1:5" ht="15" customHeight="1" x14ac:dyDescent="0.25">
      <c r="A107" s="267"/>
      <c r="B107" s="85" t="s">
        <v>369</v>
      </c>
      <c r="C107" s="117"/>
      <c r="D107" s="91"/>
    </row>
    <row r="108" spans="1:5" ht="15" customHeight="1" x14ac:dyDescent="0.25">
      <c r="A108" s="267"/>
      <c r="B108" s="85" t="s">
        <v>370</v>
      </c>
      <c r="C108" s="117"/>
      <c r="D108" s="91"/>
    </row>
    <row r="109" spans="1:5" ht="15" customHeight="1" x14ac:dyDescent="0.25">
      <c r="A109" s="267"/>
      <c r="B109" s="116" t="s">
        <v>371</v>
      </c>
      <c r="C109" s="180"/>
      <c r="D109" s="91">
        <f>((D35+D64+D74+D90+D98+D102+D103)/(1-C104))*C109</f>
        <v>0</v>
      </c>
    </row>
    <row r="110" spans="1:5" ht="15" customHeight="1" thickBot="1" x14ac:dyDescent="0.3">
      <c r="A110" s="255" t="s">
        <v>372</v>
      </c>
      <c r="B110" s="256"/>
      <c r="C110" s="118">
        <f>C102+C103+C105+C106+C109</f>
        <v>0</v>
      </c>
      <c r="D110" s="93">
        <f>SUM(D102:D103,D105:D106,D109)</f>
        <v>0</v>
      </c>
      <c r="E110" s="76"/>
    </row>
    <row r="111" spans="1:5" ht="15" customHeight="1" thickBot="1" x14ac:dyDescent="0.3">
      <c r="A111" s="95"/>
      <c r="B111" s="95"/>
      <c r="C111" s="95"/>
      <c r="D111" s="95"/>
    </row>
    <row r="112" spans="1:5" ht="15" customHeight="1" x14ac:dyDescent="0.25">
      <c r="A112" s="242" t="s">
        <v>373</v>
      </c>
      <c r="B112" s="243"/>
      <c r="C112" s="243"/>
      <c r="D112" s="244"/>
      <c r="E112" s="76">
        <f>E110*48</f>
        <v>0</v>
      </c>
    </row>
    <row r="113" spans="1:5" ht="15" customHeight="1" x14ac:dyDescent="0.25">
      <c r="A113" s="236" t="s">
        <v>374</v>
      </c>
      <c r="B113" s="237"/>
      <c r="C113" s="237"/>
      <c r="D113" s="119" t="s">
        <v>290</v>
      </c>
    </row>
    <row r="114" spans="1:5" ht="15" customHeight="1" x14ac:dyDescent="0.25">
      <c r="A114" s="47" t="s">
        <v>284</v>
      </c>
      <c r="B114" s="269" t="s">
        <v>375</v>
      </c>
      <c r="C114" s="270"/>
      <c r="D114" s="120">
        <f>(D35)</f>
        <v>0</v>
      </c>
    </row>
    <row r="115" spans="1:5" ht="15" customHeight="1" x14ac:dyDescent="0.25">
      <c r="A115" s="47" t="s">
        <v>292</v>
      </c>
      <c r="B115" s="269" t="s">
        <v>376</v>
      </c>
      <c r="C115" s="270"/>
      <c r="D115" s="91">
        <f>(D64)</f>
        <v>0</v>
      </c>
    </row>
    <row r="116" spans="1:5" ht="15" customHeight="1" x14ac:dyDescent="0.25">
      <c r="A116" s="47" t="s">
        <v>298</v>
      </c>
      <c r="B116" s="269" t="s">
        <v>377</v>
      </c>
      <c r="C116" s="270"/>
      <c r="D116" s="91">
        <f>(D74)</f>
        <v>0</v>
      </c>
    </row>
    <row r="117" spans="1:5" ht="15" customHeight="1" x14ac:dyDescent="0.25">
      <c r="A117" s="47" t="s">
        <v>300</v>
      </c>
      <c r="B117" s="269" t="s">
        <v>378</v>
      </c>
      <c r="C117" s="270"/>
      <c r="D117" s="91">
        <f>(D90)</f>
        <v>0</v>
      </c>
    </row>
    <row r="118" spans="1:5" ht="15" customHeight="1" x14ac:dyDescent="0.25">
      <c r="A118" s="47" t="s">
        <v>302</v>
      </c>
      <c r="B118" s="269" t="s">
        <v>379</v>
      </c>
      <c r="C118" s="270"/>
      <c r="D118" s="91">
        <f>D98</f>
        <v>0</v>
      </c>
    </row>
    <row r="119" spans="1:5" ht="15" customHeight="1" x14ac:dyDescent="0.25">
      <c r="A119" s="271" t="s">
        <v>380</v>
      </c>
      <c r="B119" s="272"/>
      <c r="C119" s="273"/>
      <c r="D119" s="121">
        <f>SUM(D114:D118)</f>
        <v>0</v>
      </c>
      <c r="E119" s="76"/>
    </row>
    <row r="120" spans="1:5" ht="15" customHeight="1" thickBot="1" x14ac:dyDescent="0.3">
      <c r="A120" s="122" t="s">
        <v>304</v>
      </c>
      <c r="B120" s="274" t="s">
        <v>381</v>
      </c>
      <c r="C120" s="274"/>
      <c r="D120" s="123">
        <f>(D110)</f>
        <v>0</v>
      </c>
    </row>
    <row r="121" spans="1:5" ht="15" customHeight="1" thickBot="1" x14ac:dyDescent="0.3">
      <c r="A121" s="211" t="s">
        <v>382</v>
      </c>
      <c r="B121" s="212"/>
      <c r="C121" s="212"/>
      <c r="D121" s="124">
        <f>SUM(D119:D120)</f>
        <v>0</v>
      </c>
    </row>
    <row r="122" spans="1:5" ht="15" customHeight="1" thickBot="1" x14ac:dyDescent="0.3">
      <c r="A122" s="211" t="s">
        <v>383</v>
      </c>
      <c r="B122" s="212"/>
      <c r="C122" s="212"/>
      <c r="D122" s="124">
        <f>D121/(44*4)</f>
        <v>0</v>
      </c>
    </row>
    <row r="123" spans="1:5" ht="15" customHeight="1" x14ac:dyDescent="0.25">
      <c r="D123" s="63"/>
    </row>
    <row r="124" spans="1:5" ht="15" customHeight="1" x14ac:dyDescent="0.25">
      <c r="D124" s="63"/>
    </row>
    <row r="125" spans="1:5" ht="15" customHeight="1" x14ac:dyDescent="0.25">
      <c r="D125" s="63"/>
    </row>
    <row r="126" spans="1:5" x14ac:dyDescent="0.25">
      <c r="C126" s="125"/>
    </row>
  </sheetData>
  <mergeCells count="75">
    <mergeCell ref="A1:E1"/>
    <mergeCell ref="E94:E97"/>
    <mergeCell ref="A121:C121"/>
    <mergeCell ref="B115:C115"/>
    <mergeCell ref="B116:C116"/>
    <mergeCell ref="B117:C117"/>
    <mergeCell ref="B118:C118"/>
    <mergeCell ref="A119:C119"/>
    <mergeCell ref="B120:C120"/>
    <mergeCell ref="A110:B110"/>
    <mergeCell ref="A87:D87"/>
    <mergeCell ref="B88:C88"/>
    <mergeCell ref="B114:C114"/>
    <mergeCell ref="A90:C90"/>
    <mergeCell ref="A92:D92"/>
    <mergeCell ref="A93:C93"/>
    <mergeCell ref="A112:D112"/>
    <mergeCell ref="A113:C113"/>
    <mergeCell ref="B89:C89"/>
    <mergeCell ref="A98:B98"/>
    <mergeCell ref="A100:D100"/>
    <mergeCell ref="A101:B101"/>
    <mergeCell ref="A104:A109"/>
    <mergeCell ref="A77:B77"/>
    <mergeCell ref="A83:B83"/>
    <mergeCell ref="A84:B84"/>
    <mergeCell ref="A86:B86"/>
    <mergeCell ref="A56:B56"/>
    <mergeCell ref="A58:B58"/>
    <mergeCell ref="A59:D59"/>
    <mergeCell ref="B60:C60"/>
    <mergeCell ref="B61:C61"/>
    <mergeCell ref="B62:C62"/>
    <mergeCell ref="A64:C64"/>
    <mergeCell ref="A66:D66"/>
    <mergeCell ref="A67:B67"/>
    <mergeCell ref="A74:B74"/>
    <mergeCell ref="A76:D76"/>
    <mergeCell ref="B63:C63"/>
    <mergeCell ref="A41:B41"/>
    <mergeCell ref="A42:B42"/>
    <mergeCell ref="A51:B51"/>
    <mergeCell ref="A52:B52"/>
    <mergeCell ref="A55:B55"/>
    <mergeCell ref="A21:D21"/>
    <mergeCell ref="B22:C22"/>
    <mergeCell ref="A38:B38"/>
    <mergeCell ref="B24:C24"/>
    <mergeCell ref="B25:C25"/>
    <mergeCell ref="B26:C26"/>
    <mergeCell ref="B27:C27"/>
    <mergeCell ref="B28:C28"/>
    <mergeCell ref="B29:C29"/>
    <mergeCell ref="A31:D31"/>
    <mergeCell ref="B23:C23"/>
    <mergeCell ref="A32:C32"/>
    <mergeCell ref="B33:C33"/>
    <mergeCell ref="A35:C35"/>
    <mergeCell ref="A37:D37"/>
    <mergeCell ref="A122:C122"/>
    <mergeCell ref="A2:D2"/>
    <mergeCell ref="A3:D3"/>
    <mergeCell ref="A4:D4"/>
    <mergeCell ref="A5:D5"/>
    <mergeCell ref="A6:D6"/>
    <mergeCell ref="C14:D14"/>
    <mergeCell ref="B15:C15"/>
    <mergeCell ref="B17:C17"/>
    <mergeCell ref="B18:C18"/>
    <mergeCell ref="A7:D7"/>
    <mergeCell ref="C8:D8"/>
    <mergeCell ref="C9:D9"/>
    <mergeCell ref="C10:D10"/>
    <mergeCell ref="C11:D11"/>
    <mergeCell ref="A13:D13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3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02F62-83B1-4F5A-9105-272953C89611}">
  <sheetPr>
    <tabColor theme="5" tint="0.79998168889431442"/>
    <pageSetUpPr fitToPage="1"/>
  </sheetPr>
  <dimension ref="A1:E126"/>
  <sheetViews>
    <sheetView showGridLines="0" workbookViewId="0">
      <selection activeCell="D17" sqref="D17"/>
    </sheetView>
  </sheetViews>
  <sheetFormatPr defaultColWidth="8.85546875" defaultRowHeight="14.25" x14ac:dyDescent="0.25"/>
  <cols>
    <col min="1" max="1" width="3.85546875" style="53" customWidth="1"/>
    <col min="2" max="2" width="70.7109375" style="62" customWidth="1"/>
    <col min="3" max="3" width="14.7109375" style="53" customWidth="1"/>
    <col min="4" max="4" width="23.7109375" style="126" customWidth="1"/>
    <col min="5" max="5" width="100" style="44" customWidth="1"/>
    <col min="6" max="222" width="8.85546875" style="7"/>
    <col min="223" max="223" width="1.85546875" style="7" customWidth="1"/>
    <col min="224" max="224" width="7.28515625" style="7" customWidth="1"/>
    <col min="225" max="225" width="9.85546875" style="7" customWidth="1"/>
    <col min="226" max="226" width="12.7109375" style="7" customWidth="1"/>
    <col min="227" max="227" width="11.140625" style="7" customWidth="1"/>
    <col min="228" max="228" width="10.85546875" style="7" customWidth="1"/>
    <col min="229" max="229" width="11.42578125" style="7" customWidth="1"/>
    <col min="230" max="230" width="13.42578125" style="7" customWidth="1"/>
    <col min="231" max="231" width="11.140625" style="7" customWidth="1"/>
    <col min="232" max="232" width="11.28515625" style="7" bestFit="1" customWidth="1"/>
    <col min="233" max="233" width="11.42578125" style="7" customWidth="1"/>
    <col min="234" max="234" width="8.85546875" style="7" customWidth="1"/>
    <col min="235" max="235" width="9.85546875" style="7" bestFit="1" customWidth="1"/>
    <col min="236" max="236" width="8.85546875" style="7"/>
    <col min="237" max="237" width="9.42578125" style="7" bestFit="1" customWidth="1"/>
    <col min="238" max="478" width="8.85546875" style="7"/>
    <col min="479" max="479" width="1.85546875" style="7" customWidth="1"/>
    <col min="480" max="480" width="7.28515625" style="7" customWidth="1"/>
    <col min="481" max="481" width="9.85546875" style="7" customWidth="1"/>
    <col min="482" max="482" width="12.7109375" style="7" customWidth="1"/>
    <col min="483" max="483" width="11.140625" style="7" customWidth="1"/>
    <col min="484" max="484" width="10.85546875" style="7" customWidth="1"/>
    <col min="485" max="485" width="11.42578125" style="7" customWidth="1"/>
    <col min="486" max="486" width="13.42578125" style="7" customWidth="1"/>
    <col min="487" max="487" width="11.140625" style="7" customWidth="1"/>
    <col min="488" max="488" width="11.28515625" style="7" bestFit="1" customWidth="1"/>
    <col min="489" max="489" width="11.42578125" style="7" customWidth="1"/>
    <col min="490" max="490" width="8.85546875" style="7" customWidth="1"/>
    <col min="491" max="491" width="9.85546875" style="7" bestFit="1" customWidth="1"/>
    <col min="492" max="492" width="8.85546875" style="7"/>
    <col min="493" max="493" width="9.42578125" style="7" bestFit="1" customWidth="1"/>
    <col min="494" max="734" width="8.85546875" style="7"/>
    <col min="735" max="735" width="1.85546875" style="7" customWidth="1"/>
    <col min="736" max="736" width="7.28515625" style="7" customWidth="1"/>
    <col min="737" max="737" width="9.85546875" style="7" customWidth="1"/>
    <col min="738" max="738" width="12.7109375" style="7" customWidth="1"/>
    <col min="739" max="739" width="11.140625" style="7" customWidth="1"/>
    <col min="740" max="740" width="10.85546875" style="7" customWidth="1"/>
    <col min="741" max="741" width="11.42578125" style="7" customWidth="1"/>
    <col min="742" max="742" width="13.42578125" style="7" customWidth="1"/>
    <col min="743" max="743" width="11.140625" style="7" customWidth="1"/>
    <col min="744" max="744" width="11.28515625" style="7" bestFit="1" customWidth="1"/>
    <col min="745" max="745" width="11.42578125" style="7" customWidth="1"/>
    <col min="746" max="746" width="8.85546875" style="7" customWidth="1"/>
    <col min="747" max="747" width="9.85546875" style="7" bestFit="1" customWidth="1"/>
    <col min="748" max="748" width="8.85546875" style="7"/>
    <col min="749" max="749" width="9.42578125" style="7" bestFit="1" customWidth="1"/>
    <col min="750" max="990" width="8.85546875" style="7"/>
    <col min="991" max="991" width="1.85546875" style="7" customWidth="1"/>
    <col min="992" max="992" width="7.28515625" style="7" customWidth="1"/>
    <col min="993" max="993" width="9.85546875" style="7" customWidth="1"/>
    <col min="994" max="994" width="12.7109375" style="7" customWidth="1"/>
    <col min="995" max="995" width="11.140625" style="7" customWidth="1"/>
    <col min="996" max="996" width="10.85546875" style="7" customWidth="1"/>
    <col min="997" max="997" width="11.42578125" style="7" customWidth="1"/>
    <col min="998" max="998" width="13.42578125" style="7" customWidth="1"/>
    <col min="999" max="999" width="11.140625" style="7" customWidth="1"/>
    <col min="1000" max="1000" width="11.28515625" style="7" bestFit="1" customWidth="1"/>
    <col min="1001" max="1001" width="11.42578125" style="7" customWidth="1"/>
    <col min="1002" max="1002" width="8.85546875" style="7" customWidth="1"/>
    <col min="1003" max="1003" width="9.85546875" style="7" bestFit="1" customWidth="1"/>
    <col min="1004" max="1004" width="8.85546875" style="7"/>
    <col min="1005" max="1005" width="9.42578125" style="7" bestFit="1" customWidth="1"/>
    <col min="1006" max="1246" width="8.85546875" style="7"/>
    <col min="1247" max="1247" width="1.85546875" style="7" customWidth="1"/>
    <col min="1248" max="1248" width="7.28515625" style="7" customWidth="1"/>
    <col min="1249" max="1249" width="9.85546875" style="7" customWidth="1"/>
    <col min="1250" max="1250" width="12.7109375" style="7" customWidth="1"/>
    <col min="1251" max="1251" width="11.140625" style="7" customWidth="1"/>
    <col min="1252" max="1252" width="10.85546875" style="7" customWidth="1"/>
    <col min="1253" max="1253" width="11.42578125" style="7" customWidth="1"/>
    <col min="1254" max="1254" width="13.42578125" style="7" customWidth="1"/>
    <col min="1255" max="1255" width="11.140625" style="7" customWidth="1"/>
    <col min="1256" max="1256" width="11.28515625" style="7" bestFit="1" customWidth="1"/>
    <col min="1257" max="1257" width="11.42578125" style="7" customWidth="1"/>
    <col min="1258" max="1258" width="8.85546875" style="7" customWidth="1"/>
    <col min="1259" max="1259" width="9.85546875" style="7" bestFit="1" customWidth="1"/>
    <col min="1260" max="1260" width="8.85546875" style="7"/>
    <col min="1261" max="1261" width="9.42578125" style="7" bestFit="1" customWidth="1"/>
    <col min="1262" max="1502" width="8.85546875" style="7"/>
    <col min="1503" max="1503" width="1.85546875" style="7" customWidth="1"/>
    <col min="1504" max="1504" width="7.28515625" style="7" customWidth="1"/>
    <col min="1505" max="1505" width="9.85546875" style="7" customWidth="1"/>
    <col min="1506" max="1506" width="12.7109375" style="7" customWidth="1"/>
    <col min="1507" max="1507" width="11.140625" style="7" customWidth="1"/>
    <col min="1508" max="1508" width="10.85546875" style="7" customWidth="1"/>
    <col min="1509" max="1509" width="11.42578125" style="7" customWidth="1"/>
    <col min="1510" max="1510" width="13.42578125" style="7" customWidth="1"/>
    <col min="1511" max="1511" width="11.140625" style="7" customWidth="1"/>
    <col min="1512" max="1512" width="11.28515625" style="7" bestFit="1" customWidth="1"/>
    <col min="1513" max="1513" width="11.42578125" style="7" customWidth="1"/>
    <col min="1514" max="1514" width="8.85546875" style="7" customWidth="1"/>
    <col min="1515" max="1515" width="9.85546875" style="7" bestFit="1" customWidth="1"/>
    <col min="1516" max="1516" width="8.85546875" style="7"/>
    <col min="1517" max="1517" width="9.42578125" style="7" bestFit="1" customWidth="1"/>
    <col min="1518" max="1758" width="8.85546875" style="7"/>
    <col min="1759" max="1759" width="1.85546875" style="7" customWidth="1"/>
    <col min="1760" max="1760" width="7.28515625" style="7" customWidth="1"/>
    <col min="1761" max="1761" width="9.85546875" style="7" customWidth="1"/>
    <col min="1762" max="1762" width="12.7109375" style="7" customWidth="1"/>
    <col min="1763" max="1763" width="11.140625" style="7" customWidth="1"/>
    <col min="1764" max="1764" width="10.85546875" style="7" customWidth="1"/>
    <col min="1765" max="1765" width="11.42578125" style="7" customWidth="1"/>
    <col min="1766" max="1766" width="13.42578125" style="7" customWidth="1"/>
    <col min="1767" max="1767" width="11.140625" style="7" customWidth="1"/>
    <col min="1768" max="1768" width="11.28515625" style="7" bestFit="1" customWidth="1"/>
    <col min="1769" max="1769" width="11.42578125" style="7" customWidth="1"/>
    <col min="1770" max="1770" width="8.85546875" style="7" customWidth="1"/>
    <col min="1771" max="1771" width="9.85546875" style="7" bestFit="1" customWidth="1"/>
    <col min="1772" max="1772" width="8.85546875" style="7"/>
    <col min="1773" max="1773" width="9.42578125" style="7" bestFit="1" customWidth="1"/>
    <col min="1774" max="2014" width="8.85546875" style="7"/>
    <col min="2015" max="2015" width="1.85546875" style="7" customWidth="1"/>
    <col min="2016" max="2016" width="7.28515625" style="7" customWidth="1"/>
    <col min="2017" max="2017" width="9.85546875" style="7" customWidth="1"/>
    <col min="2018" max="2018" width="12.7109375" style="7" customWidth="1"/>
    <col min="2019" max="2019" width="11.140625" style="7" customWidth="1"/>
    <col min="2020" max="2020" width="10.85546875" style="7" customWidth="1"/>
    <col min="2021" max="2021" width="11.42578125" style="7" customWidth="1"/>
    <col min="2022" max="2022" width="13.42578125" style="7" customWidth="1"/>
    <col min="2023" max="2023" width="11.140625" style="7" customWidth="1"/>
    <col min="2024" max="2024" width="11.28515625" style="7" bestFit="1" customWidth="1"/>
    <col min="2025" max="2025" width="11.42578125" style="7" customWidth="1"/>
    <col min="2026" max="2026" width="8.85546875" style="7" customWidth="1"/>
    <col min="2027" max="2027" width="9.85546875" style="7" bestFit="1" customWidth="1"/>
    <col min="2028" max="2028" width="8.85546875" style="7"/>
    <col min="2029" max="2029" width="9.42578125" style="7" bestFit="1" customWidth="1"/>
    <col min="2030" max="2270" width="8.85546875" style="7"/>
    <col min="2271" max="2271" width="1.85546875" style="7" customWidth="1"/>
    <col min="2272" max="2272" width="7.28515625" style="7" customWidth="1"/>
    <col min="2273" max="2273" width="9.85546875" style="7" customWidth="1"/>
    <col min="2274" max="2274" width="12.7109375" style="7" customWidth="1"/>
    <col min="2275" max="2275" width="11.140625" style="7" customWidth="1"/>
    <col min="2276" max="2276" width="10.85546875" style="7" customWidth="1"/>
    <col min="2277" max="2277" width="11.42578125" style="7" customWidth="1"/>
    <col min="2278" max="2278" width="13.42578125" style="7" customWidth="1"/>
    <col min="2279" max="2279" width="11.140625" style="7" customWidth="1"/>
    <col min="2280" max="2280" width="11.28515625" style="7" bestFit="1" customWidth="1"/>
    <col min="2281" max="2281" width="11.42578125" style="7" customWidth="1"/>
    <col min="2282" max="2282" width="8.85546875" style="7" customWidth="1"/>
    <col min="2283" max="2283" width="9.85546875" style="7" bestFit="1" customWidth="1"/>
    <col min="2284" max="2284" width="8.85546875" style="7"/>
    <col min="2285" max="2285" width="9.42578125" style="7" bestFit="1" customWidth="1"/>
    <col min="2286" max="2526" width="8.85546875" style="7"/>
    <col min="2527" max="2527" width="1.85546875" style="7" customWidth="1"/>
    <col min="2528" max="2528" width="7.28515625" style="7" customWidth="1"/>
    <col min="2529" max="2529" width="9.85546875" style="7" customWidth="1"/>
    <col min="2530" max="2530" width="12.7109375" style="7" customWidth="1"/>
    <col min="2531" max="2531" width="11.140625" style="7" customWidth="1"/>
    <col min="2532" max="2532" width="10.85546875" style="7" customWidth="1"/>
    <col min="2533" max="2533" width="11.42578125" style="7" customWidth="1"/>
    <col min="2534" max="2534" width="13.42578125" style="7" customWidth="1"/>
    <col min="2535" max="2535" width="11.140625" style="7" customWidth="1"/>
    <col min="2536" max="2536" width="11.28515625" style="7" bestFit="1" customWidth="1"/>
    <col min="2537" max="2537" width="11.42578125" style="7" customWidth="1"/>
    <col min="2538" max="2538" width="8.85546875" style="7" customWidth="1"/>
    <col min="2539" max="2539" width="9.85546875" style="7" bestFit="1" customWidth="1"/>
    <col min="2540" max="2540" width="8.85546875" style="7"/>
    <col min="2541" max="2541" width="9.42578125" style="7" bestFit="1" customWidth="1"/>
    <col min="2542" max="2782" width="8.85546875" style="7"/>
    <col min="2783" max="2783" width="1.85546875" style="7" customWidth="1"/>
    <col min="2784" max="2784" width="7.28515625" style="7" customWidth="1"/>
    <col min="2785" max="2785" width="9.85546875" style="7" customWidth="1"/>
    <col min="2786" max="2786" width="12.7109375" style="7" customWidth="1"/>
    <col min="2787" max="2787" width="11.140625" style="7" customWidth="1"/>
    <col min="2788" max="2788" width="10.85546875" style="7" customWidth="1"/>
    <col min="2789" max="2789" width="11.42578125" style="7" customWidth="1"/>
    <col min="2790" max="2790" width="13.42578125" style="7" customWidth="1"/>
    <col min="2791" max="2791" width="11.140625" style="7" customWidth="1"/>
    <col min="2792" max="2792" width="11.28515625" style="7" bestFit="1" customWidth="1"/>
    <col min="2793" max="2793" width="11.42578125" style="7" customWidth="1"/>
    <col min="2794" max="2794" width="8.85546875" style="7" customWidth="1"/>
    <col min="2795" max="2795" width="9.85546875" style="7" bestFit="1" customWidth="1"/>
    <col min="2796" max="2796" width="8.85546875" style="7"/>
    <col min="2797" max="2797" width="9.42578125" style="7" bestFit="1" customWidth="1"/>
    <col min="2798" max="3038" width="8.85546875" style="7"/>
    <col min="3039" max="3039" width="1.85546875" style="7" customWidth="1"/>
    <col min="3040" max="3040" width="7.28515625" style="7" customWidth="1"/>
    <col min="3041" max="3041" width="9.85546875" style="7" customWidth="1"/>
    <col min="3042" max="3042" width="12.7109375" style="7" customWidth="1"/>
    <col min="3043" max="3043" width="11.140625" style="7" customWidth="1"/>
    <col min="3044" max="3044" width="10.85546875" style="7" customWidth="1"/>
    <col min="3045" max="3045" width="11.42578125" style="7" customWidth="1"/>
    <col min="3046" max="3046" width="13.42578125" style="7" customWidth="1"/>
    <col min="3047" max="3047" width="11.140625" style="7" customWidth="1"/>
    <col min="3048" max="3048" width="11.28515625" style="7" bestFit="1" customWidth="1"/>
    <col min="3049" max="3049" width="11.42578125" style="7" customWidth="1"/>
    <col min="3050" max="3050" width="8.85546875" style="7" customWidth="1"/>
    <col min="3051" max="3051" width="9.85546875" style="7" bestFit="1" customWidth="1"/>
    <col min="3052" max="3052" width="8.85546875" style="7"/>
    <col min="3053" max="3053" width="9.42578125" style="7" bestFit="1" customWidth="1"/>
    <col min="3054" max="3294" width="8.85546875" style="7"/>
    <col min="3295" max="3295" width="1.85546875" style="7" customWidth="1"/>
    <col min="3296" max="3296" width="7.28515625" style="7" customWidth="1"/>
    <col min="3297" max="3297" width="9.85546875" style="7" customWidth="1"/>
    <col min="3298" max="3298" width="12.7109375" style="7" customWidth="1"/>
    <col min="3299" max="3299" width="11.140625" style="7" customWidth="1"/>
    <col min="3300" max="3300" width="10.85546875" style="7" customWidth="1"/>
    <col min="3301" max="3301" width="11.42578125" style="7" customWidth="1"/>
    <col min="3302" max="3302" width="13.42578125" style="7" customWidth="1"/>
    <col min="3303" max="3303" width="11.140625" style="7" customWidth="1"/>
    <col min="3304" max="3304" width="11.28515625" style="7" bestFit="1" customWidth="1"/>
    <col min="3305" max="3305" width="11.42578125" style="7" customWidth="1"/>
    <col min="3306" max="3306" width="8.85546875" style="7" customWidth="1"/>
    <col min="3307" max="3307" width="9.85546875" style="7" bestFit="1" customWidth="1"/>
    <col min="3308" max="3308" width="8.85546875" style="7"/>
    <col min="3309" max="3309" width="9.42578125" style="7" bestFit="1" customWidth="1"/>
    <col min="3310" max="3550" width="8.85546875" style="7"/>
    <col min="3551" max="3551" width="1.85546875" style="7" customWidth="1"/>
    <col min="3552" max="3552" width="7.28515625" style="7" customWidth="1"/>
    <col min="3553" max="3553" width="9.85546875" style="7" customWidth="1"/>
    <col min="3554" max="3554" width="12.7109375" style="7" customWidth="1"/>
    <col min="3555" max="3555" width="11.140625" style="7" customWidth="1"/>
    <col min="3556" max="3556" width="10.85546875" style="7" customWidth="1"/>
    <col min="3557" max="3557" width="11.42578125" style="7" customWidth="1"/>
    <col min="3558" max="3558" width="13.42578125" style="7" customWidth="1"/>
    <col min="3559" max="3559" width="11.140625" style="7" customWidth="1"/>
    <col min="3560" max="3560" width="11.28515625" style="7" bestFit="1" customWidth="1"/>
    <col min="3561" max="3561" width="11.42578125" style="7" customWidth="1"/>
    <col min="3562" max="3562" width="8.85546875" style="7" customWidth="1"/>
    <col min="3563" max="3563" width="9.85546875" style="7" bestFit="1" customWidth="1"/>
    <col min="3564" max="3564" width="8.85546875" style="7"/>
    <col min="3565" max="3565" width="9.42578125" style="7" bestFit="1" customWidth="1"/>
    <col min="3566" max="3806" width="8.85546875" style="7"/>
    <col min="3807" max="3807" width="1.85546875" style="7" customWidth="1"/>
    <col min="3808" max="3808" width="7.28515625" style="7" customWidth="1"/>
    <col min="3809" max="3809" width="9.85546875" style="7" customWidth="1"/>
    <col min="3810" max="3810" width="12.7109375" style="7" customWidth="1"/>
    <col min="3811" max="3811" width="11.140625" style="7" customWidth="1"/>
    <col min="3812" max="3812" width="10.85546875" style="7" customWidth="1"/>
    <col min="3813" max="3813" width="11.42578125" style="7" customWidth="1"/>
    <col min="3814" max="3814" width="13.42578125" style="7" customWidth="1"/>
    <col min="3815" max="3815" width="11.140625" style="7" customWidth="1"/>
    <col min="3816" max="3816" width="11.28515625" style="7" bestFit="1" customWidth="1"/>
    <col min="3817" max="3817" width="11.42578125" style="7" customWidth="1"/>
    <col min="3818" max="3818" width="8.85546875" style="7" customWidth="1"/>
    <col min="3819" max="3819" width="9.85546875" style="7" bestFit="1" customWidth="1"/>
    <col min="3820" max="3820" width="8.85546875" style="7"/>
    <col min="3821" max="3821" width="9.42578125" style="7" bestFit="1" customWidth="1"/>
    <col min="3822" max="4062" width="8.85546875" style="7"/>
    <col min="4063" max="4063" width="1.85546875" style="7" customWidth="1"/>
    <col min="4064" max="4064" width="7.28515625" style="7" customWidth="1"/>
    <col min="4065" max="4065" width="9.85546875" style="7" customWidth="1"/>
    <col min="4066" max="4066" width="12.7109375" style="7" customWidth="1"/>
    <col min="4067" max="4067" width="11.140625" style="7" customWidth="1"/>
    <col min="4068" max="4068" width="10.85546875" style="7" customWidth="1"/>
    <col min="4069" max="4069" width="11.42578125" style="7" customWidth="1"/>
    <col min="4070" max="4070" width="13.42578125" style="7" customWidth="1"/>
    <col min="4071" max="4071" width="11.140625" style="7" customWidth="1"/>
    <col min="4072" max="4072" width="11.28515625" style="7" bestFit="1" customWidth="1"/>
    <col min="4073" max="4073" width="11.42578125" style="7" customWidth="1"/>
    <col min="4074" max="4074" width="8.85546875" style="7" customWidth="1"/>
    <col min="4075" max="4075" width="9.85546875" style="7" bestFit="1" customWidth="1"/>
    <col min="4076" max="4076" width="8.85546875" style="7"/>
    <col min="4077" max="4077" width="9.42578125" style="7" bestFit="1" customWidth="1"/>
    <col min="4078" max="4318" width="8.85546875" style="7"/>
    <col min="4319" max="4319" width="1.85546875" style="7" customWidth="1"/>
    <col min="4320" max="4320" width="7.28515625" style="7" customWidth="1"/>
    <col min="4321" max="4321" width="9.85546875" style="7" customWidth="1"/>
    <col min="4322" max="4322" width="12.7109375" style="7" customWidth="1"/>
    <col min="4323" max="4323" width="11.140625" style="7" customWidth="1"/>
    <col min="4324" max="4324" width="10.85546875" style="7" customWidth="1"/>
    <col min="4325" max="4325" width="11.42578125" style="7" customWidth="1"/>
    <col min="4326" max="4326" width="13.42578125" style="7" customWidth="1"/>
    <col min="4327" max="4327" width="11.140625" style="7" customWidth="1"/>
    <col min="4328" max="4328" width="11.28515625" style="7" bestFit="1" customWidth="1"/>
    <col min="4329" max="4329" width="11.42578125" style="7" customWidth="1"/>
    <col min="4330" max="4330" width="8.85546875" style="7" customWidth="1"/>
    <col min="4331" max="4331" width="9.85546875" style="7" bestFit="1" customWidth="1"/>
    <col min="4332" max="4332" width="8.85546875" style="7"/>
    <col min="4333" max="4333" width="9.42578125" style="7" bestFit="1" customWidth="1"/>
    <col min="4334" max="4574" width="8.85546875" style="7"/>
    <col min="4575" max="4575" width="1.85546875" style="7" customWidth="1"/>
    <col min="4576" max="4576" width="7.28515625" style="7" customWidth="1"/>
    <col min="4577" max="4577" width="9.85546875" style="7" customWidth="1"/>
    <col min="4578" max="4578" width="12.7109375" style="7" customWidth="1"/>
    <col min="4579" max="4579" width="11.140625" style="7" customWidth="1"/>
    <col min="4580" max="4580" width="10.85546875" style="7" customWidth="1"/>
    <col min="4581" max="4581" width="11.42578125" style="7" customWidth="1"/>
    <col min="4582" max="4582" width="13.42578125" style="7" customWidth="1"/>
    <col min="4583" max="4583" width="11.140625" style="7" customWidth="1"/>
    <col min="4584" max="4584" width="11.28515625" style="7" bestFit="1" customWidth="1"/>
    <col min="4585" max="4585" width="11.42578125" style="7" customWidth="1"/>
    <col min="4586" max="4586" width="8.85546875" style="7" customWidth="1"/>
    <col min="4587" max="4587" width="9.85546875" style="7" bestFit="1" customWidth="1"/>
    <col min="4588" max="4588" width="8.85546875" style="7"/>
    <col min="4589" max="4589" width="9.42578125" style="7" bestFit="1" customWidth="1"/>
    <col min="4590" max="4830" width="8.85546875" style="7"/>
    <col min="4831" max="4831" width="1.85546875" style="7" customWidth="1"/>
    <col min="4832" max="4832" width="7.28515625" style="7" customWidth="1"/>
    <col min="4833" max="4833" width="9.85546875" style="7" customWidth="1"/>
    <col min="4834" max="4834" width="12.7109375" style="7" customWidth="1"/>
    <col min="4835" max="4835" width="11.140625" style="7" customWidth="1"/>
    <col min="4836" max="4836" width="10.85546875" style="7" customWidth="1"/>
    <col min="4837" max="4837" width="11.42578125" style="7" customWidth="1"/>
    <col min="4838" max="4838" width="13.42578125" style="7" customWidth="1"/>
    <col min="4839" max="4839" width="11.140625" style="7" customWidth="1"/>
    <col min="4840" max="4840" width="11.28515625" style="7" bestFit="1" customWidth="1"/>
    <col min="4841" max="4841" width="11.42578125" style="7" customWidth="1"/>
    <col min="4842" max="4842" width="8.85546875" style="7" customWidth="1"/>
    <col min="4843" max="4843" width="9.85546875" style="7" bestFit="1" customWidth="1"/>
    <col min="4844" max="4844" width="8.85546875" style="7"/>
    <col min="4845" max="4845" width="9.42578125" style="7" bestFit="1" customWidth="1"/>
    <col min="4846" max="5086" width="8.85546875" style="7"/>
    <col min="5087" max="5087" width="1.85546875" style="7" customWidth="1"/>
    <col min="5088" max="5088" width="7.28515625" style="7" customWidth="1"/>
    <col min="5089" max="5089" width="9.85546875" style="7" customWidth="1"/>
    <col min="5090" max="5090" width="12.7109375" style="7" customWidth="1"/>
    <col min="5091" max="5091" width="11.140625" style="7" customWidth="1"/>
    <col min="5092" max="5092" width="10.85546875" style="7" customWidth="1"/>
    <col min="5093" max="5093" width="11.42578125" style="7" customWidth="1"/>
    <col min="5094" max="5094" width="13.42578125" style="7" customWidth="1"/>
    <col min="5095" max="5095" width="11.140625" style="7" customWidth="1"/>
    <col min="5096" max="5096" width="11.28515625" style="7" bestFit="1" customWidth="1"/>
    <col min="5097" max="5097" width="11.42578125" style="7" customWidth="1"/>
    <col min="5098" max="5098" width="8.85546875" style="7" customWidth="1"/>
    <col min="5099" max="5099" width="9.85546875" style="7" bestFit="1" customWidth="1"/>
    <col min="5100" max="5100" width="8.85546875" style="7"/>
    <col min="5101" max="5101" width="9.42578125" style="7" bestFit="1" customWidth="1"/>
    <col min="5102" max="5342" width="8.85546875" style="7"/>
    <col min="5343" max="5343" width="1.85546875" style="7" customWidth="1"/>
    <col min="5344" max="5344" width="7.28515625" style="7" customWidth="1"/>
    <col min="5345" max="5345" width="9.85546875" style="7" customWidth="1"/>
    <col min="5346" max="5346" width="12.7109375" style="7" customWidth="1"/>
    <col min="5347" max="5347" width="11.140625" style="7" customWidth="1"/>
    <col min="5348" max="5348" width="10.85546875" style="7" customWidth="1"/>
    <col min="5349" max="5349" width="11.42578125" style="7" customWidth="1"/>
    <col min="5350" max="5350" width="13.42578125" style="7" customWidth="1"/>
    <col min="5351" max="5351" width="11.140625" style="7" customWidth="1"/>
    <col min="5352" max="5352" width="11.28515625" style="7" bestFit="1" customWidth="1"/>
    <col min="5353" max="5353" width="11.42578125" style="7" customWidth="1"/>
    <col min="5354" max="5354" width="8.85546875" style="7" customWidth="1"/>
    <col min="5355" max="5355" width="9.85546875" style="7" bestFit="1" customWidth="1"/>
    <col min="5356" max="5356" width="8.85546875" style="7"/>
    <col min="5357" max="5357" width="9.42578125" style="7" bestFit="1" customWidth="1"/>
    <col min="5358" max="5598" width="8.85546875" style="7"/>
    <col min="5599" max="5599" width="1.85546875" style="7" customWidth="1"/>
    <col min="5600" max="5600" width="7.28515625" style="7" customWidth="1"/>
    <col min="5601" max="5601" width="9.85546875" style="7" customWidth="1"/>
    <col min="5602" max="5602" width="12.7109375" style="7" customWidth="1"/>
    <col min="5603" max="5603" width="11.140625" style="7" customWidth="1"/>
    <col min="5604" max="5604" width="10.85546875" style="7" customWidth="1"/>
    <col min="5605" max="5605" width="11.42578125" style="7" customWidth="1"/>
    <col min="5606" max="5606" width="13.42578125" style="7" customWidth="1"/>
    <col min="5607" max="5607" width="11.140625" style="7" customWidth="1"/>
    <col min="5608" max="5608" width="11.28515625" style="7" bestFit="1" customWidth="1"/>
    <col min="5609" max="5609" width="11.42578125" style="7" customWidth="1"/>
    <col min="5610" max="5610" width="8.85546875" style="7" customWidth="1"/>
    <col min="5611" max="5611" width="9.85546875" style="7" bestFit="1" customWidth="1"/>
    <col min="5612" max="5612" width="8.85546875" style="7"/>
    <col min="5613" max="5613" width="9.42578125" style="7" bestFit="1" customWidth="1"/>
    <col min="5614" max="5854" width="8.85546875" style="7"/>
    <col min="5855" max="5855" width="1.85546875" style="7" customWidth="1"/>
    <col min="5856" max="5856" width="7.28515625" style="7" customWidth="1"/>
    <col min="5857" max="5857" width="9.85546875" style="7" customWidth="1"/>
    <col min="5858" max="5858" width="12.7109375" style="7" customWidth="1"/>
    <col min="5859" max="5859" width="11.140625" style="7" customWidth="1"/>
    <col min="5860" max="5860" width="10.85546875" style="7" customWidth="1"/>
    <col min="5861" max="5861" width="11.42578125" style="7" customWidth="1"/>
    <col min="5862" max="5862" width="13.42578125" style="7" customWidth="1"/>
    <col min="5863" max="5863" width="11.140625" style="7" customWidth="1"/>
    <col min="5864" max="5864" width="11.28515625" style="7" bestFit="1" customWidth="1"/>
    <col min="5865" max="5865" width="11.42578125" style="7" customWidth="1"/>
    <col min="5866" max="5866" width="8.85546875" style="7" customWidth="1"/>
    <col min="5867" max="5867" width="9.85546875" style="7" bestFit="1" customWidth="1"/>
    <col min="5868" max="5868" width="8.85546875" style="7"/>
    <col min="5869" max="5869" width="9.42578125" style="7" bestFit="1" customWidth="1"/>
    <col min="5870" max="6110" width="8.85546875" style="7"/>
    <col min="6111" max="6111" width="1.85546875" style="7" customWidth="1"/>
    <col min="6112" max="6112" width="7.28515625" style="7" customWidth="1"/>
    <col min="6113" max="6113" width="9.85546875" style="7" customWidth="1"/>
    <col min="6114" max="6114" width="12.7109375" style="7" customWidth="1"/>
    <col min="6115" max="6115" width="11.140625" style="7" customWidth="1"/>
    <col min="6116" max="6116" width="10.85546875" style="7" customWidth="1"/>
    <col min="6117" max="6117" width="11.42578125" style="7" customWidth="1"/>
    <col min="6118" max="6118" width="13.42578125" style="7" customWidth="1"/>
    <col min="6119" max="6119" width="11.140625" style="7" customWidth="1"/>
    <col min="6120" max="6120" width="11.28515625" style="7" bestFit="1" customWidth="1"/>
    <col min="6121" max="6121" width="11.42578125" style="7" customWidth="1"/>
    <col min="6122" max="6122" width="8.85546875" style="7" customWidth="1"/>
    <col min="6123" max="6123" width="9.85546875" style="7" bestFit="1" customWidth="1"/>
    <col min="6124" max="6124" width="8.85546875" style="7"/>
    <col min="6125" max="6125" width="9.42578125" style="7" bestFit="1" customWidth="1"/>
    <col min="6126" max="6366" width="8.85546875" style="7"/>
    <col min="6367" max="6367" width="1.85546875" style="7" customWidth="1"/>
    <col min="6368" max="6368" width="7.28515625" style="7" customWidth="1"/>
    <col min="6369" max="6369" width="9.85546875" style="7" customWidth="1"/>
    <col min="6370" max="6370" width="12.7109375" style="7" customWidth="1"/>
    <col min="6371" max="6371" width="11.140625" style="7" customWidth="1"/>
    <col min="6372" max="6372" width="10.85546875" style="7" customWidth="1"/>
    <col min="6373" max="6373" width="11.42578125" style="7" customWidth="1"/>
    <col min="6374" max="6374" width="13.42578125" style="7" customWidth="1"/>
    <col min="6375" max="6375" width="11.140625" style="7" customWidth="1"/>
    <col min="6376" max="6376" width="11.28515625" style="7" bestFit="1" customWidth="1"/>
    <col min="6377" max="6377" width="11.42578125" style="7" customWidth="1"/>
    <col min="6378" max="6378" width="8.85546875" style="7" customWidth="1"/>
    <col min="6379" max="6379" width="9.85546875" style="7" bestFit="1" customWidth="1"/>
    <col min="6380" max="6380" width="8.85546875" style="7"/>
    <col min="6381" max="6381" width="9.42578125" style="7" bestFit="1" customWidth="1"/>
    <col min="6382" max="6622" width="8.85546875" style="7"/>
    <col min="6623" max="6623" width="1.85546875" style="7" customWidth="1"/>
    <col min="6624" max="6624" width="7.28515625" style="7" customWidth="1"/>
    <col min="6625" max="6625" width="9.85546875" style="7" customWidth="1"/>
    <col min="6626" max="6626" width="12.7109375" style="7" customWidth="1"/>
    <col min="6627" max="6627" width="11.140625" style="7" customWidth="1"/>
    <col min="6628" max="6628" width="10.85546875" style="7" customWidth="1"/>
    <col min="6629" max="6629" width="11.42578125" style="7" customWidth="1"/>
    <col min="6630" max="6630" width="13.42578125" style="7" customWidth="1"/>
    <col min="6631" max="6631" width="11.140625" style="7" customWidth="1"/>
    <col min="6632" max="6632" width="11.28515625" style="7" bestFit="1" customWidth="1"/>
    <col min="6633" max="6633" width="11.42578125" style="7" customWidth="1"/>
    <col min="6634" max="6634" width="8.85546875" style="7" customWidth="1"/>
    <col min="6635" max="6635" width="9.85546875" style="7" bestFit="1" customWidth="1"/>
    <col min="6636" max="6636" width="8.85546875" style="7"/>
    <col min="6637" max="6637" width="9.42578125" style="7" bestFit="1" customWidth="1"/>
    <col min="6638" max="6878" width="8.85546875" style="7"/>
    <col min="6879" max="6879" width="1.85546875" style="7" customWidth="1"/>
    <col min="6880" max="6880" width="7.28515625" style="7" customWidth="1"/>
    <col min="6881" max="6881" width="9.85546875" style="7" customWidth="1"/>
    <col min="6882" max="6882" width="12.7109375" style="7" customWidth="1"/>
    <col min="6883" max="6883" width="11.140625" style="7" customWidth="1"/>
    <col min="6884" max="6884" width="10.85546875" style="7" customWidth="1"/>
    <col min="6885" max="6885" width="11.42578125" style="7" customWidth="1"/>
    <col min="6886" max="6886" width="13.42578125" style="7" customWidth="1"/>
    <col min="6887" max="6887" width="11.140625" style="7" customWidth="1"/>
    <col min="6888" max="6888" width="11.28515625" style="7" bestFit="1" customWidth="1"/>
    <col min="6889" max="6889" width="11.42578125" style="7" customWidth="1"/>
    <col min="6890" max="6890" width="8.85546875" style="7" customWidth="1"/>
    <col min="6891" max="6891" width="9.85546875" style="7" bestFit="1" customWidth="1"/>
    <col min="6892" max="6892" width="8.85546875" style="7"/>
    <col min="6893" max="6893" width="9.42578125" style="7" bestFit="1" customWidth="1"/>
    <col min="6894" max="7134" width="8.85546875" style="7"/>
    <col min="7135" max="7135" width="1.85546875" style="7" customWidth="1"/>
    <col min="7136" max="7136" width="7.28515625" style="7" customWidth="1"/>
    <col min="7137" max="7137" width="9.85546875" style="7" customWidth="1"/>
    <col min="7138" max="7138" width="12.7109375" style="7" customWidth="1"/>
    <col min="7139" max="7139" width="11.140625" style="7" customWidth="1"/>
    <col min="7140" max="7140" width="10.85546875" style="7" customWidth="1"/>
    <col min="7141" max="7141" width="11.42578125" style="7" customWidth="1"/>
    <col min="7142" max="7142" width="13.42578125" style="7" customWidth="1"/>
    <col min="7143" max="7143" width="11.140625" style="7" customWidth="1"/>
    <col min="7144" max="7144" width="11.28515625" style="7" bestFit="1" customWidth="1"/>
    <col min="7145" max="7145" width="11.42578125" style="7" customWidth="1"/>
    <col min="7146" max="7146" width="8.85546875" style="7" customWidth="1"/>
    <col min="7147" max="7147" width="9.85546875" style="7" bestFit="1" customWidth="1"/>
    <col min="7148" max="7148" width="8.85546875" style="7"/>
    <col min="7149" max="7149" width="9.42578125" style="7" bestFit="1" customWidth="1"/>
    <col min="7150" max="7390" width="8.85546875" style="7"/>
    <col min="7391" max="7391" width="1.85546875" style="7" customWidth="1"/>
    <col min="7392" max="7392" width="7.28515625" style="7" customWidth="1"/>
    <col min="7393" max="7393" width="9.85546875" style="7" customWidth="1"/>
    <col min="7394" max="7394" width="12.7109375" style="7" customWidth="1"/>
    <col min="7395" max="7395" width="11.140625" style="7" customWidth="1"/>
    <col min="7396" max="7396" width="10.85546875" style="7" customWidth="1"/>
    <col min="7397" max="7397" width="11.42578125" style="7" customWidth="1"/>
    <col min="7398" max="7398" width="13.42578125" style="7" customWidth="1"/>
    <col min="7399" max="7399" width="11.140625" style="7" customWidth="1"/>
    <col min="7400" max="7400" width="11.28515625" style="7" bestFit="1" customWidth="1"/>
    <col min="7401" max="7401" width="11.42578125" style="7" customWidth="1"/>
    <col min="7402" max="7402" width="8.85546875" style="7" customWidth="1"/>
    <col min="7403" max="7403" width="9.85546875" style="7" bestFit="1" customWidth="1"/>
    <col min="7404" max="7404" width="8.85546875" style="7"/>
    <col min="7405" max="7405" width="9.42578125" style="7" bestFit="1" customWidth="1"/>
    <col min="7406" max="7646" width="8.85546875" style="7"/>
    <col min="7647" max="7647" width="1.85546875" style="7" customWidth="1"/>
    <col min="7648" max="7648" width="7.28515625" style="7" customWidth="1"/>
    <col min="7649" max="7649" width="9.85546875" style="7" customWidth="1"/>
    <col min="7650" max="7650" width="12.7109375" style="7" customWidth="1"/>
    <col min="7651" max="7651" width="11.140625" style="7" customWidth="1"/>
    <col min="7652" max="7652" width="10.85546875" style="7" customWidth="1"/>
    <col min="7653" max="7653" width="11.42578125" style="7" customWidth="1"/>
    <col min="7654" max="7654" width="13.42578125" style="7" customWidth="1"/>
    <col min="7655" max="7655" width="11.140625" style="7" customWidth="1"/>
    <col min="7656" max="7656" width="11.28515625" style="7" bestFit="1" customWidth="1"/>
    <col min="7657" max="7657" width="11.42578125" style="7" customWidth="1"/>
    <col min="7658" max="7658" width="8.85546875" style="7" customWidth="1"/>
    <col min="7659" max="7659" width="9.85546875" style="7" bestFit="1" customWidth="1"/>
    <col min="7660" max="7660" width="8.85546875" style="7"/>
    <col min="7661" max="7661" width="9.42578125" style="7" bestFit="1" customWidth="1"/>
    <col min="7662" max="7902" width="8.85546875" style="7"/>
    <col min="7903" max="7903" width="1.85546875" style="7" customWidth="1"/>
    <col min="7904" max="7904" width="7.28515625" style="7" customWidth="1"/>
    <col min="7905" max="7905" width="9.85546875" style="7" customWidth="1"/>
    <col min="7906" max="7906" width="12.7109375" style="7" customWidth="1"/>
    <col min="7907" max="7907" width="11.140625" style="7" customWidth="1"/>
    <col min="7908" max="7908" width="10.85546875" style="7" customWidth="1"/>
    <col min="7909" max="7909" width="11.42578125" style="7" customWidth="1"/>
    <col min="7910" max="7910" width="13.42578125" style="7" customWidth="1"/>
    <col min="7911" max="7911" width="11.140625" style="7" customWidth="1"/>
    <col min="7912" max="7912" width="11.28515625" style="7" bestFit="1" customWidth="1"/>
    <col min="7913" max="7913" width="11.42578125" style="7" customWidth="1"/>
    <col min="7914" max="7914" width="8.85546875" style="7" customWidth="1"/>
    <col min="7915" max="7915" width="9.85546875" style="7" bestFit="1" customWidth="1"/>
    <col min="7916" max="7916" width="8.85546875" style="7"/>
    <col min="7917" max="7917" width="9.42578125" style="7" bestFit="1" customWidth="1"/>
    <col min="7918" max="8158" width="8.85546875" style="7"/>
    <col min="8159" max="8159" width="1.85546875" style="7" customWidth="1"/>
    <col min="8160" max="8160" width="7.28515625" style="7" customWidth="1"/>
    <col min="8161" max="8161" width="9.85546875" style="7" customWidth="1"/>
    <col min="8162" max="8162" width="12.7109375" style="7" customWidth="1"/>
    <col min="8163" max="8163" width="11.140625" style="7" customWidth="1"/>
    <col min="8164" max="8164" width="10.85546875" style="7" customWidth="1"/>
    <col min="8165" max="8165" width="11.42578125" style="7" customWidth="1"/>
    <col min="8166" max="8166" width="13.42578125" style="7" customWidth="1"/>
    <col min="8167" max="8167" width="11.140625" style="7" customWidth="1"/>
    <col min="8168" max="8168" width="11.28515625" style="7" bestFit="1" customWidth="1"/>
    <col min="8169" max="8169" width="11.42578125" style="7" customWidth="1"/>
    <col min="8170" max="8170" width="8.85546875" style="7" customWidth="1"/>
    <col min="8171" max="8171" width="9.85546875" style="7" bestFit="1" customWidth="1"/>
    <col min="8172" max="8172" width="8.85546875" style="7"/>
    <col min="8173" max="8173" width="9.42578125" style="7" bestFit="1" customWidth="1"/>
    <col min="8174" max="8414" width="8.85546875" style="7"/>
    <col min="8415" max="8415" width="1.85546875" style="7" customWidth="1"/>
    <col min="8416" max="8416" width="7.28515625" style="7" customWidth="1"/>
    <col min="8417" max="8417" width="9.85546875" style="7" customWidth="1"/>
    <col min="8418" max="8418" width="12.7109375" style="7" customWidth="1"/>
    <col min="8419" max="8419" width="11.140625" style="7" customWidth="1"/>
    <col min="8420" max="8420" width="10.85546875" style="7" customWidth="1"/>
    <col min="8421" max="8421" width="11.42578125" style="7" customWidth="1"/>
    <col min="8422" max="8422" width="13.42578125" style="7" customWidth="1"/>
    <col min="8423" max="8423" width="11.140625" style="7" customWidth="1"/>
    <col min="8424" max="8424" width="11.28515625" style="7" bestFit="1" customWidth="1"/>
    <col min="8425" max="8425" width="11.42578125" style="7" customWidth="1"/>
    <col min="8426" max="8426" width="8.85546875" style="7" customWidth="1"/>
    <col min="8427" max="8427" width="9.85546875" style="7" bestFit="1" customWidth="1"/>
    <col min="8428" max="8428" width="8.85546875" style="7"/>
    <col min="8429" max="8429" width="9.42578125" style="7" bestFit="1" customWidth="1"/>
    <col min="8430" max="8670" width="8.85546875" style="7"/>
    <col min="8671" max="8671" width="1.85546875" style="7" customWidth="1"/>
    <col min="8672" max="8672" width="7.28515625" style="7" customWidth="1"/>
    <col min="8673" max="8673" width="9.85546875" style="7" customWidth="1"/>
    <col min="8674" max="8674" width="12.7109375" style="7" customWidth="1"/>
    <col min="8675" max="8675" width="11.140625" style="7" customWidth="1"/>
    <col min="8676" max="8676" width="10.85546875" style="7" customWidth="1"/>
    <col min="8677" max="8677" width="11.42578125" style="7" customWidth="1"/>
    <col min="8678" max="8678" width="13.42578125" style="7" customWidth="1"/>
    <col min="8679" max="8679" width="11.140625" style="7" customWidth="1"/>
    <col min="8680" max="8680" width="11.28515625" style="7" bestFit="1" customWidth="1"/>
    <col min="8681" max="8681" width="11.42578125" style="7" customWidth="1"/>
    <col min="8682" max="8682" width="8.85546875" style="7" customWidth="1"/>
    <col min="8683" max="8683" width="9.85546875" style="7" bestFit="1" customWidth="1"/>
    <col min="8684" max="8684" width="8.85546875" style="7"/>
    <col min="8685" max="8685" width="9.42578125" style="7" bestFit="1" customWidth="1"/>
    <col min="8686" max="8926" width="8.85546875" style="7"/>
    <col min="8927" max="8927" width="1.85546875" style="7" customWidth="1"/>
    <col min="8928" max="8928" width="7.28515625" style="7" customWidth="1"/>
    <col min="8929" max="8929" width="9.85546875" style="7" customWidth="1"/>
    <col min="8930" max="8930" width="12.7109375" style="7" customWidth="1"/>
    <col min="8931" max="8931" width="11.140625" style="7" customWidth="1"/>
    <col min="8932" max="8932" width="10.85546875" style="7" customWidth="1"/>
    <col min="8933" max="8933" width="11.42578125" style="7" customWidth="1"/>
    <col min="8934" max="8934" width="13.42578125" style="7" customWidth="1"/>
    <col min="8935" max="8935" width="11.140625" style="7" customWidth="1"/>
    <col min="8936" max="8936" width="11.28515625" style="7" bestFit="1" customWidth="1"/>
    <col min="8937" max="8937" width="11.42578125" style="7" customWidth="1"/>
    <col min="8938" max="8938" width="8.85546875" style="7" customWidth="1"/>
    <col min="8939" max="8939" width="9.85546875" style="7" bestFit="1" customWidth="1"/>
    <col min="8940" max="8940" width="8.85546875" style="7"/>
    <col min="8941" max="8941" width="9.42578125" style="7" bestFit="1" customWidth="1"/>
    <col min="8942" max="9182" width="8.85546875" style="7"/>
    <col min="9183" max="9183" width="1.85546875" style="7" customWidth="1"/>
    <col min="9184" max="9184" width="7.28515625" style="7" customWidth="1"/>
    <col min="9185" max="9185" width="9.85546875" style="7" customWidth="1"/>
    <col min="9186" max="9186" width="12.7109375" style="7" customWidth="1"/>
    <col min="9187" max="9187" width="11.140625" style="7" customWidth="1"/>
    <col min="9188" max="9188" width="10.85546875" style="7" customWidth="1"/>
    <col min="9189" max="9189" width="11.42578125" style="7" customWidth="1"/>
    <col min="9190" max="9190" width="13.42578125" style="7" customWidth="1"/>
    <col min="9191" max="9191" width="11.140625" style="7" customWidth="1"/>
    <col min="9192" max="9192" width="11.28515625" style="7" bestFit="1" customWidth="1"/>
    <col min="9193" max="9193" width="11.42578125" style="7" customWidth="1"/>
    <col min="9194" max="9194" width="8.85546875" style="7" customWidth="1"/>
    <col min="9195" max="9195" width="9.85546875" style="7" bestFit="1" customWidth="1"/>
    <col min="9196" max="9196" width="8.85546875" style="7"/>
    <col min="9197" max="9197" width="9.42578125" style="7" bestFit="1" customWidth="1"/>
    <col min="9198" max="9438" width="8.85546875" style="7"/>
    <col min="9439" max="9439" width="1.85546875" style="7" customWidth="1"/>
    <col min="9440" max="9440" width="7.28515625" style="7" customWidth="1"/>
    <col min="9441" max="9441" width="9.85546875" style="7" customWidth="1"/>
    <col min="9442" max="9442" width="12.7109375" style="7" customWidth="1"/>
    <col min="9443" max="9443" width="11.140625" style="7" customWidth="1"/>
    <col min="9444" max="9444" width="10.85546875" style="7" customWidth="1"/>
    <col min="9445" max="9445" width="11.42578125" style="7" customWidth="1"/>
    <col min="9446" max="9446" width="13.42578125" style="7" customWidth="1"/>
    <col min="9447" max="9447" width="11.140625" style="7" customWidth="1"/>
    <col min="9448" max="9448" width="11.28515625" style="7" bestFit="1" customWidth="1"/>
    <col min="9449" max="9449" width="11.42578125" style="7" customWidth="1"/>
    <col min="9450" max="9450" width="8.85546875" style="7" customWidth="1"/>
    <col min="9451" max="9451" width="9.85546875" style="7" bestFit="1" customWidth="1"/>
    <col min="9452" max="9452" width="8.85546875" style="7"/>
    <col min="9453" max="9453" width="9.42578125" style="7" bestFit="1" customWidth="1"/>
    <col min="9454" max="9694" width="8.85546875" style="7"/>
    <col min="9695" max="9695" width="1.85546875" style="7" customWidth="1"/>
    <col min="9696" max="9696" width="7.28515625" style="7" customWidth="1"/>
    <col min="9697" max="9697" width="9.85546875" style="7" customWidth="1"/>
    <col min="9698" max="9698" width="12.7109375" style="7" customWidth="1"/>
    <col min="9699" max="9699" width="11.140625" style="7" customWidth="1"/>
    <col min="9700" max="9700" width="10.85546875" style="7" customWidth="1"/>
    <col min="9701" max="9701" width="11.42578125" style="7" customWidth="1"/>
    <col min="9702" max="9702" width="13.42578125" style="7" customWidth="1"/>
    <col min="9703" max="9703" width="11.140625" style="7" customWidth="1"/>
    <col min="9704" max="9704" width="11.28515625" style="7" bestFit="1" customWidth="1"/>
    <col min="9705" max="9705" width="11.42578125" style="7" customWidth="1"/>
    <col min="9706" max="9706" width="8.85546875" style="7" customWidth="1"/>
    <col min="9707" max="9707" width="9.85546875" style="7" bestFit="1" customWidth="1"/>
    <col min="9708" max="9708" width="8.85546875" style="7"/>
    <col min="9709" max="9709" width="9.42578125" style="7" bestFit="1" customWidth="1"/>
    <col min="9710" max="9950" width="8.85546875" style="7"/>
    <col min="9951" max="9951" width="1.85546875" style="7" customWidth="1"/>
    <col min="9952" max="9952" width="7.28515625" style="7" customWidth="1"/>
    <col min="9953" max="9953" width="9.85546875" style="7" customWidth="1"/>
    <col min="9954" max="9954" width="12.7109375" style="7" customWidth="1"/>
    <col min="9955" max="9955" width="11.140625" style="7" customWidth="1"/>
    <col min="9956" max="9956" width="10.85546875" style="7" customWidth="1"/>
    <col min="9957" max="9957" width="11.42578125" style="7" customWidth="1"/>
    <col min="9958" max="9958" width="13.42578125" style="7" customWidth="1"/>
    <col min="9959" max="9959" width="11.140625" style="7" customWidth="1"/>
    <col min="9960" max="9960" width="11.28515625" style="7" bestFit="1" customWidth="1"/>
    <col min="9961" max="9961" width="11.42578125" style="7" customWidth="1"/>
    <col min="9962" max="9962" width="8.85546875" style="7" customWidth="1"/>
    <col min="9963" max="9963" width="9.85546875" style="7" bestFit="1" customWidth="1"/>
    <col min="9964" max="9964" width="8.85546875" style="7"/>
    <col min="9965" max="9965" width="9.42578125" style="7" bestFit="1" customWidth="1"/>
    <col min="9966" max="10206" width="8.85546875" style="7"/>
    <col min="10207" max="10207" width="1.85546875" style="7" customWidth="1"/>
    <col min="10208" max="10208" width="7.28515625" style="7" customWidth="1"/>
    <col min="10209" max="10209" width="9.85546875" style="7" customWidth="1"/>
    <col min="10210" max="10210" width="12.7109375" style="7" customWidth="1"/>
    <col min="10211" max="10211" width="11.140625" style="7" customWidth="1"/>
    <col min="10212" max="10212" width="10.85546875" style="7" customWidth="1"/>
    <col min="10213" max="10213" width="11.42578125" style="7" customWidth="1"/>
    <col min="10214" max="10214" width="13.42578125" style="7" customWidth="1"/>
    <col min="10215" max="10215" width="11.140625" style="7" customWidth="1"/>
    <col min="10216" max="10216" width="11.28515625" style="7" bestFit="1" customWidth="1"/>
    <col min="10217" max="10217" width="11.42578125" style="7" customWidth="1"/>
    <col min="10218" max="10218" width="8.85546875" style="7" customWidth="1"/>
    <col min="10219" max="10219" width="9.85546875" style="7" bestFit="1" customWidth="1"/>
    <col min="10220" max="10220" width="8.85546875" style="7"/>
    <col min="10221" max="10221" width="9.42578125" style="7" bestFit="1" customWidth="1"/>
    <col min="10222" max="10462" width="8.85546875" style="7"/>
    <col min="10463" max="10463" width="1.85546875" style="7" customWidth="1"/>
    <col min="10464" max="10464" width="7.28515625" style="7" customWidth="1"/>
    <col min="10465" max="10465" width="9.85546875" style="7" customWidth="1"/>
    <col min="10466" max="10466" width="12.7109375" style="7" customWidth="1"/>
    <col min="10467" max="10467" width="11.140625" style="7" customWidth="1"/>
    <col min="10468" max="10468" width="10.85546875" style="7" customWidth="1"/>
    <col min="10469" max="10469" width="11.42578125" style="7" customWidth="1"/>
    <col min="10470" max="10470" width="13.42578125" style="7" customWidth="1"/>
    <col min="10471" max="10471" width="11.140625" style="7" customWidth="1"/>
    <col min="10472" max="10472" width="11.28515625" style="7" bestFit="1" customWidth="1"/>
    <col min="10473" max="10473" width="11.42578125" style="7" customWidth="1"/>
    <col min="10474" max="10474" width="8.85546875" style="7" customWidth="1"/>
    <col min="10475" max="10475" width="9.85546875" style="7" bestFit="1" customWidth="1"/>
    <col min="10476" max="10476" width="8.85546875" style="7"/>
    <col min="10477" max="10477" width="9.42578125" style="7" bestFit="1" customWidth="1"/>
    <col min="10478" max="10718" width="8.85546875" style="7"/>
    <col min="10719" max="10719" width="1.85546875" style="7" customWidth="1"/>
    <col min="10720" max="10720" width="7.28515625" style="7" customWidth="1"/>
    <col min="10721" max="10721" width="9.85546875" style="7" customWidth="1"/>
    <col min="10722" max="10722" width="12.7109375" style="7" customWidth="1"/>
    <col min="10723" max="10723" width="11.140625" style="7" customWidth="1"/>
    <col min="10724" max="10724" width="10.85546875" style="7" customWidth="1"/>
    <col min="10725" max="10725" width="11.42578125" style="7" customWidth="1"/>
    <col min="10726" max="10726" width="13.42578125" style="7" customWidth="1"/>
    <col min="10727" max="10727" width="11.140625" style="7" customWidth="1"/>
    <col min="10728" max="10728" width="11.28515625" style="7" bestFit="1" customWidth="1"/>
    <col min="10729" max="10729" width="11.42578125" style="7" customWidth="1"/>
    <col min="10730" max="10730" width="8.85546875" style="7" customWidth="1"/>
    <col min="10731" max="10731" width="9.85546875" style="7" bestFit="1" customWidth="1"/>
    <col min="10732" max="10732" width="8.85546875" style="7"/>
    <col min="10733" max="10733" width="9.42578125" style="7" bestFit="1" customWidth="1"/>
    <col min="10734" max="10974" width="8.85546875" style="7"/>
    <col min="10975" max="10975" width="1.85546875" style="7" customWidth="1"/>
    <col min="10976" max="10976" width="7.28515625" style="7" customWidth="1"/>
    <col min="10977" max="10977" width="9.85546875" style="7" customWidth="1"/>
    <col min="10978" max="10978" width="12.7109375" style="7" customWidth="1"/>
    <col min="10979" max="10979" width="11.140625" style="7" customWidth="1"/>
    <col min="10980" max="10980" width="10.85546875" style="7" customWidth="1"/>
    <col min="10981" max="10981" width="11.42578125" style="7" customWidth="1"/>
    <col min="10982" max="10982" width="13.42578125" style="7" customWidth="1"/>
    <col min="10983" max="10983" width="11.140625" style="7" customWidth="1"/>
    <col min="10984" max="10984" width="11.28515625" style="7" bestFit="1" customWidth="1"/>
    <col min="10985" max="10985" width="11.42578125" style="7" customWidth="1"/>
    <col min="10986" max="10986" width="8.85546875" style="7" customWidth="1"/>
    <col min="10987" max="10987" width="9.85546875" style="7" bestFit="1" customWidth="1"/>
    <col min="10988" max="10988" width="8.85546875" style="7"/>
    <col min="10989" max="10989" width="9.42578125" style="7" bestFit="1" customWidth="1"/>
    <col min="10990" max="11230" width="8.85546875" style="7"/>
    <col min="11231" max="11231" width="1.85546875" style="7" customWidth="1"/>
    <col min="11232" max="11232" width="7.28515625" style="7" customWidth="1"/>
    <col min="11233" max="11233" width="9.85546875" style="7" customWidth="1"/>
    <col min="11234" max="11234" width="12.7109375" style="7" customWidth="1"/>
    <col min="11235" max="11235" width="11.140625" style="7" customWidth="1"/>
    <col min="11236" max="11236" width="10.85546875" style="7" customWidth="1"/>
    <col min="11237" max="11237" width="11.42578125" style="7" customWidth="1"/>
    <col min="11238" max="11238" width="13.42578125" style="7" customWidth="1"/>
    <col min="11239" max="11239" width="11.140625" style="7" customWidth="1"/>
    <col min="11240" max="11240" width="11.28515625" style="7" bestFit="1" customWidth="1"/>
    <col min="11241" max="11241" width="11.42578125" style="7" customWidth="1"/>
    <col min="11242" max="11242" width="8.85546875" style="7" customWidth="1"/>
    <col min="11243" max="11243" width="9.85546875" style="7" bestFit="1" customWidth="1"/>
    <col min="11244" max="11244" width="8.85546875" style="7"/>
    <col min="11245" max="11245" width="9.42578125" style="7" bestFit="1" customWidth="1"/>
    <col min="11246" max="11486" width="8.85546875" style="7"/>
    <col min="11487" max="11487" width="1.85546875" style="7" customWidth="1"/>
    <col min="11488" max="11488" width="7.28515625" style="7" customWidth="1"/>
    <col min="11489" max="11489" width="9.85546875" style="7" customWidth="1"/>
    <col min="11490" max="11490" width="12.7109375" style="7" customWidth="1"/>
    <col min="11491" max="11491" width="11.140625" style="7" customWidth="1"/>
    <col min="11492" max="11492" width="10.85546875" style="7" customWidth="1"/>
    <col min="11493" max="11493" width="11.42578125" style="7" customWidth="1"/>
    <col min="11494" max="11494" width="13.42578125" style="7" customWidth="1"/>
    <col min="11495" max="11495" width="11.140625" style="7" customWidth="1"/>
    <col min="11496" max="11496" width="11.28515625" style="7" bestFit="1" customWidth="1"/>
    <col min="11497" max="11497" width="11.42578125" style="7" customWidth="1"/>
    <col min="11498" max="11498" width="8.85546875" style="7" customWidth="1"/>
    <col min="11499" max="11499" width="9.85546875" style="7" bestFit="1" customWidth="1"/>
    <col min="11500" max="11500" width="8.85546875" style="7"/>
    <col min="11501" max="11501" width="9.42578125" style="7" bestFit="1" customWidth="1"/>
    <col min="11502" max="11742" width="8.85546875" style="7"/>
    <col min="11743" max="11743" width="1.85546875" style="7" customWidth="1"/>
    <col min="11744" max="11744" width="7.28515625" style="7" customWidth="1"/>
    <col min="11745" max="11745" width="9.85546875" style="7" customWidth="1"/>
    <col min="11746" max="11746" width="12.7109375" style="7" customWidth="1"/>
    <col min="11747" max="11747" width="11.140625" style="7" customWidth="1"/>
    <col min="11748" max="11748" width="10.85546875" style="7" customWidth="1"/>
    <col min="11749" max="11749" width="11.42578125" style="7" customWidth="1"/>
    <col min="11750" max="11750" width="13.42578125" style="7" customWidth="1"/>
    <col min="11751" max="11751" width="11.140625" style="7" customWidth="1"/>
    <col min="11752" max="11752" width="11.28515625" style="7" bestFit="1" customWidth="1"/>
    <col min="11753" max="11753" width="11.42578125" style="7" customWidth="1"/>
    <col min="11754" max="11754" width="8.85546875" style="7" customWidth="1"/>
    <col min="11755" max="11755" width="9.85546875" style="7" bestFit="1" customWidth="1"/>
    <col min="11756" max="11756" width="8.85546875" style="7"/>
    <col min="11757" max="11757" width="9.42578125" style="7" bestFit="1" customWidth="1"/>
    <col min="11758" max="11998" width="8.85546875" style="7"/>
    <col min="11999" max="11999" width="1.85546875" style="7" customWidth="1"/>
    <col min="12000" max="12000" width="7.28515625" style="7" customWidth="1"/>
    <col min="12001" max="12001" width="9.85546875" style="7" customWidth="1"/>
    <col min="12002" max="12002" width="12.7109375" style="7" customWidth="1"/>
    <col min="12003" max="12003" width="11.140625" style="7" customWidth="1"/>
    <col min="12004" max="12004" width="10.85546875" style="7" customWidth="1"/>
    <col min="12005" max="12005" width="11.42578125" style="7" customWidth="1"/>
    <col min="12006" max="12006" width="13.42578125" style="7" customWidth="1"/>
    <col min="12007" max="12007" width="11.140625" style="7" customWidth="1"/>
    <col min="12008" max="12008" width="11.28515625" style="7" bestFit="1" customWidth="1"/>
    <col min="12009" max="12009" width="11.42578125" style="7" customWidth="1"/>
    <col min="12010" max="12010" width="8.85546875" style="7" customWidth="1"/>
    <col min="12011" max="12011" width="9.85546875" style="7" bestFit="1" customWidth="1"/>
    <col min="12012" max="12012" width="8.85546875" style="7"/>
    <col min="12013" max="12013" width="9.42578125" style="7" bestFit="1" customWidth="1"/>
    <col min="12014" max="12254" width="8.85546875" style="7"/>
    <col min="12255" max="12255" width="1.85546875" style="7" customWidth="1"/>
    <col min="12256" max="12256" width="7.28515625" style="7" customWidth="1"/>
    <col min="12257" max="12257" width="9.85546875" style="7" customWidth="1"/>
    <col min="12258" max="12258" width="12.7109375" style="7" customWidth="1"/>
    <col min="12259" max="12259" width="11.140625" style="7" customWidth="1"/>
    <col min="12260" max="12260" width="10.85546875" style="7" customWidth="1"/>
    <col min="12261" max="12261" width="11.42578125" style="7" customWidth="1"/>
    <col min="12262" max="12262" width="13.42578125" style="7" customWidth="1"/>
    <col min="12263" max="12263" width="11.140625" style="7" customWidth="1"/>
    <col min="12264" max="12264" width="11.28515625" style="7" bestFit="1" customWidth="1"/>
    <col min="12265" max="12265" width="11.42578125" style="7" customWidth="1"/>
    <col min="12266" max="12266" width="8.85546875" style="7" customWidth="1"/>
    <col min="12267" max="12267" width="9.85546875" style="7" bestFit="1" customWidth="1"/>
    <col min="12268" max="12268" width="8.85546875" style="7"/>
    <col min="12269" max="12269" width="9.42578125" style="7" bestFit="1" customWidth="1"/>
    <col min="12270" max="12510" width="8.85546875" style="7"/>
    <col min="12511" max="12511" width="1.85546875" style="7" customWidth="1"/>
    <col min="12512" max="12512" width="7.28515625" style="7" customWidth="1"/>
    <col min="12513" max="12513" width="9.85546875" style="7" customWidth="1"/>
    <col min="12514" max="12514" width="12.7109375" style="7" customWidth="1"/>
    <col min="12515" max="12515" width="11.140625" style="7" customWidth="1"/>
    <col min="12516" max="12516" width="10.85546875" style="7" customWidth="1"/>
    <col min="12517" max="12517" width="11.42578125" style="7" customWidth="1"/>
    <col min="12518" max="12518" width="13.42578125" style="7" customWidth="1"/>
    <col min="12519" max="12519" width="11.140625" style="7" customWidth="1"/>
    <col min="12520" max="12520" width="11.28515625" style="7" bestFit="1" customWidth="1"/>
    <col min="12521" max="12521" width="11.42578125" style="7" customWidth="1"/>
    <col min="12522" max="12522" width="8.85546875" style="7" customWidth="1"/>
    <col min="12523" max="12523" width="9.85546875" style="7" bestFit="1" customWidth="1"/>
    <col min="12524" max="12524" width="8.85546875" style="7"/>
    <col min="12525" max="12525" width="9.42578125" style="7" bestFit="1" customWidth="1"/>
    <col min="12526" max="12766" width="8.85546875" style="7"/>
    <col min="12767" max="12767" width="1.85546875" style="7" customWidth="1"/>
    <col min="12768" max="12768" width="7.28515625" style="7" customWidth="1"/>
    <col min="12769" max="12769" width="9.85546875" style="7" customWidth="1"/>
    <col min="12770" max="12770" width="12.7109375" style="7" customWidth="1"/>
    <col min="12771" max="12771" width="11.140625" style="7" customWidth="1"/>
    <col min="12772" max="12772" width="10.85546875" style="7" customWidth="1"/>
    <col min="12773" max="12773" width="11.42578125" style="7" customWidth="1"/>
    <col min="12774" max="12774" width="13.42578125" style="7" customWidth="1"/>
    <col min="12775" max="12775" width="11.140625" style="7" customWidth="1"/>
    <col min="12776" max="12776" width="11.28515625" style="7" bestFit="1" customWidth="1"/>
    <col min="12777" max="12777" width="11.42578125" style="7" customWidth="1"/>
    <col min="12778" max="12778" width="8.85546875" style="7" customWidth="1"/>
    <col min="12779" max="12779" width="9.85546875" style="7" bestFit="1" customWidth="1"/>
    <col min="12780" max="12780" width="8.85546875" style="7"/>
    <col min="12781" max="12781" width="9.42578125" style="7" bestFit="1" customWidth="1"/>
    <col min="12782" max="13022" width="8.85546875" style="7"/>
    <col min="13023" max="13023" width="1.85546875" style="7" customWidth="1"/>
    <col min="13024" max="13024" width="7.28515625" style="7" customWidth="1"/>
    <col min="13025" max="13025" width="9.85546875" style="7" customWidth="1"/>
    <col min="13026" max="13026" width="12.7109375" style="7" customWidth="1"/>
    <col min="13027" max="13027" width="11.140625" style="7" customWidth="1"/>
    <col min="13028" max="13028" width="10.85546875" style="7" customWidth="1"/>
    <col min="13029" max="13029" width="11.42578125" style="7" customWidth="1"/>
    <col min="13030" max="13030" width="13.42578125" style="7" customWidth="1"/>
    <col min="13031" max="13031" width="11.140625" style="7" customWidth="1"/>
    <col min="13032" max="13032" width="11.28515625" style="7" bestFit="1" customWidth="1"/>
    <col min="13033" max="13033" width="11.42578125" style="7" customWidth="1"/>
    <col min="13034" max="13034" width="8.85546875" style="7" customWidth="1"/>
    <col min="13035" max="13035" width="9.85546875" style="7" bestFit="1" customWidth="1"/>
    <col min="13036" max="13036" width="8.85546875" style="7"/>
    <col min="13037" max="13037" width="9.42578125" style="7" bestFit="1" customWidth="1"/>
    <col min="13038" max="13278" width="8.85546875" style="7"/>
    <col min="13279" max="13279" width="1.85546875" style="7" customWidth="1"/>
    <col min="13280" max="13280" width="7.28515625" style="7" customWidth="1"/>
    <col min="13281" max="13281" width="9.85546875" style="7" customWidth="1"/>
    <col min="13282" max="13282" width="12.7109375" style="7" customWidth="1"/>
    <col min="13283" max="13283" width="11.140625" style="7" customWidth="1"/>
    <col min="13284" max="13284" width="10.85546875" style="7" customWidth="1"/>
    <col min="13285" max="13285" width="11.42578125" style="7" customWidth="1"/>
    <col min="13286" max="13286" width="13.42578125" style="7" customWidth="1"/>
    <col min="13287" max="13287" width="11.140625" style="7" customWidth="1"/>
    <col min="13288" max="13288" width="11.28515625" style="7" bestFit="1" customWidth="1"/>
    <col min="13289" max="13289" width="11.42578125" style="7" customWidth="1"/>
    <col min="13290" max="13290" width="8.85546875" style="7" customWidth="1"/>
    <col min="13291" max="13291" width="9.85546875" style="7" bestFit="1" customWidth="1"/>
    <col min="13292" max="13292" width="8.85546875" style="7"/>
    <col min="13293" max="13293" width="9.42578125" style="7" bestFit="1" customWidth="1"/>
    <col min="13294" max="13534" width="8.85546875" style="7"/>
    <col min="13535" max="13535" width="1.85546875" style="7" customWidth="1"/>
    <col min="13536" max="13536" width="7.28515625" style="7" customWidth="1"/>
    <col min="13537" max="13537" width="9.85546875" style="7" customWidth="1"/>
    <col min="13538" max="13538" width="12.7109375" style="7" customWidth="1"/>
    <col min="13539" max="13539" width="11.140625" style="7" customWidth="1"/>
    <col min="13540" max="13540" width="10.85546875" style="7" customWidth="1"/>
    <col min="13541" max="13541" width="11.42578125" style="7" customWidth="1"/>
    <col min="13542" max="13542" width="13.42578125" style="7" customWidth="1"/>
    <col min="13543" max="13543" width="11.140625" style="7" customWidth="1"/>
    <col min="13544" max="13544" width="11.28515625" style="7" bestFit="1" customWidth="1"/>
    <col min="13545" max="13545" width="11.42578125" style="7" customWidth="1"/>
    <col min="13546" max="13546" width="8.85546875" style="7" customWidth="1"/>
    <col min="13547" max="13547" width="9.85546875" style="7" bestFit="1" customWidth="1"/>
    <col min="13548" max="13548" width="8.85546875" style="7"/>
    <col min="13549" max="13549" width="9.42578125" style="7" bestFit="1" customWidth="1"/>
    <col min="13550" max="13790" width="8.85546875" style="7"/>
    <col min="13791" max="13791" width="1.85546875" style="7" customWidth="1"/>
    <col min="13792" max="13792" width="7.28515625" style="7" customWidth="1"/>
    <col min="13793" max="13793" width="9.85546875" style="7" customWidth="1"/>
    <col min="13794" max="13794" width="12.7109375" style="7" customWidth="1"/>
    <col min="13795" max="13795" width="11.140625" style="7" customWidth="1"/>
    <col min="13796" max="13796" width="10.85546875" style="7" customWidth="1"/>
    <col min="13797" max="13797" width="11.42578125" style="7" customWidth="1"/>
    <col min="13798" max="13798" width="13.42578125" style="7" customWidth="1"/>
    <col min="13799" max="13799" width="11.140625" style="7" customWidth="1"/>
    <col min="13800" max="13800" width="11.28515625" style="7" bestFit="1" customWidth="1"/>
    <col min="13801" max="13801" width="11.42578125" style="7" customWidth="1"/>
    <col min="13802" max="13802" width="8.85546875" style="7" customWidth="1"/>
    <col min="13803" max="13803" width="9.85546875" style="7" bestFit="1" customWidth="1"/>
    <col min="13804" max="13804" width="8.85546875" style="7"/>
    <col min="13805" max="13805" width="9.42578125" style="7" bestFit="1" customWidth="1"/>
    <col min="13806" max="14046" width="8.85546875" style="7"/>
    <col min="14047" max="14047" width="1.85546875" style="7" customWidth="1"/>
    <col min="14048" max="14048" width="7.28515625" style="7" customWidth="1"/>
    <col min="14049" max="14049" width="9.85546875" style="7" customWidth="1"/>
    <col min="14050" max="14050" width="12.7109375" style="7" customWidth="1"/>
    <col min="14051" max="14051" width="11.140625" style="7" customWidth="1"/>
    <col min="14052" max="14052" width="10.85546875" style="7" customWidth="1"/>
    <col min="14053" max="14053" width="11.42578125" style="7" customWidth="1"/>
    <col min="14054" max="14054" width="13.42578125" style="7" customWidth="1"/>
    <col min="14055" max="14055" width="11.140625" style="7" customWidth="1"/>
    <col min="14056" max="14056" width="11.28515625" style="7" bestFit="1" customWidth="1"/>
    <col min="14057" max="14057" width="11.42578125" style="7" customWidth="1"/>
    <col min="14058" max="14058" width="8.85546875" style="7" customWidth="1"/>
    <col min="14059" max="14059" width="9.85546875" style="7" bestFit="1" customWidth="1"/>
    <col min="14060" max="14060" width="8.85546875" style="7"/>
    <col min="14061" max="14061" width="9.42578125" style="7" bestFit="1" customWidth="1"/>
    <col min="14062" max="14302" width="8.85546875" style="7"/>
    <col min="14303" max="14303" width="1.85546875" style="7" customWidth="1"/>
    <col min="14304" max="14304" width="7.28515625" style="7" customWidth="1"/>
    <col min="14305" max="14305" width="9.85546875" style="7" customWidth="1"/>
    <col min="14306" max="14306" width="12.7109375" style="7" customWidth="1"/>
    <col min="14307" max="14307" width="11.140625" style="7" customWidth="1"/>
    <col min="14308" max="14308" width="10.85546875" style="7" customWidth="1"/>
    <col min="14309" max="14309" width="11.42578125" style="7" customWidth="1"/>
    <col min="14310" max="14310" width="13.42578125" style="7" customWidth="1"/>
    <col min="14311" max="14311" width="11.140625" style="7" customWidth="1"/>
    <col min="14312" max="14312" width="11.28515625" style="7" bestFit="1" customWidth="1"/>
    <col min="14313" max="14313" width="11.42578125" style="7" customWidth="1"/>
    <col min="14314" max="14314" width="8.85546875" style="7" customWidth="1"/>
    <col min="14315" max="14315" width="9.85546875" style="7" bestFit="1" customWidth="1"/>
    <col min="14316" max="14316" width="8.85546875" style="7"/>
    <col min="14317" max="14317" width="9.42578125" style="7" bestFit="1" customWidth="1"/>
    <col min="14318" max="14558" width="8.85546875" style="7"/>
    <col min="14559" max="14559" width="1.85546875" style="7" customWidth="1"/>
    <col min="14560" max="14560" width="7.28515625" style="7" customWidth="1"/>
    <col min="14561" max="14561" width="9.85546875" style="7" customWidth="1"/>
    <col min="14562" max="14562" width="12.7109375" style="7" customWidth="1"/>
    <col min="14563" max="14563" width="11.140625" style="7" customWidth="1"/>
    <col min="14564" max="14564" width="10.85546875" style="7" customWidth="1"/>
    <col min="14565" max="14565" width="11.42578125" style="7" customWidth="1"/>
    <col min="14566" max="14566" width="13.42578125" style="7" customWidth="1"/>
    <col min="14567" max="14567" width="11.140625" style="7" customWidth="1"/>
    <col min="14568" max="14568" width="11.28515625" style="7" bestFit="1" customWidth="1"/>
    <col min="14569" max="14569" width="11.42578125" style="7" customWidth="1"/>
    <col min="14570" max="14570" width="8.85546875" style="7" customWidth="1"/>
    <col min="14571" max="14571" width="9.85546875" style="7" bestFit="1" customWidth="1"/>
    <col min="14572" max="14572" width="8.85546875" style="7"/>
    <col min="14573" max="14573" width="9.42578125" style="7" bestFit="1" customWidth="1"/>
    <col min="14574" max="14814" width="8.85546875" style="7"/>
    <col min="14815" max="14815" width="1.85546875" style="7" customWidth="1"/>
    <col min="14816" max="14816" width="7.28515625" style="7" customWidth="1"/>
    <col min="14817" max="14817" width="9.85546875" style="7" customWidth="1"/>
    <col min="14818" max="14818" width="12.7109375" style="7" customWidth="1"/>
    <col min="14819" max="14819" width="11.140625" style="7" customWidth="1"/>
    <col min="14820" max="14820" width="10.85546875" style="7" customWidth="1"/>
    <col min="14821" max="14821" width="11.42578125" style="7" customWidth="1"/>
    <col min="14822" max="14822" width="13.42578125" style="7" customWidth="1"/>
    <col min="14823" max="14823" width="11.140625" style="7" customWidth="1"/>
    <col min="14824" max="14824" width="11.28515625" style="7" bestFit="1" customWidth="1"/>
    <col min="14825" max="14825" width="11.42578125" style="7" customWidth="1"/>
    <col min="14826" max="14826" width="8.85546875" style="7" customWidth="1"/>
    <col min="14827" max="14827" width="9.85546875" style="7" bestFit="1" customWidth="1"/>
    <col min="14828" max="14828" width="8.85546875" style="7"/>
    <col min="14829" max="14829" width="9.42578125" style="7" bestFit="1" customWidth="1"/>
    <col min="14830" max="15070" width="8.85546875" style="7"/>
    <col min="15071" max="15071" width="1.85546875" style="7" customWidth="1"/>
    <col min="15072" max="15072" width="7.28515625" style="7" customWidth="1"/>
    <col min="15073" max="15073" width="9.85546875" style="7" customWidth="1"/>
    <col min="15074" max="15074" width="12.7109375" style="7" customWidth="1"/>
    <col min="15075" max="15075" width="11.140625" style="7" customWidth="1"/>
    <col min="15076" max="15076" width="10.85546875" style="7" customWidth="1"/>
    <col min="15077" max="15077" width="11.42578125" style="7" customWidth="1"/>
    <col min="15078" max="15078" width="13.42578125" style="7" customWidth="1"/>
    <col min="15079" max="15079" width="11.140625" style="7" customWidth="1"/>
    <col min="15080" max="15080" width="11.28515625" style="7" bestFit="1" customWidth="1"/>
    <col min="15081" max="15081" width="11.42578125" style="7" customWidth="1"/>
    <col min="15082" max="15082" width="8.85546875" style="7" customWidth="1"/>
    <col min="15083" max="15083" width="9.85546875" style="7" bestFit="1" customWidth="1"/>
    <col min="15084" max="15084" width="8.85546875" style="7"/>
    <col min="15085" max="15085" width="9.42578125" style="7" bestFit="1" customWidth="1"/>
    <col min="15086" max="15326" width="8.85546875" style="7"/>
    <col min="15327" max="15327" width="1.85546875" style="7" customWidth="1"/>
    <col min="15328" max="15328" width="7.28515625" style="7" customWidth="1"/>
    <col min="15329" max="15329" width="9.85546875" style="7" customWidth="1"/>
    <col min="15330" max="15330" width="12.7109375" style="7" customWidth="1"/>
    <col min="15331" max="15331" width="11.140625" style="7" customWidth="1"/>
    <col min="15332" max="15332" width="10.85546875" style="7" customWidth="1"/>
    <col min="15333" max="15333" width="11.42578125" style="7" customWidth="1"/>
    <col min="15334" max="15334" width="13.42578125" style="7" customWidth="1"/>
    <col min="15335" max="15335" width="11.140625" style="7" customWidth="1"/>
    <col min="15336" max="15336" width="11.28515625" style="7" bestFit="1" customWidth="1"/>
    <col min="15337" max="15337" width="11.42578125" style="7" customWidth="1"/>
    <col min="15338" max="15338" width="8.85546875" style="7" customWidth="1"/>
    <col min="15339" max="15339" width="9.85546875" style="7" bestFit="1" customWidth="1"/>
    <col min="15340" max="15340" width="8.85546875" style="7"/>
    <col min="15341" max="15341" width="9.42578125" style="7" bestFit="1" customWidth="1"/>
    <col min="15342" max="15582" width="8.85546875" style="7"/>
    <col min="15583" max="15583" width="1.85546875" style="7" customWidth="1"/>
    <col min="15584" max="15584" width="7.28515625" style="7" customWidth="1"/>
    <col min="15585" max="15585" width="9.85546875" style="7" customWidth="1"/>
    <col min="15586" max="15586" width="12.7109375" style="7" customWidth="1"/>
    <col min="15587" max="15587" width="11.140625" style="7" customWidth="1"/>
    <col min="15588" max="15588" width="10.85546875" style="7" customWidth="1"/>
    <col min="15589" max="15589" width="11.42578125" style="7" customWidth="1"/>
    <col min="15590" max="15590" width="13.42578125" style="7" customWidth="1"/>
    <col min="15591" max="15591" width="11.140625" style="7" customWidth="1"/>
    <col min="15592" max="15592" width="11.28515625" style="7" bestFit="1" customWidth="1"/>
    <col min="15593" max="15593" width="11.42578125" style="7" customWidth="1"/>
    <col min="15594" max="15594" width="8.85546875" style="7" customWidth="1"/>
    <col min="15595" max="15595" width="9.85546875" style="7" bestFit="1" customWidth="1"/>
    <col min="15596" max="15596" width="8.85546875" style="7"/>
    <col min="15597" max="15597" width="9.42578125" style="7" bestFit="1" customWidth="1"/>
    <col min="15598" max="15838" width="8.85546875" style="7"/>
    <col min="15839" max="15839" width="1.85546875" style="7" customWidth="1"/>
    <col min="15840" max="15840" width="7.28515625" style="7" customWidth="1"/>
    <col min="15841" max="15841" width="9.85546875" style="7" customWidth="1"/>
    <col min="15842" max="15842" width="12.7109375" style="7" customWidth="1"/>
    <col min="15843" max="15843" width="11.140625" style="7" customWidth="1"/>
    <col min="15844" max="15844" width="10.85546875" style="7" customWidth="1"/>
    <col min="15845" max="15845" width="11.42578125" style="7" customWidth="1"/>
    <col min="15846" max="15846" width="13.42578125" style="7" customWidth="1"/>
    <col min="15847" max="15847" width="11.140625" style="7" customWidth="1"/>
    <col min="15848" max="15848" width="11.28515625" style="7" bestFit="1" customWidth="1"/>
    <col min="15849" max="15849" width="11.42578125" style="7" customWidth="1"/>
    <col min="15850" max="15850" width="8.85546875" style="7" customWidth="1"/>
    <col min="15851" max="15851" width="9.85546875" style="7" bestFit="1" customWidth="1"/>
    <col min="15852" max="15852" width="8.85546875" style="7"/>
    <col min="15853" max="15853" width="9.42578125" style="7" bestFit="1" customWidth="1"/>
    <col min="15854" max="16094" width="8.85546875" style="7"/>
    <col min="16095" max="16095" width="1.85546875" style="7" customWidth="1"/>
    <col min="16096" max="16096" width="7.28515625" style="7" customWidth="1"/>
    <col min="16097" max="16097" width="9.85546875" style="7" customWidth="1"/>
    <col min="16098" max="16098" width="12.7109375" style="7" customWidth="1"/>
    <col min="16099" max="16099" width="11.140625" style="7" customWidth="1"/>
    <col min="16100" max="16100" width="10.85546875" style="7" customWidth="1"/>
    <col min="16101" max="16101" width="11.42578125" style="7" customWidth="1"/>
    <col min="16102" max="16102" width="13.42578125" style="7" customWidth="1"/>
    <col min="16103" max="16103" width="11.140625" style="7" customWidth="1"/>
    <col min="16104" max="16104" width="11.28515625" style="7" bestFit="1" customWidth="1"/>
    <col min="16105" max="16105" width="11.42578125" style="7" customWidth="1"/>
    <col min="16106" max="16106" width="8.85546875" style="7" customWidth="1"/>
    <col min="16107" max="16107" width="9.85546875" style="7" bestFit="1" customWidth="1"/>
    <col min="16108" max="16108" width="8.85546875" style="7"/>
    <col min="16109" max="16109" width="9.42578125" style="7" bestFit="1" customWidth="1"/>
    <col min="16110" max="16384" width="8.85546875" style="7"/>
  </cols>
  <sheetData>
    <row r="1" spans="1:5" ht="15" customHeight="1" thickBot="1" x14ac:dyDescent="0.3">
      <c r="A1" s="268" t="s">
        <v>396</v>
      </c>
      <c r="B1" s="268"/>
      <c r="C1" s="268"/>
      <c r="D1" s="268"/>
      <c r="E1" s="268"/>
    </row>
    <row r="2" spans="1:5" ht="15" customHeight="1" thickBot="1" x14ac:dyDescent="0.3">
      <c r="A2" s="213" t="s">
        <v>230</v>
      </c>
      <c r="B2" s="214"/>
      <c r="C2" s="214"/>
      <c r="D2" s="215"/>
    </row>
    <row r="3" spans="1:5" ht="15" customHeight="1" x14ac:dyDescent="0.25">
      <c r="A3" s="216" t="s">
        <v>231</v>
      </c>
      <c r="B3" s="216"/>
      <c r="C3" s="216"/>
      <c r="D3" s="216"/>
    </row>
    <row r="4" spans="1:5" ht="15" customHeight="1" x14ac:dyDescent="0.25">
      <c r="A4" s="216" t="s">
        <v>232</v>
      </c>
      <c r="B4" s="216"/>
      <c r="C4" s="216"/>
      <c r="D4" s="216"/>
    </row>
    <row r="5" spans="1:5" ht="15" customHeight="1" thickBot="1" x14ac:dyDescent="0.3">
      <c r="A5" s="217"/>
      <c r="B5" s="217"/>
      <c r="C5" s="217"/>
      <c r="D5" s="217"/>
    </row>
    <row r="6" spans="1:5" ht="15" customHeight="1" thickBot="1" x14ac:dyDescent="0.3">
      <c r="A6" s="213" t="s">
        <v>233</v>
      </c>
      <c r="B6" s="214"/>
      <c r="C6" s="214"/>
      <c r="D6" s="215"/>
    </row>
    <row r="7" spans="1:5" ht="15" customHeight="1" thickBot="1" x14ac:dyDescent="0.3">
      <c r="A7" s="221" t="s">
        <v>234</v>
      </c>
      <c r="B7" s="222"/>
      <c r="C7" s="223"/>
      <c r="D7" s="224"/>
    </row>
    <row r="8" spans="1:5" ht="15" customHeight="1" x14ac:dyDescent="0.25">
      <c r="A8" s="45" t="s">
        <v>235</v>
      </c>
      <c r="B8" s="46" t="s">
        <v>236</v>
      </c>
      <c r="C8" s="225" t="s">
        <v>237</v>
      </c>
      <c r="D8" s="226"/>
    </row>
    <row r="9" spans="1:5" ht="15" customHeight="1" x14ac:dyDescent="0.25">
      <c r="A9" s="47" t="s">
        <v>238</v>
      </c>
      <c r="B9" s="48" t="s">
        <v>239</v>
      </c>
      <c r="C9" s="227"/>
      <c r="D9" s="228"/>
    </row>
    <row r="10" spans="1:5" ht="15" customHeight="1" x14ac:dyDescent="0.25">
      <c r="A10" s="47" t="s">
        <v>240</v>
      </c>
      <c r="B10" s="48" t="s">
        <v>241</v>
      </c>
      <c r="C10" s="227"/>
      <c r="D10" s="228"/>
    </row>
    <row r="11" spans="1:5" ht="15" customHeight="1" thickBot="1" x14ac:dyDescent="0.3">
      <c r="A11" s="49" t="s">
        <v>242</v>
      </c>
      <c r="B11" s="50" t="s">
        <v>243</v>
      </c>
      <c r="C11" s="229"/>
      <c r="D11" s="230"/>
    </row>
    <row r="12" spans="1:5" ht="15" customHeight="1" thickBot="1" x14ac:dyDescent="0.3">
      <c r="A12" s="51"/>
      <c r="B12" s="52"/>
      <c r="D12" s="54"/>
    </row>
    <row r="13" spans="1:5" ht="15" customHeight="1" thickBot="1" x14ac:dyDescent="0.3">
      <c r="A13" s="221" t="s">
        <v>244</v>
      </c>
      <c r="B13" s="222"/>
      <c r="C13" s="222"/>
      <c r="D13" s="231"/>
    </row>
    <row r="14" spans="1:5" ht="15" customHeight="1" x14ac:dyDescent="0.25">
      <c r="A14" s="45" t="s">
        <v>245</v>
      </c>
      <c r="B14" s="46" t="s">
        <v>246</v>
      </c>
      <c r="C14" s="218"/>
      <c r="D14" s="219"/>
    </row>
    <row r="15" spans="1:5" ht="15" customHeight="1" x14ac:dyDescent="0.25">
      <c r="A15" s="47" t="s">
        <v>247</v>
      </c>
      <c r="B15" s="220" t="s">
        <v>248</v>
      </c>
      <c r="C15" s="220"/>
      <c r="D15" s="55" t="s">
        <v>249</v>
      </c>
    </row>
    <row r="16" spans="1:5" x14ac:dyDescent="0.25">
      <c r="A16" s="47" t="s">
        <v>250</v>
      </c>
      <c r="B16" s="48" t="s">
        <v>251</v>
      </c>
      <c r="C16" s="56" t="s">
        <v>252</v>
      </c>
      <c r="D16" s="55" t="s">
        <v>412</v>
      </c>
      <c r="E16" s="57"/>
    </row>
    <row r="17" spans="1:5" ht="28.5" x14ac:dyDescent="0.25">
      <c r="A17" s="47" t="s">
        <v>253</v>
      </c>
      <c r="B17" s="220" t="s">
        <v>254</v>
      </c>
      <c r="C17" s="220"/>
      <c r="D17" s="58" t="s">
        <v>384</v>
      </c>
    </row>
    <row r="18" spans="1:5" ht="15" customHeight="1" x14ac:dyDescent="0.25">
      <c r="A18" s="47" t="s">
        <v>255</v>
      </c>
      <c r="B18" s="220" t="s">
        <v>256</v>
      </c>
      <c r="C18" s="220"/>
      <c r="D18" s="55" t="s">
        <v>257</v>
      </c>
    </row>
    <row r="19" spans="1:5" ht="15" customHeight="1" thickBot="1" x14ac:dyDescent="0.3">
      <c r="A19" s="49" t="s">
        <v>258</v>
      </c>
      <c r="B19" s="59" t="s">
        <v>259</v>
      </c>
      <c r="C19" s="60" t="s">
        <v>260</v>
      </c>
      <c r="D19" s="61">
        <v>1302</v>
      </c>
    </row>
    <row r="20" spans="1:5" ht="15" customHeight="1" thickBot="1" x14ac:dyDescent="0.3">
      <c r="D20" s="63"/>
    </row>
    <row r="21" spans="1:5" ht="15.75" thickBot="1" x14ac:dyDescent="0.3">
      <c r="A21" s="232" t="s">
        <v>261</v>
      </c>
      <c r="B21" s="233"/>
      <c r="C21" s="233"/>
      <c r="D21" s="234"/>
      <c r="E21" s="64" t="s">
        <v>218</v>
      </c>
    </row>
    <row r="22" spans="1:5" ht="15" customHeight="1" x14ac:dyDescent="0.25">
      <c r="A22" s="45" t="s">
        <v>262</v>
      </c>
      <c r="B22" s="235" t="s">
        <v>263</v>
      </c>
      <c r="C22" s="235"/>
      <c r="D22" s="65" t="s">
        <v>393</v>
      </c>
    </row>
    <row r="23" spans="1:5" ht="15" customHeight="1" x14ac:dyDescent="0.25">
      <c r="A23" s="47" t="s">
        <v>265</v>
      </c>
      <c r="B23" s="238" t="s">
        <v>266</v>
      </c>
      <c r="C23" s="238"/>
      <c r="D23" s="66" t="s">
        <v>394</v>
      </c>
    </row>
    <row r="24" spans="1:5" ht="15" customHeight="1" x14ac:dyDescent="0.25">
      <c r="A24" s="47" t="s">
        <v>268</v>
      </c>
      <c r="B24" s="238" t="s">
        <v>269</v>
      </c>
      <c r="C24" s="238"/>
      <c r="D24" s="175"/>
      <c r="E24" s="179"/>
    </row>
    <row r="25" spans="1:5" ht="15" customHeight="1" x14ac:dyDescent="0.25">
      <c r="A25" s="47" t="s">
        <v>270</v>
      </c>
      <c r="B25" s="238" t="s">
        <v>271</v>
      </c>
      <c r="C25" s="238"/>
      <c r="D25" s="176"/>
      <c r="E25" s="179"/>
    </row>
    <row r="26" spans="1:5" ht="15" customHeight="1" x14ac:dyDescent="0.25">
      <c r="A26" s="47" t="s">
        <v>272</v>
      </c>
      <c r="B26" s="238" t="s">
        <v>273</v>
      </c>
      <c r="C26" s="238"/>
      <c r="D26" s="177"/>
    </row>
    <row r="27" spans="1:5" ht="15" customHeight="1" x14ac:dyDescent="0.25">
      <c r="A27" s="47" t="s">
        <v>274</v>
      </c>
      <c r="B27" s="238" t="s">
        <v>275</v>
      </c>
      <c r="C27" s="238"/>
      <c r="D27" s="178"/>
    </row>
    <row r="28" spans="1:5" ht="15" customHeight="1" x14ac:dyDescent="0.25">
      <c r="A28" s="47" t="s">
        <v>276</v>
      </c>
      <c r="B28" s="238" t="s">
        <v>277</v>
      </c>
      <c r="C28" s="239"/>
      <c r="D28" s="68" t="s">
        <v>278</v>
      </c>
      <c r="E28" s="67"/>
    </row>
    <row r="29" spans="1:5" ht="15" customHeight="1" thickBot="1" x14ac:dyDescent="0.3">
      <c r="A29" s="49" t="s">
        <v>279</v>
      </c>
      <c r="B29" s="240" t="s">
        <v>280</v>
      </c>
      <c r="C29" s="241"/>
      <c r="D29" s="69">
        <v>1</v>
      </c>
      <c r="E29" s="57"/>
    </row>
    <row r="30" spans="1:5" ht="15" customHeight="1" thickBot="1" x14ac:dyDescent="0.3">
      <c r="A30" s="70"/>
      <c r="B30" s="71"/>
      <c r="C30" s="71"/>
      <c r="D30" s="72"/>
    </row>
    <row r="31" spans="1:5" ht="15" customHeight="1" x14ac:dyDescent="0.25">
      <c r="A31" s="242" t="s">
        <v>281</v>
      </c>
      <c r="B31" s="243"/>
      <c r="C31" s="243"/>
      <c r="D31" s="244"/>
    </row>
    <row r="32" spans="1:5" ht="15" customHeight="1" x14ac:dyDescent="0.25">
      <c r="A32" s="245" t="s">
        <v>282</v>
      </c>
      <c r="B32" s="246"/>
      <c r="C32" s="247"/>
      <c r="D32" s="73" t="s">
        <v>283</v>
      </c>
    </row>
    <row r="33" spans="1:5" ht="15" customHeight="1" x14ac:dyDescent="0.25">
      <c r="A33" s="47" t="s">
        <v>284</v>
      </c>
      <c r="B33" s="248" t="s">
        <v>285</v>
      </c>
      <c r="C33" s="248"/>
      <c r="D33" s="74">
        <f>D24</f>
        <v>0</v>
      </c>
      <c r="E33" s="67"/>
    </row>
    <row r="34" spans="1:5" ht="15" customHeight="1" x14ac:dyDescent="0.25">
      <c r="A34" s="47" t="s">
        <v>386</v>
      </c>
      <c r="B34" s="84" t="s">
        <v>387</v>
      </c>
      <c r="C34" s="127">
        <v>0.3</v>
      </c>
      <c r="D34" s="74">
        <f>D33*C34</f>
        <v>0</v>
      </c>
      <c r="E34" s="67"/>
    </row>
    <row r="35" spans="1:5" ht="15" customHeight="1" thickBot="1" x14ac:dyDescent="0.3">
      <c r="A35" s="249" t="s">
        <v>286</v>
      </c>
      <c r="B35" s="250"/>
      <c r="C35" s="250"/>
      <c r="D35" s="75">
        <f>SUM(D33:D34)</f>
        <v>0</v>
      </c>
      <c r="E35" s="76"/>
    </row>
    <row r="36" spans="1:5" ht="15" customHeight="1" thickBot="1" x14ac:dyDescent="0.3">
      <c r="A36" s="62"/>
      <c r="C36" s="62"/>
      <c r="D36" s="62"/>
    </row>
    <row r="37" spans="1:5" ht="15" customHeight="1" x14ac:dyDescent="0.25">
      <c r="A37" s="242" t="s">
        <v>287</v>
      </c>
      <c r="B37" s="243"/>
      <c r="C37" s="243"/>
      <c r="D37" s="244"/>
    </row>
    <row r="38" spans="1:5" ht="15" customHeight="1" x14ac:dyDescent="0.25">
      <c r="A38" s="236" t="s">
        <v>288</v>
      </c>
      <c r="B38" s="237"/>
      <c r="C38" s="77" t="s">
        <v>289</v>
      </c>
      <c r="D38" s="78" t="s">
        <v>290</v>
      </c>
    </row>
    <row r="39" spans="1:5" ht="28.5" customHeight="1" x14ac:dyDescent="0.25">
      <c r="A39" s="47" t="s">
        <v>284</v>
      </c>
      <c r="B39" s="79" t="s">
        <v>291</v>
      </c>
      <c r="C39" s="80">
        <v>8.3299999999999999E-2</v>
      </c>
      <c r="D39" s="81">
        <f>(D35)*($C$39)</f>
        <v>0</v>
      </c>
    </row>
    <row r="40" spans="1:5" ht="15" customHeight="1" x14ac:dyDescent="0.25">
      <c r="A40" s="47" t="s">
        <v>292</v>
      </c>
      <c r="B40" s="79" t="s">
        <v>293</v>
      </c>
      <c r="C40" s="80">
        <v>0.121</v>
      </c>
      <c r="D40" s="81">
        <f>(D35)*($C$40)</f>
        <v>0</v>
      </c>
      <c r="E40" s="76"/>
    </row>
    <row r="41" spans="1:5" ht="15" customHeight="1" x14ac:dyDescent="0.25">
      <c r="A41" s="251" t="s">
        <v>294</v>
      </c>
      <c r="B41" s="252"/>
      <c r="C41" s="82">
        <f>SUM(C39:C40)</f>
        <v>0.20429999999999998</v>
      </c>
      <c r="D41" s="83">
        <f>SUM(D39:D40)</f>
        <v>0</v>
      </c>
    </row>
    <row r="42" spans="1:5" ht="15" customHeight="1" x14ac:dyDescent="0.25">
      <c r="A42" s="236" t="s">
        <v>295</v>
      </c>
      <c r="B42" s="237"/>
      <c r="C42" s="77" t="s">
        <v>289</v>
      </c>
      <c r="D42" s="73" t="s">
        <v>290</v>
      </c>
    </row>
    <row r="43" spans="1:5" ht="15" customHeight="1" x14ac:dyDescent="0.25">
      <c r="A43" s="47" t="s">
        <v>284</v>
      </c>
      <c r="B43" s="84" t="s">
        <v>296</v>
      </c>
      <c r="C43" s="80">
        <v>0.2</v>
      </c>
      <c r="D43" s="81">
        <f t="shared" ref="D43:D50" si="0">($D$35+$D$41)*(C43)</f>
        <v>0</v>
      </c>
    </row>
    <row r="44" spans="1:5" ht="31.5" customHeight="1" x14ac:dyDescent="0.25">
      <c r="A44" s="47" t="s">
        <v>292</v>
      </c>
      <c r="B44" s="84" t="s">
        <v>297</v>
      </c>
      <c r="C44" s="80">
        <v>2.5000000000000001E-2</v>
      </c>
      <c r="D44" s="81">
        <f t="shared" si="0"/>
        <v>0</v>
      </c>
    </row>
    <row r="45" spans="1:5" ht="15" customHeight="1" x14ac:dyDescent="0.25">
      <c r="A45" s="47" t="s">
        <v>298</v>
      </c>
      <c r="B45" s="84" t="s">
        <v>299</v>
      </c>
      <c r="C45" s="80">
        <v>0.06</v>
      </c>
      <c r="D45" s="81">
        <f t="shared" si="0"/>
        <v>0</v>
      </c>
    </row>
    <row r="46" spans="1:5" ht="15" customHeight="1" x14ac:dyDescent="0.25">
      <c r="A46" s="47" t="s">
        <v>300</v>
      </c>
      <c r="B46" s="84" t="s">
        <v>301</v>
      </c>
      <c r="C46" s="80">
        <v>1.4999999999999999E-2</v>
      </c>
      <c r="D46" s="81">
        <f t="shared" si="0"/>
        <v>0</v>
      </c>
    </row>
    <row r="47" spans="1:5" ht="15" customHeight="1" x14ac:dyDescent="0.25">
      <c r="A47" s="47" t="s">
        <v>302</v>
      </c>
      <c r="B47" s="84" t="s">
        <v>303</v>
      </c>
      <c r="C47" s="80">
        <v>0.01</v>
      </c>
      <c r="D47" s="81">
        <f t="shared" si="0"/>
        <v>0</v>
      </c>
    </row>
    <row r="48" spans="1:5" ht="15" customHeight="1" x14ac:dyDescent="0.25">
      <c r="A48" s="47" t="s">
        <v>304</v>
      </c>
      <c r="B48" s="85" t="s">
        <v>305</v>
      </c>
      <c r="C48" s="80">
        <v>6.0000000000000001E-3</v>
      </c>
      <c r="D48" s="81">
        <f t="shared" si="0"/>
        <v>0</v>
      </c>
    </row>
    <row r="49" spans="1:5" ht="15" customHeight="1" x14ac:dyDescent="0.25">
      <c r="A49" s="47" t="s">
        <v>306</v>
      </c>
      <c r="B49" s="84" t="s">
        <v>307</v>
      </c>
      <c r="C49" s="80">
        <v>2E-3</v>
      </c>
      <c r="D49" s="81">
        <f t="shared" si="0"/>
        <v>0</v>
      </c>
    </row>
    <row r="50" spans="1:5" ht="15" customHeight="1" x14ac:dyDescent="0.25">
      <c r="A50" s="47" t="s">
        <v>308</v>
      </c>
      <c r="B50" s="84" t="s">
        <v>309</v>
      </c>
      <c r="C50" s="80">
        <v>0.08</v>
      </c>
      <c r="D50" s="81">
        <f t="shared" si="0"/>
        <v>0</v>
      </c>
      <c r="E50" s="76"/>
    </row>
    <row r="51" spans="1:5" ht="15" customHeight="1" x14ac:dyDescent="0.25">
      <c r="A51" s="251" t="s">
        <v>310</v>
      </c>
      <c r="B51" s="252"/>
      <c r="C51" s="82">
        <f>SUM(C43:C50)</f>
        <v>0.39800000000000008</v>
      </c>
      <c r="D51" s="83">
        <f>SUM(D43:D50)</f>
        <v>0</v>
      </c>
    </row>
    <row r="52" spans="1:5" ht="15" customHeight="1" x14ac:dyDescent="0.25">
      <c r="A52" s="236" t="s">
        <v>311</v>
      </c>
      <c r="B52" s="237"/>
      <c r="C52" s="86" t="s">
        <v>312</v>
      </c>
      <c r="D52" s="73" t="s">
        <v>290</v>
      </c>
    </row>
    <row r="53" spans="1:5" ht="15" customHeight="1" x14ac:dyDescent="0.25">
      <c r="A53" s="47" t="s">
        <v>284</v>
      </c>
      <c r="B53" s="87" t="s">
        <v>313</v>
      </c>
      <c r="C53" s="182"/>
      <c r="D53" s="88">
        <f>IF((C53*22)-(D33*6%)&gt;0,(C53*22)-(D33*6%),0)</f>
        <v>0</v>
      </c>
      <c r="E53" s="179"/>
    </row>
    <row r="54" spans="1:5" ht="15" customHeight="1" x14ac:dyDescent="0.25">
      <c r="A54" s="47" t="s">
        <v>292</v>
      </c>
      <c r="B54" s="87" t="s">
        <v>314</v>
      </c>
      <c r="C54" s="183"/>
      <c r="D54" s="81">
        <f>(C54)*22</f>
        <v>0</v>
      </c>
      <c r="E54" s="179"/>
    </row>
    <row r="55" spans="1:5" ht="15" customHeight="1" x14ac:dyDescent="0.25">
      <c r="A55" s="253" t="s">
        <v>315</v>
      </c>
      <c r="B55" s="254"/>
      <c r="C55" s="89"/>
      <c r="D55" s="83">
        <f>SUM(D53:D54)</f>
        <v>0</v>
      </c>
    </row>
    <row r="56" spans="1:5" ht="15" customHeight="1" x14ac:dyDescent="0.25">
      <c r="A56" s="245" t="s">
        <v>316</v>
      </c>
      <c r="B56" s="246"/>
      <c r="C56" s="77" t="s">
        <v>317</v>
      </c>
      <c r="D56" s="73" t="s">
        <v>290</v>
      </c>
    </row>
    <row r="57" spans="1:5" ht="15" customHeight="1" x14ac:dyDescent="0.25">
      <c r="A57" s="47" t="s">
        <v>284</v>
      </c>
      <c r="B57" s="79" t="s">
        <v>318</v>
      </c>
      <c r="C57" s="90"/>
      <c r="D57" s="91">
        <f>(D35/220)*150%*0.5*C57</f>
        <v>0</v>
      </c>
      <c r="E57" s="44" t="s">
        <v>319</v>
      </c>
    </row>
    <row r="58" spans="1:5" ht="15" customHeight="1" thickBot="1" x14ac:dyDescent="0.3">
      <c r="A58" s="255" t="s">
        <v>320</v>
      </c>
      <c r="B58" s="256"/>
      <c r="C58" s="92"/>
      <c r="D58" s="93">
        <f>SUM(D57)</f>
        <v>0</v>
      </c>
    </row>
    <row r="59" spans="1:5" ht="15" customHeight="1" x14ac:dyDescent="0.25">
      <c r="A59" s="236" t="s">
        <v>321</v>
      </c>
      <c r="B59" s="237"/>
      <c r="C59" s="237"/>
      <c r="D59" s="257"/>
    </row>
    <row r="60" spans="1:5" ht="15" customHeight="1" x14ac:dyDescent="0.2">
      <c r="A60" s="94" t="s">
        <v>322</v>
      </c>
      <c r="B60" s="258" t="s">
        <v>323</v>
      </c>
      <c r="C60" s="258"/>
      <c r="D60" s="74">
        <f>(D41)</f>
        <v>0</v>
      </c>
    </row>
    <row r="61" spans="1:5" ht="15" customHeight="1" x14ac:dyDescent="0.2">
      <c r="A61" s="94" t="s">
        <v>324</v>
      </c>
      <c r="B61" s="258" t="s">
        <v>325</v>
      </c>
      <c r="C61" s="258"/>
      <c r="D61" s="74">
        <f>(D51)</f>
        <v>0</v>
      </c>
    </row>
    <row r="62" spans="1:5" ht="15" customHeight="1" x14ac:dyDescent="0.2">
      <c r="A62" s="94" t="s">
        <v>326</v>
      </c>
      <c r="B62" s="258" t="s">
        <v>327</v>
      </c>
      <c r="C62" s="258"/>
      <c r="D62" s="74">
        <f>(D55)</f>
        <v>0</v>
      </c>
    </row>
    <row r="63" spans="1:5" ht="15" customHeight="1" x14ac:dyDescent="0.2">
      <c r="A63" s="94" t="s">
        <v>328</v>
      </c>
      <c r="B63" s="259" t="s">
        <v>329</v>
      </c>
      <c r="C63" s="260"/>
      <c r="D63" s="74">
        <f>D58</f>
        <v>0</v>
      </c>
    </row>
    <row r="64" spans="1:5" ht="15" customHeight="1" thickBot="1" x14ac:dyDescent="0.3">
      <c r="A64" s="255" t="s">
        <v>330</v>
      </c>
      <c r="B64" s="256"/>
      <c r="C64" s="256"/>
      <c r="D64" s="75">
        <f>SUM(D60:D63)</f>
        <v>0</v>
      </c>
    </row>
    <row r="65" spans="1:5" ht="15" customHeight="1" thickBot="1" x14ac:dyDescent="0.3">
      <c r="A65" s="95"/>
      <c r="B65" s="95"/>
      <c r="C65" s="95"/>
      <c r="D65" s="95"/>
    </row>
    <row r="66" spans="1:5" ht="15" customHeight="1" x14ac:dyDescent="0.25">
      <c r="A66" s="242" t="s">
        <v>331</v>
      </c>
      <c r="B66" s="243"/>
      <c r="C66" s="243"/>
      <c r="D66" s="244"/>
    </row>
    <row r="67" spans="1:5" ht="15" customHeight="1" x14ac:dyDescent="0.25">
      <c r="A67" s="236" t="s">
        <v>332</v>
      </c>
      <c r="B67" s="237"/>
      <c r="C67" s="77" t="s">
        <v>289</v>
      </c>
      <c r="D67" s="73" t="s">
        <v>290</v>
      </c>
    </row>
    <row r="68" spans="1:5" x14ac:dyDescent="0.25">
      <c r="A68" s="47" t="s">
        <v>284</v>
      </c>
      <c r="B68" s="96" t="s">
        <v>333</v>
      </c>
      <c r="C68" s="97">
        <v>4.1999999999999997E-3</v>
      </c>
      <c r="D68" s="91">
        <f t="shared" ref="D68:D73" si="1">($D$35)*(C68)</f>
        <v>0</v>
      </c>
    </row>
    <row r="69" spans="1:5" ht="28.5" x14ac:dyDescent="0.25">
      <c r="A69" s="47" t="s">
        <v>292</v>
      </c>
      <c r="B69" s="96" t="s">
        <v>334</v>
      </c>
      <c r="C69" s="98">
        <f>($C$50)*(C68)</f>
        <v>3.3599999999999998E-4</v>
      </c>
      <c r="D69" s="91">
        <f t="shared" si="1"/>
        <v>0</v>
      </c>
    </row>
    <row r="70" spans="1:5" ht="28.5" x14ac:dyDescent="0.25">
      <c r="A70" s="47" t="s">
        <v>298</v>
      </c>
      <c r="B70" s="96" t="s">
        <v>335</v>
      </c>
      <c r="C70" s="98">
        <v>3.9199999999999999E-2</v>
      </c>
      <c r="D70" s="91">
        <f t="shared" si="1"/>
        <v>0</v>
      </c>
    </row>
    <row r="71" spans="1:5" ht="28.5" x14ac:dyDescent="0.25">
      <c r="A71" s="47" t="s">
        <v>300</v>
      </c>
      <c r="B71" s="96" t="s">
        <v>336</v>
      </c>
      <c r="C71" s="98">
        <v>1.9400000000000001E-2</v>
      </c>
      <c r="D71" s="91">
        <f t="shared" si="1"/>
        <v>0</v>
      </c>
    </row>
    <row r="72" spans="1:5" x14ac:dyDescent="0.25">
      <c r="A72" s="47" t="s">
        <v>302</v>
      </c>
      <c r="B72" s="96" t="s">
        <v>337</v>
      </c>
      <c r="C72" s="98">
        <f>($C$51)*(C71)</f>
        <v>7.7212000000000018E-3</v>
      </c>
      <c r="D72" s="91">
        <f t="shared" si="1"/>
        <v>0</v>
      </c>
    </row>
    <row r="73" spans="1:5" ht="15" customHeight="1" x14ac:dyDescent="0.25">
      <c r="A73" s="47" t="s">
        <v>304</v>
      </c>
      <c r="B73" s="96" t="s">
        <v>338</v>
      </c>
      <c r="C73" s="98">
        <v>8.0000000000000004E-4</v>
      </c>
      <c r="D73" s="91">
        <f t="shared" si="1"/>
        <v>0</v>
      </c>
    </row>
    <row r="74" spans="1:5" ht="15" customHeight="1" thickBot="1" x14ac:dyDescent="0.3">
      <c r="A74" s="255" t="s">
        <v>339</v>
      </c>
      <c r="B74" s="256"/>
      <c r="C74" s="99">
        <f>SUM(C68:C73)</f>
        <v>7.165719999999999E-2</v>
      </c>
      <c r="D74" s="75">
        <f>SUM(D68:D73)</f>
        <v>0</v>
      </c>
    </row>
    <row r="75" spans="1:5" ht="15" customHeight="1" thickBot="1" x14ac:dyDescent="0.3">
      <c r="A75" s="95"/>
      <c r="B75" s="100"/>
      <c r="C75" s="100"/>
      <c r="D75" s="100"/>
    </row>
    <row r="76" spans="1:5" ht="15" customHeight="1" x14ac:dyDescent="0.25">
      <c r="A76" s="242" t="s">
        <v>340</v>
      </c>
      <c r="B76" s="243"/>
      <c r="C76" s="243"/>
      <c r="D76" s="244"/>
    </row>
    <row r="77" spans="1:5" ht="15" x14ac:dyDescent="0.25">
      <c r="A77" s="245" t="s">
        <v>341</v>
      </c>
      <c r="B77" s="246"/>
      <c r="C77" s="77" t="s">
        <v>289</v>
      </c>
      <c r="D77" s="73" t="s">
        <v>290</v>
      </c>
    </row>
    <row r="78" spans="1:5" ht="15" customHeight="1" x14ac:dyDescent="0.25">
      <c r="A78" s="47" t="s">
        <v>284</v>
      </c>
      <c r="B78" s="79" t="s">
        <v>342</v>
      </c>
      <c r="C78" s="98">
        <v>0</v>
      </c>
      <c r="D78" s="91">
        <f>($D$35+$D$41+$D$51+$D$55+$D$74)*(C78)</f>
        <v>0</v>
      </c>
      <c r="E78" s="76"/>
    </row>
    <row r="79" spans="1:5" ht="15" customHeight="1" x14ac:dyDescent="0.25">
      <c r="A79" s="47" t="s">
        <v>292</v>
      </c>
      <c r="B79" s="79" t="s">
        <v>343</v>
      </c>
      <c r="C79" s="98">
        <v>2.3999999999999998E-3</v>
      </c>
      <c r="D79" s="91">
        <f>($D$35+$D$41+$D$51+$D$55+$D$74)*(C79)</f>
        <v>0</v>
      </c>
    </row>
    <row r="80" spans="1:5" ht="15" customHeight="1" x14ac:dyDescent="0.25">
      <c r="A80" s="47" t="s">
        <v>298</v>
      </c>
      <c r="B80" s="79" t="s">
        <v>344</v>
      </c>
      <c r="C80" s="98">
        <v>1E-3</v>
      </c>
      <c r="D80" s="91">
        <f>($D$35+$D$41+$D$51+$D$55+$D$74)*(C80)</f>
        <v>0</v>
      </c>
    </row>
    <row r="81" spans="1:5" ht="15" customHeight="1" x14ac:dyDescent="0.25">
      <c r="A81" s="47" t="s">
        <v>300</v>
      </c>
      <c r="B81" s="79" t="s">
        <v>345</v>
      </c>
      <c r="C81" s="98">
        <v>1.6999999999999999E-3</v>
      </c>
      <c r="D81" s="91">
        <f>($D$35+$D$41+$D$51+$D$55+$D$74)*(C81)</f>
        <v>0</v>
      </c>
    </row>
    <row r="82" spans="1:5" ht="15" customHeight="1" x14ac:dyDescent="0.25">
      <c r="A82" s="47" t="s">
        <v>302</v>
      </c>
      <c r="B82" s="96" t="s">
        <v>346</v>
      </c>
      <c r="C82" s="98">
        <v>5.0000000000000001E-4</v>
      </c>
      <c r="D82" s="91">
        <f>($D$35+$D$41+$D$51+$D$55+$D$74)*(C82)</f>
        <v>0</v>
      </c>
    </row>
    <row r="83" spans="1:5" ht="15" customHeight="1" x14ac:dyDescent="0.25">
      <c r="A83" s="253" t="s">
        <v>347</v>
      </c>
      <c r="B83" s="254"/>
      <c r="C83" s="101">
        <f>SUM(C78:C82)</f>
        <v>5.5999999999999991E-3</v>
      </c>
      <c r="D83" s="102">
        <f>SUM(D78:D82)</f>
        <v>0</v>
      </c>
    </row>
    <row r="84" spans="1:5" ht="15" customHeight="1" x14ac:dyDescent="0.25">
      <c r="A84" s="245" t="s">
        <v>348</v>
      </c>
      <c r="B84" s="246"/>
      <c r="C84" s="77"/>
      <c r="D84" s="73" t="s">
        <v>290</v>
      </c>
    </row>
    <row r="85" spans="1:5" ht="15" customHeight="1" x14ac:dyDescent="0.25">
      <c r="A85" s="47" t="s">
        <v>284</v>
      </c>
      <c r="B85" s="79" t="s">
        <v>349</v>
      </c>
      <c r="C85" s="90"/>
      <c r="D85" s="91">
        <f>(D63/220)*150%*0.5*C85</f>
        <v>0</v>
      </c>
    </row>
    <row r="86" spans="1:5" ht="15" customHeight="1" thickBot="1" x14ac:dyDescent="0.3">
      <c r="A86" s="255" t="s">
        <v>350</v>
      </c>
      <c r="B86" s="256"/>
      <c r="C86" s="92"/>
      <c r="D86" s="93">
        <f>SUM(D85)</f>
        <v>0</v>
      </c>
    </row>
    <row r="87" spans="1:5" ht="15" customHeight="1" x14ac:dyDescent="0.25">
      <c r="A87" s="276" t="s">
        <v>351</v>
      </c>
      <c r="B87" s="277"/>
      <c r="C87" s="277"/>
      <c r="D87" s="278"/>
    </row>
    <row r="88" spans="1:5" ht="15" customHeight="1" x14ac:dyDescent="0.2">
      <c r="A88" s="94" t="s">
        <v>352</v>
      </c>
      <c r="B88" s="279" t="s">
        <v>353</v>
      </c>
      <c r="C88" s="280"/>
      <c r="D88" s="74">
        <f>(D83)</f>
        <v>0</v>
      </c>
    </row>
    <row r="89" spans="1:5" ht="15" customHeight="1" x14ac:dyDescent="0.2">
      <c r="A89" s="103" t="s">
        <v>354</v>
      </c>
      <c r="B89" s="259" t="s">
        <v>349</v>
      </c>
      <c r="C89" s="260"/>
      <c r="D89" s="91">
        <f>D86</f>
        <v>0</v>
      </c>
    </row>
    <row r="90" spans="1:5" ht="15" customHeight="1" thickBot="1" x14ac:dyDescent="0.3">
      <c r="A90" s="255" t="s">
        <v>355</v>
      </c>
      <c r="B90" s="256"/>
      <c r="C90" s="261"/>
      <c r="D90" s="75">
        <f>SUM(D88:D89)</f>
        <v>0</v>
      </c>
    </row>
    <row r="91" spans="1:5" ht="15" customHeight="1" thickBot="1" x14ac:dyDescent="0.3">
      <c r="A91" s="95"/>
      <c r="B91" s="95"/>
      <c r="C91" s="95"/>
      <c r="D91" s="95"/>
    </row>
    <row r="92" spans="1:5" ht="15" customHeight="1" x14ac:dyDescent="0.25">
      <c r="A92" s="242" t="s">
        <v>356</v>
      </c>
      <c r="B92" s="243"/>
      <c r="C92" s="243"/>
      <c r="D92" s="244"/>
    </row>
    <row r="93" spans="1:5" ht="15" customHeight="1" x14ac:dyDescent="0.25">
      <c r="A93" s="236" t="s">
        <v>357</v>
      </c>
      <c r="B93" s="237"/>
      <c r="C93" s="237"/>
      <c r="D93" s="73" t="s">
        <v>290</v>
      </c>
    </row>
    <row r="94" spans="1:5" ht="15" customHeight="1" x14ac:dyDescent="0.25">
      <c r="A94" s="47" t="s">
        <v>284</v>
      </c>
      <c r="B94" s="104" t="s">
        <v>388</v>
      </c>
      <c r="C94" s="105"/>
      <c r="D94" s="88">
        <v>0</v>
      </c>
      <c r="E94" s="275"/>
    </row>
    <row r="95" spans="1:5" ht="15" customHeight="1" x14ac:dyDescent="0.25">
      <c r="A95" s="47" t="s">
        <v>292</v>
      </c>
      <c r="B95" s="104" t="s">
        <v>389</v>
      </c>
      <c r="C95" s="105"/>
      <c r="D95" s="81">
        <v>0</v>
      </c>
      <c r="E95" s="275"/>
    </row>
    <row r="96" spans="1:5" ht="15" customHeight="1" x14ac:dyDescent="0.25">
      <c r="A96" s="47" t="s">
        <v>298</v>
      </c>
      <c r="B96" s="104" t="s">
        <v>360</v>
      </c>
      <c r="C96" s="105"/>
      <c r="D96" s="81">
        <f>'TÉC. ELETRICISTA'!D96</f>
        <v>0</v>
      </c>
      <c r="E96" s="275"/>
    </row>
    <row r="97" spans="1:5" ht="15" customHeight="1" x14ac:dyDescent="0.25">
      <c r="A97" s="47" t="s">
        <v>390</v>
      </c>
      <c r="B97" s="104" t="s">
        <v>134</v>
      </c>
      <c r="C97" s="105"/>
      <c r="D97" s="81">
        <f>'TÉC. ELETRICISTA'!D97</f>
        <v>0</v>
      </c>
      <c r="E97" s="275"/>
    </row>
    <row r="98" spans="1:5" ht="15" customHeight="1" thickBot="1" x14ac:dyDescent="0.3">
      <c r="A98" s="255" t="s">
        <v>361</v>
      </c>
      <c r="B98" s="261"/>
      <c r="C98" s="106">
        <f>C94</f>
        <v>0</v>
      </c>
      <c r="D98" s="75">
        <f>SUM(D94:D96)</f>
        <v>0</v>
      </c>
    </row>
    <row r="99" spans="1:5" ht="15" customHeight="1" thickBot="1" x14ac:dyDescent="0.3">
      <c r="A99" s="107"/>
      <c r="B99" s="108"/>
      <c r="C99" s="108"/>
      <c r="D99" s="109"/>
    </row>
    <row r="100" spans="1:5" ht="15" customHeight="1" x14ac:dyDescent="0.25">
      <c r="A100" s="262" t="s">
        <v>362</v>
      </c>
      <c r="B100" s="263"/>
      <c r="C100" s="263"/>
      <c r="D100" s="264"/>
    </row>
    <row r="101" spans="1:5" ht="15" customHeight="1" x14ac:dyDescent="0.25">
      <c r="A101" s="265" t="s">
        <v>363</v>
      </c>
      <c r="B101" s="266"/>
      <c r="C101" s="77" t="s">
        <v>289</v>
      </c>
      <c r="D101" s="110" t="s">
        <v>290</v>
      </c>
    </row>
    <row r="102" spans="1:5" ht="15" customHeight="1" x14ac:dyDescent="0.25">
      <c r="A102" s="47" t="s">
        <v>284</v>
      </c>
      <c r="B102" s="111" t="s">
        <v>364</v>
      </c>
      <c r="C102" s="180"/>
      <c r="D102" s="91">
        <f>(D35+D64+D74+D90+D98)*C102</f>
        <v>0</v>
      </c>
      <c r="E102" s="112"/>
    </row>
    <row r="103" spans="1:5" ht="15" customHeight="1" x14ac:dyDescent="0.25">
      <c r="A103" s="47" t="s">
        <v>292</v>
      </c>
      <c r="B103" s="111" t="s">
        <v>365</v>
      </c>
      <c r="C103" s="180"/>
      <c r="D103" s="91">
        <f>(D35+D64+D74+D90+D98+D102)*C103</f>
        <v>0</v>
      </c>
      <c r="E103" s="112"/>
    </row>
    <row r="104" spans="1:5" ht="15" customHeight="1" x14ac:dyDescent="0.25">
      <c r="A104" s="267" t="s">
        <v>298</v>
      </c>
      <c r="B104" s="85" t="s">
        <v>366</v>
      </c>
      <c r="C104" s="113">
        <f>C105+C106+C109</f>
        <v>0</v>
      </c>
      <c r="D104" s="114"/>
      <c r="E104" s="115"/>
    </row>
    <row r="105" spans="1:5" ht="15" customHeight="1" x14ac:dyDescent="0.25">
      <c r="A105" s="267"/>
      <c r="B105" s="116" t="s">
        <v>367</v>
      </c>
      <c r="C105" s="180"/>
      <c r="D105" s="91">
        <f>((D35+D64+D74+D90+D98+D102+D103)/(1-C104))*C105</f>
        <v>0</v>
      </c>
      <c r="E105" s="115"/>
    </row>
    <row r="106" spans="1:5" ht="15" customHeight="1" x14ac:dyDescent="0.25">
      <c r="A106" s="267"/>
      <c r="B106" s="116" t="s">
        <v>368</v>
      </c>
      <c r="C106" s="180"/>
      <c r="D106" s="91">
        <f>((D35+D64+D74+D90+D98+D102+D103)/(1-C104))*C106</f>
        <v>0</v>
      </c>
      <c r="E106" s="115"/>
    </row>
    <row r="107" spans="1:5" ht="15" customHeight="1" x14ac:dyDescent="0.25">
      <c r="A107" s="267"/>
      <c r="B107" s="85" t="s">
        <v>369</v>
      </c>
      <c r="C107" s="117"/>
      <c r="D107" s="91"/>
    </row>
    <row r="108" spans="1:5" ht="15" customHeight="1" x14ac:dyDescent="0.25">
      <c r="A108" s="267"/>
      <c r="B108" s="85" t="s">
        <v>370</v>
      </c>
      <c r="C108" s="117"/>
      <c r="D108" s="91"/>
    </row>
    <row r="109" spans="1:5" ht="15" customHeight="1" x14ac:dyDescent="0.25">
      <c r="A109" s="267"/>
      <c r="B109" s="116" t="s">
        <v>371</v>
      </c>
      <c r="C109" s="180"/>
      <c r="D109" s="91">
        <f>((D35+D64+D74+D90+D98+D102+D103)/(1-C104))*C109</f>
        <v>0</v>
      </c>
      <c r="E109" s="76"/>
    </row>
    <row r="110" spans="1:5" ht="15" customHeight="1" thickBot="1" x14ac:dyDescent="0.3">
      <c r="A110" s="255" t="s">
        <v>372</v>
      </c>
      <c r="B110" s="256"/>
      <c r="C110" s="118">
        <f>C102+C103+C105+C106+C109</f>
        <v>0</v>
      </c>
      <c r="D110" s="93">
        <f>SUM(D102:D103,D105:D106,D109)</f>
        <v>0</v>
      </c>
    </row>
    <row r="111" spans="1:5" ht="15" customHeight="1" thickBot="1" x14ac:dyDescent="0.3">
      <c r="A111" s="95"/>
      <c r="B111" s="95"/>
      <c r="C111" s="95"/>
      <c r="D111" s="95"/>
      <c r="E111" s="76">
        <f>E109*32</f>
        <v>0</v>
      </c>
    </row>
    <row r="112" spans="1:5" ht="15" customHeight="1" x14ac:dyDescent="0.25">
      <c r="A112" s="242" t="s">
        <v>373</v>
      </c>
      <c r="B112" s="243"/>
      <c r="C112" s="243"/>
      <c r="D112" s="244"/>
    </row>
    <row r="113" spans="1:5" ht="15" customHeight="1" x14ac:dyDescent="0.25">
      <c r="A113" s="236" t="s">
        <v>374</v>
      </c>
      <c r="B113" s="237"/>
      <c r="C113" s="237"/>
      <c r="D113" s="119" t="s">
        <v>290</v>
      </c>
    </row>
    <row r="114" spans="1:5" ht="15" customHeight="1" x14ac:dyDescent="0.25">
      <c r="A114" s="47" t="s">
        <v>284</v>
      </c>
      <c r="B114" s="269" t="s">
        <v>375</v>
      </c>
      <c r="C114" s="270"/>
      <c r="D114" s="120">
        <f>(D35)</f>
        <v>0</v>
      </c>
    </row>
    <row r="115" spans="1:5" ht="15" customHeight="1" x14ac:dyDescent="0.25">
      <c r="A115" s="47" t="s">
        <v>292</v>
      </c>
      <c r="B115" s="269" t="s">
        <v>376</v>
      </c>
      <c r="C115" s="270"/>
      <c r="D115" s="91">
        <f>(D64)</f>
        <v>0</v>
      </c>
    </row>
    <row r="116" spans="1:5" ht="15" customHeight="1" x14ac:dyDescent="0.25">
      <c r="A116" s="47" t="s">
        <v>298</v>
      </c>
      <c r="B116" s="269" t="s">
        <v>377</v>
      </c>
      <c r="C116" s="270"/>
      <c r="D116" s="91">
        <f>(D74)</f>
        <v>0</v>
      </c>
    </row>
    <row r="117" spans="1:5" ht="15" customHeight="1" x14ac:dyDescent="0.25">
      <c r="A117" s="47" t="s">
        <v>300</v>
      </c>
      <c r="B117" s="269" t="s">
        <v>378</v>
      </c>
      <c r="C117" s="270"/>
      <c r="D117" s="91">
        <f>(D90)</f>
        <v>0</v>
      </c>
    </row>
    <row r="118" spans="1:5" ht="15" customHeight="1" x14ac:dyDescent="0.25">
      <c r="A118" s="47" t="s">
        <v>302</v>
      </c>
      <c r="B118" s="269" t="s">
        <v>379</v>
      </c>
      <c r="C118" s="270"/>
      <c r="D118" s="91">
        <f>D98</f>
        <v>0</v>
      </c>
    </row>
    <row r="119" spans="1:5" ht="15" customHeight="1" x14ac:dyDescent="0.25">
      <c r="A119" s="271" t="s">
        <v>380</v>
      </c>
      <c r="B119" s="272"/>
      <c r="C119" s="273"/>
      <c r="D119" s="121">
        <f>SUM(D114:D118)</f>
        <v>0</v>
      </c>
      <c r="E119" s="76"/>
    </row>
    <row r="120" spans="1:5" ht="15" customHeight="1" thickBot="1" x14ac:dyDescent="0.3">
      <c r="A120" s="122" t="s">
        <v>304</v>
      </c>
      <c r="B120" s="274" t="s">
        <v>381</v>
      </c>
      <c r="C120" s="274"/>
      <c r="D120" s="123">
        <f>(D110)</f>
        <v>0</v>
      </c>
    </row>
    <row r="121" spans="1:5" ht="15" customHeight="1" thickBot="1" x14ac:dyDescent="0.3">
      <c r="A121" s="211" t="s">
        <v>382</v>
      </c>
      <c r="B121" s="212"/>
      <c r="C121" s="212"/>
      <c r="D121" s="124">
        <f>SUM(D119:D120)</f>
        <v>0</v>
      </c>
    </row>
    <row r="122" spans="1:5" ht="15" customHeight="1" thickBot="1" x14ac:dyDescent="0.3">
      <c r="A122" s="211" t="s">
        <v>383</v>
      </c>
      <c r="B122" s="212"/>
      <c r="C122" s="212"/>
      <c r="D122" s="124">
        <f>D121/(44*4)</f>
        <v>0</v>
      </c>
    </row>
    <row r="123" spans="1:5" ht="15" customHeight="1" x14ac:dyDescent="0.25">
      <c r="D123" s="63"/>
    </row>
    <row r="124" spans="1:5" ht="15" customHeight="1" x14ac:dyDescent="0.25">
      <c r="D124" s="63"/>
    </row>
    <row r="125" spans="1:5" ht="15" customHeight="1" x14ac:dyDescent="0.25">
      <c r="D125" s="63"/>
    </row>
    <row r="126" spans="1:5" x14ac:dyDescent="0.25">
      <c r="C126" s="125"/>
    </row>
  </sheetData>
  <mergeCells count="75">
    <mergeCell ref="A1:E1"/>
    <mergeCell ref="A7:D7"/>
    <mergeCell ref="A2:D2"/>
    <mergeCell ref="A3:D3"/>
    <mergeCell ref="A4:D4"/>
    <mergeCell ref="A5:D5"/>
    <mergeCell ref="A6:D6"/>
    <mergeCell ref="B23:C23"/>
    <mergeCell ref="C8:D8"/>
    <mergeCell ref="C9:D9"/>
    <mergeCell ref="C10:D10"/>
    <mergeCell ref="C11:D11"/>
    <mergeCell ref="A13:D13"/>
    <mergeCell ref="C14:D14"/>
    <mergeCell ref="B15:C15"/>
    <mergeCell ref="B17:C17"/>
    <mergeCell ref="B18:C18"/>
    <mergeCell ref="A21:D21"/>
    <mergeCell ref="B22:C22"/>
    <mergeCell ref="A38:B38"/>
    <mergeCell ref="B24:C24"/>
    <mergeCell ref="B25:C25"/>
    <mergeCell ref="B26:C26"/>
    <mergeCell ref="B27:C27"/>
    <mergeCell ref="B28:C28"/>
    <mergeCell ref="B29:C29"/>
    <mergeCell ref="A31:D31"/>
    <mergeCell ref="A32:C32"/>
    <mergeCell ref="B33:C33"/>
    <mergeCell ref="A35:C35"/>
    <mergeCell ref="A37:D37"/>
    <mergeCell ref="B63:C63"/>
    <mergeCell ref="A41:B41"/>
    <mergeCell ref="A42:B42"/>
    <mergeCell ref="A51:B51"/>
    <mergeCell ref="A52:B52"/>
    <mergeCell ref="A55:B55"/>
    <mergeCell ref="A56:B56"/>
    <mergeCell ref="A58:B58"/>
    <mergeCell ref="A59:D59"/>
    <mergeCell ref="B60:C60"/>
    <mergeCell ref="B61:C61"/>
    <mergeCell ref="B62:C62"/>
    <mergeCell ref="B89:C89"/>
    <mergeCell ref="A64:C64"/>
    <mergeCell ref="A66:D66"/>
    <mergeCell ref="A67:B67"/>
    <mergeCell ref="A74:B74"/>
    <mergeCell ref="A76:D76"/>
    <mergeCell ref="A77:B77"/>
    <mergeCell ref="A83:B83"/>
    <mergeCell ref="A84:B84"/>
    <mergeCell ref="A86:B86"/>
    <mergeCell ref="A87:D87"/>
    <mergeCell ref="B88:C88"/>
    <mergeCell ref="B114:C114"/>
    <mergeCell ref="A90:C90"/>
    <mergeCell ref="A92:D92"/>
    <mergeCell ref="A93:C93"/>
    <mergeCell ref="E94:E97"/>
    <mergeCell ref="A98:B98"/>
    <mergeCell ref="A100:D100"/>
    <mergeCell ref="A101:B101"/>
    <mergeCell ref="A104:A109"/>
    <mergeCell ref="A110:B110"/>
    <mergeCell ref="A112:D112"/>
    <mergeCell ref="A113:C113"/>
    <mergeCell ref="A121:C121"/>
    <mergeCell ref="A122:C122"/>
    <mergeCell ref="B115:C115"/>
    <mergeCell ref="B116:C116"/>
    <mergeCell ref="B117:C117"/>
    <mergeCell ref="B118:C118"/>
    <mergeCell ref="A119:C119"/>
    <mergeCell ref="B120:C120"/>
  </mergeCells>
  <printOptions horizontalCentered="1" verticalCentered="1"/>
  <pageMargins left="7.874015748031496E-2" right="7.874015748031496E-2" top="7.874015748031496E-2" bottom="7.874015748031496E-2" header="0.31496062992125984" footer="0.31496062992125984"/>
  <pageSetup paperSize="8" scale="63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1558-8C43-47AD-AE42-720C0AC3C3C8}">
  <sheetPr>
    <tabColor theme="8" tint="-0.499984740745262"/>
    <pageSetUpPr fitToPage="1"/>
  </sheetPr>
  <dimension ref="A1:K16"/>
  <sheetViews>
    <sheetView showGridLines="0" zoomScaleNormal="100" workbookViewId="0">
      <selection activeCell="E24" sqref="E24"/>
    </sheetView>
  </sheetViews>
  <sheetFormatPr defaultColWidth="9.140625" defaultRowHeight="14.25" x14ac:dyDescent="0.2"/>
  <cols>
    <col min="1" max="1" width="4" style="22" customWidth="1"/>
    <col min="2" max="2" width="76.85546875" style="22" bestFit="1" customWidth="1"/>
    <col min="3" max="3" width="45.28515625" style="22" customWidth="1"/>
    <col min="4" max="4" width="16.140625" style="22" customWidth="1"/>
    <col min="5" max="5" width="19.140625" style="22" customWidth="1"/>
    <col min="6" max="6" width="17" style="22" customWidth="1"/>
    <col min="7" max="7" width="17" style="22" bestFit="1" customWidth="1"/>
    <col min="8" max="8" width="17.42578125" style="22" customWidth="1"/>
    <col min="9" max="9" width="18.85546875" style="22" bestFit="1" customWidth="1"/>
    <col min="10" max="10" width="13.28515625" style="19" bestFit="1" customWidth="1"/>
    <col min="11" max="11" width="15.85546875" style="11" bestFit="1" customWidth="1"/>
    <col min="12" max="16384" width="9.140625" style="11"/>
  </cols>
  <sheetData>
    <row r="1" spans="1:11" ht="16.5" thickBot="1" x14ac:dyDescent="0.25">
      <c r="A1" s="291" t="s">
        <v>396</v>
      </c>
      <c r="B1" s="291"/>
      <c r="C1" s="291"/>
      <c r="D1" s="291"/>
      <c r="E1" s="291"/>
      <c r="F1" s="291"/>
      <c r="G1" s="291"/>
      <c r="H1" s="291"/>
      <c r="I1" s="291"/>
    </row>
    <row r="2" spans="1:11" ht="16.5" thickBot="1" x14ac:dyDescent="0.25">
      <c r="A2" s="292" t="s">
        <v>22</v>
      </c>
      <c r="B2" s="293"/>
      <c r="C2" s="293"/>
      <c r="D2" s="293"/>
      <c r="E2" s="293"/>
      <c r="F2" s="293"/>
      <c r="G2" s="293"/>
      <c r="H2" s="293"/>
      <c r="I2" s="294"/>
    </row>
    <row r="3" spans="1:11" s="13" customFormat="1" ht="45" x14ac:dyDescent="0.2">
      <c r="A3" s="287" t="s">
        <v>23</v>
      </c>
      <c r="B3" s="289" t="s">
        <v>24</v>
      </c>
      <c r="C3" s="289" t="s">
        <v>25</v>
      </c>
      <c r="D3" s="25" t="s">
        <v>26</v>
      </c>
      <c r="E3" s="25" t="s">
        <v>27</v>
      </c>
      <c r="F3" s="25" t="s">
        <v>28</v>
      </c>
      <c r="G3" s="25" t="s">
        <v>29</v>
      </c>
      <c r="H3" s="25" t="s">
        <v>30</v>
      </c>
      <c r="I3" s="26" t="s">
        <v>31</v>
      </c>
      <c r="J3" s="27"/>
    </row>
    <row r="4" spans="1:11" s="13" customFormat="1" ht="15" x14ac:dyDescent="0.2">
      <c r="A4" s="288"/>
      <c r="B4" s="290"/>
      <c r="C4" s="290"/>
      <c r="D4" s="28" t="s">
        <v>32</v>
      </c>
      <c r="E4" s="28" t="s">
        <v>33</v>
      </c>
      <c r="F4" s="28" t="s">
        <v>34</v>
      </c>
      <c r="G4" s="28" t="s">
        <v>35</v>
      </c>
      <c r="H4" s="28" t="s">
        <v>36</v>
      </c>
      <c r="I4" s="29" t="s">
        <v>37</v>
      </c>
      <c r="J4" s="27"/>
    </row>
    <row r="5" spans="1:11" x14ac:dyDescent="0.2">
      <c r="A5" s="30">
        <v>1</v>
      </c>
      <c r="B5" s="18" t="s">
        <v>38</v>
      </c>
      <c r="C5" s="34" t="s">
        <v>39</v>
      </c>
      <c r="D5" s="21">
        <v>2</v>
      </c>
      <c r="E5" s="21">
        <v>1</v>
      </c>
      <c r="F5" s="21">
        <f>D5*E5</f>
        <v>2</v>
      </c>
      <c r="G5" s="31">
        <f>'TÉC. REGRIGERAÇÃO'!D121</f>
        <v>0</v>
      </c>
      <c r="H5" s="31">
        <f>ROUND(F5*G5,2)</f>
        <v>0</v>
      </c>
      <c r="I5" s="32">
        <f>H5*12</f>
        <v>0</v>
      </c>
      <c r="J5" s="33"/>
      <c r="K5" s="12"/>
    </row>
    <row r="6" spans="1:11" ht="16.5" thickBot="1" x14ac:dyDescent="0.25">
      <c r="A6" s="38"/>
      <c r="B6" s="281" t="s">
        <v>40</v>
      </c>
      <c r="C6" s="282"/>
      <c r="D6" s="35">
        <f>SUM(D5:D5)</f>
        <v>2</v>
      </c>
      <c r="E6" s="35"/>
      <c r="F6" s="35">
        <f>SUM(F5:F5)</f>
        <v>2</v>
      </c>
      <c r="G6" s="36">
        <f>TRUNC(SUM(G5:G5),2)</f>
        <v>0</v>
      </c>
      <c r="H6" s="36">
        <f>TRUNC(SUM(H5:H5),2)</f>
        <v>0</v>
      </c>
      <c r="I6" s="37">
        <f>TRUNC(SUM(I5:I5),2)</f>
        <v>0</v>
      </c>
    </row>
    <row r="7" spans="1:11" x14ac:dyDescent="0.2">
      <c r="H7" s="39"/>
    </row>
    <row r="8" spans="1:11" x14ac:dyDescent="0.2">
      <c r="B8" s="20"/>
      <c r="I8" s="39"/>
    </row>
    <row r="9" spans="1:11" ht="16.5" thickBot="1" x14ac:dyDescent="0.25">
      <c r="A9" s="283" t="s">
        <v>41</v>
      </c>
      <c r="B9" s="284"/>
      <c r="C9" s="284"/>
      <c r="D9" s="284"/>
      <c r="E9" s="284"/>
      <c r="F9" s="284"/>
      <c r="G9" s="284"/>
      <c r="H9" s="284"/>
    </row>
    <row r="10" spans="1:11" ht="45" x14ac:dyDescent="0.2">
      <c r="A10" s="287" t="s">
        <v>23</v>
      </c>
      <c r="B10" s="289" t="s">
        <v>24</v>
      </c>
      <c r="C10" s="289" t="s">
        <v>25</v>
      </c>
      <c r="D10" s="25" t="s">
        <v>26</v>
      </c>
      <c r="E10" s="25" t="s">
        <v>399</v>
      </c>
      <c r="F10" s="25" t="s">
        <v>42</v>
      </c>
      <c r="G10" s="25" t="s">
        <v>30</v>
      </c>
      <c r="H10" s="26" t="s">
        <v>31</v>
      </c>
    </row>
    <row r="11" spans="1:11" ht="15" x14ac:dyDescent="0.2">
      <c r="A11" s="288"/>
      <c r="B11" s="290"/>
      <c r="C11" s="290"/>
      <c r="D11" s="28" t="s">
        <v>32</v>
      </c>
      <c r="E11" s="28" t="s">
        <v>33</v>
      </c>
      <c r="F11" s="28" t="s">
        <v>43</v>
      </c>
      <c r="G11" s="28" t="s">
        <v>44</v>
      </c>
      <c r="H11" s="29" t="s">
        <v>45</v>
      </c>
    </row>
    <row r="12" spans="1:11" x14ac:dyDescent="0.2">
      <c r="A12" s="30">
        <v>1</v>
      </c>
      <c r="B12" s="18" t="s">
        <v>46</v>
      </c>
      <c r="C12" s="4" t="s">
        <v>47</v>
      </c>
      <c r="D12" s="21">
        <v>1</v>
      </c>
      <c r="E12" s="185">
        <v>8</v>
      </c>
      <c r="F12" s="31">
        <f>'SUPERV. ENG. MECÂNICO'!D120</f>
        <v>0</v>
      </c>
      <c r="G12" s="31">
        <f>ROUND(D12*E12*F12,2)</f>
        <v>0</v>
      </c>
      <c r="H12" s="32">
        <f>ROUND(G12*12,2)</f>
        <v>0</v>
      </c>
    </row>
    <row r="13" spans="1:11" x14ac:dyDescent="0.2">
      <c r="A13" s="30">
        <v>2</v>
      </c>
      <c r="B13" s="18" t="s">
        <v>38</v>
      </c>
      <c r="C13" s="34" t="s">
        <v>39</v>
      </c>
      <c r="D13" s="162"/>
      <c r="E13" s="162"/>
      <c r="F13" s="31">
        <f>'TÉC. REGRIGERAÇÃO'!D122</f>
        <v>0</v>
      </c>
      <c r="G13" s="31">
        <f t="shared" ref="G13:G15" si="0">ROUND(D13*E13*F13,2)</f>
        <v>0</v>
      </c>
      <c r="H13" s="32">
        <f t="shared" ref="H13:H15" si="1">ROUND(G13*12,2)</f>
        <v>0</v>
      </c>
    </row>
    <row r="14" spans="1:11" x14ac:dyDescent="0.2">
      <c r="A14" s="30">
        <v>2</v>
      </c>
      <c r="B14" s="18" t="s">
        <v>48</v>
      </c>
      <c r="C14" s="285" t="s">
        <v>49</v>
      </c>
      <c r="D14" s="162"/>
      <c r="E14" s="162"/>
      <c r="F14" s="31">
        <f>'TÉC. ELETRICISTA'!D122</f>
        <v>0</v>
      </c>
      <c r="G14" s="31">
        <f t="shared" si="0"/>
        <v>0</v>
      </c>
      <c r="H14" s="32">
        <f t="shared" si="1"/>
        <v>0</v>
      </c>
    </row>
    <row r="15" spans="1:11" x14ac:dyDescent="0.2">
      <c r="A15" s="30">
        <v>3</v>
      </c>
      <c r="B15" s="18" t="s">
        <v>50</v>
      </c>
      <c r="C15" s="286"/>
      <c r="D15" s="162"/>
      <c r="E15" s="162"/>
      <c r="F15" s="31">
        <f>AJUDANTE!D122</f>
        <v>0</v>
      </c>
      <c r="G15" s="31">
        <f t="shared" si="0"/>
        <v>0</v>
      </c>
      <c r="H15" s="32">
        <f t="shared" si="1"/>
        <v>0</v>
      </c>
      <c r="I15" s="39"/>
    </row>
    <row r="16" spans="1:11" ht="16.5" thickBot="1" x14ac:dyDescent="0.25">
      <c r="A16" s="38"/>
      <c r="B16" s="281" t="s">
        <v>40</v>
      </c>
      <c r="C16" s="282"/>
      <c r="D16" s="35"/>
      <c r="E16" s="35"/>
      <c r="F16" s="36">
        <f>TRUNC(SUM(F12:F15),2)</f>
        <v>0</v>
      </c>
      <c r="G16" s="36">
        <f>TRUNC(SUM(G12:G15),2)</f>
        <v>0</v>
      </c>
      <c r="H16" s="37">
        <f>TRUNC(SUM(H12:H15),2)</f>
        <v>0</v>
      </c>
    </row>
  </sheetData>
  <mergeCells count="12">
    <mergeCell ref="A1:I1"/>
    <mergeCell ref="A2:I2"/>
    <mergeCell ref="C3:C4"/>
    <mergeCell ref="B3:B4"/>
    <mergeCell ref="A3:A4"/>
    <mergeCell ref="B6:C6"/>
    <mergeCell ref="A9:H9"/>
    <mergeCell ref="B16:C16"/>
    <mergeCell ref="C14:C15"/>
    <mergeCell ref="A10:A11"/>
    <mergeCell ref="B10:B11"/>
    <mergeCell ref="C10:C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1</vt:i4>
      </vt:variant>
    </vt:vector>
  </HeadingPairs>
  <TitlesOfParts>
    <vt:vector size="11" baseType="lpstr">
      <vt:lpstr>CÁLCULO_BDI</vt:lpstr>
      <vt:lpstr>MATERIAL_FERRAMENTAL</vt:lpstr>
      <vt:lpstr>SERVIÇOS_ESPECIALIZAD</vt:lpstr>
      <vt:lpstr>PEÇAS_COMPONENTES</vt:lpstr>
      <vt:lpstr>TÉC. REGRIGERAÇÃO</vt:lpstr>
      <vt:lpstr>SUPERV. ENG. MECÂNICO</vt:lpstr>
      <vt:lpstr>TÉC. ELETRICISTA</vt:lpstr>
      <vt:lpstr>AJUDANTE</vt:lpstr>
      <vt:lpstr>MÃO_DE_OBRA </vt:lpstr>
      <vt:lpstr>CUSTO TOTAL</vt:lpstr>
      <vt:lpstr>'SUPERV. ENG. MECÂNICO'!Area_de_impressao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Leonidas CGU</dc:creator>
  <cp:keywords/>
  <dc:description/>
  <cp:lastModifiedBy>Leonidas Barbosa da Silva Junior</cp:lastModifiedBy>
  <cp:revision/>
  <cp:lastPrinted>2023-04-28T14:52:40Z</cp:lastPrinted>
  <dcterms:created xsi:type="dcterms:W3CDTF">2015-06-05T18:19:34Z</dcterms:created>
  <dcterms:modified xsi:type="dcterms:W3CDTF">2023-04-28T17:47:16Z</dcterms:modified>
  <cp:category/>
  <cp:contentStatus/>
</cp:coreProperties>
</file>