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600" windowWidth="27495" windowHeight="13995" tabRatio="785"/>
  </bookViews>
  <sheets>
    <sheet name="Instruções Planilha" sheetId="19" r:id="rId1"/>
    <sheet name="RESUMO" sheetId="1" r:id="rId2"/>
    <sheet name="Encarregado" sheetId="2" r:id="rId3"/>
    <sheet name="Pedreiro" sheetId="3" r:id="rId4"/>
    <sheet name="Servente" sheetId="4" r:id="rId5"/>
    <sheet name="Pintor" sheetId="5" r:id="rId6"/>
    <sheet name="Bombeiro Hid." sheetId="6" r:id="rId7"/>
    <sheet name="Técnico de Manutenção" sheetId="7" r:id="rId8"/>
    <sheet name="Mec Ar Cond" sheetId="8" r:id="rId9"/>
    <sheet name="Marceneiro" sheetId="9" r:id="rId10"/>
    <sheet name="Caldeireiro" sheetId="10" r:id="rId11"/>
    <sheet name="Eletrotécnico" sheetId="11" r:id="rId12"/>
    <sheet name="Eletricista Dia" sheetId="12" r:id="rId13"/>
    <sheet name="Eletricista Noite" sheetId="13" r:id="rId14"/>
    <sheet name="Lider de Almoxarifado" sheetId="14" r:id="rId15"/>
    <sheet name="Téc Eletrônica" sheetId="15" r:id="rId16"/>
    <sheet name="Uniformes" sheetId="16" r:id="rId17"/>
    <sheet name="EPIs" sheetId="17" r:id="rId18"/>
    <sheet name="Material" sheetId="18" r:id="rId19"/>
  </sheets>
  <calcPr calcId="145621"/>
  <extLst>
    <ext uri="GoogleSheetsCustomDataVersion2">
      <go:sheetsCustomData xmlns:go="http://customooxmlschemas.google.com/" r:id="rId22" roundtripDataChecksum="k8SNtPBlRsLMjBGsldDQgpo2bgL55NM95az0sAFoG3M="/>
    </ext>
  </extLst>
</workbook>
</file>

<file path=xl/calcChain.xml><?xml version="1.0" encoding="utf-8"?>
<calcChain xmlns="http://schemas.openxmlformats.org/spreadsheetml/2006/main">
  <c r="I97" i="3" l="1"/>
  <c r="E235" i="18" l="1"/>
  <c r="L16" i="18"/>
  <c r="P22" i="18" s="1"/>
  <c r="P24" i="18" s="1"/>
  <c r="F6" i="18" s="1"/>
  <c r="E38" i="17"/>
  <c r="L16" i="17"/>
  <c r="P22" i="17" s="1"/>
  <c r="P24" i="17" s="1"/>
  <c r="F6" i="17" s="1"/>
  <c r="H22" i="17" s="1"/>
  <c r="G22" i="17" s="1"/>
  <c r="K51" i="16"/>
  <c r="J51" i="16"/>
  <c r="D51" i="16"/>
  <c r="E51" i="16" s="1"/>
  <c r="K50" i="16"/>
  <c r="J50" i="16"/>
  <c r="D50" i="16"/>
  <c r="E50" i="16" s="1"/>
  <c r="J49" i="16"/>
  <c r="K49" i="16" s="1"/>
  <c r="K52" i="16" s="1"/>
  <c r="D49" i="16"/>
  <c r="E49" i="16" s="1"/>
  <c r="E52" i="16" s="1"/>
  <c r="I97" i="6" s="1"/>
  <c r="A46" i="16"/>
  <c r="A42" i="16"/>
  <c r="K41" i="16"/>
  <c r="J41" i="16"/>
  <c r="E41" i="16"/>
  <c r="D41" i="16"/>
  <c r="J40" i="16"/>
  <c r="K40" i="16" s="1"/>
  <c r="D40" i="16"/>
  <c r="E40" i="16" s="1"/>
  <c r="K39" i="16"/>
  <c r="J39" i="16"/>
  <c r="E39" i="16"/>
  <c r="D39" i="16"/>
  <c r="A36" i="16"/>
  <c r="A35" i="16"/>
  <c r="A32" i="16"/>
  <c r="J31" i="16"/>
  <c r="K31" i="16" s="1"/>
  <c r="E31" i="16"/>
  <c r="D31" i="16"/>
  <c r="J30" i="16"/>
  <c r="K30" i="16" s="1"/>
  <c r="D30" i="16"/>
  <c r="E30" i="16" s="1"/>
  <c r="J29" i="16"/>
  <c r="K29" i="16" s="1"/>
  <c r="D29" i="16"/>
  <c r="E29" i="16" s="1"/>
  <c r="E32" i="16" s="1"/>
  <c r="I97" i="4" s="1"/>
  <c r="A26" i="16"/>
  <c r="A22" i="16"/>
  <c r="A52" i="16" s="1"/>
  <c r="Q21" i="16"/>
  <c r="P21" i="16"/>
  <c r="J21" i="16"/>
  <c r="K21" i="16" s="1"/>
  <c r="D21" i="16"/>
  <c r="E21" i="16" s="1"/>
  <c r="P20" i="16"/>
  <c r="Q20" i="16" s="1"/>
  <c r="J20" i="16"/>
  <c r="K20" i="16" s="1"/>
  <c r="E20" i="16"/>
  <c r="D20" i="16"/>
  <c r="Q19" i="16"/>
  <c r="P19" i="16"/>
  <c r="J19" i="16"/>
  <c r="K19" i="16" s="1"/>
  <c r="E19" i="16"/>
  <c r="D19" i="16"/>
  <c r="A16" i="16"/>
  <c r="A15" i="16"/>
  <c r="Q11" i="16"/>
  <c r="P11" i="16"/>
  <c r="J11" i="16"/>
  <c r="K11" i="16" s="1"/>
  <c r="D11" i="16"/>
  <c r="E11" i="16" s="1"/>
  <c r="Q10" i="16"/>
  <c r="P10" i="16"/>
  <c r="K10" i="16"/>
  <c r="J10" i="16"/>
  <c r="D10" i="16"/>
  <c r="E10" i="16" s="1"/>
  <c r="P9" i="16"/>
  <c r="Q9" i="16" s="1"/>
  <c r="Q12" i="16" s="1"/>
  <c r="I97" i="14" s="1"/>
  <c r="K9" i="16"/>
  <c r="K12" i="16" s="1"/>
  <c r="I97" i="8" s="1"/>
  <c r="J9" i="16"/>
  <c r="E9" i="16"/>
  <c r="E12" i="16" s="1"/>
  <c r="D9" i="16"/>
  <c r="B131" i="15"/>
  <c r="B129" i="15"/>
  <c r="B128" i="15"/>
  <c r="B127" i="15"/>
  <c r="B126" i="15"/>
  <c r="B125" i="15"/>
  <c r="H114" i="15"/>
  <c r="H87" i="15"/>
  <c r="H83" i="15"/>
  <c r="I54" i="15"/>
  <c r="I56" i="15" s="1"/>
  <c r="I62" i="15" s="1"/>
  <c r="I53" i="15"/>
  <c r="I52" i="15"/>
  <c r="I51" i="15"/>
  <c r="I50" i="15"/>
  <c r="H47" i="15"/>
  <c r="H71" i="15" s="1"/>
  <c r="H73" i="15" s="1"/>
  <c r="H35" i="15"/>
  <c r="I25" i="15"/>
  <c r="I24" i="15"/>
  <c r="I29" i="15" s="1"/>
  <c r="I33" i="15" s="1"/>
  <c r="I23" i="15"/>
  <c r="H15" i="15"/>
  <c r="H7" i="15"/>
  <c r="B7" i="15"/>
  <c r="B131" i="14"/>
  <c r="B129" i="14"/>
  <c r="B128" i="14"/>
  <c r="B127" i="14"/>
  <c r="B126" i="14"/>
  <c r="I125" i="14"/>
  <c r="B125" i="14"/>
  <c r="H114" i="14"/>
  <c r="H87" i="14"/>
  <c r="H83" i="14"/>
  <c r="I62" i="14"/>
  <c r="I54" i="14"/>
  <c r="I53" i="14"/>
  <c r="I52" i="14"/>
  <c r="I51" i="14"/>
  <c r="I50" i="14"/>
  <c r="I56" i="14" s="1"/>
  <c r="H47" i="14"/>
  <c r="H71" i="14" s="1"/>
  <c r="H73" i="14" s="1"/>
  <c r="H35" i="14"/>
  <c r="I29" i="14"/>
  <c r="I25" i="14"/>
  <c r="I24" i="14"/>
  <c r="I23" i="14"/>
  <c r="H15" i="14"/>
  <c r="H7" i="14"/>
  <c r="B7" i="14"/>
  <c r="B131" i="13"/>
  <c r="B129" i="13"/>
  <c r="B128" i="13"/>
  <c r="B127" i="13"/>
  <c r="B126" i="13"/>
  <c r="B125" i="13"/>
  <c r="H114" i="13"/>
  <c r="H87" i="13"/>
  <c r="H83" i="13"/>
  <c r="I56" i="13"/>
  <c r="I62" i="13" s="1"/>
  <c r="I54" i="13"/>
  <c r="I53" i="13"/>
  <c r="I52" i="13"/>
  <c r="I51" i="13"/>
  <c r="I50" i="13"/>
  <c r="H47" i="13"/>
  <c r="H71" i="13" s="1"/>
  <c r="H73" i="13" s="1"/>
  <c r="H35" i="13"/>
  <c r="I25" i="13"/>
  <c r="I24" i="13"/>
  <c r="I26" i="13" s="1"/>
  <c r="I23" i="13"/>
  <c r="H15" i="13"/>
  <c r="H7" i="13"/>
  <c r="B7" i="13"/>
  <c r="B131" i="12"/>
  <c r="B129" i="12"/>
  <c r="B128" i="12"/>
  <c r="B127" i="12"/>
  <c r="B126" i="12"/>
  <c r="B125" i="12"/>
  <c r="H114" i="12"/>
  <c r="H87" i="12"/>
  <c r="H83" i="12"/>
  <c r="I54" i="12"/>
  <c r="I53" i="12"/>
  <c r="I52" i="12"/>
  <c r="I51" i="12"/>
  <c r="H47" i="12"/>
  <c r="H71" i="12" s="1"/>
  <c r="H73" i="12" s="1"/>
  <c r="H35" i="12"/>
  <c r="I25" i="12"/>
  <c r="I23" i="12"/>
  <c r="H15" i="12"/>
  <c r="H7" i="12"/>
  <c r="B7" i="12"/>
  <c r="B131" i="11"/>
  <c r="B129" i="11"/>
  <c r="B128" i="11"/>
  <c r="B127" i="11"/>
  <c r="B126" i="11"/>
  <c r="B125" i="11"/>
  <c r="H114" i="11"/>
  <c r="H87" i="11"/>
  <c r="H83" i="11"/>
  <c r="I82" i="11"/>
  <c r="I81" i="11"/>
  <c r="H73" i="11"/>
  <c r="I72" i="11"/>
  <c r="I67" i="11"/>
  <c r="I54" i="11"/>
  <c r="I53" i="11"/>
  <c r="I52" i="11"/>
  <c r="I51" i="11"/>
  <c r="I50" i="11"/>
  <c r="I56" i="11" s="1"/>
  <c r="I62" i="11" s="1"/>
  <c r="H47" i="11"/>
  <c r="H71" i="11" s="1"/>
  <c r="H35" i="11"/>
  <c r="I25" i="11"/>
  <c r="I24" i="11"/>
  <c r="I29" i="11" s="1"/>
  <c r="I23" i="11"/>
  <c r="H15" i="11"/>
  <c r="H7" i="11"/>
  <c r="B7" i="11"/>
  <c r="B131" i="10"/>
  <c r="B129" i="10"/>
  <c r="B128" i="10"/>
  <c r="B127" i="10"/>
  <c r="B126" i="10"/>
  <c r="B125" i="10"/>
  <c r="H114" i="10"/>
  <c r="I87" i="10"/>
  <c r="I92" i="10" s="1"/>
  <c r="H87" i="10"/>
  <c r="I86" i="10"/>
  <c r="H83" i="10"/>
  <c r="I77" i="10"/>
  <c r="I70" i="10"/>
  <c r="I68" i="10"/>
  <c r="I54" i="10"/>
  <c r="I53" i="10"/>
  <c r="I52" i="10"/>
  <c r="I51" i="10"/>
  <c r="H47" i="10"/>
  <c r="H71" i="10" s="1"/>
  <c r="H73" i="10" s="1"/>
  <c r="H35" i="10"/>
  <c r="I33" i="10"/>
  <c r="I29" i="10"/>
  <c r="I67" i="10" s="1"/>
  <c r="I25" i="10"/>
  <c r="I23" i="10"/>
  <c r="I24" i="10" s="1"/>
  <c r="H15" i="10"/>
  <c r="H7" i="10"/>
  <c r="B7" i="10"/>
  <c r="B131" i="9"/>
  <c r="B129" i="9"/>
  <c r="B128" i="9"/>
  <c r="B127" i="9"/>
  <c r="B126" i="9"/>
  <c r="B125" i="9"/>
  <c r="H114" i="9"/>
  <c r="H87" i="9"/>
  <c r="H83" i="9"/>
  <c r="I54" i="9"/>
  <c r="I53" i="9"/>
  <c r="I52" i="9"/>
  <c r="I51" i="9"/>
  <c r="H47" i="9"/>
  <c r="H71" i="9" s="1"/>
  <c r="H73" i="9" s="1"/>
  <c r="H35" i="9"/>
  <c r="I25" i="9"/>
  <c r="I23" i="9"/>
  <c r="H15" i="9"/>
  <c r="H7" i="9"/>
  <c r="B7" i="9"/>
  <c r="B131" i="8"/>
  <c r="B129" i="8"/>
  <c r="B128" i="8"/>
  <c r="B127" i="8"/>
  <c r="B126" i="8"/>
  <c r="B125" i="8"/>
  <c r="H114" i="8"/>
  <c r="H87" i="8"/>
  <c r="H83" i="8"/>
  <c r="I54" i="8"/>
  <c r="I53" i="8"/>
  <c r="I52" i="8"/>
  <c r="I51" i="8"/>
  <c r="I50" i="8"/>
  <c r="I56" i="8" s="1"/>
  <c r="I62" i="8" s="1"/>
  <c r="H47" i="8"/>
  <c r="H71" i="8" s="1"/>
  <c r="H73" i="8" s="1"/>
  <c r="H35" i="8"/>
  <c r="I25" i="8"/>
  <c r="I29" i="8" s="1"/>
  <c r="I78" i="8" s="1"/>
  <c r="I23" i="8"/>
  <c r="H15" i="8"/>
  <c r="H7" i="8"/>
  <c r="B7" i="8"/>
  <c r="B131" i="7"/>
  <c r="B129" i="7"/>
  <c r="B128" i="7"/>
  <c r="B127" i="7"/>
  <c r="B126" i="7"/>
  <c r="B125" i="7"/>
  <c r="H114" i="7"/>
  <c r="I97" i="7"/>
  <c r="H87" i="7"/>
  <c r="H83" i="7"/>
  <c r="I62" i="7"/>
  <c r="I54" i="7"/>
  <c r="I53" i="7"/>
  <c r="I52" i="7"/>
  <c r="I51" i="7"/>
  <c r="I50" i="7"/>
  <c r="I56" i="7" s="1"/>
  <c r="H47" i="7"/>
  <c r="H71" i="7" s="1"/>
  <c r="H73" i="7" s="1"/>
  <c r="H35" i="7"/>
  <c r="I29" i="7"/>
  <c r="I78" i="7" s="1"/>
  <c r="I25" i="7"/>
  <c r="I23" i="7"/>
  <c r="I24" i="7" s="1"/>
  <c r="H15" i="7"/>
  <c r="H7" i="7"/>
  <c r="B7" i="7"/>
  <c r="B131" i="6"/>
  <c r="B129" i="6"/>
  <c r="B128" i="6"/>
  <c r="B127" i="6"/>
  <c r="B126" i="6"/>
  <c r="B125" i="6"/>
  <c r="H114" i="6"/>
  <c r="H87" i="6"/>
  <c r="H83" i="6"/>
  <c r="H73" i="6"/>
  <c r="H71" i="6"/>
  <c r="I62" i="6"/>
  <c r="I54" i="6"/>
  <c r="I53" i="6"/>
  <c r="I52" i="6"/>
  <c r="I51" i="6"/>
  <c r="I50" i="6"/>
  <c r="I56" i="6" s="1"/>
  <c r="H47" i="6"/>
  <c r="H35" i="6"/>
  <c r="I33" i="6"/>
  <c r="I25" i="6"/>
  <c r="I24" i="6"/>
  <c r="I29" i="6" s="1"/>
  <c r="I77" i="6" s="1"/>
  <c r="I23" i="6"/>
  <c r="H15" i="6"/>
  <c r="H7" i="6"/>
  <c r="B7" i="6"/>
  <c r="B131" i="5"/>
  <c r="B129" i="5"/>
  <c r="B128" i="5"/>
  <c r="B127" i="5"/>
  <c r="B126" i="5"/>
  <c r="B125" i="5"/>
  <c r="H114" i="5"/>
  <c r="H87" i="5"/>
  <c r="H83" i="5"/>
  <c r="H73" i="5"/>
  <c r="I71" i="5"/>
  <c r="I54" i="5"/>
  <c r="I53" i="5"/>
  <c r="I56" i="5" s="1"/>
  <c r="I62" i="5" s="1"/>
  <c r="I52" i="5"/>
  <c r="I51" i="5"/>
  <c r="I50" i="5"/>
  <c r="H47" i="5"/>
  <c r="H71" i="5" s="1"/>
  <c r="H35" i="5"/>
  <c r="I25" i="5"/>
  <c r="I24" i="5"/>
  <c r="I29" i="5" s="1"/>
  <c r="I77" i="5" s="1"/>
  <c r="I23" i="5"/>
  <c r="H15" i="5"/>
  <c r="H7" i="5"/>
  <c r="B7" i="5"/>
  <c r="B131" i="4"/>
  <c r="B129" i="4"/>
  <c r="B128" i="4"/>
  <c r="B127" i="4"/>
  <c r="B126" i="4"/>
  <c r="B125" i="4"/>
  <c r="H114" i="4"/>
  <c r="H87" i="4"/>
  <c r="H83" i="4"/>
  <c r="I79" i="4"/>
  <c r="H73" i="4"/>
  <c r="H71" i="4"/>
  <c r="I56" i="4"/>
  <c r="I62" i="4" s="1"/>
  <c r="I54" i="4"/>
  <c r="I53" i="4"/>
  <c r="I52" i="4"/>
  <c r="I51" i="4"/>
  <c r="I50" i="4"/>
  <c r="H47" i="4"/>
  <c r="H35" i="4"/>
  <c r="I34" i="4"/>
  <c r="I29" i="4"/>
  <c r="I25" i="4"/>
  <c r="I23" i="4"/>
  <c r="I24" i="4" s="1"/>
  <c r="H15" i="4"/>
  <c r="H7" i="4"/>
  <c r="B7" i="4"/>
  <c r="B131" i="3"/>
  <c r="B129" i="3"/>
  <c r="B128" i="3"/>
  <c r="B127" i="3"/>
  <c r="B126" i="3"/>
  <c r="B125" i="3"/>
  <c r="H114" i="3"/>
  <c r="H87" i="3"/>
  <c r="I86" i="3"/>
  <c r="I87" i="3" s="1"/>
  <c r="I92" i="3" s="1"/>
  <c r="H83" i="3"/>
  <c r="H71" i="3"/>
  <c r="H73" i="3" s="1"/>
  <c r="I54" i="3"/>
  <c r="I53" i="3"/>
  <c r="I52" i="3"/>
  <c r="I51" i="3"/>
  <c r="I50" i="3"/>
  <c r="H47" i="3"/>
  <c r="H35" i="3"/>
  <c r="I25" i="3"/>
  <c r="I24" i="3"/>
  <c r="I29" i="3" s="1"/>
  <c r="I23" i="3"/>
  <c r="H15" i="3"/>
  <c r="H7" i="3"/>
  <c r="B7" i="3"/>
  <c r="B131" i="2"/>
  <c r="B129" i="2"/>
  <c r="B128" i="2"/>
  <c r="B127" i="2"/>
  <c r="B126" i="2"/>
  <c r="B125" i="2"/>
  <c r="H114" i="2"/>
  <c r="I97" i="2"/>
  <c r="H87" i="2"/>
  <c r="H83" i="2"/>
  <c r="H71" i="2"/>
  <c r="H73" i="2" s="1"/>
  <c r="I54" i="2"/>
  <c r="I53" i="2"/>
  <c r="I52" i="2"/>
  <c r="I51" i="2"/>
  <c r="H47" i="2"/>
  <c r="H35" i="2"/>
  <c r="I25" i="2"/>
  <c r="I23" i="2"/>
  <c r="I50" i="2" s="1"/>
  <c r="I56" i="2" s="1"/>
  <c r="I62" i="2" s="1"/>
  <c r="H15" i="2"/>
  <c r="H20" i="1"/>
  <c r="F19" i="1"/>
  <c r="F18" i="1"/>
  <c r="F17" i="1"/>
  <c r="F15" i="1"/>
  <c r="F14" i="1"/>
  <c r="F12" i="1"/>
  <c r="F11" i="1"/>
  <c r="F10" i="1"/>
  <c r="F9" i="1"/>
  <c r="F8" i="1"/>
  <c r="F7" i="1"/>
  <c r="H121" i="18" l="1"/>
  <c r="G121" i="18" s="1"/>
  <c r="H221" i="18"/>
  <c r="G221" i="18" s="1"/>
  <c r="H168" i="18"/>
  <c r="G168" i="18" s="1"/>
  <c r="H74" i="18"/>
  <c r="G74" i="18" s="1"/>
  <c r="H28" i="18"/>
  <c r="G28" i="18" s="1"/>
  <c r="F6" i="1"/>
  <c r="I24" i="2"/>
  <c r="I29" i="2" s="1"/>
  <c r="I67" i="2" s="1"/>
  <c r="I34" i="7"/>
  <c r="I82" i="4"/>
  <c r="I86" i="4"/>
  <c r="I87" i="4" s="1"/>
  <c r="I92" i="4" s="1"/>
  <c r="I67" i="4"/>
  <c r="I33" i="4"/>
  <c r="I35" i="4" s="1"/>
  <c r="I60" i="4" s="1"/>
  <c r="I72" i="4"/>
  <c r="I71" i="4"/>
  <c r="I68" i="4"/>
  <c r="I77" i="4"/>
  <c r="I69" i="4"/>
  <c r="I70" i="4"/>
  <c r="I125" i="4"/>
  <c r="I81" i="4"/>
  <c r="I80" i="4"/>
  <c r="I78" i="4"/>
  <c r="H24" i="17"/>
  <c r="G24" i="17" s="1"/>
  <c r="H9" i="17"/>
  <c r="G9" i="17" s="1"/>
  <c r="H31" i="17"/>
  <c r="G31" i="17" s="1"/>
  <c r="H23" i="17"/>
  <c r="G23" i="17" s="1"/>
  <c r="H16" i="17"/>
  <c r="G16" i="17" s="1"/>
  <c r="H8" i="17"/>
  <c r="G8" i="17" s="1"/>
  <c r="H14" i="17"/>
  <c r="G14" i="17" s="1"/>
  <c r="H6" i="17"/>
  <c r="H13" i="17"/>
  <c r="G13" i="17" s="1"/>
  <c r="H35" i="17"/>
  <c r="G35" i="17" s="1"/>
  <c r="H27" i="17"/>
  <c r="G27" i="17" s="1"/>
  <c r="H20" i="17"/>
  <c r="G20" i="17" s="1"/>
  <c r="H12" i="17"/>
  <c r="G12" i="17" s="1"/>
  <c r="H34" i="17"/>
  <c r="G34" i="17" s="1"/>
  <c r="H26" i="17"/>
  <c r="G26" i="17" s="1"/>
  <c r="H19" i="17"/>
  <c r="G19" i="17" s="1"/>
  <c r="H10" i="17"/>
  <c r="G10" i="17" s="1"/>
  <c r="H37" i="17"/>
  <c r="G37" i="17" s="1"/>
  <c r="H36" i="17"/>
  <c r="G36" i="17" s="1"/>
  <c r="H18" i="17"/>
  <c r="G18" i="17" s="1"/>
  <c r="H17" i="17"/>
  <c r="G17" i="17" s="1"/>
  <c r="H33" i="17"/>
  <c r="G33" i="17" s="1"/>
  <c r="H28" i="17"/>
  <c r="G28" i="17" s="1"/>
  <c r="H11" i="17"/>
  <c r="G11" i="17" s="1"/>
  <c r="H25" i="17"/>
  <c r="G25" i="17" s="1"/>
  <c r="H7" i="17"/>
  <c r="G7" i="17" s="1"/>
  <c r="H21" i="17"/>
  <c r="G21" i="17" s="1"/>
  <c r="H29" i="17"/>
  <c r="G29" i="17" s="1"/>
  <c r="H32" i="17"/>
  <c r="G32" i="17" s="1"/>
  <c r="H30" i="17"/>
  <c r="G30" i="17" s="1"/>
  <c r="H15" i="17"/>
  <c r="G15" i="17" s="1"/>
  <c r="I71" i="3"/>
  <c r="I70" i="3"/>
  <c r="I81" i="3"/>
  <c r="I79" i="3"/>
  <c r="I37" i="3"/>
  <c r="I78" i="3"/>
  <c r="I125" i="3"/>
  <c r="I72" i="3"/>
  <c r="I68" i="3"/>
  <c r="I67" i="3"/>
  <c r="I34" i="3"/>
  <c r="I33" i="3"/>
  <c r="I35" i="3" s="1"/>
  <c r="I60" i="3" s="1"/>
  <c r="I82" i="3"/>
  <c r="I80" i="3"/>
  <c r="I77" i="3"/>
  <c r="I83" i="3" s="1"/>
  <c r="I91" i="3" s="1"/>
  <c r="I93" i="3" s="1"/>
  <c r="I128" i="3" s="1"/>
  <c r="I69" i="3"/>
  <c r="I34" i="5"/>
  <c r="I81" i="5"/>
  <c r="I72" i="5"/>
  <c r="I125" i="5"/>
  <c r="I70" i="5"/>
  <c r="I78" i="5"/>
  <c r="I83" i="5" s="1"/>
  <c r="I91" i="5" s="1"/>
  <c r="I93" i="5" s="1"/>
  <c r="I128" i="5" s="1"/>
  <c r="I80" i="5"/>
  <c r="I79" i="5"/>
  <c r="I69" i="5"/>
  <c r="I68" i="5"/>
  <c r="I67" i="5"/>
  <c r="I33" i="5"/>
  <c r="I35" i="5" s="1"/>
  <c r="I60" i="5" s="1"/>
  <c r="I86" i="5"/>
  <c r="I87" i="5" s="1"/>
  <c r="I92" i="5" s="1"/>
  <c r="I82" i="5"/>
  <c r="H13" i="18"/>
  <c r="G13" i="18" s="1"/>
  <c r="H227" i="18"/>
  <c r="G227" i="18" s="1"/>
  <c r="H219" i="18"/>
  <c r="G219" i="18" s="1"/>
  <c r="H211" i="18"/>
  <c r="G211" i="18" s="1"/>
  <c r="H203" i="18"/>
  <c r="G203" i="18" s="1"/>
  <c r="H195" i="18"/>
  <c r="G195" i="18" s="1"/>
  <c r="H187" i="18"/>
  <c r="G187" i="18" s="1"/>
  <c r="H179" i="18"/>
  <c r="G179" i="18" s="1"/>
  <c r="H171" i="18"/>
  <c r="G171" i="18" s="1"/>
  <c r="H163" i="18"/>
  <c r="G163" i="18" s="1"/>
  <c r="H155" i="18"/>
  <c r="G155" i="18" s="1"/>
  <c r="H147" i="18"/>
  <c r="G147" i="18" s="1"/>
  <c r="H139" i="18"/>
  <c r="G139" i="18" s="1"/>
  <c r="H131" i="18"/>
  <c r="G131" i="18" s="1"/>
  <c r="H123" i="18"/>
  <c r="G123" i="18" s="1"/>
  <c r="H115" i="18"/>
  <c r="G115" i="18" s="1"/>
  <c r="H107" i="18"/>
  <c r="G107" i="18" s="1"/>
  <c r="H99" i="18"/>
  <c r="G99" i="18" s="1"/>
  <c r="H91" i="18"/>
  <c r="G91" i="18" s="1"/>
  <c r="H83" i="18"/>
  <c r="G83" i="18" s="1"/>
  <c r="H75" i="18"/>
  <c r="G75" i="18" s="1"/>
  <c r="H67" i="18"/>
  <c r="G67" i="18" s="1"/>
  <c r="H59" i="18"/>
  <c r="G59" i="18" s="1"/>
  <c r="H51" i="18"/>
  <c r="G51" i="18" s="1"/>
  <c r="H43" i="18"/>
  <c r="G43" i="18" s="1"/>
  <c r="H35" i="18"/>
  <c r="G35" i="18" s="1"/>
  <c r="H27" i="18"/>
  <c r="G27" i="18" s="1"/>
  <c r="H20" i="18"/>
  <c r="G20" i="18" s="1"/>
  <c r="H12" i="18"/>
  <c r="G12" i="18" s="1"/>
  <c r="H10" i="18"/>
  <c r="G10" i="18" s="1"/>
  <c r="H24" i="18"/>
  <c r="G24" i="18" s="1"/>
  <c r="H9" i="18"/>
  <c r="G9" i="18" s="1"/>
  <c r="H231" i="18"/>
  <c r="G231" i="18" s="1"/>
  <c r="H223" i="18"/>
  <c r="G223" i="18" s="1"/>
  <c r="H215" i="18"/>
  <c r="G215" i="18" s="1"/>
  <c r="H207" i="18"/>
  <c r="G207" i="18" s="1"/>
  <c r="H199" i="18"/>
  <c r="G199" i="18" s="1"/>
  <c r="H191" i="18"/>
  <c r="G191" i="18" s="1"/>
  <c r="H183" i="18"/>
  <c r="G183" i="18" s="1"/>
  <c r="H175" i="18"/>
  <c r="G175" i="18" s="1"/>
  <c r="H167" i="18"/>
  <c r="G167" i="18" s="1"/>
  <c r="H159" i="18"/>
  <c r="G159" i="18" s="1"/>
  <c r="H151" i="18"/>
  <c r="G151" i="18" s="1"/>
  <c r="H143" i="18"/>
  <c r="G143" i="18" s="1"/>
  <c r="H135" i="18"/>
  <c r="G135" i="18" s="1"/>
  <c r="H127" i="18"/>
  <c r="G127" i="18" s="1"/>
  <c r="H119" i="18"/>
  <c r="G119" i="18" s="1"/>
  <c r="H111" i="18"/>
  <c r="G111" i="18" s="1"/>
  <c r="H103" i="18"/>
  <c r="G103" i="18" s="1"/>
  <c r="H95" i="18"/>
  <c r="G95" i="18" s="1"/>
  <c r="H87" i="18"/>
  <c r="G87" i="18" s="1"/>
  <c r="H79" i="18"/>
  <c r="G79" i="18" s="1"/>
  <c r="H71" i="18"/>
  <c r="G71" i="18" s="1"/>
  <c r="H63" i="18"/>
  <c r="G63" i="18" s="1"/>
  <c r="H55" i="18"/>
  <c r="G55" i="18" s="1"/>
  <c r="H47" i="18"/>
  <c r="G47" i="18" s="1"/>
  <c r="H39" i="18"/>
  <c r="G39" i="18" s="1"/>
  <c r="H31" i="18"/>
  <c r="G31" i="18" s="1"/>
  <c r="H23" i="18"/>
  <c r="G23" i="18" s="1"/>
  <c r="H16" i="18"/>
  <c r="G16" i="18" s="1"/>
  <c r="H8" i="18"/>
  <c r="G8" i="18" s="1"/>
  <c r="H230" i="18"/>
  <c r="G230" i="18" s="1"/>
  <c r="H222" i="18"/>
  <c r="G222" i="18" s="1"/>
  <c r="H214" i="18"/>
  <c r="G214" i="18" s="1"/>
  <c r="H206" i="18"/>
  <c r="G206" i="18" s="1"/>
  <c r="H198" i="18"/>
  <c r="G198" i="18" s="1"/>
  <c r="H190" i="18"/>
  <c r="G190" i="18" s="1"/>
  <c r="H182" i="18"/>
  <c r="G182" i="18" s="1"/>
  <c r="H174" i="18"/>
  <c r="G174" i="18" s="1"/>
  <c r="H166" i="18"/>
  <c r="G166" i="18" s="1"/>
  <c r="H158" i="18"/>
  <c r="G158" i="18" s="1"/>
  <c r="H150" i="18"/>
  <c r="G150" i="18" s="1"/>
  <c r="H142" i="18"/>
  <c r="G142" i="18" s="1"/>
  <c r="H134" i="18"/>
  <c r="G134" i="18" s="1"/>
  <c r="H126" i="18"/>
  <c r="G126" i="18" s="1"/>
  <c r="H118" i="18"/>
  <c r="G118" i="18" s="1"/>
  <c r="H110" i="18"/>
  <c r="G110" i="18" s="1"/>
  <c r="H102" i="18"/>
  <c r="G102" i="18" s="1"/>
  <c r="H94" i="18"/>
  <c r="G94" i="18" s="1"/>
  <c r="H86" i="18"/>
  <c r="G86" i="18" s="1"/>
  <c r="H78" i="18"/>
  <c r="G78" i="18" s="1"/>
  <c r="H70" i="18"/>
  <c r="G70" i="18" s="1"/>
  <c r="H62" i="18"/>
  <c r="G62" i="18" s="1"/>
  <c r="H54" i="18"/>
  <c r="G54" i="18" s="1"/>
  <c r="H46" i="18"/>
  <c r="G46" i="18" s="1"/>
  <c r="H38" i="18"/>
  <c r="G38" i="18" s="1"/>
  <c r="H30" i="18"/>
  <c r="G30" i="18" s="1"/>
  <c r="H14" i="18"/>
  <c r="G14" i="18" s="1"/>
  <c r="H6" i="18"/>
  <c r="H218" i="18"/>
  <c r="G218" i="18" s="1"/>
  <c r="H201" i="18"/>
  <c r="G201" i="18" s="1"/>
  <c r="H164" i="18"/>
  <c r="G164" i="18" s="1"/>
  <c r="H128" i="18"/>
  <c r="G128" i="18" s="1"/>
  <c r="H109" i="18"/>
  <c r="G109" i="18" s="1"/>
  <c r="H90" i="18"/>
  <c r="G90" i="18" s="1"/>
  <c r="H73" i="18"/>
  <c r="G73" i="18" s="1"/>
  <c r="H36" i="18"/>
  <c r="G36" i="18" s="1"/>
  <c r="H53" i="18"/>
  <c r="G53" i="18" s="1"/>
  <c r="H18" i="18"/>
  <c r="G18" i="18" s="1"/>
  <c r="H200" i="18"/>
  <c r="G200" i="18" s="1"/>
  <c r="H181" i="18"/>
  <c r="G181" i="18" s="1"/>
  <c r="H162" i="18"/>
  <c r="G162" i="18" s="1"/>
  <c r="H145" i="18"/>
  <c r="G145" i="18" s="1"/>
  <c r="H108" i="18"/>
  <c r="G108" i="18" s="1"/>
  <c r="H72" i="18"/>
  <c r="G72" i="18" s="1"/>
  <c r="H34" i="18"/>
  <c r="G34" i="18" s="1"/>
  <c r="H234" i="18"/>
  <c r="G234" i="18" s="1"/>
  <c r="H217" i="18"/>
  <c r="G217" i="18" s="1"/>
  <c r="H180" i="18"/>
  <c r="G180" i="18" s="1"/>
  <c r="H144" i="18"/>
  <c r="G144" i="18" s="1"/>
  <c r="H125" i="18"/>
  <c r="G125" i="18" s="1"/>
  <c r="H106" i="18"/>
  <c r="G106" i="18" s="1"/>
  <c r="H89" i="18"/>
  <c r="G89" i="18" s="1"/>
  <c r="H52" i="18"/>
  <c r="G52" i="18" s="1"/>
  <c r="H17" i="18"/>
  <c r="G17" i="18" s="1"/>
  <c r="H69" i="18"/>
  <c r="G69" i="18" s="1"/>
  <c r="H33" i="18"/>
  <c r="G33" i="18" s="1"/>
  <c r="H216" i="18"/>
  <c r="G216" i="18" s="1"/>
  <c r="H197" i="18"/>
  <c r="G197" i="18" s="1"/>
  <c r="H178" i="18"/>
  <c r="G178" i="18" s="1"/>
  <c r="H161" i="18"/>
  <c r="G161" i="18" s="1"/>
  <c r="H124" i="18"/>
  <c r="G124" i="18" s="1"/>
  <c r="H88" i="18"/>
  <c r="G88" i="18" s="1"/>
  <c r="H50" i="18"/>
  <c r="G50" i="18" s="1"/>
  <c r="H228" i="18"/>
  <c r="G228" i="18" s="1"/>
  <c r="H192" i="18"/>
  <c r="G192" i="18" s="1"/>
  <c r="H173" i="18"/>
  <c r="G173" i="18" s="1"/>
  <c r="H154" i="18"/>
  <c r="G154" i="18" s="1"/>
  <c r="H137" i="18"/>
  <c r="G137" i="18" s="1"/>
  <c r="H100" i="18"/>
  <c r="G100" i="18" s="1"/>
  <c r="H64" i="18"/>
  <c r="G64" i="18" s="1"/>
  <c r="H45" i="18"/>
  <c r="G45" i="18" s="1"/>
  <c r="H26" i="18"/>
  <c r="G26" i="18" s="1"/>
  <c r="H11" i="18"/>
  <c r="G11" i="18" s="1"/>
  <c r="H226" i="18"/>
  <c r="G226" i="18" s="1"/>
  <c r="H98" i="18"/>
  <c r="G98" i="18" s="1"/>
  <c r="H209" i="18"/>
  <c r="G209" i="18" s="1"/>
  <c r="H172" i="18"/>
  <c r="G172" i="18" s="1"/>
  <c r="H136" i="18"/>
  <c r="G136" i="18" s="1"/>
  <c r="H117" i="18"/>
  <c r="G117" i="18" s="1"/>
  <c r="H81" i="18"/>
  <c r="G81" i="18" s="1"/>
  <c r="H44" i="18"/>
  <c r="G44" i="18" s="1"/>
  <c r="H208" i="18"/>
  <c r="G208" i="18" s="1"/>
  <c r="H189" i="18"/>
  <c r="G189" i="18" s="1"/>
  <c r="H170" i="18"/>
  <c r="G170" i="18" s="1"/>
  <c r="H153" i="18"/>
  <c r="G153" i="18" s="1"/>
  <c r="H116" i="18"/>
  <c r="G116" i="18" s="1"/>
  <c r="H80" i="18"/>
  <c r="G80" i="18" s="1"/>
  <c r="H61" i="18"/>
  <c r="G61" i="18" s="1"/>
  <c r="H42" i="18"/>
  <c r="G42" i="18" s="1"/>
  <c r="H25" i="18"/>
  <c r="G25" i="18" s="1"/>
  <c r="H224" i="18"/>
  <c r="G224" i="18" s="1"/>
  <c r="H225" i="18"/>
  <c r="G225" i="18" s="1"/>
  <c r="H188" i="18"/>
  <c r="G188" i="18" s="1"/>
  <c r="H152" i="18"/>
  <c r="G152" i="18" s="1"/>
  <c r="H133" i="18"/>
  <c r="G133" i="18" s="1"/>
  <c r="H114" i="18"/>
  <c r="G114" i="18" s="1"/>
  <c r="H97" i="18"/>
  <c r="G97" i="18" s="1"/>
  <c r="H60" i="18"/>
  <c r="G60" i="18" s="1"/>
  <c r="H7" i="18"/>
  <c r="G7" i="18" s="1"/>
  <c r="H205" i="18"/>
  <c r="G205" i="18" s="1"/>
  <c r="H186" i="18"/>
  <c r="G186" i="18" s="1"/>
  <c r="H169" i="18"/>
  <c r="G169" i="18" s="1"/>
  <c r="H132" i="18"/>
  <c r="G132" i="18" s="1"/>
  <c r="H96" i="18"/>
  <c r="G96" i="18" s="1"/>
  <c r="H77" i="18"/>
  <c r="G77" i="18" s="1"/>
  <c r="H58" i="18"/>
  <c r="G58" i="18" s="1"/>
  <c r="H41" i="18"/>
  <c r="G41" i="18" s="1"/>
  <c r="H220" i="18"/>
  <c r="G220" i="18" s="1"/>
  <c r="H184" i="18"/>
  <c r="G184" i="18" s="1"/>
  <c r="H165" i="18"/>
  <c r="G165" i="18" s="1"/>
  <c r="H146" i="18"/>
  <c r="G146" i="18" s="1"/>
  <c r="H129" i="18"/>
  <c r="G129" i="18" s="1"/>
  <c r="H92" i="18"/>
  <c r="G92" i="18" s="1"/>
  <c r="H56" i="18"/>
  <c r="G56" i="18" s="1"/>
  <c r="H37" i="18"/>
  <c r="G37" i="18" s="1"/>
  <c r="H19" i="18"/>
  <c r="G19" i="18" s="1"/>
  <c r="H193" i="18"/>
  <c r="G193" i="18" s="1"/>
  <c r="H140" i="18"/>
  <c r="G140" i="18" s="1"/>
  <c r="H93" i="18"/>
  <c r="G93" i="18" s="1"/>
  <c r="H233" i="18"/>
  <c r="G233" i="18" s="1"/>
  <c r="H138" i="18"/>
  <c r="G138" i="18" s="1"/>
  <c r="H229" i="18"/>
  <c r="G229" i="18" s="1"/>
  <c r="H176" i="18"/>
  <c r="G176" i="18" s="1"/>
  <c r="H177" i="18"/>
  <c r="G177" i="18" s="1"/>
  <c r="H76" i="18"/>
  <c r="G76" i="18" s="1"/>
  <c r="H232" i="18"/>
  <c r="G232" i="18" s="1"/>
  <c r="H185" i="18"/>
  <c r="G185" i="18" s="1"/>
  <c r="H85" i="18"/>
  <c r="G85" i="18" s="1"/>
  <c r="H130" i="18"/>
  <c r="G130" i="18" s="1"/>
  <c r="H84" i="18"/>
  <c r="G84" i="18" s="1"/>
  <c r="H32" i="18"/>
  <c r="G32" i="18" s="1"/>
  <c r="H122" i="18"/>
  <c r="G122" i="18" s="1"/>
  <c r="H29" i="18"/>
  <c r="G29" i="18" s="1"/>
  <c r="H213" i="18"/>
  <c r="G213" i="18" s="1"/>
  <c r="H120" i="18"/>
  <c r="G120" i="18" s="1"/>
  <c r="H66" i="18"/>
  <c r="G66" i="18" s="1"/>
  <c r="H22" i="18"/>
  <c r="G22" i="18" s="1"/>
  <c r="H212" i="18"/>
  <c r="G212" i="18" s="1"/>
  <c r="H160" i="18"/>
  <c r="G160" i="18" s="1"/>
  <c r="H113" i="18"/>
  <c r="G113" i="18" s="1"/>
  <c r="H21" i="18"/>
  <c r="G21" i="18" s="1"/>
  <c r="H149" i="18"/>
  <c r="G149" i="18" s="1"/>
  <c r="H148" i="18"/>
  <c r="G148" i="18" s="1"/>
  <c r="H49" i="18"/>
  <c r="G49" i="18" s="1"/>
  <c r="H210" i="18"/>
  <c r="G210" i="18" s="1"/>
  <c r="H112" i="18"/>
  <c r="G112" i="18" s="1"/>
  <c r="H65" i="18"/>
  <c r="G65" i="18" s="1"/>
  <c r="H202" i="18"/>
  <c r="G202" i="18" s="1"/>
  <c r="H104" i="18"/>
  <c r="G104" i="18" s="1"/>
  <c r="H196" i="18"/>
  <c r="G196" i="18" s="1"/>
  <c r="H101" i="18"/>
  <c r="G101" i="18" s="1"/>
  <c r="H204" i="18"/>
  <c r="G204" i="18" s="1"/>
  <c r="H157" i="18"/>
  <c r="G157" i="18" s="1"/>
  <c r="H105" i="18"/>
  <c r="G105" i="18" s="1"/>
  <c r="H15" i="18"/>
  <c r="G15" i="18" s="1"/>
  <c r="H156" i="18"/>
  <c r="G156" i="18" s="1"/>
  <c r="H57" i="18"/>
  <c r="G57" i="18" s="1"/>
  <c r="H194" i="18"/>
  <c r="G194" i="18" s="1"/>
  <c r="H141" i="18"/>
  <c r="G141" i="18" s="1"/>
  <c r="H48" i="18"/>
  <c r="G48" i="18" s="1"/>
  <c r="H40" i="18"/>
  <c r="G40" i="18" s="1"/>
  <c r="H82" i="18"/>
  <c r="G82" i="18" s="1"/>
  <c r="I80" i="7"/>
  <c r="I79" i="7"/>
  <c r="I77" i="7"/>
  <c r="I33" i="7"/>
  <c r="I70" i="7"/>
  <c r="I68" i="7"/>
  <c r="I86" i="7"/>
  <c r="I87" i="7" s="1"/>
  <c r="I92" i="7" s="1"/>
  <c r="I67" i="7"/>
  <c r="I73" i="7" s="1"/>
  <c r="I127" i="7" s="1"/>
  <c r="I81" i="7"/>
  <c r="I72" i="7"/>
  <c r="I71" i="7"/>
  <c r="I69" i="7"/>
  <c r="I125" i="7"/>
  <c r="I82" i="7"/>
  <c r="I69" i="6"/>
  <c r="I81" i="6"/>
  <c r="I79" i="6"/>
  <c r="I125" i="6"/>
  <c r="I71" i="6"/>
  <c r="I70" i="6"/>
  <c r="I68" i="6"/>
  <c r="I82" i="6"/>
  <c r="I86" i="6"/>
  <c r="I87" i="6" s="1"/>
  <c r="I92" i="6" s="1"/>
  <c r="I34" i="6"/>
  <c r="I35" i="6" s="1"/>
  <c r="I72" i="6"/>
  <c r="I67" i="6"/>
  <c r="I78" i="6"/>
  <c r="I83" i="6" s="1"/>
  <c r="I91" i="6" s="1"/>
  <c r="I93" i="6" s="1"/>
  <c r="I128" i="6" s="1"/>
  <c r="I33" i="8"/>
  <c r="I79" i="8"/>
  <c r="I77" i="8"/>
  <c r="I34" i="8"/>
  <c r="I69" i="8"/>
  <c r="I86" i="8"/>
  <c r="I87" i="8" s="1"/>
  <c r="I92" i="8" s="1"/>
  <c r="I67" i="8"/>
  <c r="I73" i="8" s="1"/>
  <c r="I127" i="8" s="1"/>
  <c r="I80" i="8"/>
  <c r="I81" i="8"/>
  <c r="I125" i="8"/>
  <c r="I72" i="8"/>
  <c r="I71" i="8"/>
  <c r="I70" i="8"/>
  <c r="I68" i="8"/>
  <c r="I82" i="8"/>
  <c r="I80" i="6"/>
  <c r="H68" i="18"/>
  <c r="G68" i="18" s="1"/>
  <c r="I97" i="13"/>
  <c r="I97" i="12"/>
  <c r="I29" i="9"/>
  <c r="I24" i="9"/>
  <c r="F13" i="1"/>
  <c r="I50" i="9"/>
  <c r="I56" i="9" s="1"/>
  <c r="I62" i="9" s="1"/>
  <c r="I79" i="15"/>
  <c r="I73" i="11"/>
  <c r="I127" i="11" s="1"/>
  <c r="Q22" i="16"/>
  <c r="I97" i="15" s="1"/>
  <c r="I29" i="13"/>
  <c r="I82" i="15"/>
  <c r="I81" i="15"/>
  <c r="I80" i="15"/>
  <c r="I125" i="15"/>
  <c r="I72" i="15"/>
  <c r="I71" i="15"/>
  <c r="I70" i="15"/>
  <c r="I67" i="15"/>
  <c r="I77" i="15"/>
  <c r="I34" i="15"/>
  <c r="I35" i="15" s="1"/>
  <c r="I69" i="15"/>
  <c r="I86" i="15"/>
  <c r="I87" i="15" s="1"/>
  <c r="I92" i="15" s="1"/>
  <c r="I78" i="15"/>
  <c r="I56" i="3"/>
  <c r="I62" i="3" s="1"/>
  <c r="K22" i="16"/>
  <c r="I97" i="9" s="1"/>
  <c r="I29" i="12"/>
  <c r="I50" i="12"/>
  <c r="I56" i="12" s="1"/>
  <c r="I62" i="12" s="1"/>
  <c r="I24" i="12"/>
  <c r="F16" i="1"/>
  <c r="I70" i="14"/>
  <c r="I69" i="14"/>
  <c r="I80" i="14"/>
  <c r="I79" i="14"/>
  <c r="I37" i="14"/>
  <c r="I78" i="14"/>
  <c r="I77" i="14"/>
  <c r="I86" i="14"/>
  <c r="I87" i="14" s="1"/>
  <c r="I92" i="14" s="1"/>
  <c r="I72" i="14"/>
  <c r="I71" i="14"/>
  <c r="I68" i="14"/>
  <c r="I34" i="14"/>
  <c r="I67" i="14"/>
  <c r="I81" i="14"/>
  <c r="A45" i="16"/>
  <c r="A25" i="16"/>
  <c r="I79" i="10"/>
  <c r="I72" i="10"/>
  <c r="I73" i="10" s="1"/>
  <c r="I127" i="10" s="1"/>
  <c r="I71" i="10"/>
  <c r="I125" i="10"/>
  <c r="I82" i="10"/>
  <c r="I81" i="10"/>
  <c r="I34" i="10"/>
  <c r="I35" i="10" s="1"/>
  <c r="I80" i="10"/>
  <c r="I78" i="10"/>
  <c r="I83" i="10" s="1"/>
  <c r="I91" i="10" s="1"/>
  <c r="I93" i="10" s="1"/>
  <c r="I128" i="10" s="1"/>
  <c r="I69" i="10"/>
  <c r="I71" i="11"/>
  <c r="I70" i="11"/>
  <c r="I69" i="11"/>
  <c r="I68" i="11"/>
  <c r="I86" i="11"/>
  <c r="I87" i="11" s="1"/>
  <c r="I92" i="11" s="1"/>
  <c r="I80" i="11"/>
  <c r="I79" i="11"/>
  <c r="I78" i="11"/>
  <c r="I34" i="11"/>
  <c r="I77" i="11"/>
  <c r="I33" i="11"/>
  <c r="I35" i="11" s="1"/>
  <c r="I125" i="11"/>
  <c r="I33" i="14"/>
  <c r="I35" i="14" s="1"/>
  <c r="I60" i="14" s="1"/>
  <c r="I82" i="14"/>
  <c r="I68" i="15"/>
  <c r="I50" i="10"/>
  <c r="I56" i="10" s="1"/>
  <c r="I62" i="10" s="1"/>
  <c r="K32" i="16"/>
  <c r="I97" i="10" s="1"/>
  <c r="E42" i="16"/>
  <c r="I97" i="5" s="1"/>
  <c r="E22" i="16"/>
  <c r="K42" i="16"/>
  <c r="I97" i="11" s="1"/>
  <c r="I78" i="2" l="1"/>
  <c r="I68" i="2"/>
  <c r="I34" i="2"/>
  <c r="I70" i="2"/>
  <c r="I77" i="2"/>
  <c r="I79" i="2"/>
  <c r="I71" i="2"/>
  <c r="I86" i="2"/>
  <c r="I87" i="2" s="1"/>
  <c r="I92" i="2" s="1"/>
  <c r="I72" i="2"/>
  <c r="I33" i="2"/>
  <c r="I80" i="2"/>
  <c r="I69" i="2"/>
  <c r="I82" i="2"/>
  <c r="I125" i="2"/>
  <c r="I81" i="2"/>
  <c r="I60" i="10"/>
  <c r="I37" i="10"/>
  <c r="I60" i="15"/>
  <c r="I37" i="15"/>
  <c r="I60" i="6"/>
  <c r="I37" i="6"/>
  <c r="I67" i="12"/>
  <c r="I73" i="12" s="1"/>
  <c r="I127" i="12" s="1"/>
  <c r="I77" i="12"/>
  <c r="I69" i="12"/>
  <c r="I68" i="12"/>
  <c r="I81" i="12"/>
  <c r="I34" i="12"/>
  <c r="I80" i="12"/>
  <c r="I33" i="12"/>
  <c r="I35" i="12" s="1"/>
  <c r="I60" i="12" s="1"/>
  <c r="I79" i="12"/>
  <c r="I78" i="12"/>
  <c r="I71" i="12"/>
  <c r="I70" i="12"/>
  <c r="I82" i="12"/>
  <c r="I72" i="12"/>
  <c r="I86" i="12"/>
  <c r="I87" i="12" s="1"/>
  <c r="I92" i="12" s="1"/>
  <c r="I125" i="12"/>
  <c r="I73" i="6"/>
  <c r="I127" i="6" s="1"/>
  <c r="I83" i="4"/>
  <c r="I91" i="4" s="1"/>
  <c r="I93" i="4" s="1"/>
  <c r="I128" i="4" s="1"/>
  <c r="I46" i="3"/>
  <c r="I40" i="3"/>
  <c r="I39" i="3"/>
  <c r="I43" i="3"/>
  <c r="I44" i="3"/>
  <c r="I45" i="3"/>
  <c r="I41" i="3"/>
  <c r="I42" i="3"/>
  <c r="I83" i="14"/>
  <c r="I91" i="14" s="1"/>
  <c r="I93" i="14" s="1"/>
  <c r="I128" i="14" s="1"/>
  <c r="G38" i="17"/>
  <c r="H40" i="17" s="1"/>
  <c r="H41" i="17" s="1"/>
  <c r="G6" i="17"/>
  <c r="I60" i="11"/>
  <c r="I37" i="11"/>
  <c r="I35" i="7"/>
  <c r="I73" i="4"/>
  <c r="I127" i="4" s="1"/>
  <c r="I83" i="11"/>
  <c r="I91" i="11" s="1"/>
  <c r="I93" i="11" s="1"/>
  <c r="I128" i="11" s="1"/>
  <c r="I46" i="14"/>
  <c r="I45" i="14"/>
  <c r="I39" i="14"/>
  <c r="I47" i="14" s="1"/>
  <c r="I61" i="14" s="1"/>
  <c r="I63" i="14" s="1"/>
  <c r="I126" i="14" s="1"/>
  <c r="I42" i="14"/>
  <c r="I41" i="14"/>
  <c r="I40" i="14"/>
  <c r="I44" i="14"/>
  <c r="I43" i="14"/>
  <c r="I83" i="15"/>
  <c r="I91" i="15" s="1"/>
  <c r="I93" i="15" s="1"/>
  <c r="I128" i="15" s="1"/>
  <c r="I83" i="7"/>
  <c r="I91" i="7" s="1"/>
  <c r="I93" i="7" s="1"/>
  <c r="I128" i="7" s="1"/>
  <c r="I73" i="15"/>
  <c r="I127" i="15" s="1"/>
  <c r="I86" i="9"/>
  <c r="I87" i="9" s="1"/>
  <c r="I92" i="9" s="1"/>
  <c r="I68" i="9"/>
  <c r="I72" i="9"/>
  <c r="I82" i="9"/>
  <c r="I81" i="9"/>
  <c r="I77" i="9"/>
  <c r="I83" i="9" s="1"/>
  <c r="I91" i="9" s="1"/>
  <c r="I93" i="9" s="1"/>
  <c r="I128" i="9" s="1"/>
  <c r="I33" i="9"/>
  <c r="I35" i="9" s="1"/>
  <c r="I60" i="9" s="1"/>
  <c r="I79" i="9"/>
  <c r="I78" i="9"/>
  <c r="I69" i="9"/>
  <c r="I70" i="9"/>
  <c r="I71" i="9"/>
  <c r="I125" i="9"/>
  <c r="I80" i="9"/>
  <c r="I34" i="9"/>
  <c r="I67" i="9"/>
  <c r="I83" i="8"/>
  <c r="I91" i="8" s="1"/>
  <c r="I93" i="8" s="1"/>
  <c r="I128" i="8" s="1"/>
  <c r="I73" i="5"/>
  <c r="I127" i="5" s="1"/>
  <c r="I37" i="4"/>
  <c r="I73" i="14"/>
  <c r="I127" i="14" s="1"/>
  <c r="I35" i="8"/>
  <c r="I37" i="5"/>
  <c r="I73" i="3"/>
  <c r="I127" i="3" s="1"/>
  <c r="I78" i="13"/>
  <c r="I77" i="13"/>
  <c r="I83" i="13" s="1"/>
  <c r="I91" i="13" s="1"/>
  <c r="I93" i="13" s="1"/>
  <c r="I128" i="13" s="1"/>
  <c r="I34" i="13"/>
  <c r="I69" i="13"/>
  <c r="I86" i="13"/>
  <c r="I87" i="13" s="1"/>
  <c r="I92" i="13" s="1"/>
  <c r="I68" i="13"/>
  <c r="I81" i="13"/>
  <c r="I80" i="13"/>
  <c r="I70" i="13"/>
  <c r="I67" i="13"/>
  <c r="I125" i="13"/>
  <c r="I82" i="13"/>
  <c r="I79" i="13"/>
  <c r="I33" i="13"/>
  <c r="I71" i="13"/>
  <c r="I72" i="13"/>
  <c r="G235" i="18"/>
  <c r="H237" i="18" s="1"/>
  <c r="H238" i="18" s="1"/>
  <c r="G6" i="18"/>
  <c r="I73" i="2" l="1"/>
  <c r="I127" i="2" s="1"/>
  <c r="I35" i="2"/>
  <c r="I60" i="2" s="1"/>
  <c r="I83" i="2"/>
  <c r="I91" i="2" s="1"/>
  <c r="I93" i="2" s="1"/>
  <c r="I128" i="2" s="1"/>
  <c r="I45" i="11"/>
  <c r="I43" i="11"/>
  <c r="I46" i="11"/>
  <c r="I44" i="11"/>
  <c r="I42" i="11"/>
  <c r="I41" i="11"/>
  <c r="I39" i="11"/>
  <c r="I40" i="11"/>
  <c r="I98" i="13"/>
  <c r="I98" i="5"/>
  <c r="I98" i="12"/>
  <c r="I98" i="15"/>
  <c r="I98" i="14"/>
  <c r="I98" i="10"/>
  <c r="I98" i="9"/>
  <c r="I98" i="3"/>
  <c r="I98" i="11"/>
  <c r="I98" i="6"/>
  <c r="I98" i="8"/>
  <c r="I98" i="2"/>
  <c r="I98" i="7"/>
  <c r="I98" i="4"/>
  <c r="I37" i="9"/>
  <c r="I35" i="13"/>
  <c r="I41" i="5"/>
  <c r="I39" i="5"/>
  <c r="I46" i="5"/>
  <c r="I42" i="5"/>
  <c r="I45" i="5"/>
  <c r="I44" i="5"/>
  <c r="I43" i="5"/>
  <c r="I40" i="5"/>
  <c r="I73" i="9"/>
  <c r="I127" i="9" s="1"/>
  <c r="I83" i="12"/>
  <c r="I91" i="12" s="1"/>
  <c r="I93" i="12" s="1"/>
  <c r="I128" i="12" s="1"/>
  <c r="I100" i="13"/>
  <c r="I100" i="12"/>
  <c r="I100" i="14"/>
  <c r="I100" i="9"/>
  <c r="I100" i="2"/>
  <c r="I100" i="15"/>
  <c r="I100" i="4"/>
  <c r="I100" i="11"/>
  <c r="I100" i="7"/>
  <c r="I100" i="8"/>
  <c r="I100" i="5"/>
  <c r="I100" i="6"/>
  <c r="I100" i="3"/>
  <c r="I100" i="10"/>
  <c r="I37" i="12"/>
  <c r="I41" i="15"/>
  <c r="I40" i="15"/>
  <c r="I39" i="15"/>
  <c r="I46" i="15"/>
  <c r="I43" i="15"/>
  <c r="I42" i="15"/>
  <c r="I45" i="15"/>
  <c r="I44" i="15"/>
  <c r="I60" i="8"/>
  <c r="I37" i="8"/>
  <c r="I42" i="4"/>
  <c r="I40" i="4"/>
  <c r="I43" i="4"/>
  <c r="I44" i="4"/>
  <c r="I41" i="4"/>
  <c r="I39" i="4"/>
  <c r="I45" i="4"/>
  <c r="I46" i="4"/>
  <c r="I73" i="13"/>
  <c r="I127" i="13" s="1"/>
  <c r="I45" i="6"/>
  <c r="I44" i="6"/>
  <c r="I43" i="6"/>
  <c r="I39" i="6"/>
  <c r="I42" i="6"/>
  <c r="I41" i="6"/>
  <c r="I40" i="6"/>
  <c r="I46" i="6"/>
  <c r="I46" i="10"/>
  <c r="I40" i="10"/>
  <c r="I39" i="10"/>
  <c r="I45" i="10"/>
  <c r="I41" i="10"/>
  <c r="I44" i="10"/>
  <c r="I42" i="10"/>
  <c r="I43" i="10"/>
  <c r="I60" i="7"/>
  <c r="I37" i="7"/>
  <c r="I47" i="3"/>
  <c r="I61" i="3" s="1"/>
  <c r="I63" i="3" s="1"/>
  <c r="I126" i="3" s="1"/>
  <c r="I102" i="15" l="1"/>
  <c r="I129" i="15" s="1"/>
  <c r="I102" i="12"/>
  <c r="I129" i="12" s="1"/>
  <c r="I102" i="14"/>
  <c r="I129" i="14" s="1"/>
  <c r="I130" i="14" s="1"/>
  <c r="I106" i="14" s="1"/>
  <c r="I102" i="13"/>
  <c r="I129" i="13" s="1"/>
  <c r="I102" i="5"/>
  <c r="I129" i="5" s="1"/>
  <c r="I37" i="2"/>
  <c r="I44" i="2" s="1"/>
  <c r="I39" i="7"/>
  <c r="I45" i="7"/>
  <c r="I43" i="7"/>
  <c r="I42" i="7"/>
  <c r="I44" i="7"/>
  <c r="I40" i="7"/>
  <c r="I46" i="7"/>
  <c r="I41" i="7"/>
  <c r="I45" i="8"/>
  <c r="I43" i="8"/>
  <c r="I42" i="8"/>
  <c r="I44" i="8"/>
  <c r="I41" i="8"/>
  <c r="I40" i="8"/>
  <c r="I39" i="8"/>
  <c r="I46" i="8"/>
  <c r="I60" i="13"/>
  <c r="I37" i="13"/>
  <c r="I44" i="9"/>
  <c r="I41" i="9"/>
  <c r="I39" i="9"/>
  <c r="I43" i="9"/>
  <c r="I42" i="9"/>
  <c r="I40" i="9"/>
  <c r="I46" i="9"/>
  <c r="I45" i="9"/>
  <c r="I47" i="5"/>
  <c r="I61" i="5" s="1"/>
  <c r="I63" i="5" s="1"/>
  <c r="I126" i="5" s="1"/>
  <c r="I47" i="10"/>
  <c r="I61" i="10" s="1"/>
  <c r="I63" i="10" s="1"/>
  <c r="I126" i="10" s="1"/>
  <c r="I102" i="4"/>
  <c r="I129" i="4" s="1"/>
  <c r="I47" i="11"/>
  <c r="I61" i="11" s="1"/>
  <c r="I63" i="11" s="1"/>
  <c r="I126" i="11" s="1"/>
  <c r="I102" i="2"/>
  <c r="I129" i="2" s="1"/>
  <c r="I47" i="4"/>
  <c r="I61" i="4" s="1"/>
  <c r="I63" i="4" s="1"/>
  <c r="I126" i="4" s="1"/>
  <c r="I102" i="8"/>
  <c r="I129" i="8" s="1"/>
  <c r="I102" i="11"/>
  <c r="I129" i="11" s="1"/>
  <c r="I102" i="7"/>
  <c r="I129" i="7" s="1"/>
  <c r="I43" i="12"/>
  <c r="I42" i="12"/>
  <c r="I45" i="12"/>
  <c r="I44" i="12"/>
  <c r="I41" i="12"/>
  <c r="I40" i="12"/>
  <c r="I46" i="12"/>
  <c r="I39" i="12"/>
  <c r="I102" i="6"/>
  <c r="I129" i="6" s="1"/>
  <c r="I102" i="3"/>
  <c r="I129" i="3" s="1"/>
  <c r="I130" i="3" s="1"/>
  <c r="I47" i="15"/>
  <c r="I61" i="15" s="1"/>
  <c r="I63" i="15" s="1"/>
  <c r="I126" i="15" s="1"/>
  <c r="I47" i="6"/>
  <c r="I61" i="6" s="1"/>
  <c r="I63" i="6" s="1"/>
  <c r="I126" i="6" s="1"/>
  <c r="I102" i="9"/>
  <c r="I129" i="9" s="1"/>
  <c r="I102" i="10"/>
  <c r="I129" i="10" s="1"/>
  <c r="I130" i="15" l="1"/>
  <c r="I106" i="15" s="1"/>
  <c r="I130" i="5"/>
  <c r="I106" i="5" s="1"/>
  <c r="I130" i="6"/>
  <c r="I106" i="6" s="1"/>
  <c r="I130" i="4"/>
  <c r="I106" i="4" s="1"/>
  <c r="I42" i="2"/>
  <c r="I39" i="2"/>
  <c r="I46" i="2"/>
  <c r="I41" i="2"/>
  <c r="I40" i="2"/>
  <c r="I45" i="2"/>
  <c r="I43" i="2"/>
  <c r="I47" i="7"/>
  <c r="I61" i="7" s="1"/>
  <c r="I63" i="7" s="1"/>
  <c r="I126" i="7" s="1"/>
  <c r="I130" i="7" s="1"/>
  <c r="I106" i="3"/>
  <c r="I130" i="11"/>
  <c r="I107" i="14"/>
  <c r="I117" i="14" s="1"/>
  <c r="I119" i="14" s="1"/>
  <c r="I47" i="8"/>
  <c r="I61" i="8" s="1"/>
  <c r="I63" i="8" s="1"/>
  <c r="I126" i="8" s="1"/>
  <c r="I130" i="8" s="1"/>
  <c r="I47" i="9"/>
  <c r="I61" i="9" s="1"/>
  <c r="I63" i="9" s="1"/>
  <c r="I126" i="9" s="1"/>
  <c r="I130" i="9" s="1"/>
  <c r="I45" i="13"/>
  <c r="I44" i="13"/>
  <c r="I42" i="13"/>
  <c r="I41" i="13"/>
  <c r="I40" i="13"/>
  <c r="I39" i="13"/>
  <c r="I43" i="13"/>
  <c r="I46" i="13"/>
  <c r="I47" i="12"/>
  <c r="I61" i="12" s="1"/>
  <c r="I63" i="12" s="1"/>
  <c r="I126" i="12" s="1"/>
  <c r="I130" i="12" s="1"/>
  <c r="I130" i="10"/>
  <c r="I47" i="2" l="1"/>
  <c r="I61" i="2" s="1"/>
  <c r="I63" i="2" s="1"/>
  <c r="I126" i="2" s="1"/>
  <c r="I130" i="2" s="1"/>
  <c r="I106" i="2" s="1"/>
  <c r="I107" i="2" s="1"/>
  <c r="I117" i="2" s="1"/>
  <c r="I119" i="2" s="1"/>
  <c r="I121" i="14"/>
  <c r="I111" i="14"/>
  <c r="I110" i="14"/>
  <c r="I109" i="14"/>
  <c r="I107" i="4"/>
  <c r="I117" i="4" s="1"/>
  <c r="I119" i="4" s="1"/>
  <c r="I107" i="3"/>
  <c r="I117" i="3" s="1"/>
  <c r="I119" i="3" s="1"/>
  <c r="I106" i="11"/>
  <c r="I107" i="5"/>
  <c r="I117" i="5" s="1"/>
  <c r="I119" i="5" s="1"/>
  <c r="I106" i="9"/>
  <c r="I106" i="12"/>
  <c r="I106" i="8"/>
  <c r="I47" i="13"/>
  <c r="I61" i="13" s="1"/>
  <c r="I63" i="13" s="1"/>
  <c r="I126" i="13" s="1"/>
  <c r="I130" i="13" s="1"/>
  <c r="I106" i="7"/>
  <c r="I107" i="6"/>
  <c r="I117" i="6" s="1"/>
  <c r="I119" i="6" s="1"/>
  <c r="I106" i="10"/>
  <c r="I107" i="15"/>
  <c r="I117" i="15" s="1"/>
  <c r="I119" i="15" s="1"/>
  <c r="I112" i="14" l="1"/>
  <c r="I131" i="14" s="1"/>
  <c r="I132" i="14" s="1"/>
  <c r="B136" i="14" s="1"/>
  <c r="I109" i="6"/>
  <c r="I121" i="6"/>
  <c r="I110" i="6"/>
  <c r="I111" i="6"/>
  <c r="I109" i="3"/>
  <c r="I121" i="3"/>
  <c r="I110" i="3"/>
  <c r="I111" i="3"/>
  <c r="I110" i="5"/>
  <c r="I121" i="5"/>
  <c r="I111" i="5"/>
  <c r="I109" i="5"/>
  <c r="I106" i="13"/>
  <c r="I110" i="15"/>
  <c r="I109" i="15"/>
  <c r="I121" i="15"/>
  <c r="I111" i="15"/>
  <c r="I107" i="11"/>
  <c r="I117" i="11" s="1"/>
  <c r="I119" i="11" s="1"/>
  <c r="I110" i="4"/>
  <c r="I111" i="4"/>
  <c r="I109" i="4"/>
  <c r="I121" i="4"/>
  <c r="I107" i="8"/>
  <c r="I117" i="8" s="1"/>
  <c r="I119" i="8" s="1"/>
  <c r="I107" i="7"/>
  <c r="I107" i="12"/>
  <c r="I117" i="12" s="1"/>
  <c r="I119" i="12" s="1"/>
  <c r="I107" i="9"/>
  <c r="I121" i="2"/>
  <c r="I109" i="2"/>
  <c r="I111" i="2"/>
  <c r="I110" i="2"/>
  <c r="I107" i="10"/>
  <c r="I117" i="10" s="1"/>
  <c r="I119" i="10" s="1"/>
  <c r="G18" i="1" l="1"/>
  <c r="I18" i="1" s="1"/>
  <c r="J18" i="1" s="1"/>
  <c r="C138" i="14"/>
  <c r="C139" i="14" s="1"/>
  <c r="I112" i="6"/>
  <c r="I131" i="6" s="1"/>
  <c r="I132" i="6" s="1"/>
  <c r="C138" i="6" s="1"/>
  <c r="C139" i="6" s="1"/>
  <c r="I112" i="5"/>
  <c r="I131" i="5" s="1"/>
  <c r="I132" i="5" s="1"/>
  <c r="G9" i="1" s="1"/>
  <c r="I9" i="1" s="1"/>
  <c r="J9" i="1" s="1"/>
  <c r="I112" i="4"/>
  <c r="I131" i="4" s="1"/>
  <c r="I132" i="4" s="1"/>
  <c r="B136" i="4" s="1"/>
  <c r="I112" i="3"/>
  <c r="I131" i="3" s="1"/>
  <c r="I132" i="3" s="1"/>
  <c r="G7" i="1" s="1"/>
  <c r="I7" i="1" s="1"/>
  <c r="J7" i="1" s="1"/>
  <c r="I112" i="2"/>
  <c r="I131" i="2" s="1"/>
  <c r="I132" i="2" s="1"/>
  <c r="B136" i="2" s="1"/>
  <c r="I121" i="8"/>
  <c r="I109" i="8"/>
  <c r="I111" i="8"/>
  <c r="I110" i="8"/>
  <c r="I109" i="11"/>
  <c r="I121" i="11"/>
  <c r="I110" i="11"/>
  <c r="I111" i="11"/>
  <c r="I107" i="13"/>
  <c r="I117" i="13" s="1"/>
  <c r="I119" i="13" s="1"/>
  <c r="I111" i="12"/>
  <c r="I110" i="12"/>
  <c r="I109" i="12"/>
  <c r="I121" i="12"/>
  <c r="I117" i="9"/>
  <c r="I119" i="9" s="1"/>
  <c r="I117" i="7"/>
  <c r="I119" i="7" s="1"/>
  <c r="I112" i="15"/>
  <c r="I131" i="15" s="1"/>
  <c r="I132" i="15" s="1"/>
  <c r="I111" i="10"/>
  <c r="I110" i="10"/>
  <c r="I109" i="10"/>
  <c r="I121" i="10"/>
  <c r="I112" i="10" l="1"/>
  <c r="I131" i="10" s="1"/>
  <c r="I132" i="10" s="1"/>
  <c r="C138" i="10" s="1"/>
  <c r="C139" i="10" s="1"/>
  <c r="G6" i="1"/>
  <c r="I6" i="1" s="1"/>
  <c r="J6" i="1" s="1"/>
  <c r="I112" i="12"/>
  <c r="I131" i="12" s="1"/>
  <c r="I132" i="12" s="1"/>
  <c r="G16" i="1" s="1"/>
  <c r="I16" i="1" s="1"/>
  <c r="J16" i="1" s="1"/>
  <c r="C138" i="4"/>
  <c r="C139" i="4" s="1"/>
  <c r="I112" i="11"/>
  <c r="I131" i="11" s="1"/>
  <c r="I132" i="11" s="1"/>
  <c r="C138" i="11" s="1"/>
  <c r="C139" i="11" s="1"/>
  <c r="I112" i="8"/>
  <c r="I131" i="8" s="1"/>
  <c r="I132" i="8" s="1"/>
  <c r="B136" i="8" s="1"/>
  <c r="B136" i="6"/>
  <c r="G10" i="1"/>
  <c r="I10" i="1" s="1"/>
  <c r="J10" i="1" s="1"/>
  <c r="B136" i="5"/>
  <c r="C138" i="5"/>
  <c r="C139" i="5" s="1"/>
  <c r="G8" i="1"/>
  <c r="I8" i="1" s="1"/>
  <c r="J8" i="1" s="1"/>
  <c r="B136" i="3"/>
  <c r="C138" i="3"/>
  <c r="C139" i="3" s="1"/>
  <c r="C138" i="2"/>
  <c r="C139" i="2" s="1"/>
  <c r="I109" i="7"/>
  <c r="I110" i="7"/>
  <c r="I111" i="7"/>
  <c r="I121" i="7"/>
  <c r="I111" i="13"/>
  <c r="I121" i="13"/>
  <c r="I110" i="13"/>
  <c r="I109" i="13"/>
  <c r="I111" i="9"/>
  <c r="I110" i="9"/>
  <c r="I121" i="9"/>
  <c r="I109" i="9"/>
  <c r="C138" i="15"/>
  <c r="C139" i="15" s="1"/>
  <c r="B136" i="15"/>
  <c r="G19" i="1"/>
  <c r="I19" i="1" s="1"/>
  <c r="J19" i="1" s="1"/>
  <c r="I112" i="13" l="1"/>
  <c r="I131" i="13" s="1"/>
  <c r="I132" i="13" s="1"/>
  <c r="C138" i="13" s="1"/>
  <c r="C139" i="13" s="1"/>
  <c r="G14" i="1"/>
  <c r="I14" i="1" s="1"/>
  <c r="J14" i="1" s="1"/>
  <c r="B136" i="10"/>
  <c r="B136" i="12"/>
  <c r="C138" i="12"/>
  <c r="C139" i="12" s="1"/>
  <c r="G12" i="1"/>
  <c r="I12" i="1" s="1"/>
  <c r="J12" i="1" s="1"/>
  <c r="C138" i="8"/>
  <c r="C139" i="8" s="1"/>
  <c r="B136" i="11"/>
  <c r="G15" i="1"/>
  <c r="I15" i="1" s="1"/>
  <c r="J15" i="1" s="1"/>
  <c r="I112" i="9"/>
  <c r="I131" i="9" s="1"/>
  <c r="I132" i="9" s="1"/>
  <c r="B136" i="9" s="1"/>
  <c r="I112" i="7"/>
  <c r="I131" i="7" s="1"/>
  <c r="I132" i="7" s="1"/>
  <c r="G17" i="1" l="1"/>
  <c r="I17" i="1" s="1"/>
  <c r="J17" i="1" s="1"/>
  <c r="B136" i="13"/>
  <c r="G13" i="1"/>
  <c r="I13" i="1" s="1"/>
  <c r="J13" i="1" s="1"/>
  <c r="C138" i="9"/>
  <c r="C139" i="9" s="1"/>
  <c r="C138" i="7"/>
  <c r="C139" i="7" s="1"/>
  <c r="B136" i="7"/>
  <c r="G11" i="1"/>
  <c r="I11" i="1" s="1"/>
  <c r="J11" i="1" l="1"/>
  <c r="J20" i="1" s="1"/>
  <c r="I20" i="1"/>
</calcChain>
</file>

<file path=xl/sharedStrings.xml><?xml version="1.0" encoding="utf-8"?>
<sst xmlns="http://schemas.openxmlformats.org/spreadsheetml/2006/main" count="3645" uniqueCount="534">
  <si>
    <r>
      <rPr>
        <sz val="11"/>
        <color theme="1"/>
        <rFont val="Calibri"/>
        <family val="2"/>
      </rPr>
      <t xml:space="preserve">     </t>
    </r>
    <r>
      <rPr>
        <b/>
        <sz val="15"/>
        <color rgb="FF000000"/>
        <rFont val="Calibri"/>
        <family val="2"/>
      </rPr>
      <t>Anexo 2 Planilha de custos unitários</t>
    </r>
    <r>
      <rPr>
        <sz val="11"/>
        <color rgb="FF000000"/>
        <rFont val="Calibri"/>
        <family val="2"/>
      </rPr>
      <t xml:space="preserve"> </t>
    </r>
  </si>
  <si>
    <t>Resumo profissionais Manutenção RJ</t>
  </si>
  <si>
    <t>ITEM</t>
  </si>
  <si>
    <t>ESPECIFICAÇÃO</t>
  </si>
  <si>
    <t>CBO*</t>
  </si>
  <si>
    <t>Salário Base</t>
  </si>
  <si>
    <t>CUSTO UNIT.</t>
  </si>
  <si>
    <t>QUANTIDADE</t>
  </si>
  <si>
    <t>Valor Mensal</t>
  </si>
  <si>
    <t>VALOR ANUAL</t>
  </si>
  <si>
    <t>Posto de trabalho</t>
  </si>
  <si>
    <t>Encarregado</t>
  </si>
  <si>
    <t>Pedreiro</t>
  </si>
  <si>
    <t>Servente</t>
  </si>
  <si>
    <t>7170-20</t>
  </si>
  <si>
    <t>Pintor</t>
  </si>
  <si>
    <t>Bombeiro Hidráulico</t>
  </si>
  <si>
    <t>Técnico de Manutenção em Máquinas em Geral</t>
  </si>
  <si>
    <t>Mecanico de Ar Condicionado</t>
  </si>
  <si>
    <t>9111-15</t>
  </si>
  <si>
    <t>Marceneiro</t>
  </si>
  <si>
    <t>Caldereiro</t>
  </si>
  <si>
    <t>Eletrotécnico</t>
  </si>
  <si>
    <t>3131-20</t>
  </si>
  <si>
    <t>Eletricista Diurno 12x36h</t>
  </si>
  <si>
    <t>7321-20</t>
  </si>
  <si>
    <t>Eletricista Noturno 12x36h</t>
  </si>
  <si>
    <t>Lider de Almoxarifado</t>
  </si>
  <si>
    <t>Técnico em Eletrônica</t>
  </si>
  <si>
    <t>TOTAL</t>
  </si>
  <si>
    <t xml:space="preserve"> </t>
  </si>
  <si>
    <t>Discriminação dos Serviços</t>
  </si>
  <si>
    <t>A</t>
  </si>
  <si>
    <t>Data de apresentação da proposta</t>
  </si>
  <si>
    <t>B</t>
  </si>
  <si>
    <t>Município</t>
  </si>
  <si>
    <t>Rio de Janeiro</t>
  </si>
  <si>
    <t>C</t>
  </si>
  <si>
    <t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</si>
  <si>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</si>
  <si>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</si>
  <si>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</si>
  <si>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</si>
  <si>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</si>
  <si>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</si>
  <si>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Téc. Obras Civís</t>
  </si>
  <si>
    <t>Posto</t>
  </si>
  <si>
    <t>Dados para composição dos custos referentes à mão-de-obra</t>
  </si>
  <si>
    <t>Tipo de serviço (mesmo serviço com características distintas)</t>
  </si>
  <si>
    <t>Classificação Brasileira de Ocupações (CBO)</t>
  </si>
  <si>
    <t xml:space="preserve">Salário Nominativo da Categoria Profissional </t>
  </si>
  <si>
    <t>Categoria profissional (vinculada à execução contratual)</t>
  </si>
  <si>
    <t>Data base da categoria (dia/mês/ano)</t>
  </si>
  <si>
    <t>MÓDULO 1 - COMPOSIÇÃO DA REMUNERAÇÃO</t>
  </si>
  <si>
    <t>COMPOSIÇÃO DA REMUNERAÇÃO</t>
  </si>
  <si>
    <t>%</t>
  </si>
  <si>
    <t>VALOR (R$)</t>
  </si>
  <si>
    <t xml:space="preserve">Adicional Periculosidade  </t>
  </si>
  <si>
    <t>Adicional Insalubridade</t>
  </si>
  <si>
    <t>Adicional Noturno</t>
  </si>
  <si>
    <t>E</t>
  </si>
  <si>
    <t>Adicional de Hora Noturna Reduzida</t>
  </si>
  <si>
    <t>F</t>
  </si>
  <si>
    <t>Outros (especificar)</t>
  </si>
  <si>
    <t>TOTAL DO MÓDULO 1</t>
  </si>
  <si>
    <t>MÓDULO 2 – ENCARGOS E BENEFÍCIOS ANUAIS, MENSAIS E DIÁRIOS</t>
  </si>
  <si>
    <t>Submódulo 2.1 - 13º Salário, Férias e Adicional de Férias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</si>
  <si>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</si>
  <si>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t>Férias e Adicional de Férias</t>
  </si>
  <si>
    <t>TOTAL SUBMÓDULO 2.1</t>
  </si>
  <si>
    <t>BASE DE CÁLCULO PARA O SUBMÓDULO 2.2</t>
  </si>
  <si>
    <t>Submódulo 2.2 - GPS, FGTS e Outras Contribuições</t>
  </si>
  <si>
    <t xml:space="preserve">INSS </t>
  </si>
  <si>
    <t xml:space="preserve">Salário Educação </t>
  </si>
  <si>
    <t>SAT (Seguro Acidente de Trabalho) - Projeção</t>
  </si>
  <si>
    <t>SESC ou SESI</t>
  </si>
  <si>
    <t xml:space="preserve">SENAI - SENAC </t>
  </si>
  <si>
    <t xml:space="preserve">SEBRAE </t>
  </si>
  <si>
    <t>G</t>
  </si>
  <si>
    <t xml:space="preserve">INCRA </t>
  </si>
  <si>
    <t>H</t>
  </si>
  <si>
    <t xml:space="preserve">FGTS </t>
  </si>
  <si>
    <t>TOTAL SUBMÓDULO 2.2</t>
  </si>
  <si>
    <t>Submódulo 2.3 - Benefícios Mensais e Diários</t>
  </si>
  <si>
    <t>Transporte (Cláusula 18ª da CCT) =(9,4*2*22)-(I23*0,06)</t>
  </si>
  <si>
    <t>-</t>
  </si>
  <si>
    <t>Auxílio-Refeição/Alimentação  (Cláusula 11ª da CCT) =19,41*22*0,9</t>
  </si>
  <si>
    <t>Assistência Médica e Familiar (Cláusula xxª CCT)</t>
  </si>
  <si>
    <t>Seguro de Vida + Auxílio Funeral (Cláusula 15ª da CCT)</t>
  </si>
  <si>
    <t>Café da Manhã (Cláusula 10ª da CCT Sindstal) Valor obtido em pesquisa de internet</t>
  </si>
  <si>
    <t>Outros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</si>
  <si>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</si>
  <si>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</si>
  <si>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</si>
  <si>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</si>
  <si>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</si>
  <si>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</si>
  <si>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</si>
  <si>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</si>
  <si>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</si>
  <si>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TOTAL DO MÓDULO 2</t>
  </si>
  <si>
    <t>MÓDULO 3 – PROVISÃO PARA RESCISÃO</t>
  </si>
  <si>
    <t>PROVISÃO PARA RESCISÃO</t>
  </si>
  <si>
    <t>Aviso Prévio Indenizado</t>
  </si>
  <si>
    <t>Incidência do FGTS sobre Aviso Prévio Indenizado</t>
  </si>
  <si>
    <t>Multa do FGTS e Contribuição Social sobre o Aviso Prévio Indenizado</t>
  </si>
  <si>
    <t xml:space="preserve">Aviso Prévio Trabalhado </t>
  </si>
  <si>
    <t>Incidência de GPS, FGTS e outras contribuições sobre Aviso Prévio Trabalhado</t>
  </si>
  <si>
    <t xml:space="preserve">Multa do FGTS e Contribuição Social sobre o Aviso Prévio Trabalhado. </t>
  </si>
  <si>
    <t>TOTAL DO MÓDULO 3</t>
  </si>
  <si>
    <t>MÓDULO 4 – CUSTO DE REPOSIÇÃO DO PROFISSIONAL AUSENTE</t>
  </si>
  <si>
    <t>Submódulo 4.1 - Substituto nas Ausências Legais</t>
  </si>
  <si>
    <t xml:space="preserve">Substituto na cobertura de Férias </t>
  </si>
  <si>
    <t>Substituto na cobertura de Ausências Legais</t>
  </si>
  <si>
    <t>Substituto na cobertura de Licença Paternidade</t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</si>
  <si>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</si>
  <si>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Substituto na cobertura de Afastamento Maternidade</t>
  </si>
  <si>
    <t>Substituto na cobertura de Outras Ausências (especificar)</t>
  </si>
  <si>
    <t>TOTAL SUBMÓDULO 4.1</t>
  </si>
  <si>
    <t>Submódulo 4.2 - Substituto na Intrajornada</t>
  </si>
  <si>
    <t>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</si>
  <si>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</si>
  <si>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</si>
  <si>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</si>
  <si>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</si>
  <si>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</si>
  <si>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</si>
  <si>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</si>
  <si>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TOTAL DO MÓDULO 4</t>
  </si>
  <si>
    <t>MÓDULO 5 – INSUMOS DIVERSOS</t>
  </si>
  <si>
    <t>INSUMOS DIVERSOS</t>
  </si>
  <si>
    <t>Uniformes (Cláusula xxª da CCT)  4 Uniformes p/ ano</t>
  </si>
  <si>
    <t>EPIs</t>
  </si>
  <si>
    <t>Equipamentos</t>
  </si>
  <si>
    <t>Material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</si>
  <si>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</si>
  <si>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</si>
  <si>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</si>
  <si>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</si>
  <si>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</si>
  <si>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</si>
  <si>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</si>
  <si>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PIS</t>
  </si>
  <si>
    <t>C.2</t>
  </si>
  <si>
    <t>COFINS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</si>
  <si>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</si>
  <si>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</si>
  <si>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</si>
  <si>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</si>
  <si>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</si>
  <si>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</si>
  <si>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</si>
  <si>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</si>
  <si>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</si>
  <si>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</si>
  <si>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</si>
  <si>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</si>
  <si>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</si>
  <si>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</si>
  <si>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FATOR K</t>
  </si>
  <si>
    <t>PREÇO ANUAL</t>
  </si>
  <si>
    <t>PREÇO GLOBAL</t>
  </si>
  <si>
    <t>Adicional Insalubridade Não há previsão na CCT então % Sal. Mín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</si>
  <si>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</si>
  <si>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t>Auxílio-Refeição/Alimentação  (Cláusula 11ª da CCT) =18,40*22*0,9</t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</si>
  <si>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</si>
  <si>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</si>
  <si>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t>Transporte (Cláusula 18ª da CCT) =(8,55*2*22)-(I23*0,06)</t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</si>
  <si>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</si>
  <si>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</si>
  <si>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</si>
  <si>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Bombeiro Hid.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</si>
  <si>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</si>
  <si>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</si>
  <si>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Mecanico de Manutenção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</si>
  <si>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</si>
  <si>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</si>
  <si>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Mecânico Ar Cond.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</si>
  <si>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</si>
  <si>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</si>
  <si>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</si>
  <si>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</si>
  <si>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Caldeireiro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</si>
  <si>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</si>
  <si>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</si>
  <si>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</si>
  <si>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</si>
  <si>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Eletricista Diurno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</si>
  <si>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</si>
  <si>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t>Transporte (Cláusula 18ª da CCT) =(8,55*2*15)-(I23*0,06)</t>
  </si>
  <si>
    <t>Auxílio-Refeição/Alimentação  (Cláusula 11ª da CCT) =18,40*15*0,9</t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</si>
  <si>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</si>
  <si>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Eletricista Noturno</t>
  </si>
  <si>
    <t>Adicional Noturno 20% da  hora noturna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</si>
  <si>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</si>
  <si>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</si>
  <si>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Almoxarife</t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</si>
  <si>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</si>
  <si>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</si>
  <si>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13 (Décimo-terceiro) salário</t>
    </r>
    <r>
      <rPr>
        <sz val="10"/>
        <color rgb="FFFF0000"/>
        <rFont val="Arial"/>
        <family val="2"/>
      </rPr>
      <t xml:space="preserve"> </t>
    </r>
  </si>
  <si>
    <r>
      <rPr>
        <sz val="10"/>
        <color theme="1"/>
        <rFont val="Arial"/>
        <family val="2"/>
      </rPr>
      <t>Substituto na cobertura de Ausência por Acidente de Trabalho</t>
    </r>
    <r>
      <rPr>
        <sz val="10"/>
        <color rgb="FFFF0000"/>
        <rFont val="Arial"/>
        <family val="2"/>
      </rPr>
      <t xml:space="preserve"> </t>
    </r>
  </si>
  <si>
    <t>PLANILHA DE MEMÓRIA DE CÁLCULO UNIFORMES</t>
  </si>
  <si>
    <r>
      <rPr>
        <b/>
        <sz val="10"/>
        <color theme="1"/>
        <rFont val="Arial"/>
        <family val="2"/>
      </rPr>
      <t>Preencher apenas as colunas em cor Cinza</t>
    </r>
    <r>
      <rPr>
        <b/>
        <sz val="20"/>
        <color theme="1"/>
        <rFont val="Arial"/>
        <family val="2"/>
      </rPr>
      <t xml:space="preserve"> </t>
    </r>
  </si>
  <si>
    <t>Técnico de Obras Civis</t>
  </si>
  <si>
    <t>Mecânico de Ar condicionado</t>
  </si>
  <si>
    <t>Uniformes</t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</si>
  <si>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</si>
  <si>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t>Quantidades</t>
  </si>
  <si>
    <t>Valores</t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</si>
  <si>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</si>
  <si>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</si>
  <si>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t>Total</t>
  </si>
  <si>
    <t>Unitário</t>
  </si>
  <si>
    <t>Anual</t>
  </si>
  <si>
    <t>Mensal</t>
  </si>
  <si>
    <t>Uniforme</t>
  </si>
  <si>
    <t>CALÇA EM BRIM COM ELASTICO</t>
  </si>
  <si>
    <t>BLUSA</t>
  </si>
  <si>
    <t>SAPATO</t>
  </si>
  <si>
    <t>Valor mensal do custo de uniformes</t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</si>
  <si>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</si>
  <si>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</si>
  <si>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</si>
  <si>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</si>
  <si>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t>Eletricista Dia e Eletricista Noite</t>
  </si>
  <si>
    <r>
      <rPr>
        <sz val="8"/>
        <color theme="1"/>
        <rFont val="Verdana"/>
        <family val="2"/>
      </rPr>
      <t>Descrição dos Uniformes</t>
    </r>
    <r>
      <rPr>
        <i/>
        <sz val="8"/>
        <color theme="1"/>
        <rFont val="Verdana"/>
        <family val="2"/>
      </rPr>
      <t xml:space="preserve"> </t>
    </r>
    <r>
      <rPr>
        <sz val="8"/>
        <color theme="1"/>
        <rFont val="Verdana"/>
        <family val="2"/>
      </rPr>
      <t xml:space="preserve">(Memorial de Cálculo para base de Custo de 01 profissional) </t>
    </r>
  </si>
  <si>
    <t>Fornecimento de EPI's</t>
  </si>
  <si>
    <t xml:space="preserve">Descrição - Materiais </t>
  </si>
  <si>
    <t>Unidade</t>
  </si>
  <si>
    <t>Total de Unidades</t>
  </si>
  <si>
    <t>Valor Unitário Mediana Compras gov</t>
  </si>
  <si>
    <t>Alíquota CITL (%)</t>
  </si>
  <si>
    <t>Custo Unitário com CITL</t>
  </si>
  <si>
    <t xml:space="preserve"> Anual </t>
  </si>
  <si>
    <t>PLANILHA DE COMPOSIÇÃO DO CUSTOS INDIRETOS, TRIBUTOS E LUCRO (CITL) SOBRE SERVIÇOS</t>
  </si>
  <si>
    <t>Luva de raspa</t>
  </si>
  <si>
    <t>Título:</t>
  </si>
  <si>
    <t>PLANILHA DE MATERIAIS</t>
  </si>
  <si>
    <t>Cinto de segurança</t>
  </si>
  <si>
    <t>Capacete</t>
  </si>
  <si>
    <t>Unidade:</t>
  </si>
  <si>
    <t xml:space="preserve">Centro de Tecnologia Mineral - CETEM/RJ </t>
  </si>
  <si>
    <t>Luva pigmentada</t>
  </si>
  <si>
    <t>Serviço:</t>
  </si>
  <si>
    <t>Fornecimento de Materiais</t>
  </si>
  <si>
    <t>Luva para soldador cano longo</t>
  </si>
  <si>
    <t>CARGA TRIBUTÁRIA INCIDENTE SOBRE PRESTAÇÃO DE SERVIÇO</t>
  </si>
  <si>
    <t>Avental para soldador</t>
  </si>
  <si>
    <t>TIPO DE IMPOSTO</t>
  </si>
  <si>
    <t>ALÍQUOTA(%)</t>
  </si>
  <si>
    <t>BASE DE CÁLCULO</t>
  </si>
  <si>
    <t>Luva látex</t>
  </si>
  <si>
    <t>sobre o faturamento do serviço/material</t>
  </si>
  <si>
    <t>Protetor auricular</t>
  </si>
  <si>
    <t>P.I.S</t>
  </si>
  <si>
    <t>Óculos de segurança</t>
  </si>
  <si>
    <t>I.S.S</t>
  </si>
  <si>
    <t>Máscara facial</t>
  </si>
  <si>
    <t>Outros(Especificar)</t>
  </si>
  <si>
    <t>(Especificar)</t>
  </si>
  <si>
    <t>Kit respirador 6200 3M com cartucho, filtro e rententor CA 4115</t>
  </si>
  <si>
    <t>TOTAL DE TRIBUTOS S/ FATURAMENTO</t>
  </si>
  <si>
    <t>Máscara Protetor Facial Face Shield Lorben Antiembaçante Transparente Proteção Total - GT6364</t>
  </si>
  <si>
    <t>Luva nitrilica impermeável tátil proteção química ( m)</t>
  </si>
  <si>
    <t>ITENS DA COMPOSIÇÃO DO CITL</t>
  </si>
  <si>
    <t>Macacão Reforçado Proteção Química Impermeável Pintura ( g )</t>
  </si>
  <si>
    <t>ITENS</t>
  </si>
  <si>
    <t>DISCRIMINAÇÃO</t>
  </si>
  <si>
    <t>Luvas de proteção (borracha e vaqueta)</t>
  </si>
  <si>
    <t>DESPESAS ADMINISTRATIVAS</t>
  </si>
  <si>
    <t>Óculos de segurança (incolor e fumê)</t>
  </si>
  <si>
    <t>LUCRO BRUTO</t>
  </si>
  <si>
    <t>Máscara respiratória para gases e pó químico</t>
  </si>
  <si>
    <t>TRIBUTOS S/ FATURAMENTO</t>
  </si>
  <si>
    <t>Botina com biqueira de aço</t>
  </si>
  <si>
    <t>Capacete com jugular</t>
  </si>
  <si>
    <t>CITL SOBRE SERVIÇO</t>
  </si>
  <si>
    <t>Avental de raspa</t>
  </si>
  <si>
    <t>Cinto de segurança tipo paraquedista (para trabalho em altura) Luva de vaqueta</t>
  </si>
  <si>
    <t>Preencha somente as alíquotas (%) para incidência na base de cálculo</t>
  </si>
  <si>
    <t>Mangote de vaqueta</t>
  </si>
  <si>
    <t>Perneira</t>
  </si>
  <si>
    <t>Toca de solda</t>
  </si>
  <si>
    <t>Óculo proteção</t>
  </si>
  <si>
    <t>Avental de couro</t>
  </si>
  <si>
    <t>Blusa manga comprida anti chama</t>
  </si>
  <si>
    <t>Calça anti chama</t>
  </si>
  <si>
    <t>Máscara anti gases descartável</t>
  </si>
  <si>
    <t>Protetor facial para esmerilhar</t>
  </si>
  <si>
    <t>Mascara protetora para marcenaria</t>
  </si>
  <si>
    <t xml:space="preserve">Valor  Total Mensal e Anual dos Materiais de Higiene Pessoal </t>
  </si>
  <si>
    <t>DIGITE NAS CÉLULAS DE COR CINZA</t>
  </si>
  <si>
    <t>Valor por Colaborador</t>
  </si>
  <si>
    <t>Talhadeira</t>
  </si>
  <si>
    <t>Ponteiro</t>
  </si>
  <si>
    <t>Prumo</t>
  </si>
  <si>
    <t>Nível de Mão imantado</t>
  </si>
  <si>
    <t>Colher de Pedreiro</t>
  </si>
  <si>
    <t>Régua de Alumínio</t>
  </si>
  <si>
    <t>Rolo linha de Naylon</t>
  </si>
  <si>
    <t>Marreta média</t>
  </si>
  <si>
    <t>Martelo de Unha</t>
  </si>
  <si>
    <t>Torquês</t>
  </si>
  <si>
    <t>Lápis de Pedreiro</t>
  </si>
  <si>
    <t>AEROPRO Ferramentas Pistola de Pulverização de Ar R500 Lvlp com Bicos de 1,3/1,5/1,7 Mm</t>
  </si>
  <si>
    <t>Regulador de Ar</t>
  </si>
  <si>
    <t>Pistolas de Pintura Automotiva A610</t>
  </si>
  <si>
    <t>Pulverizador de Pistola de Pintura</t>
  </si>
  <si>
    <t>Misturador Batedor de Argamassa Fertak Para Furadeira Concreto Massa Corrida Tintas Original</t>
  </si>
  <si>
    <t>Parafusadeira e Furadeira Vonder 12 V (para bater as tintas)</t>
  </si>
  <si>
    <t>Mimo Style, Peneira em Aço Inox</t>
  </si>
  <si>
    <t>Desempenadeira Inox Lisa 12X29cm cabo aberto GaloEda Espátula de Aço Inox 15 cm</t>
  </si>
  <si>
    <t>TANLEY Lixadeira, Roto Orbital Elétrica, para Acabamentos, Modelo SS30</t>
  </si>
  <si>
    <t>Cabo Extensor Para Pintura Ajustável Condor</t>
  </si>
  <si>
    <t>Caçamba para tinta pintura profissional 10 litros Atlas</t>
  </si>
  <si>
    <t>FUNIL DE ALUMINIO - 15 CM</t>
  </si>
  <si>
    <t>Alicate bomba d'água</t>
  </si>
  <si>
    <t>Chave inglesa</t>
  </si>
  <si>
    <t>Chave grifa</t>
  </si>
  <si>
    <t>Chave grifa para lavatório</t>
  </si>
  <si>
    <t>Desentupidor elétrico</t>
  </si>
  <si>
    <t>Chave grifa 18, 24, 36 e 48</t>
  </si>
  <si>
    <t>Jogo de Chave de Catraca</t>
  </si>
  <si>
    <t>Kit Chave de Catraca</t>
  </si>
  <si>
    <t>Chave de soquete multifuncional</t>
  </si>
  <si>
    <t>Cortador de cano</t>
  </si>
  <si>
    <t>Cortador de tubo de PVC</t>
  </si>
  <si>
    <t>Alicate de bico reto e Universal, de pressão e de corte</t>
  </si>
  <si>
    <t>Arco de Serra</t>
  </si>
  <si>
    <t>Jogo de Chaves Allen: 1/8”- 7/32” – 3/16” – ¼” – 5/16” – 3/8” e 2mm -3mm- 4mm -6mm -8mm e10mm</t>
  </si>
  <si>
    <t>Jogo de Chave Combinada: 3/8”- 1/4” – 5/16” – 7/16” – 7/8” – ½” – 9/16” – ¾” e 1”</t>
  </si>
  <si>
    <t>Jogo de Chave Combinada Milímetro: 6 -8 -10 -11 -13 -14 -17 -22 -24 -28 -30 – 32</t>
  </si>
  <si>
    <t>Jogo de Catraca Soquete.</t>
  </si>
  <si>
    <t>Jogo de Chaves de Grifo: 8” – 14” e 18”</t>
  </si>
  <si>
    <t>Jogo de Chave Fenda Isolada 1/8”x8” – ¼”x6” e 5/16”x8”</t>
  </si>
  <si>
    <t>Jogo de Chave Inglesa 6” – 8” e 12”</t>
  </si>
  <si>
    <t>Jogo de Chaves Torx</t>
  </si>
  <si>
    <t>Martelo Bola 400g. e Martelo Pena</t>
  </si>
  <si>
    <t>Marreta</t>
  </si>
  <si>
    <t>Jogo de chaves combinadas (6 mm a 32 mm)</t>
  </si>
  <si>
    <t>Jogo de chaves fixas</t>
  </si>
  <si>
    <t>Chaves de fenda e Phillips (diversos tamanhos)</t>
  </si>
  <si>
    <t>Alicate universal</t>
  </si>
  <si>
    <t>Alicate de bico</t>
  </si>
  <si>
    <t>Alicate de corte diagonal</t>
  </si>
  <si>
    <t>Alicate bomba d’água</t>
  </si>
  <si>
    <t>Martelo</t>
  </si>
  <si>
    <t>Trena (5 m e 10 m)</t>
  </si>
  <si>
    <t>Nível de bolha</t>
  </si>
  <si>
    <t>Estilete e tesoura industrial</t>
  </si>
  <si>
    <t>Lanterna de cabeça (headlamp recarregável)</t>
  </si>
  <si>
    <t>Escova de aço e escova de limpeza</t>
  </si>
  <si>
    <t>Marreta de borracha</t>
  </si>
  <si>
    <t>Jogo de soquetes (até 32 mm)</t>
  </si>
  <si>
    <t>Jogo de Allen (curta e longa)</t>
  </si>
  <si>
    <t>Jogo de chaves Torx (T10 a T50 — essencial pra geladeiras modernas)</t>
  </si>
  <si>
    <t>Chave catraca com pontas intercambiáveis</t>
  </si>
  <si>
    <t>Jogo de chaves boca e canhão pequenas (para serviço interno em bebedouro e geladeira)</t>
  </si>
  <si>
    <t>Multímetro digital (com teste de capacitor e continuidade)</t>
  </si>
  <si>
    <t>Amperímetro tipo alicate (AC/DC)</t>
  </si>
  <si>
    <t>Termômetro digital tipo sonda e infravermelho</t>
  </si>
  <si>
    <t>Caneta de teste e detector de tensão sem contato</t>
  </si>
  <si>
    <t>Testador de capacitor</t>
  </si>
  <si>
    <t>Testador de termostato</t>
  </si>
  <si>
    <t>Pinça amperimétrica True RMS</t>
  </si>
  <si>
    <t>Testador de relé e protetor térmico</t>
  </si>
  <si>
    <t>Manifold (para R-22, R-410A, R-134a e R-404A)</t>
  </si>
  <si>
    <t>Mangueiras de carga com válvulas de segurança</t>
  </si>
  <si>
    <t>Bomba de vácuo 20 CFM – duplo estágio</t>
  </si>
  <si>
    <t>Vacuômetro digital de precisão</t>
  </si>
  <si>
    <t>Balança eletrônica de gás (digital, com tara)</t>
  </si>
  <si>
    <t>Cilindro de recolhimento de gás (recuperador)</t>
  </si>
  <si>
    <t>Válvula extratora Schrader</t>
  </si>
  <si>
    <t>Adaptadores para válvulas de serviço e conexões diversas</t>
  </si>
  <si>
    <t>Termômetro de contato</t>
  </si>
  <si>
    <t>Conjunto de válvulas esféricas e agulhas de bloqueio</t>
  </si>
  <si>
    <t>Válvula perfuradora de tubo (para carga em bebedouro e geladeira selada)</t>
  </si>
  <si>
    <t>Kit de carga rápida para R134a (com adaptador de baixa pressão)</t>
  </si>
  <si>
    <t>Corta-tubos (para cobre e alumínio até 1 1/8”)</t>
  </si>
  <si>
    <t>Escareador (rebarbador interno e externo)</t>
  </si>
  <si>
    <t>Alargador (flaring tool)</t>
  </si>
  <si>
    <t>Dobradeira de tubos (manual e tipo mola)</t>
  </si>
  <si>
    <t>Expansor de tubos</t>
  </si>
  <si>
    <t>Jogo de matrizes para flange</t>
  </si>
  <si>
    <t>Serra de arco com lâminas de reserva</t>
  </si>
  <si>
    <t>Lixa e malha abrasiva</t>
  </si>
  <si>
    <t>Pasta decapante e solda de prata 15%</t>
  </si>
  <si>
    <t>Maçarico GLP ou MAP gás com regulador e mangueiras</t>
  </si>
  <si>
    <t>Extintor de incêndio (CO₂ ou pó químico seco)</t>
  </si>
  <si>
    <t>Tubo de cobre e alumínio (vários diâmetros, sobressalente)</t>
  </si>
  <si>
    <t>Fita isolante e fita auto fusão (para linhas frigoríficas)</t>
  </si>
  <si>
    <t>Bomba de limpeza (para condensadora e evaporadora)</t>
  </si>
  <si>
    <t>Pulverizador químico (manual e elétrico)</t>
  </si>
  <si>
    <t>Compressor de ar portátil</t>
  </si>
  <si>
    <t>Escovas para aletas e filtros</t>
  </si>
  <si>
    <t>Escova de tubo e de dreno</t>
  </si>
  <si>
    <t>Produtos químicos:</t>
  </si>
  <si>
    <t>Limpa condensadora</t>
  </si>
  <si>
    <t>Limpa evaporadora</t>
  </si>
  <si>
    <t>Desincrustante alcalino</t>
  </si>
  <si>
    <t>Neutralizador de odores</t>
  </si>
  <si>
    <t>Limpa alumínio (para serpentinas)</t>
  </si>
  <si>
    <t>Pano de microfibra e toalhas industriais</t>
  </si>
  <si>
    <t>Luvas nitrílicas para manuseio químico</t>
  </si>
  <si>
    <t>Válvula perfuradora (tipo piercing)</t>
  </si>
  <si>
    <t>Kit de carga R134a e R600a (com manômetro e mangueira curta)</t>
  </si>
  <si>
    <t>Bomba de vácuo manual (emergencial)</t>
  </si>
  <si>
    <t>Adaptadores para tubo capilar</t>
  </si>
  <si>
    <t>Ferramenta para selagem de tubo</t>
  </si>
  <si>
    <t>Fita termocondutora para sensor</t>
  </si>
  <si>
    <t>Termômetro de contato (para teste de termostato e evaporador)</t>
  </si>
  <si>
    <t>Mini maçarico portátil (MAP ou butano)</t>
  </si>
  <si>
    <t>Kit de brasagem fina (para tubos de 1/8 e 3/16)</t>
  </si>
  <si>
    <t>Pinça de pressão pequena (para tubo fino)</t>
  </si>
  <si>
    <t>Conjunto de válvulas e bicos para teste de pressão</t>
  </si>
  <si>
    <t>Reservatório de recuperação pequeno (para gases domésticos)</t>
  </si>
  <si>
    <t>Alicate de corte e bico</t>
  </si>
  <si>
    <t>Alicate amperímetro ET 3200 minipa</t>
  </si>
  <si>
    <t>Multímetro digital</t>
  </si>
  <si>
    <t>Alicate universal isolamento 1000 volts com CEA</t>
  </si>
  <si>
    <t>Alicate prensa terminal tubular 1 - 10 mm²</t>
  </si>
  <si>
    <t>Alicate prensa terminal isolado 1 - 10 mm²</t>
  </si>
  <si>
    <t>Chave de fenda 1/8 isolado</t>
  </si>
  <si>
    <t>Chave de fenda 3/16 x 6 isolado</t>
  </si>
  <si>
    <t>Chave de fenda 5/16 isolado</t>
  </si>
  <si>
    <t>Chave de fenda 1/4 isolado</t>
  </si>
  <si>
    <t>Chave de fenda 1/4 cotoco isolado</t>
  </si>
  <si>
    <t>Chave philips 1/8 isolado</t>
  </si>
  <si>
    <t>Chave philips 3/8 isolado</t>
  </si>
  <si>
    <t>Chave philips 3/16 x 6 isolado</t>
  </si>
  <si>
    <t>Chave philips 1/4 cotoco</t>
  </si>
  <si>
    <t>Faca desencapadora de fios</t>
  </si>
  <si>
    <t>Bolsa de ferramentas</t>
  </si>
  <si>
    <t>Chave de teste</t>
  </si>
  <si>
    <t>Nível com imã</t>
  </si>
  <si>
    <t>Arco de serra</t>
  </si>
  <si>
    <t>Serrinha starreti (ou similar)</t>
  </si>
  <si>
    <t>Pistola de solda (soldagem de componente elétrico)</t>
  </si>
  <si>
    <t>Trena de 5 m</t>
  </si>
  <si>
    <t>Tubos de arame de solda</t>
  </si>
  <si>
    <t>Soprador térmico de 2200 watt 127 volts</t>
  </si>
  <si>
    <t>Furadeira 760 watts, 110 volts, hp 1640</t>
  </si>
  <si>
    <t>Martelete furador impacto 800 watts, 127 volts hp 2470</t>
  </si>
  <si>
    <t>Fonte de alimentação DC HF-3205D - Hikari</t>
  </si>
  <si>
    <t>Fonte chaveada 100 W 12 V 8,5A</t>
  </si>
  <si>
    <t>Fonte chaveada 200 W 24 V 8,3A</t>
  </si>
  <si>
    <t>Pinça de Ponta Curva HK - 17 ESD - Hikari</t>
  </si>
  <si>
    <t>Pinça reta HK - 12 ESD - Hikari</t>
  </si>
  <si>
    <t>Lupa de mesa com suporte e pinça Hikari HL - S10</t>
  </si>
  <si>
    <t>Kit de assistentes de soldagem HK - 151</t>
  </si>
  <si>
    <t>Mini Morsa HK - 201</t>
  </si>
  <si>
    <t>Testador de tensão HK- Test</t>
  </si>
  <si>
    <t>Ponta de prova de banana /jacaré HK - 23 - Hikari</t>
  </si>
  <si>
    <t>Rolo de solda estanho 500g 0,75 mm - Cast</t>
  </si>
  <si>
    <t>Suporte para rolo de estanho HK - 321 - Hikari</t>
  </si>
  <si>
    <t>Multimetro digital true - RMS - Testo 760-3 Código: 05907603</t>
  </si>
  <si>
    <t>Multimetro analógico - HM - 202A+ - Hikari</t>
  </si>
  <si>
    <t>Estação de solda ESD HK - 936A - 110V Hikari</t>
  </si>
  <si>
    <t>Estação de retrabalho ESD HK - 939 PRO 110V - Hikari</t>
  </si>
  <si>
    <t>Esponja Vegetal para Solda - Hikari</t>
  </si>
  <si>
    <t>Testador medidor de componentes eletrônicos LCR - T7_H</t>
  </si>
  <si>
    <t>Organizador plástico 64 gavetas 50x16x39 cm</t>
  </si>
  <si>
    <t>Jumpers para protoboard - macho/femea</t>
  </si>
  <si>
    <t>Protoboard 3220 pontos HK - P300 - hikari</t>
  </si>
  <si>
    <t>Fluxo de solsa 500g</t>
  </si>
  <si>
    <t>Fita dessoldadora hikari</t>
  </si>
  <si>
    <t>Solda estanho em pasta seringa 138ºc 35g Wylie</t>
  </si>
  <si>
    <t>Pasta para soldar cobix pote 110g plastico solda</t>
  </si>
  <si>
    <t>Manta antiestatica Esd cinza 2 camadas statron 1500x1500 mm</t>
  </si>
  <si>
    <t>Escova antiestatica ESD HK - 212 Hikari</t>
  </si>
  <si>
    <t>Alicate de corte frontal HK - 505 - Hikari</t>
  </si>
  <si>
    <t>Pincel antiestatico ESD HK - 218 - Hikari</t>
  </si>
  <si>
    <t>Jogo de chave HC - 16 - Hikari</t>
  </si>
  <si>
    <t>Mini luximetro Led HLX - 912 - Hikari</t>
  </si>
  <si>
    <t>Exaustor de fumaça para bancada HK - 707 ESD 220V - Hikari</t>
  </si>
  <si>
    <t>Termovisor com LCD TFT - MINIPA - MTV - 120</t>
  </si>
  <si>
    <t>Osciloscópio digital DHO914 Rigol</t>
  </si>
  <si>
    <t>Gerador de função 5 MHZ CAT II 300V MINIPA MF - 4205C</t>
  </si>
  <si>
    <t>Fita Kapton Alta temperatura térmica 50mm 33 metros</t>
  </si>
  <si>
    <t>Bateria selada Elgin 12v 7 ah Nobreak</t>
  </si>
  <si>
    <t>Fonte de alimentação para PC HP DPS - 240 TB A 240 W</t>
  </si>
  <si>
    <t>Caiza com luva de latex</t>
  </si>
  <si>
    <t>Pasta térmica cooler master 40G</t>
  </si>
  <si>
    <t>Mini chave interruptor comum 2/4/6 terminais</t>
  </si>
  <si>
    <t>Mini chave interruptor redondo 2/4/6 terminais</t>
  </si>
  <si>
    <t>Micro Switch</t>
  </si>
  <si>
    <t>Grampos Presilhas fixas</t>
  </si>
  <si>
    <t>Kit chave de precisão</t>
  </si>
  <si>
    <t>Fusível 1A/2A/5A/10A/15A</t>
  </si>
  <si>
    <t>Relé 5 terminais 5V/12V/24V</t>
  </si>
  <si>
    <t>Varistor 10 mm 250 V</t>
  </si>
  <si>
    <t>Módulo lgbt Fna41560b2</t>
  </si>
  <si>
    <t>Papel Sulfite A4, 75g, 210mmx297mm, Caixa com 10 resmas</t>
  </si>
  <si>
    <t>Caneta hidrográfica preta 4,0 mm</t>
  </si>
  <si>
    <t>Etiqueta Adesiva branca multiuso 18x37mm</t>
  </si>
  <si>
    <t>Alicate de pressão</t>
  </si>
  <si>
    <t>Chave de fenda</t>
  </si>
  <si>
    <t>Chave de philips</t>
  </si>
  <si>
    <t>Nível com ímã</t>
  </si>
  <si>
    <t>Esquadro de serralheiro</t>
  </si>
  <si>
    <t>Parafusadeira</t>
  </si>
  <si>
    <t>Plaina grande</t>
  </si>
  <si>
    <t>Plaina pequena</t>
  </si>
  <si>
    <t>Broca de videa</t>
  </si>
  <si>
    <t>Furadeira de impacto</t>
  </si>
  <si>
    <t>Jogo de formão reto</t>
  </si>
  <si>
    <t>Martelo de unha grande</t>
  </si>
  <si>
    <t>Martelo de unha pequeno</t>
  </si>
  <si>
    <t>Jogo de bits (profissional – Makita ou Bosh)</t>
  </si>
  <si>
    <t>Serrote médio</t>
  </si>
  <si>
    <t>Jogo de grampo sargento 2”/4”/6”/8”</t>
  </si>
  <si>
    <t>Jogo de chave de fendas</t>
  </si>
  <si>
    <t>Esquadro de 30cm</t>
  </si>
  <si>
    <t>Serra Tico-tico</t>
  </si>
  <si>
    <t>Lixadeira de madeira elétrica</t>
  </si>
  <si>
    <t>Trena de 10 metros</t>
  </si>
  <si>
    <t>Lixadeira de cinta</t>
  </si>
  <si>
    <t>Lixadeira de disco</t>
  </si>
  <si>
    <t>Instruções de preenchimento da planilha de formação de custos e preços</t>
  </si>
  <si>
    <t>Considerando os princípios da Administração Pública, especialmente, o da isonomia e o da transparência, informa-se que a planilha utilizada, por esta Administração, para a composição dos custos, será participada na divulgação dos documentos do certame.</t>
  </si>
  <si>
    <t>Bom certame a todos.</t>
  </si>
  <si>
    <r>
      <t xml:space="preserve">Assim, nesta, a planilha, em arquivo Excel, segue protegida por senha, tendo por mote a proteção daquelas células as quais os licitantes não gozam de habilitação para alteração. Ao seu turno, para as células que a habilitação existe, quais sejam aquelas relativas ao </t>
    </r>
    <r>
      <rPr>
        <b/>
        <u/>
        <sz val="12"/>
        <color rgb="FF000000"/>
        <rFont val="Arial"/>
        <family val="2"/>
        <scheme val="major"/>
      </rPr>
      <t>Lucro</t>
    </r>
    <r>
      <rPr>
        <sz val="12"/>
        <color rgb="FF000000"/>
        <rFont val="Arial"/>
        <family val="2"/>
        <scheme val="major"/>
      </rPr>
      <t xml:space="preserve"> e aos </t>
    </r>
    <r>
      <rPr>
        <b/>
        <u/>
        <sz val="12"/>
        <color rgb="FF000000"/>
        <rFont val="Arial"/>
        <family val="2"/>
        <scheme val="major"/>
      </rPr>
      <t>Custos Indiretos</t>
    </r>
    <r>
      <rPr>
        <sz val="12"/>
        <color rgb="FF000000"/>
        <rFont val="Arial"/>
        <family val="2"/>
        <scheme val="major"/>
      </rPr>
      <t>, estas seguem abertas para a sua alteração.</t>
    </r>
  </si>
  <si>
    <r>
      <t xml:space="preserve">Considerando que o objeto do certame contempla o fornecimento de insumos Uniformes, Equipamentos de Proteção Individual – EPI`s e Material, conforme Edital, a fim dos lançamentos dos relativos custos, o Licitante deverá fazê-los nas respectivas abas da planilha de formação de custos e preços, </t>
    </r>
    <r>
      <rPr>
        <b/>
        <u/>
        <sz val="12"/>
        <color rgb="FF000000"/>
        <rFont val="Arial"/>
        <family val="2"/>
        <scheme val="major"/>
      </rPr>
      <t>nas células em cor cinza de valor unitário, nas células relativas às alíquotas dos impostos e também naquelas que se referem a despesas administrativas e lucro bruto.</t>
    </r>
  </si>
  <si>
    <t xml:space="preserve"> RJ001394/2025</t>
  </si>
  <si>
    <t>7102-05</t>
  </si>
  <si>
    <t>7152-10</t>
  </si>
  <si>
    <t>7166-10</t>
  </si>
  <si>
    <t>7142-10</t>
  </si>
  <si>
    <t>9113-05</t>
  </si>
  <si>
    <t>7111-05</t>
  </si>
  <si>
    <t>7244-10</t>
  </si>
  <si>
    <t>3121-20</t>
  </si>
  <si>
    <t>4102-05</t>
  </si>
  <si>
    <t>3132-05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</si>
</sst>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&quot;R$&quot;\ #,##0.00"/>
    <numFmt numFmtId="165" formatCode="yyyy\-mm"/>
    <numFmt numFmtId="166" formatCode="yyyy\-m"/>
    <numFmt numFmtId="167" formatCode="&quot;R$&quot;#,##0.00"/>
    <numFmt numFmtId="168" formatCode="&quot;R$ &quot;#,##0.00_);[Red]\(&quot;R$ &quot;#,##0.00\)"/>
    <numFmt numFmtId="169" formatCode="_(&quot;R$ &quot;* #,##0.00_);_(&quot;R$ &quot;* \(#,##0.00\);_(&quot;R$ &quot;* &quot;-&quot;??_);_(@_)"/>
    <numFmt numFmtId="170" formatCode="_-* #,##0.00_-;\-* #,##0.00_-;_-* &quot;-&quot;??_-;_-@"/>
  </numFmts>
  <fonts count="33" x14ac:knownFonts="1">
    <font>
      <sz val="10"/>
      <color rgb="FF000000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9"/>
      <color rgb="FF000000"/>
      <name val="Verdana"/>
      <family val="2"/>
    </font>
    <font>
      <b/>
      <sz val="9"/>
      <color rgb="FF000000"/>
      <name val="Verdana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i/>
      <u/>
      <sz val="16"/>
      <color rgb="FF000000"/>
      <name val="Calibri"/>
      <family val="2"/>
    </font>
    <font>
      <b/>
      <sz val="8"/>
      <color rgb="FF000000"/>
      <name val="Arial Black"/>
      <family val="2"/>
    </font>
    <font>
      <b/>
      <sz val="10"/>
      <color rgb="FFFF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b/>
      <sz val="14"/>
      <color theme="1"/>
      <name val="Calibri"/>
      <family val="2"/>
    </font>
    <font>
      <b/>
      <i/>
      <sz val="11"/>
      <color rgb="FFFF0000"/>
      <name val="Calibri"/>
      <family val="2"/>
    </font>
    <font>
      <b/>
      <i/>
      <u/>
      <sz val="10"/>
      <color rgb="FFFF0000"/>
      <name val="Calibri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Arial"/>
      <family val="2"/>
    </font>
    <font>
      <i/>
      <sz val="8"/>
      <color theme="1"/>
      <name val="Verdana"/>
      <family val="2"/>
    </font>
    <font>
      <u/>
      <sz val="12"/>
      <color rgb="FF000000"/>
      <name val="Arial"/>
      <family val="2"/>
      <scheme val="major"/>
    </font>
    <font>
      <sz val="12"/>
      <color rgb="FF000000"/>
      <name val="Arial"/>
      <family val="2"/>
      <scheme val="major"/>
    </font>
    <font>
      <b/>
      <u/>
      <sz val="12"/>
      <color rgb="FF000000"/>
      <name val="Arial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E36C09"/>
        <bgColor rgb="FFE36C09"/>
      </patternFill>
    </fill>
    <fill>
      <patternFill patternType="solid">
        <fgColor rgb="FFFDE9D9"/>
        <bgColor rgb="FFFDE9D9"/>
      </patternFill>
    </fill>
    <fill>
      <patternFill patternType="solid">
        <fgColor rgb="FFFABF8F"/>
        <bgColor rgb="FFFABF8F"/>
      </patternFill>
    </fill>
    <fill>
      <patternFill patternType="solid">
        <fgColor rgb="FFFBD4B4"/>
        <bgColor rgb="FFFBD4B4"/>
      </patternFill>
    </fill>
    <fill>
      <patternFill patternType="solid">
        <fgColor rgb="FFBFBFBF"/>
        <bgColor rgb="FFBFBFBF"/>
      </patternFill>
    </fill>
    <fill>
      <patternFill patternType="solid">
        <fgColor rgb="FFFF8080"/>
        <bgColor rgb="FFFF8080"/>
      </patternFill>
    </fill>
  </fills>
  <borders count="8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27">
    <xf numFmtId="0" fontId="0" fillId="0" borderId="0" xfId="0" applyFont="1" applyAlignment="1"/>
    <xf numFmtId="0" fontId="1" fillId="0" borderId="0" xfId="0" applyFont="1" applyAlignment="1"/>
    <xf numFmtId="164" fontId="2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5" fontId="6" fillId="0" borderId="10" xfId="0" applyNumberFormat="1" applyFont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6" fontId="6" fillId="0" borderId="10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4" fontId="7" fillId="0" borderId="0" xfId="0" applyNumberFormat="1" applyFont="1" applyAlignment="1"/>
    <xf numFmtId="0" fontId="7" fillId="0" borderId="0" xfId="0" applyFont="1" applyAlignment="1"/>
    <xf numFmtId="0" fontId="7" fillId="0" borderId="13" xfId="0" applyFont="1" applyBorder="1" applyAlignment="1"/>
    <xf numFmtId="0" fontId="3" fillId="0" borderId="0" xfId="0" applyFont="1" applyAlignment="1">
      <alignment horizontal="left"/>
    </xf>
    <xf numFmtId="167" fontId="3" fillId="0" borderId="0" xfId="0" applyNumberFormat="1" applyFont="1" applyAlignment="1"/>
    <xf numFmtId="0" fontId="8" fillId="0" borderId="0" xfId="0" applyFont="1" applyAlignment="1"/>
    <xf numFmtId="0" fontId="9" fillId="0" borderId="0" xfId="0" applyFont="1" applyAlignment="1"/>
    <xf numFmtId="0" fontId="3" fillId="0" borderId="0" xfId="0" applyFont="1" applyAlignment="1"/>
    <xf numFmtId="0" fontId="10" fillId="0" borderId="0" xfId="0" applyFont="1" applyAlignment="1"/>
    <xf numFmtId="0" fontId="11" fillId="0" borderId="0" xfId="0" applyFont="1" applyAlignme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0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7" fillId="0" borderId="10" xfId="0" applyFont="1" applyBorder="1" applyAlignment="1"/>
    <xf numFmtId="2" fontId="7" fillId="0" borderId="10" xfId="0" applyNumberFormat="1" applyFont="1" applyBorder="1" applyAlignment="1"/>
    <xf numFmtId="10" fontId="7" fillId="0" borderId="10" xfId="0" applyNumberFormat="1" applyFont="1" applyBorder="1" applyAlignment="1">
      <alignment horizontal="center"/>
    </xf>
    <xf numFmtId="2" fontId="7" fillId="0" borderId="10" xfId="0" applyNumberFormat="1" applyFont="1" applyBorder="1" applyAlignment="1"/>
    <xf numFmtId="164" fontId="7" fillId="0" borderId="10" xfId="0" applyNumberFormat="1" applyFont="1" applyBorder="1" applyAlignment="1"/>
    <xf numFmtId="2" fontId="3" fillId="0" borderId="10" xfId="0" applyNumberFormat="1" applyFont="1" applyBorder="1" applyAlignment="1"/>
    <xf numFmtId="0" fontId="3" fillId="0" borderId="0" xfId="0" applyFont="1" applyAlignment="1">
      <alignment horizontal="center"/>
    </xf>
    <xf numFmtId="2" fontId="3" fillId="0" borderId="0" xfId="0" applyNumberFormat="1" applyFont="1" applyAlignment="1"/>
    <xf numFmtId="10" fontId="7" fillId="0" borderId="10" xfId="0" applyNumberFormat="1" applyFont="1" applyBorder="1" applyAlignment="1">
      <alignment horizontal="center" vertical="center"/>
    </xf>
    <xf numFmtId="10" fontId="7" fillId="4" borderId="10" xfId="0" applyNumberFormat="1" applyFont="1" applyFill="1" applyBorder="1" applyAlignment="1">
      <alignment horizontal="center" vertical="center"/>
    </xf>
    <xf numFmtId="10" fontId="3" fillId="0" borderId="10" xfId="0" applyNumberFormat="1" applyFont="1" applyBorder="1" applyAlignment="1">
      <alignment horizontal="center" vertical="center"/>
    </xf>
    <xf numFmtId="0" fontId="3" fillId="4" borderId="14" xfId="0" applyFont="1" applyFill="1" applyBorder="1" applyAlignment="1"/>
    <xf numFmtId="0" fontId="3" fillId="4" borderId="10" xfId="0" applyFont="1" applyFill="1" applyBorder="1" applyAlignment="1"/>
    <xf numFmtId="2" fontId="3" fillId="4" borderId="10" xfId="0" applyNumberFormat="1" applyFont="1" applyFill="1" applyBorder="1" applyAlignment="1"/>
    <xf numFmtId="10" fontId="3" fillId="0" borderId="10" xfId="0" applyNumberFormat="1" applyFont="1" applyBorder="1" applyAlignment="1">
      <alignment horizontal="center"/>
    </xf>
    <xf numFmtId="2" fontId="7" fillId="0" borderId="10" xfId="0" applyNumberFormat="1" applyFont="1" applyBorder="1" applyAlignment="1">
      <alignment horizontal="right"/>
    </xf>
    <xf numFmtId="164" fontId="7" fillId="0" borderId="10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2" fontId="7" fillId="0" borderId="0" xfId="0" applyNumberFormat="1" applyFont="1" applyAlignment="1"/>
    <xf numFmtId="0" fontId="3" fillId="4" borderId="10" xfId="0" applyFont="1" applyFill="1" applyBorder="1" applyAlignment="1">
      <alignment horizontal="center"/>
    </xf>
    <xf numFmtId="2" fontId="7" fillId="0" borderId="10" xfId="0" applyNumberFormat="1" applyFont="1" applyBorder="1" applyAlignment="1">
      <alignment horizontal="center"/>
    </xf>
    <xf numFmtId="10" fontId="7" fillId="0" borderId="10" xfId="0" applyNumberFormat="1" applyFont="1" applyBorder="1" applyAlignment="1"/>
    <xf numFmtId="0" fontId="13" fillId="0" borderId="2" xfId="0" applyFont="1" applyBorder="1" applyAlignment="1">
      <alignment horizontal="center"/>
    </xf>
    <xf numFmtId="10" fontId="13" fillId="0" borderId="13" xfId="0" applyNumberFormat="1" applyFont="1" applyBorder="1" applyAlignment="1"/>
    <xf numFmtId="2" fontId="13" fillId="0" borderId="3" xfId="0" applyNumberFormat="1" applyFont="1" applyBorder="1" applyAlignment="1"/>
    <xf numFmtId="0" fontId="13" fillId="0" borderId="5" xfId="0" applyFont="1" applyBorder="1" applyAlignment="1">
      <alignment horizontal="center"/>
    </xf>
    <xf numFmtId="0" fontId="13" fillId="0" borderId="0" xfId="0" applyFont="1" applyAlignment="1">
      <alignment horizontal="left"/>
    </xf>
    <xf numFmtId="10" fontId="13" fillId="0" borderId="0" xfId="0" applyNumberFormat="1" applyFont="1" applyAlignment="1"/>
    <xf numFmtId="2" fontId="13" fillId="0" borderId="6" xfId="0" applyNumberFormat="1" applyFont="1" applyBorder="1" applyAlignment="1"/>
    <xf numFmtId="0" fontId="12" fillId="0" borderId="5" xfId="0" applyFont="1" applyBorder="1" applyAlignment="1"/>
    <xf numFmtId="0" fontId="13" fillId="0" borderId="24" xfId="0" applyFont="1" applyBorder="1" applyAlignment="1">
      <alignment horizontal="center"/>
    </xf>
    <xf numFmtId="10" fontId="13" fillId="0" borderId="1" xfId="0" applyNumberFormat="1" applyFont="1" applyBorder="1" applyAlignment="1"/>
    <xf numFmtId="2" fontId="13" fillId="0" borderId="12" xfId="0" applyNumberFormat="1" applyFont="1" applyBorder="1" applyAlignment="1"/>
    <xf numFmtId="169" fontId="3" fillId="0" borderId="0" xfId="0" applyNumberFormat="1" applyFont="1" applyAlignment="1"/>
    <xf numFmtId="2" fontId="3" fillId="5" borderId="25" xfId="0" applyNumberFormat="1" applyFont="1" applyFill="1" applyBorder="1" applyAlignment="1"/>
    <xf numFmtId="170" fontId="7" fillId="0" borderId="0" xfId="0" applyNumberFormat="1" applyFont="1" applyAlignment="1"/>
    <xf numFmtId="164" fontId="12" fillId="0" borderId="10" xfId="0" applyNumberFormat="1" applyFont="1" applyBorder="1" applyAlignment="1"/>
    <xf numFmtId="10" fontId="12" fillId="0" borderId="10" xfId="0" applyNumberFormat="1" applyFont="1" applyBorder="1" applyAlignment="1">
      <alignment horizontal="center"/>
    </xf>
    <xf numFmtId="2" fontId="12" fillId="0" borderId="10" xfId="0" applyNumberFormat="1" applyFont="1" applyBorder="1" applyAlignment="1"/>
    <xf numFmtId="164" fontId="7" fillId="0" borderId="10" xfId="0" applyNumberFormat="1" applyFont="1" applyBorder="1" applyAlignment="1"/>
    <xf numFmtId="0" fontId="13" fillId="0" borderId="10" xfId="0" applyFont="1" applyBorder="1" applyAlignment="1">
      <alignment horizontal="center"/>
    </xf>
    <xf numFmtId="10" fontId="7" fillId="0" borderId="10" xfId="0" applyNumberFormat="1" applyFont="1" applyBorder="1" applyAlignment="1">
      <alignment horizontal="center"/>
    </xf>
    <xf numFmtId="0" fontId="3" fillId="7" borderId="25" xfId="0" applyFont="1" applyFill="1" applyBorder="1" applyAlignment="1">
      <alignment horizontal="left"/>
    </xf>
    <xf numFmtId="0" fontId="16" fillId="9" borderId="33" xfId="0" applyFont="1" applyFill="1" applyBorder="1" applyAlignment="1">
      <alignment horizontal="center" vertical="center" wrapText="1"/>
    </xf>
    <xf numFmtId="169" fontId="16" fillId="9" borderId="33" xfId="0" applyNumberFormat="1" applyFont="1" applyFill="1" applyBorder="1" applyAlignment="1">
      <alignment horizontal="center" vertical="center"/>
    </xf>
    <xf numFmtId="0" fontId="15" fillId="10" borderId="41" xfId="0" applyFont="1" applyFill="1" applyBorder="1" applyAlignment="1">
      <alignment horizontal="left" vertical="center" wrapText="1"/>
    </xf>
    <xf numFmtId="0" fontId="15" fillId="10" borderId="41" xfId="0" applyFont="1" applyFill="1" applyBorder="1" applyAlignment="1">
      <alignment horizontal="center"/>
    </xf>
    <xf numFmtId="169" fontId="15" fillId="0" borderId="43" xfId="0" applyNumberFormat="1" applyFont="1" applyBorder="1" applyAlignment="1"/>
    <xf numFmtId="169" fontId="3" fillId="7" borderId="33" xfId="0" applyNumberFormat="1" applyFont="1" applyFill="1" applyBorder="1" applyAlignment="1"/>
    <xf numFmtId="0" fontId="12" fillId="0" borderId="0" xfId="0" applyFont="1" applyAlignment="1">
      <alignment horizontal="left"/>
    </xf>
    <xf numFmtId="169" fontId="15" fillId="0" borderId="42" xfId="0" applyNumberFormat="1" applyFont="1" applyBorder="1" applyAlignment="1"/>
    <xf numFmtId="0" fontId="1" fillId="0" borderId="0" xfId="0" applyFont="1"/>
    <xf numFmtId="0" fontId="7" fillId="0" borderId="33" xfId="0" applyFont="1" applyBorder="1" applyAlignment="1"/>
    <xf numFmtId="0" fontId="5" fillId="4" borderId="33" xfId="0" applyFont="1" applyFill="1" applyBorder="1" applyAlignment="1">
      <alignment horizontal="center" vertical="center" wrapText="1" readingOrder="1"/>
    </xf>
    <xf numFmtId="169" fontId="20" fillId="4" borderId="33" xfId="0" applyNumberFormat="1" applyFont="1" applyFill="1" applyBorder="1" applyAlignment="1">
      <alignment vertical="center"/>
    </xf>
    <xf numFmtId="169" fontId="20" fillId="4" borderId="65" xfId="0" applyNumberFormat="1" applyFont="1" applyFill="1" applyBorder="1" applyAlignment="1">
      <alignment vertical="center"/>
    </xf>
    <xf numFmtId="0" fontId="21" fillId="4" borderId="33" xfId="0" applyFont="1" applyFill="1" applyBorder="1" applyAlignment="1">
      <alignment vertical="center"/>
    </xf>
    <xf numFmtId="0" fontId="21" fillId="4" borderId="33" xfId="0" applyFont="1" applyFill="1" applyBorder="1" applyAlignment="1">
      <alignment horizontal="left" vertical="center"/>
    </xf>
    <xf numFmtId="10" fontId="20" fillId="4" borderId="72" xfId="0" applyNumberFormat="1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vertical="center"/>
    </xf>
    <xf numFmtId="0" fontId="21" fillId="4" borderId="33" xfId="0" applyFont="1" applyFill="1" applyBorder="1" applyAlignment="1">
      <alignment horizontal="center" vertical="center"/>
    </xf>
    <xf numFmtId="0" fontId="20" fillId="4" borderId="74" xfId="0" applyFont="1" applyFill="1" applyBorder="1" applyAlignment="1">
      <alignment horizontal="center" vertical="center"/>
    </xf>
    <xf numFmtId="10" fontId="20" fillId="2" borderId="33" xfId="0" applyNumberFormat="1" applyFont="1" applyFill="1" applyBorder="1" applyAlignment="1">
      <alignment horizontal="center" vertical="center"/>
    </xf>
    <xf numFmtId="0" fontId="21" fillId="4" borderId="25" xfId="0" applyFont="1" applyFill="1" applyBorder="1" applyAlignment="1">
      <alignment vertical="center"/>
    </xf>
    <xf numFmtId="10" fontId="23" fillId="2" borderId="33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0" fillId="8" borderId="14" xfId="0" applyFont="1" applyFill="1" applyBorder="1" applyAlignment="1">
      <alignment horizontal="center" vertical="center" wrapText="1"/>
    </xf>
    <xf numFmtId="0" fontId="20" fillId="8" borderId="25" xfId="0" applyFont="1" applyFill="1" applyBorder="1" applyAlignment="1">
      <alignment horizontal="center" vertical="center" wrapText="1"/>
    </xf>
    <xf numFmtId="169" fontId="20" fillId="8" borderId="25" xfId="0" applyNumberFormat="1" applyFont="1" applyFill="1" applyBorder="1" applyAlignment="1">
      <alignment horizontal="center" vertical="center" wrapText="1"/>
    </xf>
    <xf numFmtId="0" fontId="20" fillId="8" borderId="76" xfId="0" applyFont="1" applyFill="1" applyBorder="1" applyAlignment="1">
      <alignment horizontal="center" vertical="center" wrapText="1"/>
    </xf>
    <xf numFmtId="169" fontId="20" fillId="8" borderId="79" xfId="0" applyNumberFormat="1" applyFont="1" applyFill="1" applyBorder="1" applyAlignment="1">
      <alignment vertical="center"/>
    </xf>
    <xf numFmtId="169" fontId="20" fillId="8" borderId="33" xfId="0" applyNumberFormat="1" applyFont="1" applyFill="1" applyBorder="1" applyAlignment="1">
      <alignment vertical="center"/>
    </xf>
    <xf numFmtId="0" fontId="5" fillId="4" borderId="80" xfId="0" applyFont="1" applyFill="1" applyBorder="1" applyAlignment="1">
      <alignment horizontal="left" vertical="top" wrapText="1" readingOrder="1"/>
    </xf>
    <xf numFmtId="0" fontId="5" fillId="4" borderId="80" xfId="0" applyFont="1" applyFill="1" applyBorder="1" applyAlignment="1">
      <alignment horizontal="center" vertical="center" wrapText="1" readingOrder="1"/>
    </xf>
    <xf numFmtId="169" fontId="20" fillId="4" borderId="80" xfId="0" applyNumberFormat="1" applyFont="1" applyFill="1" applyBorder="1" applyAlignment="1">
      <alignment vertical="center"/>
    </xf>
    <xf numFmtId="0" fontId="20" fillId="8" borderId="85" xfId="0" applyFont="1" applyFill="1" applyBorder="1" applyAlignment="1">
      <alignment horizontal="center" vertical="center" wrapText="1"/>
    </xf>
    <xf numFmtId="0" fontId="0" fillId="0" borderId="0" xfId="0" applyFont="1" applyAlignment="1"/>
    <xf numFmtId="10" fontId="7" fillId="0" borderId="10" xfId="0" applyNumberFormat="1" applyFont="1" applyBorder="1" applyAlignment="1" applyProtection="1">
      <alignment horizontal="center" vertical="center"/>
      <protection locked="0"/>
    </xf>
    <xf numFmtId="169" fontId="16" fillId="3" borderId="42" xfId="0" applyNumberFormat="1" applyFont="1" applyFill="1" applyBorder="1" applyAlignment="1" applyProtection="1">
      <protection locked="0"/>
    </xf>
    <xf numFmtId="169" fontId="20" fillId="2" borderId="33" xfId="0" applyNumberFormat="1" applyFont="1" applyFill="1" applyBorder="1" applyAlignment="1" applyProtection="1">
      <alignment vertical="center"/>
      <protection locked="0"/>
    </xf>
    <xf numFmtId="169" fontId="20" fillId="2" borderId="80" xfId="0" applyNumberFormat="1" applyFont="1" applyFill="1" applyBorder="1" applyAlignment="1" applyProtection="1">
      <alignment vertical="center"/>
      <protection locked="0"/>
    </xf>
    <xf numFmtId="0" fontId="27" fillId="0" borderId="0" xfId="0" applyFont="1" applyAlignment="1">
      <alignment vertical="center" wrapText="1"/>
    </xf>
    <xf numFmtId="10" fontId="22" fillId="2" borderId="69" xfId="0" applyNumberFormat="1" applyFont="1" applyFill="1" applyBorder="1" applyAlignment="1" applyProtection="1">
      <alignment horizontal="center" vertical="center"/>
      <protection locked="0"/>
    </xf>
    <xf numFmtId="10" fontId="22" fillId="2" borderId="72" xfId="0" applyNumberFormat="1" applyFont="1" applyFill="1" applyBorder="1" applyAlignment="1" applyProtection="1">
      <alignment horizontal="center" vertical="center"/>
      <protection locked="0"/>
    </xf>
    <xf numFmtId="10" fontId="20" fillId="2" borderId="42" xfId="0" applyNumberFormat="1" applyFont="1" applyFill="1" applyBorder="1" applyAlignment="1" applyProtection="1">
      <alignment horizontal="center" vertical="center"/>
      <protection locked="0"/>
    </xf>
    <xf numFmtId="10" fontId="20" fillId="2" borderId="75" xfId="0" applyNumberFormat="1" applyFont="1" applyFill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0" xfId="0" applyFont="1" applyAlignment="1"/>
    <xf numFmtId="0" fontId="5" fillId="0" borderId="8" xfId="0" applyFont="1" applyBorder="1" applyAlignment="1">
      <alignment horizontal="center" vertical="center" wrapText="1"/>
    </xf>
    <xf numFmtId="0" fontId="4" fillId="0" borderId="9" xfId="0" applyFont="1" applyBorder="1"/>
    <xf numFmtId="0" fontId="4" fillId="0" borderId="11" xfId="0" applyFont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5" fillId="0" borderId="4" xfId="0" applyFont="1" applyBorder="1" applyAlignment="1">
      <alignment horizontal="center" vertical="center" wrapText="1"/>
    </xf>
    <xf numFmtId="0" fontId="4" fillId="0" borderId="7" xfId="0" applyFont="1" applyBorder="1"/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5" xfId="0" applyFont="1" applyBorder="1"/>
    <xf numFmtId="0" fontId="4" fillId="0" borderId="6" xfId="0" applyFont="1" applyBorder="1"/>
    <xf numFmtId="0" fontId="7" fillId="0" borderId="8" xfId="0" applyFont="1" applyBorder="1" applyAlignment="1">
      <alignment horizontal="left"/>
    </xf>
    <xf numFmtId="0" fontId="3" fillId="0" borderId="8" xfId="0" applyFont="1" applyBorder="1" applyAlignment="1">
      <alignment horizontal="center"/>
    </xf>
    <xf numFmtId="0" fontId="3" fillId="4" borderId="20" xfId="0" applyFont="1" applyFill="1" applyBorder="1" applyAlignment="1">
      <alignment horizontal="center"/>
    </xf>
    <xf numFmtId="0" fontId="4" fillId="0" borderId="16" xfId="0" applyFont="1" applyBorder="1"/>
    <xf numFmtId="0" fontId="3" fillId="3" borderId="8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4" fillId="0" borderId="18" xfId="0" applyFont="1" applyBorder="1"/>
    <xf numFmtId="0" fontId="4" fillId="0" borderId="19" xfId="0" applyFont="1" applyBorder="1"/>
    <xf numFmtId="0" fontId="7" fillId="0" borderId="8" xfId="0" applyFont="1" applyBorder="1" applyAlignment="1"/>
    <xf numFmtId="0" fontId="3" fillId="4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13" fillId="0" borderId="13" xfId="0" applyFont="1" applyBorder="1" applyAlignment="1">
      <alignment horizontal="left"/>
    </xf>
    <xf numFmtId="0" fontId="4" fillId="0" borderId="13" xfId="0" applyFont="1" applyBorder="1"/>
    <xf numFmtId="0" fontId="13" fillId="0" borderId="0" xfId="0" applyFont="1" applyAlignment="1">
      <alignment horizontal="left"/>
    </xf>
    <xf numFmtId="0" fontId="13" fillId="0" borderId="1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4" borderId="21" xfId="0" applyFont="1" applyFill="1" applyBorder="1" applyAlignment="1">
      <alignment horizontal="center"/>
    </xf>
    <xf numFmtId="0" fontId="4" fillId="0" borderId="22" xfId="0" applyFont="1" applyBorder="1"/>
    <xf numFmtId="0" fontId="4" fillId="0" borderId="23" xfId="0" applyFont="1" applyBorder="1"/>
    <xf numFmtId="14" fontId="7" fillId="0" borderId="8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168" fontId="7" fillId="0" borderId="8" xfId="0" applyNumberFormat="1" applyFont="1" applyBorder="1" applyAlignment="1" applyProtection="1">
      <alignment horizontal="center"/>
      <protection locked="0"/>
    </xf>
    <xf numFmtId="0" fontId="4" fillId="0" borderId="9" xfId="0" applyFont="1" applyBorder="1" applyProtection="1">
      <protection locked="0"/>
    </xf>
    <xf numFmtId="0" fontId="7" fillId="0" borderId="8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left"/>
    </xf>
    <xf numFmtId="168" fontId="7" fillId="0" borderId="8" xfId="0" applyNumberFormat="1" applyFont="1" applyBorder="1" applyAlignment="1">
      <alignment horizontal="center"/>
    </xf>
    <xf numFmtId="0" fontId="14" fillId="8" borderId="29" xfId="0" applyFont="1" applyFill="1" applyBorder="1" applyAlignment="1">
      <alignment horizontal="center" vertical="center"/>
    </xf>
    <xf numFmtId="0" fontId="4" fillId="0" borderId="30" xfId="0" applyFont="1" applyBorder="1"/>
    <xf numFmtId="0" fontId="4" fillId="0" borderId="31" xfId="0" applyFont="1" applyBorder="1"/>
    <xf numFmtId="169" fontId="16" fillId="9" borderId="34" xfId="0" applyNumberFormat="1" applyFont="1" applyFill="1" applyBorder="1" applyAlignment="1">
      <alignment horizontal="center" vertical="center"/>
    </xf>
    <xf numFmtId="0" fontId="4" fillId="0" borderId="35" xfId="0" applyFont="1" applyBorder="1"/>
    <xf numFmtId="0" fontId="4" fillId="0" borderId="36" xfId="0" applyFont="1" applyBorder="1"/>
    <xf numFmtId="169" fontId="16" fillId="7" borderId="38" xfId="0" applyNumberFormat="1" applyFont="1" applyFill="1" applyBorder="1" applyAlignment="1">
      <alignment horizontal="center"/>
    </xf>
    <xf numFmtId="0" fontId="4" fillId="0" borderId="39" xfId="0" applyFont="1" applyBorder="1"/>
    <xf numFmtId="0" fontId="4" fillId="0" borderId="40" xfId="0" applyFont="1" applyBorder="1"/>
    <xf numFmtId="0" fontId="15" fillId="9" borderId="32" xfId="0" applyFont="1" applyFill="1" applyBorder="1" applyAlignment="1">
      <alignment horizontal="center" vertical="center" wrapText="1"/>
    </xf>
    <xf numFmtId="0" fontId="4" fillId="0" borderId="37" xfId="0" applyFont="1" applyBorder="1"/>
    <xf numFmtId="0" fontId="14" fillId="6" borderId="26" xfId="0" applyFont="1" applyFill="1" applyBorder="1" applyAlignment="1">
      <alignment horizontal="center" vertical="center"/>
    </xf>
    <xf numFmtId="0" fontId="4" fillId="0" borderId="27" xfId="0" applyFont="1" applyBorder="1"/>
    <xf numFmtId="0" fontId="4" fillId="0" borderId="28" xfId="0" applyFont="1" applyBorder="1"/>
    <xf numFmtId="0" fontId="3" fillId="7" borderId="34" xfId="0" applyFont="1" applyFill="1" applyBorder="1" applyAlignment="1">
      <alignment horizontal="center"/>
    </xf>
    <xf numFmtId="0" fontId="4" fillId="0" borderId="44" xfId="0" applyFont="1" applyBorder="1"/>
    <xf numFmtId="0" fontId="19" fillId="4" borderId="34" xfId="0" applyFont="1" applyFill="1" applyBorder="1" applyAlignment="1">
      <alignment horizontal="center" vertical="center" wrapText="1" readingOrder="1"/>
    </xf>
    <xf numFmtId="0" fontId="17" fillId="9" borderId="45" xfId="0" applyFont="1" applyFill="1" applyBorder="1" applyAlignment="1">
      <alignment horizontal="center" vertical="center" wrapText="1" readingOrder="1"/>
    </xf>
    <xf numFmtId="0" fontId="4" fillId="0" borderId="46" xfId="0" applyFont="1" applyBorder="1"/>
    <xf numFmtId="0" fontId="4" fillId="0" borderId="47" xfId="0" applyFont="1" applyBorder="1"/>
    <xf numFmtId="0" fontId="4" fillId="0" borderId="48" xfId="0" applyFont="1" applyBorder="1"/>
    <xf numFmtId="0" fontId="4" fillId="0" borderId="49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18" fillId="11" borderId="32" xfId="0" applyFont="1" applyFill="1" applyBorder="1" applyAlignment="1">
      <alignment horizontal="center" vertical="center" wrapText="1" readingOrder="1"/>
    </xf>
    <xf numFmtId="0" fontId="18" fillId="11" borderId="53" xfId="0" applyFont="1" applyFill="1" applyBorder="1" applyAlignment="1">
      <alignment horizontal="center" vertical="center" wrapText="1" readingOrder="1"/>
    </xf>
    <xf numFmtId="0" fontId="4" fillId="0" borderId="54" xfId="0" applyFont="1" applyBorder="1"/>
    <xf numFmtId="0" fontId="4" fillId="0" borderId="59" xfId="0" applyFont="1" applyBorder="1"/>
    <xf numFmtId="0" fontId="4" fillId="0" borderId="60" xfId="0" applyFont="1" applyBorder="1"/>
    <xf numFmtId="0" fontId="18" fillId="11" borderId="55" xfId="0" applyFont="1" applyFill="1" applyBorder="1" applyAlignment="1">
      <alignment horizontal="center" vertical="center" wrapText="1" readingOrder="1"/>
    </xf>
    <xf numFmtId="0" fontId="4" fillId="0" borderId="61" xfId="0" applyFont="1" applyBorder="1"/>
    <xf numFmtId="0" fontId="25" fillId="2" borderId="8" xfId="0" applyFont="1" applyFill="1" applyBorder="1" applyAlignment="1">
      <alignment horizontal="center" vertical="center"/>
    </xf>
    <xf numFmtId="0" fontId="21" fillId="4" borderId="34" xfId="0" applyFont="1" applyFill="1" applyBorder="1" applyAlignment="1">
      <alignment horizontal="center" vertical="center"/>
    </xf>
    <xf numFmtId="10" fontId="20" fillId="2" borderId="32" xfId="0" applyNumberFormat="1" applyFont="1" applyFill="1" applyBorder="1" applyAlignment="1">
      <alignment horizontal="center" vertical="center"/>
    </xf>
    <xf numFmtId="0" fontId="4" fillId="0" borderId="67" xfId="0" applyFont="1" applyBorder="1"/>
    <xf numFmtId="169" fontId="20" fillId="8" borderId="77" xfId="0" applyNumberFormat="1" applyFont="1" applyFill="1" applyBorder="1" applyAlignment="1">
      <alignment horizontal="center" vertical="center"/>
    </xf>
    <xf numFmtId="0" fontId="4" fillId="0" borderId="78" xfId="0" applyFont="1" applyBorder="1"/>
    <xf numFmtId="0" fontId="18" fillId="11" borderId="56" xfId="0" applyFont="1" applyFill="1" applyBorder="1" applyAlignment="1">
      <alignment horizontal="center" vertical="center" wrapText="1" readingOrder="1"/>
    </xf>
    <xf numFmtId="0" fontId="4" fillId="0" borderId="57" xfId="0" applyFont="1" applyBorder="1"/>
    <xf numFmtId="0" fontId="4" fillId="0" borderId="58" xfId="0" applyFont="1" applyBorder="1"/>
    <xf numFmtId="0" fontId="4" fillId="0" borderId="62" xfId="0" applyFont="1" applyBorder="1"/>
    <xf numFmtId="0" fontId="4" fillId="0" borderId="63" xfId="0" applyFont="1" applyBorder="1"/>
    <xf numFmtId="0" fontId="4" fillId="0" borderId="64" xfId="0" applyFont="1" applyBorder="1"/>
    <xf numFmtId="0" fontId="21" fillId="4" borderId="32" xfId="0" applyFont="1" applyFill="1" applyBorder="1" applyAlignment="1">
      <alignment horizontal="center" vertical="center"/>
    </xf>
    <xf numFmtId="0" fontId="20" fillId="4" borderId="53" xfId="0" applyFont="1" applyFill="1" applyBorder="1" applyAlignment="1">
      <alignment horizontal="left" vertical="center" wrapText="1"/>
    </xf>
    <xf numFmtId="0" fontId="4" fillId="0" borderId="66" xfId="0" applyFont="1" applyBorder="1"/>
    <xf numFmtId="0" fontId="20" fillId="4" borderId="34" xfId="0" applyFont="1" applyFill="1" applyBorder="1" applyAlignment="1">
      <alignment horizontal="left" vertical="center"/>
    </xf>
    <xf numFmtId="0" fontId="24" fillId="4" borderId="34" xfId="0" applyFont="1" applyFill="1" applyBorder="1" applyAlignment="1">
      <alignment horizontal="center" vertical="center"/>
    </xf>
    <xf numFmtId="0" fontId="22" fillId="4" borderId="38" xfId="0" applyFont="1" applyFill="1" applyBorder="1" applyAlignment="1">
      <alignment horizontal="center" vertical="center"/>
    </xf>
    <xf numFmtId="0" fontId="4" fillId="0" borderId="68" xfId="0" applyFont="1" applyBorder="1"/>
    <xf numFmtId="0" fontId="21" fillId="4" borderId="70" xfId="0" applyFont="1" applyFill="1" applyBorder="1" applyAlignment="1">
      <alignment horizontal="center" vertical="center"/>
    </xf>
    <xf numFmtId="0" fontId="22" fillId="4" borderId="34" xfId="0" applyFont="1" applyFill="1" applyBorder="1" applyAlignment="1">
      <alignment horizontal="center" vertical="center"/>
    </xf>
    <xf numFmtId="0" fontId="4" fillId="0" borderId="71" xfId="0" applyFont="1" applyBorder="1"/>
    <xf numFmtId="0" fontId="21" fillId="4" borderId="38" xfId="0" applyFont="1" applyFill="1" applyBorder="1" applyAlignment="1">
      <alignment horizontal="center" vertical="center"/>
    </xf>
    <xf numFmtId="0" fontId="20" fillId="4" borderId="38" xfId="0" applyFont="1" applyFill="1" applyBorder="1" applyAlignment="1">
      <alignment horizontal="center" vertical="center"/>
    </xf>
    <xf numFmtId="0" fontId="21" fillId="4" borderId="73" xfId="0" applyFont="1" applyFill="1" applyBorder="1" applyAlignment="1">
      <alignment horizontal="center" vertical="center"/>
    </xf>
    <xf numFmtId="0" fontId="19" fillId="4" borderId="81" xfId="0" applyFont="1" applyFill="1" applyBorder="1" applyAlignment="1">
      <alignment horizontal="center" vertical="center" wrapText="1" readingOrder="1"/>
    </xf>
    <xf numFmtId="10" fontId="20" fillId="2" borderId="82" xfId="0" applyNumberFormat="1" applyFont="1" applyFill="1" applyBorder="1" applyAlignment="1">
      <alignment horizontal="center" vertical="center"/>
    </xf>
    <xf numFmtId="0" fontId="4" fillId="0" borderId="83" xfId="0" applyFont="1" applyBorder="1"/>
    <xf numFmtId="0" fontId="4" fillId="0" borderId="84" xfId="0" applyFont="1" applyBorder="1"/>
    <xf numFmtId="0" fontId="4" fillId="0" borderId="8" xfId="0" applyFont="1" applyBorder="1" applyAlignment="1">
      <alignment horizontal="center" vertical="center"/>
    </xf>
    <xf numFmtId="10" fontId="4" fillId="4" borderId="10" xfId="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"/>
  <sheetViews>
    <sheetView tabSelected="1" workbookViewId="0">
      <selection activeCell="B6" sqref="B6"/>
    </sheetView>
  </sheetViews>
  <sheetFormatPr defaultRowHeight="12.75" x14ac:dyDescent="0.2"/>
  <cols>
    <col min="1" max="1" width="12.85546875" customWidth="1"/>
  </cols>
  <sheetData>
    <row r="1" spans="1:25" ht="18" customHeight="1" x14ac:dyDescent="0.2">
      <c r="A1" s="120" t="s">
        <v>518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</row>
    <row r="2" spans="1:25" ht="46.5" customHeight="1" x14ac:dyDescent="0.2">
      <c r="A2" s="118" t="s">
        <v>519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3"/>
      <c r="S2" s="113"/>
      <c r="T2" s="113"/>
      <c r="U2" s="113"/>
      <c r="V2" s="113"/>
      <c r="W2" s="113"/>
      <c r="X2" s="113"/>
      <c r="Y2" s="113"/>
    </row>
    <row r="3" spans="1:25" ht="60.75" customHeight="1" x14ac:dyDescent="0.2">
      <c r="A3" s="118" t="s">
        <v>521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</row>
    <row r="4" spans="1:25" ht="67.5" customHeight="1" x14ac:dyDescent="0.2">
      <c r="A4" s="118" t="s">
        <v>522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5" spans="1:25" ht="15" x14ac:dyDescent="0.2">
      <c r="A5" s="119" t="s">
        <v>520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</row>
    <row r="6" spans="1:25" x14ac:dyDescent="0.2">
      <c r="A6" s="108"/>
      <c r="B6" s="108"/>
      <c r="C6" s="108"/>
      <c r="D6" s="108"/>
      <c r="E6" s="108"/>
      <c r="F6" s="108"/>
      <c r="G6" s="108"/>
      <c r="H6" s="108"/>
      <c r="I6" s="108"/>
    </row>
    <row r="7" spans="1:25" x14ac:dyDescent="0.2">
      <c r="A7" s="108"/>
      <c r="B7" s="108"/>
      <c r="C7" s="108"/>
      <c r="D7" s="108"/>
      <c r="E7" s="108"/>
      <c r="F7" s="108"/>
      <c r="G7" s="108"/>
      <c r="H7" s="108"/>
      <c r="I7" s="108"/>
    </row>
    <row r="8" spans="1:25" x14ac:dyDescent="0.2">
      <c r="A8" s="108"/>
      <c r="B8" s="108"/>
      <c r="C8" s="108"/>
      <c r="D8" s="108"/>
      <c r="E8" s="108"/>
      <c r="F8" s="108"/>
      <c r="G8" s="108"/>
      <c r="H8" s="108"/>
      <c r="I8" s="108"/>
    </row>
    <row r="9" spans="1:25" x14ac:dyDescent="0.2">
      <c r="A9" s="108"/>
      <c r="B9" s="108"/>
      <c r="C9" s="108"/>
      <c r="D9" s="108"/>
      <c r="E9" s="108"/>
      <c r="F9" s="108"/>
      <c r="G9" s="108"/>
      <c r="H9" s="108"/>
      <c r="I9" s="108"/>
    </row>
    <row r="10" spans="1:25" x14ac:dyDescent="0.2">
      <c r="A10" s="108"/>
      <c r="B10" s="108"/>
      <c r="C10" s="108"/>
      <c r="D10" s="108"/>
      <c r="E10" s="108"/>
      <c r="F10" s="108"/>
      <c r="G10" s="108"/>
      <c r="H10" s="108"/>
      <c r="I10" s="108"/>
    </row>
    <row r="11" spans="1:25" x14ac:dyDescent="0.2">
      <c r="A11" s="108"/>
      <c r="B11" s="108"/>
      <c r="C11" s="108"/>
      <c r="D11" s="108"/>
      <c r="E11" s="108"/>
      <c r="F11" s="108"/>
      <c r="G11" s="108"/>
      <c r="H11" s="108"/>
      <c r="I11" s="108"/>
    </row>
    <row r="12" spans="1:25" x14ac:dyDescent="0.2">
      <c r="A12" s="108"/>
      <c r="B12" s="108"/>
      <c r="C12" s="108"/>
      <c r="D12" s="108"/>
      <c r="E12" s="108"/>
      <c r="F12" s="108"/>
      <c r="G12" s="108"/>
      <c r="H12" s="108"/>
      <c r="I12" s="108"/>
    </row>
    <row r="13" spans="1:25" x14ac:dyDescent="0.2">
      <c r="A13" s="108"/>
      <c r="B13" s="108"/>
      <c r="C13" s="108"/>
      <c r="D13" s="108"/>
      <c r="E13" s="108"/>
      <c r="F13" s="108"/>
      <c r="G13" s="108"/>
      <c r="H13" s="108"/>
      <c r="I13" s="108"/>
    </row>
    <row r="14" spans="1:25" x14ac:dyDescent="0.2">
      <c r="A14" s="108"/>
      <c r="B14" s="108"/>
      <c r="C14" s="108"/>
      <c r="D14" s="108"/>
      <c r="E14" s="108"/>
      <c r="F14" s="108"/>
      <c r="G14" s="108"/>
      <c r="H14" s="108"/>
      <c r="I14" s="108"/>
    </row>
    <row r="15" spans="1:25" x14ac:dyDescent="0.2">
      <c r="A15" s="108"/>
      <c r="B15" s="108"/>
      <c r="C15" s="108"/>
      <c r="D15" s="108"/>
      <c r="E15" s="108"/>
      <c r="F15" s="108"/>
      <c r="G15" s="108"/>
      <c r="H15" s="108"/>
      <c r="I15" s="108"/>
    </row>
    <row r="16" spans="1:25" x14ac:dyDescent="0.2">
      <c r="A16" s="108"/>
      <c r="B16" s="108"/>
      <c r="C16" s="108"/>
      <c r="D16" s="108"/>
      <c r="E16" s="108"/>
      <c r="F16" s="108"/>
      <c r="G16" s="108"/>
      <c r="H16" s="108"/>
      <c r="I16" s="108"/>
    </row>
    <row r="17" spans="1:9" x14ac:dyDescent="0.2">
      <c r="A17" s="108"/>
      <c r="B17" s="108"/>
      <c r="C17" s="108"/>
      <c r="D17" s="108"/>
      <c r="E17" s="108"/>
      <c r="F17" s="108"/>
      <c r="G17" s="108"/>
      <c r="H17" s="108"/>
      <c r="I17" s="108"/>
    </row>
    <row r="18" spans="1:9" x14ac:dyDescent="0.2">
      <c r="A18" s="108"/>
      <c r="B18" s="108"/>
      <c r="C18" s="108"/>
      <c r="D18" s="108"/>
      <c r="E18" s="108"/>
      <c r="F18" s="108"/>
      <c r="G18" s="108"/>
      <c r="H18" s="108"/>
      <c r="I18" s="108"/>
    </row>
    <row r="19" spans="1:9" x14ac:dyDescent="0.2">
      <c r="A19" s="108"/>
      <c r="B19" s="108"/>
      <c r="C19" s="108"/>
      <c r="D19" s="108"/>
      <c r="E19" s="108"/>
      <c r="F19" s="108"/>
      <c r="G19" s="108"/>
      <c r="H19" s="108"/>
      <c r="I19" s="108"/>
    </row>
    <row r="20" spans="1:9" x14ac:dyDescent="0.2">
      <c r="A20" s="108"/>
      <c r="B20" s="108"/>
      <c r="C20" s="108"/>
      <c r="D20" s="108"/>
      <c r="E20" s="108"/>
      <c r="F20" s="108"/>
      <c r="G20" s="108"/>
      <c r="H20" s="108"/>
      <c r="I20" s="108"/>
    </row>
    <row r="21" spans="1:9" x14ac:dyDescent="0.2">
      <c r="A21" s="108"/>
      <c r="B21" s="108"/>
      <c r="C21" s="108"/>
      <c r="D21" s="108"/>
      <c r="E21" s="108"/>
      <c r="F21" s="108"/>
      <c r="G21" s="108"/>
      <c r="H21" s="108"/>
      <c r="I21" s="108"/>
    </row>
    <row r="22" spans="1:9" x14ac:dyDescent="0.2">
      <c r="A22" s="108"/>
      <c r="B22" s="108"/>
      <c r="C22" s="108"/>
      <c r="D22" s="108"/>
      <c r="E22" s="108"/>
      <c r="F22" s="108"/>
      <c r="G22" s="108"/>
      <c r="H22" s="108"/>
      <c r="I22" s="108"/>
    </row>
    <row r="23" spans="1:9" x14ac:dyDescent="0.2">
      <c r="A23" s="108"/>
      <c r="B23" s="108"/>
      <c r="C23" s="108"/>
      <c r="D23" s="108"/>
      <c r="E23" s="108"/>
      <c r="F23" s="108"/>
      <c r="G23" s="108"/>
      <c r="H23" s="108"/>
      <c r="I23" s="108"/>
    </row>
    <row r="24" spans="1:9" x14ac:dyDescent="0.2">
      <c r="A24" s="108"/>
      <c r="B24" s="108"/>
      <c r="C24" s="108"/>
      <c r="D24" s="108"/>
      <c r="E24" s="108"/>
      <c r="F24" s="108"/>
      <c r="G24" s="108"/>
      <c r="H24" s="108"/>
      <c r="I24" s="108"/>
    </row>
    <row r="25" spans="1:9" x14ac:dyDescent="0.2">
      <c r="A25" s="108"/>
      <c r="B25" s="108"/>
      <c r="C25" s="108"/>
      <c r="D25" s="108"/>
      <c r="E25" s="108"/>
      <c r="F25" s="108"/>
      <c r="G25" s="108"/>
      <c r="H25" s="108"/>
      <c r="I25" s="108"/>
    </row>
    <row r="26" spans="1:9" x14ac:dyDescent="0.2">
      <c r="A26" s="108"/>
      <c r="B26" s="108"/>
      <c r="C26" s="108"/>
      <c r="D26" s="108"/>
      <c r="E26" s="108"/>
      <c r="F26" s="108"/>
      <c r="G26" s="108"/>
      <c r="H26" s="108"/>
      <c r="I26" s="108"/>
    </row>
    <row r="27" spans="1:9" x14ac:dyDescent="0.2">
      <c r="A27" s="108"/>
      <c r="B27" s="108"/>
      <c r="C27" s="108"/>
      <c r="D27" s="108"/>
      <c r="E27" s="108"/>
      <c r="F27" s="108"/>
      <c r="G27" s="108"/>
      <c r="H27" s="108"/>
      <c r="I27" s="108"/>
    </row>
    <row r="28" spans="1:9" x14ac:dyDescent="0.2">
      <c r="A28" s="108"/>
      <c r="B28" s="108"/>
      <c r="C28" s="108"/>
      <c r="D28" s="108"/>
      <c r="E28" s="108"/>
      <c r="F28" s="108"/>
      <c r="G28" s="108"/>
      <c r="H28" s="108"/>
      <c r="I28" s="108"/>
    </row>
    <row r="29" spans="1:9" x14ac:dyDescent="0.2">
      <c r="A29" s="108"/>
      <c r="B29" s="108"/>
      <c r="C29" s="108"/>
      <c r="D29" s="108"/>
      <c r="E29" s="108"/>
      <c r="F29" s="108"/>
      <c r="G29" s="108"/>
      <c r="H29" s="108"/>
      <c r="I29" s="108"/>
    </row>
    <row r="30" spans="1:9" x14ac:dyDescent="0.2">
      <c r="A30" s="108"/>
      <c r="B30" s="108"/>
      <c r="C30" s="108"/>
      <c r="D30" s="108"/>
      <c r="E30" s="108"/>
      <c r="F30" s="108"/>
      <c r="G30" s="108"/>
      <c r="H30" s="108"/>
      <c r="I30" s="10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5">
    <mergeCell ref="A2:Q2"/>
    <mergeCell ref="A3:Q3"/>
    <mergeCell ref="A4:Q4"/>
    <mergeCell ref="A5:Q5"/>
    <mergeCell ref="A1:Q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30" zoomScaleNormal="130" workbookViewId="0">
      <selection activeCell="K11" sqref="K11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20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Marceneiro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529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2477.15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2477.15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1" t="s">
        <v>162</v>
      </c>
      <c r="C25" s="125"/>
      <c r="D25" s="125"/>
      <c r="E25" s="125"/>
      <c r="F25" s="125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2801.35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180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233.35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338.96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572.30999999999995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3373.66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674.73199999999997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84.341499999999996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101.20979999999999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50.604899999999994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33.736599999999996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20.241959999999999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6.7473200000000002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269.89279999999997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1241.5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264.971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875.68899999999996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572.30999999999995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1241.5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875.68899999999996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2689.49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11.765669999999998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0.94125359999999991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89.643199999999993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54.34619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19.999397920000003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22.410799999999998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199.1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22.971070000000001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0.56027000000000005</v>
      </c>
      <c r="J79" s="18"/>
      <c r="K79" s="18"/>
    </row>
    <row r="80" spans="1:26" ht="12.75" customHeight="1" x14ac:dyDescent="0.2">
      <c r="A80" s="31" t="s">
        <v>39</v>
      </c>
      <c r="B80" s="134" t="s">
        <v>181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0.84040499999999985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17.088235000000001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41.45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41.45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41.45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Uniformes!K22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191.22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445.78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134.90697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621.38968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408.80900000000003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1802.1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7011.08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8176.18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1165.0999999999999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2801.35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2689.49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199.1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41.45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6374.08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1802.1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8176.18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2.9186570760526176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16352.36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196228.32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30" zoomScaleNormal="130" workbookViewId="0">
      <selection activeCell="J12" sqref="J12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182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Caldeireiro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530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2782.67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2782.67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1" t="s">
        <v>162</v>
      </c>
      <c r="C25" s="125"/>
      <c r="D25" s="125"/>
      <c r="E25" s="125"/>
      <c r="F25" s="125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3106.87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183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258.8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375.93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634.73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3741.6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748.32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93.54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112.24799999999999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56.123999999999995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37.415999999999997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22.4496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7.4832000000000001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299.32799999999997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1376.9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246.63980000000004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857.35780000000011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634.73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1376.9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857.35780000000011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2868.98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13.048853999999999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1.0439083199999999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99.419839999999994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60.273277999999998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22.180566304000003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24.854959999999998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220.82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25.476334000000001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0.62137399999999998</v>
      </c>
      <c r="J79" s="18"/>
      <c r="K79" s="18"/>
    </row>
    <row r="80" spans="1:26" ht="12.75" customHeight="1" x14ac:dyDescent="0.2">
      <c r="A80" s="31" t="s">
        <v>39</v>
      </c>
      <c r="B80" s="134" t="s">
        <v>184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0.93206099999999992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18.951907000000002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45.98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45.98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45.98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Uniformes!K32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206.56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481.54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145.72800000000001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671.23199999999997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441.6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1946.66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7573.44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8832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1258.56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3106.87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2868.98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220.82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45.98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6885.34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1946.66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8832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2.8427323962702014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17664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211968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30" zoomScaleNormal="130" workbookViewId="0">
      <selection activeCell="H8" sqref="H8:I8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22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Eletrotécnico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23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3415.12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3415.12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0.3</v>
      </c>
      <c r="I24" s="35">
        <f>I23*H24</f>
        <v>1024.5359999999998</v>
      </c>
      <c r="J24" s="18"/>
      <c r="K24" s="18"/>
    </row>
    <row r="25" spans="1:11" ht="12.75" customHeight="1" x14ac:dyDescent="0.2">
      <c r="A25" s="31" t="s">
        <v>37</v>
      </c>
      <c r="B25" s="134" t="s">
        <v>162</v>
      </c>
      <c r="C25" s="125"/>
      <c r="D25" s="125"/>
      <c r="E25" s="125"/>
      <c r="F25" s="125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4439.6499999999996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185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369.82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537.19000000000005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907.01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5346.66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1069.3320000000001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133.66650000000001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160.3998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80.1999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53.4666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32.07996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10.69332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427.7328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1967.57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208.69280000000003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819.41079999999999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907.01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1967.57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819.41079999999999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3693.99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18.646529999999998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1.4917223999999998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142.06879999999998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86.12921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31.695549280000002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35.517199999999995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315.54000000000002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36.40513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0.88793</v>
      </c>
      <c r="J79" s="18"/>
      <c r="K79" s="18"/>
    </row>
    <row r="80" spans="1:26" ht="12.75" customHeight="1" x14ac:dyDescent="0.2">
      <c r="A80" s="31" t="s">
        <v>39</v>
      </c>
      <c r="B80" s="134" t="s">
        <v>186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1.3318949999999998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27.081865000000001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65.7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65.7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65.7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Uniformes!K42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274.72000000000003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640.45000000000005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193.81939499999999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892.74387999999988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587.33150000000001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2589.06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10072.74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11746.63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1673.89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4439.6499999999996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3693.99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315.54000000000002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65.7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9157.57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2589.06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11746.63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2.645845956325386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23493.26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281919.12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30" zoomScaleNormal="130" workbookViewId="0">
      <selection activeCell="J14" sqref="J14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187</v>
      </c>
      <c r="B12" s="124"/>
      <c r="C12" s="145" t="s">
        <v>46</v>
      </c>
      <c r="D12" s="124"/>
      <c r="E12" s="145">
        <v>2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Eletricista Diurno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531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3071.39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3071.39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0.3</v>
      </c>
      <c r="I24" s="35">
        <f>I23*H24</f>
        <v>921.41699999999992</v>
      </c>
      <c r="J24" s="18"/>
      <c r="K24" s="18"/>
    </row>
    <row r="25" spans="1:11" ht="12.75" customHeight="1" x14ac:dyDescent="0.2">
      <c r="A25" s="31" t="s">
        <v>37</v>
      </c>
      <c r="B25" s="134" t="s">
        <v>162</v>
      </c>
      <c r="C25" s="125"/>
      <c r="D25" s="125"/>
      <c r="E25" s="125"/>
      <c r="F25" s="125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3992.8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188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332.6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483.12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815.72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4808.5200000000004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961.70400000000018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120.21300000000002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144.25560000000002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72.127800000000008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48.085200000000007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28.851120000000002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9.6170400000000011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384.68160000000006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1769.53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189</v>
      </c>
      <c r="C50" s="125"/>
      <c r="D50" s="125"/>
      <c r="E50" s="125"/>
      <c r="F50" s="125"/>
      <c r="G50" s="124"/>
      <c r="H50" s="29" t="s">
        <v>85</v>
      </c>
      <c r="I50" s="47">
        <f>(9.4*2*15)-(I23*0.06)</f>
        <v>97.716600000000028</v>
      </c>
      <c r="J50" s="18"/>
      <c r="K50" s="18"/>
    </row>
    <row r="51" spans="1:11" ht="12.75" customHeight="1" x14ac:dyDescent="0.2">
      <c r="A51" s="31" t="s">
        <v>34</v>
      </c>
      <c r="B51" s="142" t="s">
        <v>190</v>
      </c>
      <c r="C51" s="125"/>
      <c r="D51" s="125"/>
      <c r="E51" s="125"/>
      <c r="F51" s="125"/>
      <c r="G51" s="124"/>
      <c r="H51" s="29" t="s">
        <v>85</v>
      </c>
      <c r="I51" s="47">
        <f>19.41*15*0.9</f>
        <v>262.03499999999997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H54*15</f>
        <v>126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527.35159999999996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815.72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1769.53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527.35159999999996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3112.6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16.769759999999998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1.3415808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127.76960000000001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77.46032000000001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28.505397760000005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31.942400000000003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283.77999999999997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32.740960000000001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0.79856000000000005</v>
      </c>
      <c r="J79" s="18"/>
      <c r="K79" s="18"/>
    </row>
    <row r="80" spans="1:26" ht="12.75" customHeight="1" x14ac:dyDescent="0.2">
      <c r="A80" s="31" t="s">
        <v>39</v>
      </c>
      <c r="B80" s="134" t="s">
        <v>191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1.19784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24.356080000000002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59.09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59.09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59.09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Uniformes!K52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242.72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565.85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171.24458999999999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788.76295999999991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518.923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2287.5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8899.5300000000007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10378.459999999999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1478.93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3992.8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3112.6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283.77999999999997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59.09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8090.96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2287.5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10378.459999999999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2.5992937287116806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20756.919999999998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249083.03999999998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30" zoomScaleNormal="130" workbookViewId="0">
      <selection activeCell="N34" sqref="N34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5.42578125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192</v>
      </c>
      <c r="B12" s="124"/>
      <c r="C12" s="145" t="s">
        <v>46</v>
      </c>
      <c r="D12" s="124"/>
      <c r="E12" s="145">
        <v>2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Eletricista Noturno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531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3071.39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3071.39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0.3</v>
      </c>
      <c r="I24" s="35">
        <f>I23*H24</f>
        <v>921.41699999999992</v>
      </c>
      <c r="J24" s="18"/>
      <c r="K24" s="18"/>
    </row>
    <row r="25" spans="1:11" ht="12.75" customHeight="1" x14ac:dyDescent="0.2">
      <c r="A25" s="31" t="s">
        <v>37</v>
      </c>
      <c r="B25" s="134" t="s">
        <v>162</v>
      </c>
      <c r="C25" s="125"/>
      <c r="D25" s="125"/>
      <c r="E25" s="125"/>
      <c r="F25" s="125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72" t="s">
        <v>39</v>
      </c>
      <c r="B26" s="161" t="s">
        <v>193</v>
      </c>
      <c r="C26" s="125"/>
      <c r="D26" s="125"/>
      <c r="E26" s="125"/>
      <c r="F26" s="125"/>
      <c r="G26" s="124"/>
      <c r="H26" s="69"/>
      <c r="I26" s="70">
        <f>((H17+I24)/180)*9*0.2*15</f>
        <v>598.92104999999992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4591.72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194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382.49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555.59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938.08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5529.8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1105.96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138.245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165.89400000000001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82.947000000000003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55.298000000000002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33.178800000000003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11.059600000000001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442.38400000000001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2034.96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189</v>
      </c>
      <c r="C50" s="125"/>
      <c r="D50" s="125"/>
      <c r="E50" s="125"/>
      <c r="F50" s="125"/>
      <c r="G50" s="124"/>
      <c r="H50" s="29" t="s">
        <v>85</v>
      </c>
      <c r="I50" s="47">
        <f>(9.4*2*15)-(I23*0.06)</f>
        <v>97.716600000000028</v>
      </c>
      <c r="J50" s="18"/>
      <c r="K50" s="18"/>
    </row>
    <row r="51" spans="1:11" ht="12.75" customHeight="1" x14ac:dyDescent="0.2">
      <c r="A51" s="31" t="s">
        <v>34</v>
      </c>
      <c r="B51" s="142" t="s">
        <v>190</v>
      </c>
      <c r="C51" s="125"/>
      <c r="D51" s="125"/>
      <c r="E51" s="125"/>
      <c r="F51" s="125"/>
      <c r="G51" s="124"/>
      <c r="H51" s="29" t="s">
        <v>85</v>
      </c>
      <c r="I51" s="47">
        <f>19.41*15*0.9</f>
        <v>262.03499999999997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H54*15</f>
        <v>126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527.35159999999996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938.08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2034.96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527.35159999999996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3500.39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19.285223999999999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1.5428179200000001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146.93504000000001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89.079368000000002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32.781207424000009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36.733760000000004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326.35000000000002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37.652104000000008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0.91834400000000005</v>
      </c>
      <c r="J79" s="18"/>
      <c r="K79" s="18"/>
    </row>
    <row r="80" spans="1:26" ht="12.75" customHeight="1" x14ac:dyDescent="0.2">
      <c r="A80" s="31" t="s">
        <v>39</v>
      </c>
      <c r="B80" s="134" t="s">
        <v>195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1.377516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28.009492000000002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67.95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67.95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67.95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Uniformes!K52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273.87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638.46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193.21698000000004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889.96912000000009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585.50600000000009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2581.02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10041.43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11710.12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1668.69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4591.72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3500.39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326.35000000000002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67.95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9129.1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2581.02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11710.12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2.5502687446098631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23420.240000000002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281042.88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30" zoomScaleNormal="130" workbookViewId="0">
      <selection activeCell="H9" sqref="H9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196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Almoxarife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532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2724.87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2724.87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73">
        <v>0.3</v>
      </c>
      <c r="I24" s="35">
        <f>I23*H24</f>
        <v>817.4609999999999</v>
      </c>
      <c r="J24" s="18"/>
      <c r="K24" s="18"/>
    </row>
    <row r="25" spans="1:11" ht="12.75" customHeight="1" x14ac:dyDescent="0.2">
      <c r="A25" s="31" t="s">
        <v>37</v>
      </c>
      <c r="B25" s="134" t="s">
        <v>162</v>
      </c>
      <c r="C25" s="125"/>
      <c r="D25" s="125"/>
      <c r="E25" s="125"/>
      <c r="F25" s="125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3542.33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197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295.07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428.62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723.69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4266.0200000000004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853.20400000000018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106.65050000000002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127.98060000000001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63.990300000000005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42.660200000000003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25.596120000000003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8.5320400000000003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341.28160000000003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1569.89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250.10780000000003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860.82579999999996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723.69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1569.89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860.82579999999996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3154.4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14.877785999999999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1.1902228799999999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113.35456000000001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68.721202000000005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25.289402336000002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28.338640000000002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251.77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29.047106000000003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0.70846600000000004</v>
      </c>
      <c r="J79" s="18"/>
      <c r="K79" s="18"/>
    </row>
    <row r="80" spans="1:26" ht="12.75" customHeight="1" x14ac:dyDescent="0.2">
      <c r="A80" s="31" t="s">
        <v>39</v>
      </c>
      <c r="B80" s="134" t="s">
        <v>198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1.0626989999999998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21.608212999999999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52.42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52.42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52.42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Uniformes!Q12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229.3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534.57000000000005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225">
        <v>1.6500000000000001E-2</v>
      </c>
      <c r="I109" s="35">
        <f>H109*I119</f>
        <v>161.77655999999999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745.15263999999991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490.23199999999997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2161.0300000000002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8407.48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9804.64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1397.16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3542.33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3154.4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251.77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52.42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7643.61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2161.0300000000002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9804.64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2.7678505390519796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19609.28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235311.35999999999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4" zoomScale="130" zoomScaleNormal="130" workbookViewId="0">
      <selection activeCell="H9" sqref="H9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22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Eletrotécnico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533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3415.12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5">
        <f>H17</f>
        <v>3415.12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0.3</v>
      </c>
      <c r="I24" s="35">
        <f>I23*H24</f>
        <v>1024.5359999999998</v>
      </c>
      <c r="J24" s="18"/>
      <c r="K24" s="18"/>
    </row>
    <row r="25" spans="1:11" ht="12.75" customHeight="1" x14ac:dyDescent="0.2">
      <c r="A25" s="31" t="s">
        <v>37</v>
      </c>
      <c r="B25" s="134" t="s">
        <v>162</v>
      </c>
      <c r="C25" s="125"/>
      <c r="D25" s="125"/>
      <c r="E25" s="125"/>
      <c r="F25" s="125"/>
      <c r="G25" s="71">
        <v>1621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4439.6499999999996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199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369.82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537.19000000000005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907.01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5346.66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1069.3320000000001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133.66650000000001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160.3998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80.1999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53.4666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32.07996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10.69332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427.7328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1967.57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208.69280000000003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819.41079999999999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907.01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1967.57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819.41079999999999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3693.99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18.646529999999998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1.4917223999999998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142.06879999999998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86.12921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31.695549280000002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35.517199999999995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315.54000000000002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36.40513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0.88793</v>
      </c>
      <c r="J79" s="18"/>
      <c r="K79" s="18"/>
    </row>
    <row r="80" spans="1:26" ht="12.75" customHeight="1" x14ac:dyDescent="0.2">
      <c r="A80" s="31" t="s">
        <v>39</v>
      </c>
      <c r="B80" s="134" t="s">
        <v>200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1.3318949999999998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27.081865000000001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65.7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65.7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65.7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Uniformes!Q22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274.72000000000003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640.45000000000005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193.81939499999999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892.74387999999988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587.33150000000001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2589.06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10072.74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11746.63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1673.89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4439.6499999999996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3693.99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315.54000000000002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65.7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9157.57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2589.06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11746.63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2.645845956325386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23493.26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281919.12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0"/>
  <sheetViews>
    <sheetView workbookViewId="0">
      <selection activeCell="I40" sqref="I40"/>
    </sheetView>
  </sheetViews>
  <sheetFormatPr defaultColWidth="12.5703125" defaultRowHeight="15" customHeight="1" x14ac:dyDescent="0.2"/>
  <cols>
    <col min="1" max="1" width="41.5703125" customWidth="1"/>
    <col min="2" max="2" width="8" customWidth="1"/>
    <col min="3" max="3" width="11.85546875" customWidth="1"/>
    <col min="4" max="4" width="10.7109375" customWidth="1"/>
    <col min="5" max="5" width="9.7109375" customWidth="1"/>
    <col min="6" max="6" width="4.42578125" customWidth="1"/>
    <col min="7" max="7" width="40.28515625" customWidth="1"/>
    <col min="8" max="8" width="8.140625" customWidth="1"/>
    <col min="9" max="10" width="10.7109375" customWidth="1"/>
    <col min="11" max="11" width="9.7109375" customWidth="1"/>
    <col min="12" max="12" width="4.28515625" customWidth="1"/>
    <col min="13" max="13" width="40.28515625" customWidth="1"/>
    <col min="14" max="14" width="8" customWidth="1"/>
    <col min="15" max="16" width="10.7109375" customWidth="1"/>
    <col min="17" max="17" width="9.7109375" customWidth="1"/>
    <col min="18" max="26" width="8" customWidth="1"/>
  </cols>
  <sheetData>
    <row r="1" spans="1:17" ht="12.75" customHeight="1" x14ac:dyDescent="0.2">
      <c r="A1" s="174" t="s">
        <v>201</v>
      </c>
      <c r="B1" s="175"/>
      <c r="C1" s="175"/>
      <c r="D1" s="175"/>
      <c r="E1" s="176"/>
    </row>
    <row r="2" spans="1:17" ht="12.75" customHeight="1" x14ac:dyDescent="0.2">
      <c r="A2" s="147"/>
      <c r="B2" s="122"/>
      <c r="C2" s="122"/>
      <c r="D2" s="122"/>
      <c r="E2" s="122"/>
    </row>
    <row r="3" spans="1:17" ht="26.25" customHeight="1" x14ac:dyDescent="0.4">
      <c r="A3" s="74" t="s">
        <v>202</v>
      </c>
      <c r="B3" s="28"/>
      <c r="C3" s="28"/>
      <c r="D3" s="28"/>
      <c r="E3" s="28"/>
    </row>
    <row r="4" spans="1:17" ht="12.75" customHeight="1" x14ac:dyDescent="0.2">
      <c r="A4" s="174" t="s">
        <v>203</v>
      </c>
      <c r="B4" s="175"/>
      <c r="C4" s="175"/>
      <c r="D4" s="175"/>
      <c r="E4" s="176"/>
      <c r="G4" s="174" t="s">
        <v>204</v>
      </c>
      <c r="H4" s="175"/>
      <c r="I4" s="175"/>
      <c r="J4" s="175"/>
      <c r="K4" s="176"/>
      <c r="M4" s="174" t="s">
        <v>196</v>
      </c>
      <c r="N4" s="175"/>
      <c r="O4" s="175"/>
      <c r="P4" s="175"/>
      <c r="Q4" s="176"/>
    </row>
    <row r="5" spans="1:17" ht="13.5" customHeight="1" x14ac:dyDescent="0.2">
      <c r="A5" s="163" t="s">
        <v>205</v>
      </c>
      <c r="B5" s="164"/>
      <c r="C5" s="164"/>
      <c r="D5" s="164"/>
      <c r="E5" s="165"/>
      <c r="G5" s="163" t="s">
        <v>205</v>
      </c>
      <c r="H5" s="164"/>
      <c r="I5" s="164"/>
      <c r="J5" s="164"/>
      <c r="K5" s="165"/>
      <c r="M5" s="163" t="s">
        <v>205</v>
      </c>
      <c r="N5" s="164"/>
      <c r="O5" s="164"/>
      <c r="P5" s="164"/>
      <c r="Q5" s="165"/>
    </row>
    <row r="6" spans="1:17" ht="21.75" customHeight="1" x14ac:dyDescent="0.2">
      <c r="A6" s="172" t="s">
        <v>206</v>
      </c>
      <c r="B6" s="75" t="s">
        <v>207</v>
      </c>
      <c r="C6" s="166" t="s">
        <v>208</v>
      </c>
      <c r="D6" s="167"/>
      <c r="E6" s="168"/>
      <c r="G6" s="172" t="s">
        <v>209</v>
      </c>
      <c r="H6" s="75" t="s">
        <v>207</v>
      </c>
      <c r="I6" s="166" t="s">
        <v>208</v>
      </c>
      <c r="J6" s="167"/>
      <c r="K6" s="168"/>
      <c r="M6" s="172" t="s">
        <v>210</v>
      </c>
      <c r="N6" s="75" t="s">
        <v>207</v>
      </c>
      <c r="O6" s="166" t="s">
        <v>208</v>
      </c>
      <c r="P6" s="167"/>
      <c r="Q6" s="168"/>
    </row>
    <row r="7" spans="1:17" ht="13.5" customHeight="1" x14ac:dyDescent="0.2">
      <c r="A7" s="173"/>
      <c r="B7" s="76" t="s">
        <v>211</v>
      </c>
      <c r="C7" s="76" t="s">
        <v>212</v>
      </c>
      <c r="D7" s="76" t="s">
        <v>213</v>
      </c>
      <c r="E7" s="76" t="s">
        <v>214</v>
      </c>
      <c r="G7" s="173"/>
      <c r="H7" s="76" t="s">
        <v>211</v>
      </c>
      <c r="I7" s="76" t="s">
        <v>212</v>
      </c>
      <c r="J7" s="76" t="s">
        <v>213</v>
      </c>
      <c r="K7" s="76" t="s">
        <v>214</v>
      </c>
      <c r="M7" s="173"/>
      <c r="N7" s="76" t="s">
        <v>211</v>
      </c>
      <c r="O7" s="76" t="s">
        <v>212</v>
      </c>
      <c r="P7" s="76" t="s">
        <v>213</v>
      </c>
      <c r="Q7" s="76" t="s">
        <v>214</v>
      </c>
    </row>
    <row r="8" spans="1:17" ht="12.75" customHeight="1" x14ac:dyDescent="0.2">
      <c r="A8" s="169" t="s">
        <v>215</v>
      </c>
      <c r="B8" s="170"/>
      <c r="C8" s="170"/>
      <c r="D8" s="170"/>
      <c r="E8" s="171"/>
      <c r="G8" s="169" t="s">
        <v>215</v>
      </c>
      <c r="H8" s="170"/>
      <c r="I8" s="170"/>
      <c r="J8" s="170"/>
      <c r="K8" s="171"/>
      <c r="M8" s="169" t="s">
        <v>215</v>
      </c>
      <c r="N8" s="170"/>
      <c r="O8" s="170"/>
      <c r="P8" s="170"/>
      <c r="Q8" s="171"/>
    </row>
    <row r="9" spans="1:17" ht="22.5" customHeight="1" x14ac:dyDescent="0.2">
      <c r="A9" s="77" t="s">
        <v>216</v>
      </c>
      <c r="B9" s="78">
        <v>2</v>
      </c>
      <c r="C9" s="110">
        <v>72.774692386271795</v>
      </c>
      <c r="D9" s="79">
        <f t="shared" ref="D9:D11" si="0">B9*C9</f>
        <v>145.54938477254359</v>
      </c>
      <c r="E9" s="79">
        <f t="shared" ref="E9:E11" si="1">D9/12</f>
        <v>12.129115397711965</v>
      </c>
      <c r="G9" s="77" t="s">
        <v>216</v>
      </c>
      <c r="H9" s="78">
        <v>2</v>
      </c>
      <c r="I9" s="110">
        <v>72.774692386271795</v>
      </c>
      <c r="J9" s="79">
        <f t="shared" ref="J9:J11" si="2">H9*I9</f>
        <v>145.54938477254359</v>
      </c>
      <c r="K9" s="79">
        <f t="shared" ref="K9:K11" si="3">J9/12</f>
        <v>12.129115397711965</v>
      </c>
      <c r="M9" s="77" t="s">
        <v>216</v>
      </c>
      <c r="N9" s="78">
        <v>2</v>
      </c>
      <c r="O9" s="110">
        <v>72.774692386271795</v>
      </c>
      <c r="P9" s="79">
        <f t="shared" ref="P9:P11" si="4">N9*O9</f>
        <v>145.54938477254359</v>
      </c>
      <c r="Q9" s="79">
        <f t="shared" ref="Q9:Q11" si="5">P9/12</f>
        <v>12.129115397711965</v>
      </c>
    </row>
    <row r="10" spans="1:17" ht="12.75" customHeight="1" x14ac:dyDescent="0.2">
      <c r="A10" s="77" t="s">
        <v>217</v>
      </c>
      <c r="B10" s="78">
        <v>2</v>
      </c>
      <c r="C10" s="110">
        <v>52.927049008197685</v>
      </c>
      <c r="D10" s="79">
        <f t="shared" si="0"/>
        <v>105.85409801639537</v>
      </c>
      <c r="E10" s="79">
        <f t="shared" si="1"/>
        <v>8.8211748346996135</v>
      </c>
      <c r="G10" s="77" t="s">
        <v>217</v>
      </c>
      <c r="H10" s="78">
        <v>2</v>
      </c>
      <c r="I10" s="110">
        <v>52.927049008197685</v>
      </c>
      <c r="J10" s="79">
        <f t="shared" si="2"/>
        <v>105.85409801639537</v>
      </c>
      <c r="K10" s="79">
        <f t="shared" si="3"/>
        <v>8.8211748346996135</v>
      </c>
      <c r="M10" s="77" t="s">
        <v>217</v>
      </c>
      <c r="N10" s="78">
        <v>2</v>
      </c>
      <c r="O10" s="110">
        <v>52.927049008197685</v>
      </c>
      <c r="P10" s="79">
        <f t="shared" si="4"/>
        <v>105.85409801639537</v>
      </c>
      <c r="Q10" s="79">
        <f t="shared" si="5"/>
        <v>8.8211748346996135</v>
      </c>
    </row>
    <row r="11" spans="1:17" ht="13.5" customHeight="1" x14ac:dyDescent="0.2">
      <c r="A11" s="77" t="s">
        <v>218</v>
      </c>
      <c r="B11" s="78">
        <v>1</v>
      </c>
      <c r="C11" s="110">
        <v>23.817172053688953</v>
      </c>
      <c r="D11" s="79">
        <f t="shared" si="0"/>
        <v>23.817172053688953</v>
      </c>
      <c r="E11" s="79">
        <f t="shared" si="1"/>
        <v>1.9847643378074127</v>
      </c>
      <c r="G11" s="77" t="s">
        <v>218</v>
      </c>
      <c r="H11" s="78">
        <v>1</v>
      </c>
      <c r="I11" s="110">
        <v>23.817172053688953</v>
      </c>
      <c r="J11" s="79">
        <f t="shared" si="2"/>
        <v>23.817172053688953</v>
      </c>
      <c r="K11" s="79">
        <f t="shared" si="3"/>
        <v>1.9847643378074127</v>
      </c>
      <c r="M11" s="77" t="s">
        <v>218</v>
      </c>
      <c r="N11" s="78">
        <v>1</v>
      </c>
      <c r="O11" s="110">
        <v>23.817172053688953</v>
      </c>
      <c r="P11" s="79">
        <f t="shared" si="4"/>
        <v>23.817172053688953</v>
      </c>
      <c r="Q11" s="79">
        <f t="shared" si="5"/>
        <v>1.9847643378074127</v>
      </c>
    </row>
    <row r="12" spans="1:17" ht="13.5" customHeight="1" x14ac:dyDescent="0.2">
      <c r="A12" s="177" t="s">
        <v>219</v>
      </c>
      <c r="B12" s="167"/>
      <c r="C12" s="167"/>
      <c r="D12" s="168"/>
      <c r="E12" s="80">
        <f>SUM(E9:E11)</f>
        <v>22.935054570218991</v>
      </c>
      <c r="G12" s="177" t="s">
        <v>219</v>
      </c>
      <c r="H12" s="167"/>
      <c r="I12" s="167"/>
      <c r="J12" s="168"/>
      <c r="K12" s="80">
        <f>SUM(K9:K11)</f>
        <v>22.935054570218991</v>
      </c>
      <c r="M12" s="177" t="s">
        <v>219</v>
      </c>
      <c r="N12" s="167"/>
      <c r="O12" s="167"/>
      <c r="P12" s="168"/>
      <c r="Q12" s="80">
        <f>SUM(Q9:Q11)</f>
        <v>22.935054570218991</v>
      </c>
    </row>
    <row r="13" spans="1:17" ht="12.75" customHeight="1" x14ac:dyDescent="0.2">
      <c r="A13" s="81"/>
      <c r="B13" s="28"/>
      <c r="C13" s="28"/>
      <c r="D13" s="28"/>
      <c r="E13" s="28"/>
    </row>
    <row r="14" spans="1:17" ht="12.75" customHeight="1" x14ac:dyDescent="0.2">
      <c r="A14" s="174" t="s">
        <v>12</v>
      </c>
      <c r="B14" s="175"/>
      <c r="C14" s="175"/>
      <c r="D14" s="175"/>
      <c r="E14" s="176"/>
      <c r="G14" s="174" t="s">
        <v>20</v>
      </c>
      <c r="H14" s="175"/>
      <c r="I14" s="175"/>
      <c r="J14" s="175"/>
      <c r="K14" s="176"/>
      <c r="M14" s="174" t="s">
        <v>28</v>
      </c>
      <c r="N14" s="175"/>
      <c r="O14" s="175"/>
      <c r="P14" s="175"/>
      <c r="Q14" s="176"/>
    </row>
    <row r="15" spans="1:17" ht="13.5" customHeight="1" x14ac:dyDescent="0.2">
      <c r="A15" s="163" t="str">
        <f t="shared" ref="A15:A16" si="6">A5</f>
        <v>Uniformes</v>
      </c>
      <c r="B15" s="164"/>
      <c r="C15" s="164"/>
      <c r="D15" s="164"/>
      <c r="E15" s="165"/>
      <c r="G15" s="163" t="s">
        <v>205</v>
      </c>
      <c r="H15" s="164"/>
      <c r="I15" s="164"/>
      <c r="J15" s="164"/>
      <c r="K15" s="165"/>
      <c r="M15" s="163" t="s">
        <v>205</v>
      </c>
      <c r="N15" s="164"/>
      <c r="O15" s="164"/>
      <c r="P15" s="164"/>
      <c r="Q15" s="165"/>
    </row>
    <row r="16" spans="1:17" ht="21.75" customHeight="1" x14ac:dyDescent="0.2">
      <c r="A16" s="172" t="str">
        <f t="shared" si="6"/>
        <v xml:space="preserve">Descrição dos Uniformes (Memorial de Cálculo para base de Custo de 01 profissional) </v>
      </c>
      <c r="B16" s="76" t="s">
        <v>207</v>
      </c>
      <c r="C16" s="166" t="s">
        <v>208</v>
      </c>
      <c r="D16" s="167"/>
      <c r="E16" s="168"/>
      <c r="G16" s="172" t="s">
        <v>220</v>
      </c>
      <c r="H16" s="75" t="s">
        <v>207</v>
      </c>
      <c r="I16" s="166" t="s">
        <v>208</v>
      </c>
      <c r="J16" s="167"/>
      <c r="K16" s="168"/>
      <c r="M16" s="172" t="s">
        <v>221</v>
      </c>
      <c r="N16" s="75" t="s">
        <v>207</v>
      </c>
      <c r="O16" s="166" t="s">
        <v>208</v>
      </c>
      <c r="P16" s="167"/>
      <c r="Q16" s="168"/>
    </row>
    <row r="17" spans="1:17" ht="21.75" customHeight="1" x14ac:dyDescent="0.2">
      <c r="A17" s="173"/>
      <c r="B17" s="76" t="s">
        <v>211</v>
      </c>
      <c r="C17" s="76" t="s">
        <v>212</v>
      </c>
      <c r="D17" s="76" t="s">
        <v>213</v>
      </c>
      <c r="E17" s="76" t="s">
        <v>214</v>
      </c>
      <c r="G17" s="173"/>
      <c r="H17" s="76" t="s">
        <v>211</v>
      </c>
      <c r="I17" s="76" t="s">
        <v>212</v>
      </c>
      <c r="J17" s="76" t="s">
        <v>213</v>
      </c>
      <c r="K17" s="76" t="s">
        <v>214</v>
      </c>
      <c r="M17" s="173"/>
      <c r="N17" s="76" t="s">
        <v>211</v>
      </c>
      <c r="O17" s="76" t="s">
        <v>212</v>
      </c>
      <c r="P17" s="76" t="s">
        <v>213</v>
      </c>
      <c r="Q17" s="76" t="s">
        <v>214</v>
      </c>
    </row>
    <row r="18" spans="1:17" ht="21.75" customHeight="1" x14ac:dyDescent="0.2">
      <c r="A18" s="169" t="s">
        <v>215</v>
      </c>
      <c r="B18" s="170"/>
      <c r="C18" s="170"/>
      <c r="D18" s="170"/>
      <c r="E18" s="171"/>
      <c r="G18" s="169" t="s">
        <v>215</v>
      </c>
      <c r="H18" s="170"/>
      <c r="I18" s="170"/>
      <c r="J18" s="170"/>
      <c r="K18" s="171"/>
      <c r="M18" s="169" t="s">
        <v>215</v>
      </c>
      <c r="N18" s="170"/>
      <c r="O18" s="170"/>
      <c r="P18" s="170"/>
      <c r="Q18" s="171"/>
    </row>
    <row r="19" spans="1:17" ht="12.75" customHeight="1" x14ac:dyDescent="0.2">
      <c r="A19" s="77" t="s">
        <v>216</v>
      </c>
      <c r="B19" s="78">
        <v>2</v>
      </c>
      <c r="C19" s="110">
        <v>72.774692386271795</v>
      </c>
      <c r="D19" s="82">
        <f t="shared" ref="D19:D21" si="7">B19*C19</f>
        <v>145.54938477254359</v>
      </c>
      <c r="E19" s="82">
        <f t="shared" ref="E19:E21" si="8">D19/12</f>
        <v>12.129115397711965</v>
      </c>
      <c r="G19" s="77" t="s">
        <v>216</v>
      </c>
      <c r="H19" s="78">
        <v>2</v>
      </c>
      <c r="I19" s="110">
        <v>72.774692386271795</v>
      </c>
      <c r="J19" s="79">
        <f t="shared" ref="J19:J21" si="9">H19*I19</f>
        <v>145.54938477254359</v>
      </c>
      <c r="K19" s="79">
        <f t="shared" ref="K19:K21" si="10">J19/12</f>
        <v>12.129115397711965</v>
      </c>
      <c r="M19" s="77" t="s">
        <v>216</v>
      </c>
      <c r="N19" s="78">
        <v>2</v>
      </c>
      <c r="O19" s="110">
        <v>72.774692386271795</v>
      </c>
      <c r="P19" s="79">
        <f t="shared" ref="P19:P21" si="11">N19*O19</f>
        <v>145.54938477254359</v>
      </c>
      <c r="Q19" s="79">
        <f t="shared" ref="Q19:Q21" si="12">P19/12</f>
        <v>12.129115397711965</v>
      </c>
    </row>
    <row r="20" spans="1:17" ht="12.75" customHeight="1" x14ac:dyDescent="0.2">
      <c r="A20" s="77" t="s">
        <v>217</v>
      </c>
      <c r="B20" s="78">
        <v>2</v>
      </c>
      <c r="C20" s="110">
        <v>52.927049008197685</v>
      </c>
      <c r="D20" s="82">
        <f t="shared" si="7"/>
        <v>105.85409801639537</v>
      </c>
      <c r="E20" s="82">
        <f t="shared" si="8"/>
        <v>8.8211748346996135</v>
      </c>
      <c r="G20" s="77" t="s">
        <v>217</v>
      </c>
      <c r="H20" s="78">
        <v>2</v>
      </c>
      <c r="I20" s="110">
        <v>52.927049008197685</v>
      </c>
      <c r="J20" s="79">
        <f t="shared" si="9"/>
        <v>105.85409801639537</v>
      </c>
      <c r="K20" s="79">
        <f t="shared" si="10"/>
        <v>8.8211748346996135</v>
      </c>
      <c r="M20" s="77" t="s">
        <v>217</v>
      </c>
      <c r="N20" s="78">
        <v>2</v>
      </c>
      <c r="O20" s="110">
        <v>52.927049008197685</v>
      </c>
      <c r="P20" s="79">
        <f t="shared" si="11"/>
        <v>105.85409801639537</v>
      </c>
      <c r="Q20" s="79">
        <f t="shared" si="12"/>
        <v>8.8211748346996135</v>
      </c>
    </row>
    <row r="21" spans="1:17" ht="13.5" customHeight="1" x14ac:dyDescent="0.2">
      <c r="A21" s="77" t="s">
        <v>218</v>
      </c>
      <c r="B21" s="78">
        <v>1</v>
      </c>
      <c r="C21" s="110">
        <v>23.817172053688953</v>
      </c>
      <c r="D21" s="82">
        <f t="shared" si="7"/>
        <v>23.817172053688953</v>
      </c>
      <c r="E21" s="82">
        <f t="shared" si="8"/>
        <v>1.9847643378074127</v>
      </c>
      <c r="G21" s="77" t="s">
        <v>218</v>
      </c>
      <c r="H21" s="78">
        <v>1</v>
      </c>
      <c r="I21" s="110">
        <v>23.817172053688953</v>
      </c>
      <c r="J21" s="79">
        <f t="shared" si="9"/>
        <v>23.817172053688953</v>
      </c>
      <c r="K21" s="79">
        <f t="shared" si="10"/>
        <v>1.9847643378074127</v>
      </c>
      <c r="M21" s="77" t="s">
        <v>218</v>
      </c>
      <c r="N21" s="78">
        <v>1</v>
      </c>
      <c r="O21" s="110">
        <v>23.817172053688953</v>
      </c>
      <c r="P21" s="79">
        <f t="shared" si="11"/>
        <v>23.817172053688953</v>
      </c>
      <c r="Q21" s="79">
        <f t="shared" si="12"/>
        <v>1.9847643378074127</v>
      </c>
    </row>
    <row r="22" spans="1:17" ht="13.5" customHeight="1" x14ac:dyDescent="0.2">
      <c r="A22" s="177" t="str">
        <f>A12</f>
        <v>Valor mensal do custo de uniformes</v>
      </c>
      <c r="B22" s="167"/>
      <c r="C22" s="167"/>
      <c r="D22" s="168"/>
      <c r="E22" s="80">
        <f>SUM(E19:E21)</f>
        <v>22.935054570218991</v>
      </c>
      <c r="G22" s="177" t="s">
        <v>219</v>
      </c>
      <c r="H22" s="167"/>
      <c r="I22" s="167"/>
      <c r="J22" s="168"/>
      <c r="K22" s="80">
        <f>SUM(K19:K21)</f>
        <v>22.935054570218991</v>
      </c>
      <c r="M22" s="177" t="s">
        <v>219</v>
      </c>
      <c r="N22" s="167"/>
      <c r="O22" s="167"/>
      <c r="P22" s="168"/>
      <c r="Q22" s="80">
        <f>SUM(Q19:Q21)</f>
        <v>22.935054570218991</v>
      </c>
    </row>
    <row r="23" spans="1:17" ht="15" customHeight="1" x14ac:dyDescent="0.25">
      <c r="A23" s="83"/>
      <c r="B23" s="83"/>
      <c r="C23" s="83"/>
      <c r="D23" s="83"/>
      <c r="E23" s="83"/>
    </row>
    <row r="24" spans="1:17" ht="12.75" customHeight="1" x14ac:dyDescent="0.2">
      <c r="A24" s="174" t="s">
        <v>13</v>
      </c>
      <c r="B24" s="175"/>
      <c r="C24" s="175"/>
      <c r="D24" s="175"/>
      <c r="E24" s="176"/>
      <c r="G24" s="174" t="s">
        <v>182</v>
      </c>
      <c r="H24" s="175"/>
      <c r="I24" s="175"/>
      <c r="J24" s="175"/>
      <c r="K24" s="176"/>
    </row>
    <row r="25" spans="1:17" ht="13.5" customHeight="1" x14ac:dyDescent="0.2">
      <c r="A25" s="163" t="str">
        <f>A15</f>
        <v>Uniformes</v>
      </c>
      <c r="B25" s="164"/>
      <c r="C25" s="164"/>
      <c r="D25" s="164"/>
      <c r="E25" s="165"/>
      <c r="G25" s="163" t="s">
        <v>205</v>
      </c>
      <c r="H25" s="164"/>
      <c r="I25" s="164"/>
      <c r="J25" s="164"/>
      <c r="K25" s="165"/>
    </row>
    <row r="26" spans="1:17" ht="21.75" customHeight="1" x14ac:dyDescent="0.2">
      <c r="A26" s="172" t="str">
        <f>A6</f>
        <v xml:space="preserve">Descrição dos Uniformes (Memorial de Cálculo para base de Custo de 01 profissional) </v>
      </c>
      <c r="B26" s="75" t="s">
        <v>207</v>
      </c>
      <c r="C26" s="166" t="s">
        <v>208</v>
      </c>
      <c r="D26" s="167"/>
      <c r="E26" s="168"/>
      <c r="G26" s="172" t="s">
        <v>222</v>
      </c>
      <c r="H26" s="75" t="s">
        <v>207</v>
      </c>
      <c r="I26" s="166" t="s">
        <v>208</v>
      </c>
      <c r="J26" s="167"/>
      <c r="K26" s="168"/>
    </row>
    <row r="27" spans="1:17" ht="13.5" customHeight="1" x14ac:dyDescent="0.2">
      <c r="A27" s="173"/>
      <c r="B27" s="76" t="s">
        <v>211</v>
      </c>
      <c r="C27" s="76" t="s">
        <v>212</v>
      </c>
      <c r="D27" s="76" t="s">
        <v>213</v>
      </c>
      <c r="E27" s="76" t="s">
        <v>214</v>
      </c>
      <c r="G27" s="173"/>
      <c r="H27" s="76" t="s">
        <v>211</v>
      </c>
      <c r="I27" s="76" t="s">
        <v>212</v>
      </c>
      <c r="J27" s="76" t="s">
        <v>213</v>
      </c>
      <c r="K27" s="76" t="s">
        <v>214</v>
      </c>
    </row>
    <row r="28" spans="1:17" ht="12.75" customHeight="1" x14ac:dyDescent="0.2">
      <c r="A28" s="169" t="s">
        <v>215</v>
      </c>
      <c r="B28" s="170"/>
      <c r="C28" s="170"/>
      <c r="D28" s="170"/>
      <c r="E28" s="171"/>
      <c r="G28" s="169" t="s">
        <v>215</v>
      </c>
      <c r="H28" s="170"/>
      <c r="I28" s="170"/>
      <c r="J28" s="170"/>
      <c r="K28" s="171"/>
    </row>
    <row r="29" spans="1:17" ht="12.75" customHeight="1" x14ac:dyDescent="0.2">
      <c r="A29" s="77" t="s">
        <v>216</v>
      </c>
      <c r="B29" s="78">
        <v>2</v>
      </c>
      <c r="C29" s="110">
        <v>72.774692386271795</v>
      </c>
      <c r="D29" s="82">
        <f t="shared" ref="D29:D31" si="13">B29*C29</f>
        <v>145.54938477254359</v>
      </c>
      <c r="E29" s="82">
        <f t="shared" ref="E29:E31" si="14">D29/12</f>
        <v>12.129115397711965</v>
      </c>
      <c r="G29" s="77" t="s">
        <v>216</v>
      </c>
      <c r="H29" s="78">
        <v>2</v>
      </c>
      <c r="I29" s="110">
        <v>72.774692386271795</v>
      </c>
      <c r="J29" s="79">
        <f t="shared" ref="J29:J31" si="15">H29*I29</f>
        <v>145.54938477254359</v>
      </c>
      <c r="K29" s="79">
        <f t="shared" ref="K29:K31" si="16">J29/12</f>
        <v>12.129115397711965</v>
      </c>
    </row>
    <row r="30" spans="1:17" ht="12.75" customHeight="1" x14ac:dyDescent="0.2">
      <c r="A30" s="77" t="s">
        <v>217</v>
      </c>
      <c r="B30" s="78">
        <v>2</v>
      </c>
      <c r="C30" s="110">
        <v>52.927049008197685</v>
      </c>
      <c r="D30" s="82">
        <f t="shared" si="13"/>
        <v>105.85409801639537</v>
      </c>
      <c r="E30" s="82">
        <f t="shared" si="14"/>
        <v>8.8211748346996135</v>
      </c>
      <c r="G30" s="77" t="s">
        <v>217</v>
      </c>
      <c r="H30" s="78">
        <v>2</v>
      </c>
      <c r="I30" s="110">
        <v>52.927049008197685</v>
      </c>
      <c r="J30" s="79">
        <f t="shared" si="15"/>
        <v>105.85409801639537</v>
      </c>
      <c r="K30" s="79">
        <f t="shared" si="16"/>
        <v>8.8211748346996135</v>
      </c>
    </row>
    <row r="31" spans="1:17" ht="13.5" customHeight="1" x14ac:dyDescent="0.2">
      <c r="A31" s="77" t="s">
        <v>218</v>
      </c>
      <c r="B31" s="78">
        <v>1</v>
      </c>
      <c r="C31" s="110">
        <v>23.817172053688953</v>
      </c>
      <c r="D31" s="82">
        <f t="shared" si="13"/>
        <v>23.817172053688953</v>
      </c>
      <c r="E31" s="82">
        <f t="shared" si="14"/>
        <v>1.9847643378074127</v>
      </c>
      <c r="G31" s="77" t="s">
        <v>218</v>
      </c>
      <c r="H31" s="78">
        <v>1</v>
      </c>
      <c r="I31" s="110">
        <v>23.817172053688953</v>
      </c>
      <c r="J31" s="79">
        <f t="shared" si="15"/>
        <v>23.817172053688953</v>
      </c>
      <c r="K31" s="79">
        <f t="shared" si="16"/>
        <v>1.9847643378074127</v>
      </c>
    </row>
    <row r="32" spans="1:17" ht="13.5" customHeight="1" x14ac:dyDescent="0.2">
      <c r="A32" s="177" t="str">
        <f>A12</f>
        <v>Valor mensal do custo de uniformes</v>
      </c>
      <c r="B32" s="167"/>
      <c r="C32" s="167"/>
      <c r="D32" s="178"/>
      <c r="E32" s="80">
        <f>SUM(E29:E31)</f>
        <v>22.935054570218991</v>
      </c>
      <c r="G32" s="177" t="s">
        <v>219</v>
      </c>
      <c r="H32" s="167"/>
      <c r="I32" s="167"/>
      <c r="J32" s="168"/>
      <c r="K32" s="80">
        <f>SUM(K29:K31)</f>
        <v>22.935054570218991</v>
      </c>
    </row>
    <row r="33" spans="1:11" ht="15" customHeight="1" x14ac:dyDescent="0.25">
      <c r="A33" s="83"/>
      <c r="B33" s="83"/>
      <c r="C33" s="83"/>
      <c r="D33" s="83"/>
      <c r="E33" s="83"/>
    </row>
    <row r="34" spans="1:11" ht="12.75" customHeight="1" x14ac:dyDescent="0.2">
      <c r="A34" s="174" t="s">
        <v>15</v>
      </c>
      <c r="B34" s="175"/>
      <c r="C34" s="175"/>
      <c r="D34" s="175"/>
      <c r="E34" s="176"/>
      <c r="G34" s="174" t="s">
        <v>22</v>
      </c>
      <c r="H34" s="175"/>
      <c r="I34" s="175"/>
      <c r="J34" s="175"/>
      <c r="K34" s="176"/>
    </row>
    <row r="35" spans="1:11" ht="13.5" customHeight="1" x14ac:dyDescent="0.2">
      <c r="A35" s="163" t="str">
        <f t="shared" ref="A35:A36" si="17">A5</f>
        <v>Uniformes</v>
      </c>
      <c r="B35" s="164"/>
      <c r="C35" s="164"/>
      <c r="D35" s="164"/>
      <c r="E35" s="165"/>
      <c r="G35" s="163" t="s">
        <v>205</v>
      </c>
      <c r="H35" s="164"/>
      <c r="I35" s="164"/>
      <c r="J35" s="164"/>
      <c r="K35" s="165"/>
    </row>
    <row r="36" spans="1:11" ht="21.75" customHeight="1" x14ac:dyDescent="0.2">
      <c r="A36" s="172" t="str">
        <f t="shared" si="17"/>
        <v xml:space="preserve">Descrição dos Uniformes (Memorial de Cálculo para base de Custo de 01 profissional) </v>
      </c>
      <c r="B36" s="75" t="s">
        <v>207</v>
      </c>
      <c r="C36" s="166" t="s">
        <v>208</v>
      </c>
      <c r="D36" s="167"/>
      <c r="E36" s="168"/>
      <c r="G36" s="172" t="s">
        <v>223</v>
      </c>
      <c r="H36" s="75" t="s">
        <v>207</v>
      </c>
      <c r="I36" s="166" t="s">
        <v>208</v>
      </c>
      <c r="J36" s="167"/>
      <c r="K36" s="168"/>
    </row>
    <row r="37" spans="1:11" ht="13.5" customHeight="1" x14ac:dyDescent="0.2">
      <c r="A37" s="173"/>
      <c r="B37" s="76" t="s">
        <v>211</v>
      </c>
      <c r="C37" s="76" t="s">
        <v>212</v>
      </c>
      <c r="D37" s="76" t="s">
        <v>213</v>
      </c>
      <c r="E37" s="76" t="s">
        <v>214</v>
      </c>
      <c r="G37" s="173"/>
      <c r="H37" s="76" t="s">
        <v>211</v>
      </c>
      <c r="I37" s="76" t="s">
        <v>212</v>
      </c>
      <c r="J37" s="76" t="s">
        <v>213</v>
      </c>
      <c r="K37" s="76" t="s">
        <v>214</v>
      </c>
    </row>
    <row r="38" spans="1:11" ht="12.75" customHeight="1" x14ac:dyDescent="0.2">
      <c r="A38" s="169" t="s">
        <v>215</v>
      </c>
      <c r="B38" s="170"/>
      <c r="C38" s="170"/>
      <c r="D38" s="170"/>
      <c r="E38" s="171"/>
      <c r="G38" s="169" t="s">
        <v>215</v>
      </c>
      <c r="H38" s="170"/>
      <c r="I38" s="170"/>
      <c r="J38" s="170"/>
      <c r="K38" s="171"/>
    </row>
    <row r="39" spans="1:11" ht="12.75" customHeight="1" x14ac:dyDescent="0.2">
      <c r="A39" s="77" t="s">
        <v>216</v>
      </c>
      <c r="B39" s="78">
        <v>2</v>
      </c>
      <c r="C39" s="110">
        <v>72.774692386271795</v>
      </c>
      <c r="D39" s="82">
        <f t="shared" ref="D39:D41" si="18">B39*C39</f>
        <v>145.54938477254359</v>
      </c>
      <c r="E39" s="82">
        <f t="shared" ref="E39:E41" si="19">D39/12</f>
        <v>12.129115397711965</v>
      </c>
      <c r="G39" s="77" t="s">
        <v>216</v>
      </c>
      <c r="H39" s="78">
        <v>2</v>
      </c>
      <c r="I39" s="110">
        <v>72.774692386271795</v>
      </c>
      <c r="J39" s="79">
        <f t="shared" ref="J39:J41" si="20">H39*I39</f>
        <v>145.54938477254359</v>
      </c>
      <c r="K39" s="79">
        <f t="shared" ref="K39:K41" si="21">J39/12</f>
        <v>12.129115397711965</v>
      </c>
    </row>
    <row r="40" spans="1:11" ht="12.75" customHeight="1" x14ac:dyDescent="0.2">
      <c r="A40" s="77" t="s">
        <v>217</v>
      </c>
      <c r="B40" s="78">
        <v>2</v>
      </c>
      <c r="C40" s="110">
        <v>52.927049008197685</v>
      </c>
      <c r="D40" s="82">
        <f t="shared" si="18"/>
        <v>105.85409801639537</v>
      </c>
      <c r="E40" s="82">
        <f t="shared" si="19"/>
        <v>8.8211748346996135</v>
      </c>
      <c r="G40" s="77" t="s">
        <v>217</v>
      </c>
      <c r="H40" s="78">
        <v>2</v>
      </c>
      <c r="I40" s="110">
        <v>52.927049008197685</v>
      </c>
      <c r="J40" s="79">
        <f t="shared" si="20"/>
        <v>105.85409801639537</v>
      </c>
      <c r="K40" s="79">
        <f t="shared" si="21"/>
        <v>8.8211748346996135</v>
      </c>
    </row>
    <row r="41" spans="1:11" ht="13.5" customHeight="1" x14ac:dyDescent="0.2">
      <c r="A41" s="77" t="s">
        <v>218</v>
      </c>
      <c r="B41" s="78">
        <v>1</v>
      </c>
      <c r="C41" s="110">
        <v>23.817172053688953</v>
      </c>
      <c r="D41" s="82">
        <f t="shared" si="18"/>
        <v>23.817172053688953</v>
      </c>
      <c r="E41" s="82">
        <f t="shared" si="19"/>
        <v>1.9847643378074127</v>
      </c>
      <c r="G41" s="77" t="s">
        <v>218</v>
      </c>
      <c r="H41" s="78">
        <v>1</v>
      </c>
      <c r="I41" s="110">
        <v>23.817172053688953</v>
      </c>
      <c r="J41" s="79">
        <f t="shared" si="20"/>
        <v>23.817172053688953</v>
      </c>
      <c r="K41" s="79">
        <f t="shared" si="21"/>
        <v>1.9847643378074127</v>
      </c>
    </row>
    <row r="42" spans="1:11" ht="13.5" customHeight="1" x14ac:dyDescent="0.2">
      <c r="A42" s="177" t="str">
        <f>A12</f>
        <v>Valor mensal do custo de uniformes</v>
      </c>
      <c r="B42" s="167"/>
      <c r="C42" s="167"/>
      <c r="D42" s="168"/>
      <c r="E42" s="80">
        <f>SUM(E39:E41)</f>
        <v>22.935054570218991</v>
      </c>
      <c r="G42" s="177" t="s">
        <v>219</v>
      </c>
      <c r="H42" s="167"/>
      <c r="I42" s="167"/>
      <c r="J42" s="168"/>
      <c r="K42" s="80">
        <f>SUM(K39:K41)</f>
        <v>22.935054570218991</v>
      </c>
    </row>
    <row r="43" spans="1:11" ht="15" customHeight="1" x14ac:dyDescent="0.25">
      <c r="A43" s="83"/>
      <c r="B43" s="83"/>
      <c r="C43" s="83"/>
      <c r="D43" s="83"/>
      <c r="E43" s="83"/>
    </row>
    <row r="44" spans="1:11" ht="12.75" customHeight="1" x14ac:dyDescent="0.2">
      <c r="A44" s="174" t="s">
        <v>16</v>
      </c>
      <c r="B44" s="175"/>
      <c r="C44" s="175"/>
      <c r="D44" s="175"/>
      <c r="E44" s="176"/>
      <c r="G44" s="174" t="s">
        <v>224</v>
      </c>
      <c r="H44" s="175"/>
      <c r="I44" s="175"/>
      <c r="J44" s="175"/>
      <c r="K44" s="176"/>
    </row>
    <row r="45" spans="1:11" ht="13.5" customHeight="1" x14ac:dyDescent="0.2">
      <c r="A45" s="163" t="str">
        <f t="shared" ref="A45:A46" si="22">A15</f>
        <v>Uniformes</v>
      </c>
      <c r="B45" s="164"/>
      <c r="C45" s="164"/>
      <c r="D45" s="164"/>
      <c r="E45" s="165"/>
      <c r="G45" s="163" t="s">
        <v>205</v>
      </c>
      <c r="H45" s="164"/>
      <c r="I45" s="164"/>
      <c r="J45" s="164"/>
      <c r="K45" s="165"/>
    </row>
    <row r="46" spans="1:11" ht="21.75" customHeight="1" x14ac:dyDescent="0.2">
      <c r="A46" s="172" t="str">
        <f t="shared" si="22"/>
        <v xml:space="preserve">Descrição dos Uniformes (Memorial de Cálculo para base de Custo de 01 profissional) </v>
      </c>
      <c r="B46" s="75" t="s">
        <v>207</v>
      </c>
      <c r="C46" s="166" t="s">
        <v>208</v>
      </c>
      <c r="D46" s="167"/>
      <c r="E46" s="168"/>
      <c r="G46" s="172" t="s">
        <v>225</v>
      </c>
      <c r="H46" s="75" t="s">
        <v>207</v>
      </c>
      <c r="I46" s="166" t="s">
        <v>208</v>
      </c>
      <c r="J46" s="167"/>
      <c r="K46" s="168"/>
    </row>
    <row r="47" spans="1:11" ht="13.5" customHeight="1" x14ac:dyDescent="0.2">
      <c r="A47" s="173"/>
      <c r="B47" s="76" t="s">
        <v>211</v>
      </c>
      <c r="C47" s="76" t="s">
        <v>212</v>
      </c>
      <c r="D47" s="76" t="s">
        <v>213</v>
      </c>
      <c r="E47" s="76" t="s">
        <v>214</v>
      </c>
      <c r="G47" s="173"/>
      <c r="H47" s="76" t="s">
        <v>211</v>
      </c>
      <c r="I47" s="76" t="s">
        <v>212</v>
      </c>
      <c r="J47" s="76" t="s">
        <v>213</v>
      </c>
      <c r="K47" s="76" t="s">
        <v>214</v>
      </c>
    </row>
    <row r="48" spans="1:11" ht="12.75" customHeight="1" x14ac:dyDescent="0.2">
      <c r="A48" s="169" t="s">
        <v>215</v>
      </c>
      <c r="B48" s="170"/>
      <c r="C48" s="170"/>
      <c r="D48" s="170"/>
      <c r="E48" s="171"/>
      <c r="G48" s="169" t="s">
        <v>215</v>
      </c>
      <c r="H48" s="170"/>
      <c r="I48" s="170"/>
      <c r="J48" s="170"/>
      <c r="K48" s="171"/>
    </row>
    <row r="49" spans="1:11" ht="12.75" customHeight="1" x14ac:dyDescent="0.2">
      <c r="A49" s="77" t="s">
        <v>216</v>
      </c>
      <c r="B49" s="78">
        <v>2</v>
      </c>
      <c r="C49" s="110">
        <v>72.774692386271795</v>
      </c>
      <c r="D49" s="82">
        <f t="shared" ref="D49:D51" si="23">B49*C49</f>
        <v>145.54938477254359</v>
      </c>
      <c r="E49" s="82">
        <f t="shared" ref="E49:E51" si="24">D49/12</f>
        <v>12.129115397711965</v>
      </c>
      <c r="G49" s="77" t="s">
        <v>216</v>
      </c>
      <c r="H49" s="78">
        <v>2</v>
      </c>
      <c r="I49" s="110">
        <v>72.774692386271795</v>
      </c>
      <c r="J49" s="79">
        <f t="shared" ref="J49:J51" si="25">H49*I49</f>
        <v>145.54938477254359</v>
      </c>
      <c r="K49" s="79">
        <f t="shared" ref="K49:K51" si="26">J49/12</f>
        <v>12.129115397711965</v>
      </c>
    </row>
    <row r="50" spans="1:11" ht="12.75" customHeight="1" x14ac:dyDescent="0.2">
      <c r="A50" s="77" t="s">
        <v>217</v>
      </c>
      <c r="B50" s="78">
        <v>2</v>
      </c>
      <c r="C50" s="110">
        <v>52.927049008197685</v>
      </c>
      <c r="D50" s="82">
        <f t="shared" si="23"/>
        <v>105.85409801639537</v>
      </c>
      <c r="E50" s="82">
        <f t="shared" si="24"/>
        <v>8.8211748346996135</v>
      </c>
      <c r="G50" s="77" t="s">
        <v>217</v>
      </c>
      <c r="H50" s="78">
        <v>2</v>
      </c>
      <c r="I50" s="110">
        <v>52.927049008197685</v>
      </c>
      <c r="J50" s="79">
        <f t="shared" si="25"/>
        <v>105.85409801639537</v>
      </c>
      <c r="K50" s="79">
        <f t="shared" si="26"/>
        <v>8.8211748346996135</v>
      </c>
    </row>
    <row r="51" spans="1:11" ht="13.5" customHeight="1" x14ac:dyDescent="0.2">
      <c r="A51" s="77" t="s">
        <v>218</v>
      </c>
      <c r="B51" s="78">
        <v>1</v>
      </c>
      <c r="C51" s="110">
        <v>23.817172053688953</v>
      </c>
      <c r="D51" s="82">
        <f t="shared" si="23"/>
        <v>23.817172053688953</v>
      </c>
      <c r="E51" s="82">
        <f t="shared" si="24"/>
        <v>1.9847643378074127</v>
      </c>
      <c r="G51" s="77" t="s">
        <v>218</v>
      </c>
      <c r="H51" s="78">
        <v>1</v>
      </c>
      <c r="I51" s="110">
        <v>23.817172053688953</v>
      </c>
      <c r="J51" s="79">
        <f t="shared" si="25"/>
        <v>23.817172053688953</v>
      </c>
      <c r="K51" s="79">
        <f t="shared" si="26"/>
        <v>1.9847643378074127</v>
      </c>
    </row>
    <row r="52" spans="1:11" ht="13.5" customHeight="1" x14ac:dyDescent="0.2">
      <c r="A52" s="177" t="str">
        <f>A22</f>
        <v>Valor mensal do custo de uniformes</v>
      </c>
      <c r="B52" s="167"/>
      <c r="C52" s="167"/>
      <c r="D52" s="168"/>
      <c r="E52" s="80">
        <f>SUM(E49:E51)</f>
        <v>22.935054570218991</v>
      </c>
      <c r="G52" s="177" t="s">
        <v>219</v>
      </c>
      <c r="H52" s="167"/>
      <c r="I52" s="167"/>
      <c r="J52" s="168"/>
      <c r="K52" s="80">
        <f>SUM(K49:K51)</f>
        <v>22.935054570218991</v>
      </c>
    </row>
    <row r="53" spans="1:11" ht="12.75" customHeight="1" x14ac:dyDescent="0.2"/>
    <row r="54" spans="1:11" ht="12.75" customHeight="1" x14ac:dyDescent="0.2"/>
    <row r="55" spans="1:11" ht="12.75" customHeight="1" x14ac:dyDescent="0.2"/>
    <row r="56" spans="1:11" ht="12.75" customHeight="1" x14ac:dyDescent="0.2"/>
    <row r="57" spans="1:11" ht="12.75" customHeight="1" x14ac:dyDescent="0.2"/>
    <row r="58" spans="1:11" ht="12.75" customHeight="1" x14ac:dyDescent="0.2"/>
    <row r="59" spans="1:11" ht="12.75" customHeight="1" x14ac:dyDescent="0.2"/>
    <row r="60" spans="1:11" ht="12.75" customHeight="1" x14ac:dyDescent="0.2"/>
    <row r="61" spans="1:11" ht="12.75" customHeight="1" x14ac:dyDescent="0.2"/>
    <row r="62" spans="1:11" ht="12.75" customHeight="1" x14ac:dyDescent="0.2"/>
    <row r="63" spans="1:11" ht="12.75" customHeight="1" x14ac:dyDescent="0.2"/>
    <row r="64" spans="1:11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sheetProtection password="E111" sheet="1" formatCells="0" formatColumns="0" formatRows="0" insertColumns="0" insertRows="0" insertHyperlinks="0" deleteColumns="0" deleteRows="0" sort="0" autoFilter="0" pivotTables="0"/>
  <mergeCells count="74">
    <mergeCell ref="A22:D22"/>
    <mergeCell ref="G22:J22"/>
    <mergeCell ref="M22:P22"/>
    <mergeCell ref="A24:E24"/>
    <mergeCell ref="G24:K24"/>
    <mergeCell ref="A32:D32"/>
    <mergeCell ref="A34:E34"/>
    <mergeCell ref="A35:E35"/>
    <mergeCell ref="A36:A37"/>
    <mergeCell ref="G25:K25"/>
    <mergeCell ref="I26:K26"/>
    <mergeCell ref="G28:K28"/>
    <mergeCell ref="G32:J32"/>
    <mergeCell ref="G34:K34"/>
    <mergeCell ref="G35:K35"/>
    <mergeCell ref="G36:G37"/>
    <mergeCell ref="A26:A27"/>
    <mergeCell ref="G26:G27"/>
    <mergeCell ref="A25:E25"/>
    <mergeCell ref="C26:E26"/>
    <mergeCell ref="A28:E28"/>
    <mergeCell ref="A48:E48"/>
    <mergeCell ref="A52:D52"/>
    <mergeCell ref="C36:E36"/>
    <mergeCell ref="A38:E38"/>
    <mergeCell ref="A42:D42"/>
    <mergeCell ref="A44:E44"/>
    <mergeCell ref="A45:E45"/>
    <mergeCell ref="A46:A47"/>
    <mergeCell ref="C46:E46"/>
    <mergeCell ref="G48:K48"/>
    <mergeCell ref="G52:J52"/>
    <mergeCell ref="I36:K36"/>
    <mergeCell ref="G38:K38"/>
    <mergeCell ref="G42:J42"/>
    <mergeCell ref="G44:K44"/>
    <mergeCell ref="G45:K45"/>
    <mergeCell ref="G46:G47"/>
    <mergeCell ref="I46:K46"/>
    <mergeCell ref="A1:E1"/>
    <mergeCell ref="A2:E2"/>
    <mergeCell ref="A4:E4"/>
    <mergeCell ref="G4:K4"/>
    <mergeCell ref="M4:Q4"/>
    <mergeCell ref="G5:K5"/>
    <mergeCell ref="M5:Q5"/>
    <mergeCell ref="A5:E5"/>
    <mergeCell ref="A6:A7"/>
    <mergeCell ref="C6:E6"/>
    <mergeCell ref="G6:G7"/>
    <mergeCell ref="I6:K6"/>
    <mergeCell ref="M6:M7"/>
    <mergeCell ref="O6:Q6"/>
    <mergeCell ref="G14:K14"/>
    <mergeCell ref="M14:Q14"/>
    <mergeCell ref="A8:E8"/>
    <mergeCell ref="G8:K8"/>
    <mergeCell ref="M8:Q8"/>
    <mergeCell ref="A12:D12"/>
    <mergeCell ref="G12:J12"/>
    <mergeCell ref="M12:P12"/>
    <mergeCell ref="A14:E14"/>
    <mergeCell ref="M15:Q15"/>
    <mergeCell ref="O16:Q16"/>
    <mergeCell ref="A18:E18"/>
    <mergeCell ref="G18:K18"/>
    <mergeCell ref="M18:Q18"/>
    <mergeCell ref="A15:E15"/>
    <mergeCell ref="G15:K15"/>
    <mergeCell ref="A16:A17"/>
    <mergeCell ref="C16:E16"/>
    <mergeCell ref="G16:G17"/>
    <mergeCell ref="I16:K16"/>
    <mergeCell ref="M16:M17"/>
  </mergeCells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workbookViewId="0">
      <selection activeCell="P22" sqref="P22"/>
    </sheetView>
  </sheetViews>
  <sheetFormatPr defaultColWidth="12.5703125" defaultRowHeight="15" customHeight="1" x14ac:dyDescent="0.2"/>
  <cols>
    <col min="1" max="1" width="30.7109375" customWidth="1"/>
    <col min="2" max="2" width="12.140625" customWidth="1"/>
    <col min="3" max="4" width="8" customWidth="1"/>
    <col min="5" max="5" width="13.5703125" customWidth="1"/>
    <col min="6" max="6" width="11.42578125" customWidth="1"/>
    <col min="7" max="7" width="14.140625" customWidth="1"/>
    <col min="8" max="8" width="14.7109375" customWidth="1"/>
    <col min="9" max="26" width="8" customWidth="1"/>
  </cols>
  <sheetData>
    <row r="1" spans="1:16" ht="12.75" customHeight="1" x14ac:dyDescent="0.2">
      <c r="A1" s="180" t="s">
        <v>226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2"/>
    </row>
    <row r="2" spans="1:16" ht="12.75" customHeight="1" x14ac:dyDescent="0.2">
      <c r="A2" s="183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84"/>
    </row>
    <row r="3" spans="1:16" ht="13.5" customHeight="1" x14ac:dyDescent="0.2">
      <c r="A3" s="185"/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7"/>
    </row>
    <row r="4" spans="1:16" ht="12.75" customHeight="1" x14ac:dyDescent="0.2">
      <c r="A4" s="188" t="s">
        <v>227</v>
      </c>
      <c r="B4" s="188" t="s">
        <v>228</v>
      </c>
      <c r="C4" s="189" t="s">
        <v>229</v>
      </c>
      <c r="D4" s="190"/>
      <c r="E4" s="193" t="s">
        <v>230</v>
      </c>
      <c r="F4" s="188" t="s">
        <v>231</v>
      </c>
      <c r="G4" s="188" t="s">
        <v>232</v>
      </c>
      <c r="H4" s="188" t="s">
        <v>233</v>
      </c>
      <c r="J4" s="201" t="s">
        <v>234</v>
      </c>
      <c r="K4" s="202"/>
      <c r="L4" s="202"/>
      <c r="M4" s="202"/>
      <c r="N4" s="202"/>
      <c r="O4" s="202"/>
      <c r="P4" s="203"/>
    </row>
    <row r="5" spans="1:16" ht="13.5" customHeight="1" x14ac:dyDescent="0.2">
      <c r="A5" s="173"/>
      <c r="B5" s="173"/>
      <c r="C5" s="191"/>
      <c r="D5" s="192"/>
      <c r="E5" s="194"/>
      <c r="F5" s="173"/>
      <c r="G5" s="173"/>
      <c r="H5" s="173"/>
      <c r="J5" s="204"/>
      <c r="K5" s="205"/>
      <c r="L5" s="205"/>
      <c r="M5" s="205"/>
      <c r="N5" s="205"/>
      <c r="O5" s="205"/>
      <c r="P5" s="206"/>
    </row>
    <row r="6" spans="1:16" ht="21.75" customHeight="1" x14ac:dyDescent="0.2">
      <c r="A6" s="84" t="s">
        <v>235</v>
      </c>
      <c r="B6" s="85" t="s">
        <v>228</v>
      </c>
      <c r="C6" s="179">
        <v>1</v>
      </c>
      <c r="D6" s="168"/>
      <c r="E6" s="111">
        <v>12.32</v>
      </c>
      <c r="F6" s="197">
        <f>P24</f>
        <v>9.4690749863163726E-2</v>
      </c>
      <c r="G6" s="86">
        <f t="shared" ref="G6:G37" si="0">H6/C6</f>
        <v>13.486590038314178</v>
      </c>
      <c r="H6" s="87">
        <f t="shared" ref="H6:H37" si="1">C6*(E6*(1+$F$6))</f>
        <v>13.486590038314178</v>
      </c>
      <c r="J6" s="207" t="s">
        <v>236</v>
      </c>
      <c r="K6" s="208" t="s">
        <v>237</v>
      </c>
      <c r="L6" s="209"/>
      <c r="M6" s="209"/>
      <c r="N6" s="209"/>
      <c r="O6" s="209"/>
      <c r="P6" s="190"/>
    </row>
    <row r="7" spans="1:16" ht="13.5" customHeight="1" x14ac:dyDescent="0.2">
      <c r="A7" s="84" t="s">
        <v>238</v>
      </c>
      <c r="B7" s="85" t="s">
        <v>228</v>
      </c>
      <c r="C7" s="179">
        <v>1</v>
      </c>
      <c r="D7" s="168"/>
      <c r="E7" s="111">
        <v>103</v>
      </c>
      <c r="F7" s="198"/>
      <c r="G7" s="86">
        <f t="shared" si="0"/>
        <v>112.75314723590586</v>
      </c>
      <c r="H7" s="87">
        <f t="shared" si="1"/>
        <v>112.75314723590586</v>
      </c>
      <c r="J7" s="173"/>
      <c r="K7" s="191"/>
      <c r="L7" s="205"/>
      <c r="M7" s="205"/>
      <c r="N7" s="205"/>
      <c r="O7" s="205"/>
      <c r="P7" s="192"/>
    </row>
    <row r="8" spans="1:16" ht="13.5" customHeight="1" x14ac:dyDescent="0.2">
      <c r="A8" s="84" t="s">
        <v>239</v>
      </c>
      <c r="B8" s="85" t="s">
        <v>228</v>
      </c>
      <c r="C8" s="179">
        <v>1</v>
      </c>
      <c r="D8" s="168"/>
      <c r="E8" s="111">
        <v>19.64</v>
      </c>
      <c r="F8" s="198"/>
      <c r="G8" s="86">
        <f t="shared" si="0"/>
        <v>21.499726327312537</v>
      </c>
      <c r="H8" s="87">
        <f t="shared" si="1"/>
        <v>21.499726327312537</v>
      </c>
      <c r="J8" s="88" t="s">
        <v>240</v>
      </c>
      <c r="K8" s="210" t="s">
        <v>241</v>
      </c>
      <c r="L8" s="167"/>
      <c r="M8" s="167"/>
      <c r="N8" s="167"/>
      <c r="O8" s="167"/>
      <c r="P8" s="168"/>
    </row>
    <row r="9" spans="1:16" ht="22.5" customHeight="1" x14ac:dyDescent="0.2">
      <c r="A9" s="84" t="s">
        <v>242</v>
      </c>
      <c r="B9" s="85" t="s">
        <v>228</v>
      </c>
      <c r="C9" s="179">
        <v>1</v>
      </c>
      <c r="D9" s="168"/>
      <c r="E9" s="111">
        <v>5.62</v>
      </c>
      <c r="F9" s="198"/>
      <c r="G9" s="86">
        <f t="shared" si="0"/>
        <v>6.1521620142309805</v>
      </c>
      <c r="H9" s="87">
        <f t="shared" si="1"/>
        <v>6.1521620142309805</v>
      </c>
      <c r="J9" s="88" t="s">
        <v>243</v>
      </c>
      <c r="K9" s="210" t="s">
        <v>244</v>
      </c>
      <c r="L9" s="167"/>
      <c r="M9" s="167"/>
      <c r="N9" s="167"/>
      <c r="O9" s="167"/>
      <c r="P9" s="168"/>
    </row>
    <row r="10" spans="1:16" ht="13.5" customHeight="1" x14ac:dyDescent="0.2">
      <c r="A10" s="84" t="s">
        <v>245</v>
      </c>
      <c r="B10" s="85" t="s">
        <v>228</v>
      </c>
      <c r="C10" s="179">
        <v>1</v>
      </c>
      <c r="D10" s="168"/>
      <c r="E10" s="111">
        <v>268</v>
      </c>
      <c r="F10" s="198"/>
      <c r="G10" s="86">
        <f t="shared" si="0"/>
        <v>293.37712096332785</v>
      </c>
      <c r="H10" s="87">
        <f t="shared" si="1"/>
        <v>293.37712096332785</v>
      </c>
      <c r="J10" s="196" t="s">
        <v>246</v>
      </c>
      <c r="K10" s="167"/>
      <c r="L10" s="167"/>
      <c r="M10" s="167"/>
      <c r="N10" s="167"/>
      <c r="O10" s="167"/>
      <c r="P10" s="168"/>
    </row>
    <row r="11" spans="1:16" ht="13.5" customHeight="1" x14ac:dyDescent="0.2">
      <c r="A11" s="84" t="s">
        <v>247</v>
      </c>
      <c r="B11" s="85" t="s">
        <v>228</v>
      </c>
      <c r="C11" s="179">
        <v>1</v>
      </c>
      <c r="D11" s="168"/>
      <c r="E11" s="111">
        <v>38.86</v>
      </c>
      <c r="F11" s="198"/>
      <c r="G11" s="86">
        <f t="shared" si="0"/>
        <v>42.539682539682545</v>
      </c>
      <c r="H11" s="87">
        <f t="shared" si="1"/>
        <v>42.539682539682545</v>
      </c>
      <c r="J11" s="196" t="s">
        <v>248</v>
      </c>
      <c r="K11" s="168"/>
      <c r="L11" s="89" t="s">
        <v>249</v>
      </c>
      <c r="M11" s="196" t="s">
        <v>250</v>
      </c>
      <c r="N11" s="167"/>
      <c r="O11" s="167"/>
      <c r="P11" s="168"/>
    </row>
    <row r="12" spans="1:16" ht="13.5" customHeight="1" x14ac:dyDescent="0.2">
      <c r="A12" s="84" t="s">
        <v>251</v>
      </c>
      <c r="B12" s="85" t="s">
        <v>228</v>
      </c>
      <c r="C12" s="179">
        <v>1</v>
      </c>
      <c r="D12" s="168"/>
      <c r="E12" s="111">
        <v>19.940000000000001</v>
      </c>
      <c r="F12" s="198"/>
      <c r="G12" s="86">
        <f t="shared" si="0"/>
        <v>21.828133552271485</v>
      </c>
      <c r="H12" s="87">
        <f t="shared" si="1"/>
        <v>21.828133552271485</v>
      </c>
      <c r="J12" s="212" t="s">
        <v>144</v>
      </c>
      <c r="K12" s="213"/>
      <c r="L12" s="114">
        <v>0.03</v>
      </c>
      <c r="M12" s="214" t="s">
        <v>252</v>
      </c>
      <c r="N12" s="167"/>
      <c r="O12" s="167"/>
      <c r="P12" s="168"/>
    </row>
    <row r="13" spans="1:16" ht="13.5" customHeight="1" x14ac:dyDescent="0.2">
      <c r="A13" s="84" t="s">
        <v>253</v>
      </c>
      <c r="B13" s="85" t="s">
        <v>228</v>
      </c>
      <c r="C13" s="179">
        <v>1</v>
      </c>
      <c r="D13" s="168"/>
      <c r="E13" s="111">
        <v>1.99</v>
      </c>
      <c r="F13" s="198"/>
      <c r="G13" s="86">
        <f t="shared" si="0"/>
        <v>2.178434592227696</v>
      </c>
      <c r="H13" s="87">
        <f t="shared" si="1"/>
        <v>2.178434592227696</v>
      </c>
      <c r="J13" s="215" t="s">
        <v>254</v>
      </c>
      <c r="K13" s="216"/>
      <c r="L13" s="114">
        <v>6.4999999999999997E-3</v>
      </c>
      <c r="M13" s="214" t="s">
        <v>252</v>
      </c>
      <c r="N13" s="167"/>
      <c r="O13" s="167"/>
      <c r="P13" s="168"/>
    </row>
    <row r="14" spans="1:16" ht="13.5" customHeight="1" x14ac:dyDescent="0.2">
      <c r="A14" s="84" t="s">
        <v>255</v>
      </c>
      <c r="B14" s="85" t="s">
        <v>228</v>
      </c>
      <c r="C14" s="179">
        <v>1</v>
      </c>
      <c r="D14" s="168"/>
      <c r="E14" s="111">
        <v>10</v>
      </c>
      <c r="F14" s="198"/>
      <c r="G14" s="86">
        <f t="shared" si="0"/>
        <v>10.946907498631637</v>
      </c>
      <c r="H14" s="87">
        <f t="shared" si="1"/>
        <v>10.946907498631637</v>
      </c>
      <c r="J14" s="215" t="s">
        <v>256</v>
      </c>
      <c r="K14" s="216"/>
      <c r="L14" s="114">
        <v>0.05</v>
      </c>
      <c r="M14" s="214" t="s">
        <v>252</v>
      </c>
      <c r="N14" s="167"/>
      <c r="O14" s="167"/>
      <c r="P14" s="168"/>
    </row>
    <row r="15" spans="1:16" ht="13.5" customHeight="1" x14ac:dyDescent="0.2">
      <c r="A15" s="84" t="s">
        <v>257</v>
      </c>
      <c r="B15" s="85" t="s">
        <v>228</v>
      </c>
      <c r="C15" s="179">
        <v>1</v>
      </c>
      <c r="D15" s="168"/>
      <c r="E15" s="111">
        <v>9.9600000000000009</v>
      </c>
      <c r="F15" s="198"/>
      <c r="G15" s="86">
        <f t="shared" si="0"/>
        <v>10.903119868637111</v>
      </c>
      <c r="H15" s="87">
        <f t="shared" si="1"/>
        <v>10.903119868637111</v>
      </c>
      <c r="J15" s="215" t="s">
        <v>258</v>
      </c>
      <c r="K15" s="216"/>
      <c r="L15" s="115">
        <v>0</v>
      </c>
      <c r="M15" s="214" t="s">
        <v>259</v>
      </c>
      <c r="N15" s="167"/>
      <c r="O15" s="167"/>
      <c r="P15" s="168"/>
    </row>
    <row r="16" spans="1:16" ht="13.5" customHeight="1" x14ac:dyDescent="0.2">
      <c r="A16" s="84" t="s">
        <v>260</v>
      </c>
      <c r="B16" s="85" t="s">
        <v>228</v>
      </c>
      <c r="C16" s="179">
        <v>1</v>
      </c>
      <c r="D16" s="168"/>
      <c r="E16" s="111">
        <v>19.899999999999999</v>
      </c>
      <c r="F16" s="198"/>
      <c r="G16" s="86">
        <f t="shared" si="0"/>
        <v>21.784345922276955</v>
      </c>
      <c r="H16" s="87">
        <f t="shared" si="1"/>
        <v>21.784345922276955</v>
      </c>
      <c r="J16" s="218" t="s">
        <v>29</v>
      </c>
      <c r="K16" s="213"/>
      <c r="L16" s="90">
        <f>SUM(L12:L15)</f>
        <v>8.6499999999999994E-2</v>
      </c>
      <c r="M16" s="219" t="s">
        <v>261</v>
      </c>
      <c r="N16" s="167"/>
      <c r="O16" s="167"/>
      <c r="P16" s="168"/>
    </row>
    <row r="17" spans="1:16" ht="19.5" customHeight="1" x14ac:dyDescent="0.2">
      <c r="A17" s="84" t="s">
        <v>262</v>
      </c>
      <c r="B17" s="85" t="s">
        <v>228</v>
      </c>
      <c r="C17" s="179">
        <v>1</v>
      </c>
      <c r="D17" s="168"/>
      <c r="E17" s="111">
        <v>26.03</v>
      </c>
      <c r="F17" s="198"/>
      <c r="G17" s="86">
        <f t="shared" si="0"/>
        <v>28.494800218938153</v>
      </c>
      <c r="H17" s="87">
        <f t="shared" si="1"/>
        <v>28.494800218938153</v>
      </c>
      <c r="J17" s="91"/>
      <c r="K17" s="91"/>
      <c r="L17" s="91"/>
      <c r="M17" s="91"/>
      <c r="N17" s="91"/>
      <c r="O17" s="91"/>
      <c r="P17" s="91"/>
    </row>
    <row r="18" spans="1:16" ht="21.75" customHeight="1" x14ac:dyDescent="0.2">
      <c r="A18" s="84" t="s">
        <v>263</v>
      </c>
      <c r="B18" s="85" t="s">
        <v>228</v>
      </c>
      <c r="C18" s="179">
        <v>1</v>
      </c>
      <c r="D18" s="168"/>
      <c r="E18" s="111">
        <v>25.25</v>
      </c>
      <c r="F18" s="198"/>
      <c r="G18" s="86">
        <f t="shared" si="0"/>
        <v>27.640941434044883</v>
      </c>
      <c r="H18" s="87">
        <f t="shared" si="1"/>
        <v>27.640941434044883</v>
      </c>
      <c r="J18" s="196" t="s">
        <v>264</v>
      </c>
      <c r="K18" s="167"/>
      <c r="L18" s="167"/>
      <c r="M18" s="167"/>
      <c r="N18" s="167"/>
      <c r="O18" s="167"/>
      <c r="P18" s="168"/>
    </row>
    <row r="19" spans="1:16" ht="13.5" customHeight="1" x14ac:dyDescent="0.2">
      <c r="A19" s="84" t="s">
        <v>265</v>
      </c>
      <c r="B19" s="85" t="s">
        <v>228</v>
      </c>
      <c r="C19" s="179">
        <v>1</v>
      </c>
      <c r="D19" s="168"/>
      <c r="E19" s="111">
        <v>18.29</v>
      </c>
      <c r="F19" s="198"/>
      <c r="G19" s="86">
        <f t="shared" si="0"/>
        <v>20.021893814997263</v>
      </c>
      <c r="H19" s="87">
        <f t="shared" si="1"/>
        <v>20.021893814997263</v>
      </c>
      <c r="J19" s="92" t="s">
        <v>266</v>
      </c>
      <c r="K19" s="196" t="s">
        <v>267</v>
      </c>
      <c r="L19" s="167"/>
      <c r="M19" s="167"/>
      <c r="N19" s="167"/>
      <c r="O19" s="168"/>
      <c r="P19" s="92" t="s">
        <v>55</v>
      </c>
    </row>
    <row r="20" spans="1:16" ht="13.5" customHeight="1" x14ac:dyDescent="0.2">
      <c r="A20" s="84" t="s">
        <v>268</v>
      </c>
      <c r="B20" s="85" t="s">
        <v>228</v>
      </c>
      <c r="C20" s="179">
        <v>1</v>
      </c>
      <c r="D20" s="168"/>
      <c r="E20" s="111">
        <v>13.8</v>
      </c>
      <c r="F20" s="198"/>
      <c r="G20" s="86">
        <f t="shared" si="0"/>
        <v>15.10673234811166</v>
      </c>
      <c r="H20" s="87">
        <f t="shared" si="1"/>
        <v>15.10673234811166</v>
      </c>
      <c r="J20" s="93">
        <v>1</v>
      </c>
      <c r="K20" s="217" t="s">
        <v>269</v>
      </c>
      <c r="L20" s="170"/>
      <c r="M20" s="170"/>
      <c r="N20" s="170"/>
      <c r="O20" s="171"/>
      <c r="P20" s="116">
        <v>0</v>
      </c>
    </row>
    <row r="21" spans="1:16" ht="59.25" customHeight="1" x14ac:dyDescent="0.2">
      <c r="A21" s="84" t="s">
        <v>270</v>
      </c>
      <c r="B21" s="85" t="s">
        <v>228</v>
      </c>
      <c r="C21" s="179">
        <v>1</v>
      </c>
      <c r="D21" s="168"/>
      <c r="E21" s="111">
        <v>25.69</v>
      </c>
      <c r="F21" s="198"/>
      <c r="G21" s="86">
        <f t="shared" si="0"/>
        <v>28.122605363984679</v>
      </c>
      <c r="H21" s="87">
        <f t="shared" si="1"/>
        <v>28.122605363984679</v>
      </c>
      <c r="J21" s="93">
        <v>2</v>
      </c>
      <c r="K21" s="217" t="s">
        <v>271</v>
      </c>
      <c r="L21" s="170"/>
      <c r="M21" s="170"/>
      <c r="N21" s="170"/>
      <c r="O21" s="171"/>
      <c r="P21" s="117">
        <v>0</v>
      </c>
    </row>
    <row r="22" spans="1:16" ht="49.5" customHeight="1" x14ac:dyDescent="0.2">
      <c r="A22" s="84" t="s">
        <v>272</v>
      </c>
      <c r="B22" s="85" t="s">
        <v>228</v>
      </c>
      <c r="C22" s="179">
        <v>1</v>
      </c>
      <c r="D22" s="168"/>
      <c r="E22" s="111">
        <v>3.72</v>
      </c>
      <c r="F22" s="198"/>
      <c r="G22" s="86">
        <f t="shared" si="0"/>
        <v>4.0722495894909692</v>
      </c>
      <c r="H22" s="87">
        <f t="shared" si="1"/>
        <v>4.0722495894909692</v>
      </c>
      <c r="J22" s="93">
        <v>3</v>
      </c>
      <c r="K22" s="217" t="s">
        <v>273</v>
      </c>
      <c r="L22" s="170"/>
      <c r="M22" s="170"/>
      <c r="N22" s="170"/>
      <c r="O22" s="171"/>
      <c r="P22" s="94">
        <f>L16</f>
        <v>8.6499999999999994E-2</v>
      </c>
    </row>
    <row r="23" spans="1:16" ht="33.75" customHeight="1" x14ac:dyDescent="0.2">
      <c r="A23" s="84" t="s">
        <v>274</v>
      </c>
      <c r="B23" s="85" t="s">
        <v>228</v>
      </c>
      <c r="C23" s="179">
        <v>1</v>
      </c>
      <c r="D23" s="168"/>
      <c r="E23" s="111">
        <v>80</v>
      </c>
      <c r="F23" s="198"/>
      <c r="G23" s="86">
        <f t="shared" si="0"/>
        <v>87.575259989053095</v>
      </c>
      <c r="H23" s="87">
        <f t="shared" si="1"/>
        <v>87.575259989053095</v>
      </c>
      <c r="J23" s="95"/>
      <c r="K23" s="95"/>
      <c r="L23" s="95"/>
      <c r="M23" s="95"/>
      <c r="N23" s="95"/>
      <c r="O23" s="95"/>
      <c r="P23" s="95"/>
    </row>
    <row r="24" spans="1:16" ht="57.75" customHeight="1" x14ac:dyDescent="0.2">
      <c r="A24" s="84" t="s">
        <v>275</v>
      </c>
      <c r="B24" s="85" t="s">
        <v>228</v>
      </c>
      <c r="C24" s="179">
        <v>1</v>
      </c>
      <c r="D24" s="168"/>
      <c r="E24" s="111">
        <v>85.85</v>
      </c>
      <c r="F24" s="198"/>
      <c r="G24" s="86">
        <f t="shared" si="0"/>
        <v>93.979200875752596</v>
      </c>
      <c r="H24" s="87">
        <f t="shared" si="1"/>
        <v>93.979200875752596</v>
      </c>
      <c r="J24" s="196" t="s">
        <v>276</v>
      </c>
      <c r="K24" s="167"/>
      <c r="L24" s="167"/>
      <c r="M24" s="167"/>
      <c r="N24" s="167"/>
      <c r="O24" s="168"/>
      <c r="P24" s="96">
        <f>(1+P20)/(1-P22-P21)-1</f>
        <v>9.4690749863163726E-2</v>
      </c>
    </row>
    <row r="25" spans="1:16" ht="54.75" customHeight="1" x14ac:dyDescent="0.2">
      <c r="A25" s="84" t="s">
        <v>277</v>
      </c>
      <c r="B25" s="85" t="s">
        <v>228</v>
      </c>
      <c r="C25" s="179">
        <v>1</v>
      </c>
      <c r="D25" s="168"/>
      <c r="E25" s="111">
        <v>69</v>
      </c>
      <c r="F25" s="198"/>
      <c r="G25" s="86">
        <f t="shared" si="0"/>
        <v>75.533661740558301</v>
      </c>
      <c r="H25" s="87">
        <f t="shared" si="1"/>
        <v>75.533661740558301</v>
      </c>
      <c r="J25" s="97"/>
      <c r="K25" s="97"/>
      <c r="L25" s="97"/>
      <c r="M25" s="97"/>
      <c r="N25" s="97"/>
      <c r="O25" s="97"/>
      <c r="P25" s="97"/>
    </row>
    <row r="26" spans="1:16" ht="39" customHeight="1" x14ac:dyDescent="0.2">
      <c r="A26" s="84" t="s">
        <v>278</v>
      </c>
      <c r="B26" s="85" t="s">
        <v>228</v>
      </c>
      <c r="C26" s="179">
        <v>1</v>
      </c>
      <c r="D26" s="168"/>
      <c r="E26" s="111">
        <v>33.5</v>
      </c>
      <c r="F26" s="198"/>
      <c r="G26" s="86">
        <f t="shared" si="0"/>
        <v>36.672140120415982</v>
      </c>
      <c r="H26" s="87">
        <f t="shared" si="1"/>
        <v>36.672140120415982</v>
      </c>
      <c r="J26" s="211" t="s">
        <v>279</v>
      </c>
      <c r="K26" s="167"/>
      <c r="L26" s="167"/>
      <c r="M26" s="167"/>
      <c r="N26" s="167"/>
      <c r="O26" s="167"/>
      <c r="P26" s="168"/>
    </row>
    <row r="27" spans="1:16" ht="38.25" customHeight="1" x14ac:dyDescent="0.2">
      <c r="A27" s="84" t="s">
        <v>280</v>
      </c>
      <c r="B27" s="85" t="s">
        <v>228</v>
      </c>
      <c r="C27" s="179">
        <v>1</v>
      </c>
      <c r="D27" s="168"/>
      <c r="E27" s="111">
        <v>251.45</v>
      </c>
      <c r="F27" s="198"/>
      <c r="G27" s="86">
        <f t="shared" si="0"/>
        <v>275.25998905309251</v>
      </c>
      <c r="H27" s="87">
        <f t="shared" si="1"/>
        <v>275.25998905309251</v>
      </c>
    </row>
    <row r="28" spans="1:16" ht="27" customHeight="1" x14ac:dyDescent="0.2">
      <c r="A28" s="84" t="s">
        <v>281</v>
      </c>
      <c r="B28" s="85" t="s">
        <v>228</v>
      </c>
      <c r="C28" s="179">
        <v>1</v>
      </c>
      <c r="D28" s="168"/>
      <c r="E28" s="111">
        <v>27.04</v>
      </c>
      <c r="F28" s="198"/>
      <c r="G28" s="86">
        <f t="shared" si="0"/>
        <v>29.600437876299946</v>
      </c>
      <c r="H28" s="87">
        <f t="shared" si="1"/>
        <v>29.600437876299946</v>
      </c>
    </row>
    <row r="29" spans="1:16" ht="28.5" customHeight="1" x14ac:dyDescent="0.2">
      <c r="A29" s="84" t="s">
        <v>282</v>
      </c>
      <c r="B29" s="85" t="s">
        <v>228</v>
      </c>
      <c r="C29" s="179">
        <v>1</v>
      </c>
      <c r="D29" s="168"/>
      <c r="E29" s="111">
        <v>27.95</v>
      </c>
      <c r="F29" s="198"/>
      <c r="G29" s="86">
        <f t="shared" si="0"/>
        <v>30.596606458675424</v>
      </c>
      <c r="H29" s="87">
        <f t="shared" si="1"/>
        <v>30.596606458675424</v>
      </c>
    </row>
    <row r="30" spans="1:16" ht="13.5" customHeight="1" x14ac:dyDescent="0.2">
      <c r="A30" s="84" t="s">
        <v>283</v>
      </c>
      <c r="B30" s="85" t="s">
        <v>228</v>
      </c>
      <c r="C30" s="179">
        <v>1</v>
      </c>
      <c r="D30" s="168"/>
      <c r="E30" s="111">
        <v>29.99</v>
      </c>
      <c r="F30" s="198"/>
      <c r="G30" s="86">
        <f t="shared" si="0"/>
        <v>32.829775588396281</v>
      </c>
      <c r="H30" s="87">
        <f t="shared" si="1"/>
        <v>32.829775588396281</v>
      </c>
    </row>
    <row r="31" spans="1:16" ht="13.5" customHeight="1" x14ac:dyDescent="0.2">
      <c r="A31" s="84" t="s">
        <v>253</v>
      </c>
      <c r="B31" s="85" t="s">
        <v>228</v>
      </c>
      <c r="C31" s="179">
        <v>1</v>
      </c>
      <c r="D31" s="168"/>
      <c r="E31" s="111">
        <v>80.900000000000006</v>
      </c>
      <c r="F31" s="198"/>
      <c r="G31" s="86">
        <f t="shared" si="0"/>
        <v>88.560481663929949</v>
      </c>
      <c r="H31" s="87">
        <f t="shared" si="1"/>
        <v>88.560481663929949</v>
      </c>
    </row>
    <row r="32" spans="1:16" ht="28.5" customHeight="1" x14ac:dyDescent="0.2">
      <c r="A32" s="84" t="s">
        <v>284</v>
      </c>
      <c r="B32" s="85" t="s">
        <v>228</v>
      </c>
      <c r="C32" s="179">
        <v>1</v>
      </c>
      <c r="D32" s="168"/>
      <c r="E32" s="111">
        <v>10</v>
      </c>
      <c r="F32" s="198"/>
      <c r="G32" s="86">
        <f t="shared" si="0"/>
        <v>10.946907498631637</v>
      </c>
      <c r="H32" s="87">
        <f t="shared" si="1"/>
        <v>10.946907498631637</v>
      </c>
    </row>
    <row r="33" spans="1:8" ht="24.75" customHeight="1" x14ac:dyDescent="0.2">
      <c r="A33" s="84" t="s">
        <v>285</v>
      </c>
      <c r="B33" s="85" t="s">
        <v>228</v>
      </c>
      <c r="C33" s="179">
        <v>1</v>
      </c>
      <c r="D33" s="168"/>
      <c r="E33" s="111">
        <v>54.69</v>
      </c>
      <c r="F33" s="198"/>
      <c r="G33" s="86">
        <f t="shared" si="0"/>
        <v>59.868637110016422</v>
      </c>
      <c r="H33" s="87">
        <f t="shared" si="1"/>
        <v>59.868637110016422</v>
      </c>
    </row>
    <row r="34" spans="1:8" ht="26.25" customHeight="1" x14ac:dyDescent="0.2">
      <c r="A34" s="84" t="s">
        <v>286</v>
      </c>
      <c r="B34" s="85" t="s">
        <v>228</v>
      </c>
      <c r="C34" s="179">
        <v>1</v>
      </c>
      <c r="D34" s="168"/>
      <c r="E34" s="111">
        <v>131.72</v>
      </c>
      <c r="F34" s="198"/>
      <c r="G34" s="86">
        <f t="shared" si="0"/>
        <v>144.19266557197594</v>
      </c>
      <c r="H34" s="87">
        <f t="shared" si="1"/>
        <v>144.19266557197594</v>
      </c>
    </row>
    <row r="35" spans="1:8" ht="27" customHeight="1" x14ac:dyDescent="0.2">
      <c r="A35" s="84" t="s">
        <v>287</v>
      </c>
      <c r="B35" s="85" t="s">
        <v>228</v>
      </c>
      <c r="C35" s="179">
        <v>1</v>
      </c>
      <c r="D35" s="168"/>
      <c r="E35" s="111">
        <v>204.01</v>
      </c>
      <c r="F35" s="198"/>
      <c r="G35" s="86">
        <f t="shared" si="0"/>
        <v>223.32785987958403</v>
      </c>
      <c r="H35" s="87">
        <f t="shared" si="1"/>
        <v>223.32785987958403</v>
      </c>
    </row>
    <row r="36" spans="1:8" ht="13.5" customHeight="1" x14ac:dyDescent="0.2">
      <c r="A36" s="84" t="s">
        <v>288</v>
      </c>
      <c r="B36" s="85" t="s">
        <v>228</v>
      </c>
      <c r="C36" s="179">
        <v>1</v>
      </c>
      <c r="D36" s="168"/>
      <c r="E36" s="111">
        <v>1.45</v>
      </c>
      <c r="F36" s="198"/>
      <c r="G36" s="86">
        <f t="shared" si="0"/>
        <v>1.5873015873015874</v>
      </c>
      <c r="H36" s="87">
        <f t="shared" si="1"/>
        <v>1.5873015873015874</v>
      </c>
    </row>
    <row r="37" spans="1:8" ht="36" customHeight="1" x14ac:dyDescent="0.2">
      <c r="A37" s="84" t="s">
        <v>289</v>
      </c>
      <c r="B37" s="85" t="s">
        <v>228</v>
      </c>
      <c r="C37" s="179">
        <v>1</v>
      </c>
      <c r="D37" s="168"/>
      <c r="E37" s="111">
        <v>25.61</v>
      </c>
      <c r="F37" s="173"/>
      <c r="G37" s="86">
        <f t="shared" si="0"/>
        <v>28.035030103995624</v>
      </c>
      <c r="H37" s="87">
        <f t="shared" si="1"/>
        <v>28.035030103995624</v>
      </c>
    </row>
    <row r="38" spans="1:8" ht="25.5" customHeight="1" x14ac:dyDescent="0.2">
      <c r="A38" s="98" t="s">
        <v>290</v>
      </c>
      <c r="B38" s="99"/>
      <c r="C38" s="99"/>
      <c r="D38" s="99"/>
      <c r="E38" s="100">
        <f>SUM(E6:E37)</f>
        <v>1735.17</v>
      </c>
      <c r="F38" s="101"/>
      <c r="G38" s="199">
        <f>SUM(H6:H37)</f>
        <v>1899.474548440066</v>
      </c>
      <c r="H38" s="200"/>
    </row>
    <row r="39" spans="1:8" ht="13.5" customHeight="1" x14ac:dyDescent="0.2">
      <c r="A39" s="98"/>
      <c r="B39" s="99"/>
      <c r="C39" s="99"/>
      <c r="D39" s="99"/>
      <c r="E39" s="99"/>
      <c r="F39" s="101"/>
      <c r="G39" s="191"/>
      <c r="H39" s="192"/>
    </row>
    <row r="40" spans="1:8" ht="13.5" customHeight="1" x14ac:dyDescent="0.2">
      <c r="A40" s="195" t="s">
        <v>291</v>
      </c>
      <c r="B40" s="125"/>
      <c r="C40" s="125"/>
      <c r="D40" s="125"/>
      <c r="E40" s="125"/>
      <c r="F40" s="124"/>
      <c r="G40" s="102" t="s">
        <v>8</v>
      </c>
      <c r="H40" s="103">
        <f>G38/12</f>
        <v>158.28954570333883</v>
      </c>
    </row>
    <row r="41" spans="1:8" ht="13.5" customHeight="1" x14ac:dyDescent="0.2">
      <c r="G41" s="103" t="s">
        <v>292</v>
      </c>
      <c r="H41" s="103">
        <f>H40/13</f>
        <v>12.176118900256833</v>
      </c>
    </row>
    <row r="42" spans="1:8" ht="12.75" customHeight="1" x14ac:dyDescent="0.2"/>
    <row r="43" spans="1:8" ht="12.75" customHeight="1" x14ac:dyDescent="0.2"/>
    <row r="44" spans="1:8" ht="12.75" customHeight="1" x14ac:dyDescent="0.2"/>
    <row r="45" spans="1:8" ht="12.75" customHeight="1" x14ac:dyDescent="0.2"/>
    <row r="46" spans="1:8" ht="12.75" customHeight="1" x14ac:dyDescent="0.2"/>
    <row r="47" spans="1:8" ht="12.75" customHeight="1" x14ac:dyDescent="0.2"/>
    <row r="48" spans="1: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68">
    <mergeCell ref="K20:O20"/>
    <mergeCell ref="K21:O21"/>
    <mergeCell ref="K22:O22"/>
    <mergeCell ref="J10:P10"/>
    <mergeCell ref="J11:K11"/>
    <mergeCell ref="M11:P11"/>
    <mergeCell ref="J16:K16"/>
    <mergeCell ref="M16:P16"/>
    <mergeCell ref="J14:K14"/>
    <mergeCell ref="M14:P14"/>
    <mergeCell ref="J15:K15"/>
    <mergeCell ref="M15:P15"/>
    <mergeCell ref="J24:O24"/>
    <mergeCell ref="F6:F37"/>
    <mergeCell ref="G38:H39"/>
    <mergeCell ref="H4:H5"/>
    <mergeCell ref="J4:P5"/>
    <mergeCell ref="J6:J7"/>
    <mergeCell ref="K6:P7"/>
    <mergeCell ref="K8:P8"/>
    <mergeCell ref="K9:P9"/>
    <mergeCell ref="J26:P26"/>
    <mergeCell ref="J12:K12"/>
    <mergeCell ref="M12:P12"/>
    <mergeCell ref="J13:K13"/>
    <mergeCell ref="M13:P13"/>
    <mergeCell ref="J18:P18"/>
    <mergeCell ref="K19:O19"/>
    <mergeCell ref="C20:D20"/>
    <mergeCell ref="C21:D21"/>
    <mergeCell ref="C22:D22"/>
    <mergeCell ref="C23:D23"/>
    <mergeCell ref="C24:D24"/>
    <mergeCell ref="C25:D25"/>
    <mergeCell ref="C26:D26"/>
    <mergeCell ref="C34:D34"/>
    <mergeCell ref="C35:D35"/>
    <mergeCell ref="C36:D36"/>
    <mergeCell ref="C37:D37"/>
    <mergeCell ref="A40:F40"/>
    <mergeCell ref="C27:D27"/>
    <mergeCell ref="C28:D28"/>
    <mergeCell ref="C29:D29"/>
    <mergeCell ref="C30:D30"/>
    <mergeCell ref="C31:D31"/>
    <mergeCell ref="C32:D32"/>
    <mergeCell ref="C33:D33"/>
    <mergeCell ref="A1:P3"/>
    <mergeCell ref="A4:A5"/>
    <mergeCell ref="B4:B5"/>
    <mergeCell ref="C4:D5"/>
    <mergeCell ref="E4:E5"/>
    <mergeCell ref="F4:F5"/>
    <mergeCell ref="G4:G5"/>
    <mergeCell ref="C6:D6"/>
    <mergeCell ref="C7:D7"/>
    <mergeCell ref="C8:D8"/>
    <mergeCell ref="C9:D9"/>
    <mergeCell ref="C10:D10"/>
    <mergeCell ref="C18:D18"/>
    <mergeCell ref="C19:D19"/>
    <mergeCell ref="C11:D11"/>
    <mergeCell ref="C12:D12"/>
    <mergeCell ref="C13:D13"/>
    <mergeCell ref="C14:D14"/>
    <mergeCell ref="C15:D15"/>
    <mergeCell ref="C16:D16"/>
    <mergeCell ref="C17:D17"/>
  </mergeCells>
  <pageMargins left="0.7" right="0.7" top="0.75" bottom="0.75" header="0" footer="0"/>
  <pageSetup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workbookViewId="0">
      <selection activeCell="G15" sqref="G15"/>
    </sheetView>
  </sheetViews>
  <sheetFormatPr defaultColWidth="12.5703125" defaultRowHeight="15" customHeight="1" x14ac:dyDescent="0.2"/>
  <cols>
    <col min="1" max="1" width="32.42578125" customWidth="1"/>
    <col min="2" max="2" width="12.5703125" customWidth="1"/>
    <col min="3" max="3" width="4.140625" customWidth="1"/>
    <col min="4" max="4" width="8.140625" customWidth="1"/>
    <col min="5" max="5" width="14.85546875" customWidth="1"/>
    <col min="6" max="6" width="15" customWidth="1"/>
    <col min="7" max="7" width="29.85546875" customWidth="1"/>
    <col min="8" max="8" width="21.28515625" customWidth="1"/>
    <col min="9" max="14" width="8" customWidth="1"/>
    <col min="15" max="15" width="9.140625" customWidth="1"/>
    <col min="16" max="16" width="16.28515625" customWidth="1"/>
    <col min="17" max="26" width="8" customWidth="1"/>
  </cols>
  <sheetData>
    <row r="1" spans="1:16" ht="12.75" customHeight="1" x14ac:dyDescent="0.2">
      <c r="A1" s="180" t="s">
        <v>244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2"/>
    </row>
    <row r="2" spans="1:16" ht="12.75" customHeight="1" x14ac:dyDescent="0.2">
      <c r="A2" s="183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84"/>
    </row>
    <row r="3" spans="1:16" ht="3" customHeight="1" x14ac:dyDescent="0.2">
      <c r="A3" s="185"/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7"/>
    </row>
    <row r="4" spans="1:16" ht="12.75" customHeight="1" x14ac:dyDescent="0.2">
      <c r="A4" s="188" t="s">
        <v>227</v>
      </c>
      <c r="B4" s="188" t="s">
        <v>228</v>
      </c>
      <c r="C4" s="189" t="s">
        <v>229</v>
      </c>
      <c r="D4" s="190"/>
      <c r="E4" s="193" t="s">
        <v>230</v>
      </c>
      <c r="F4" s="188" t="s">
        <v>231</v>
      </c>
      <c r="G4" s="188" t="s">
        <v>232</v>
      </c>
      <c r="H4" s="188" t="s">
        <v>233</v>
      </c>
      <c r="J4" s="201" t="s">
        <v>234</v>
      </c>
      <c r="K4" s="202"/>
      <c r="L4" s="202"/>
      <c r="M4" s="202"/>
      <c r="N4" s="202"/>
      <c r="O4" s="202"/>
      <c r="P4" s="203"/>
    </row>
    <row r="5" spans="1:16" ht="23.25" customHeight="1" x14ac:dyDescent="0.2">
      <c r="A5" s="173"/>
      <c r="B5" s="173"/>
      <c r="C5" s="191"/>
      <c r="D5" s="192"/>
      <c r="E5" s="194"/>
      <c r="F5" s="173"/>
      <c r="G5" s="173"/>
      <c r="H5" s="173"/>
      <c r="J5" s="204"/>
      <c r="K5" s="205"/>
      <c r="L5" s="205"/>
      <c r="M5" s="205"/>
      <c r="N5" s="205"/>
      <c r="O5" s="205"/>
      <c r="P5" s="206"/>
    </row>
    <row r="6" spans="1:16" ht="20.25" customHeight="1" x14ac:dyDescent="0.2">
      <c r="A6" s="104" t="s">
        <v>293</v>
      </c>
      <c r="B6" s="105" t="s">
        <v>228</v>
      </c>
      <c r="C6" s="220">
        <v>1</v>
      </c>
      <c r="D6" s="213"/>
      <c r="E6" s="112">
        <v>16.2</v>
      </c>
      <c r="F6" s="221">
        <f>P24</f>
        <v>9.4690749863163726E-2</v>
      </c>
      <c r="G6" s="106">
        <f t="shared" ref="G6:G234" si="0">H6/C6</f>
        <v>17.733990147783253</v>
      </c>
      <c r="H6" s="106">
        <f t="shared" ref="H6:H234" si="1">C6*(E6*(1+$F$6))</f>
        <v>17.733990147783253</v>
      </c>
      <c r="J6" s="207" t="s">
        <v>236</v>
      </c>
      <c r="K6" s="208" t="s">
        <v>237</v>
      </c>
      <c r="L6" s="209"/>
      <c r="M6" s="209"/>
      <c r="N6" s="209"/>
      <c r="O6" s="209"/>
      <c r="P6" s="190"/>
    </row>
    <row r="7" spans="1:16" ht="24.75" customHeight="1" x14ac:dyDescent="0.2">
      <c r="A7" s="104" t="s">
        <v>294</v>
      </c>
      <c r="B7" s="105" t="s">
        <v>228</v>
      </c>
      <c r="C7" s="220">
        <v>1</v>
      </c>
      <c r="D7" s="213"/>
      <c r="E7" s="112">
        <v>24.19</v>
      </c>
      <c r="F7" s="222"/>
      <c r="G7" s="106">
        <f t="shared" si="0"/>
        <v>26.480569239189933</v>
      </c>
      <c r="H7" s="106">
        <f t="shared" si="1"/>
        <v>26.480569239189933</v>
      </c>
      <c r="J7" s="173"/>
      <c r="K7" s="191"/>
      <c r="L7" s="205"/>
      <c r="M7" s="205"/>
      <c r="N7" s="205"/>
      <c r="O7" s="205"/>
      <c r="P7" s="192"/>
    </row>
    <row r="8" spans="1:16" ht="19.5" customHeight="1" x14ac:dyDescent="0.2">
      <c r="A8" s="104" t="s">
        <v>295</v>
      </c>
      <c r="B8" s="105" t="s">
        <v>228</v>
      </c>
      <c r="C8" s="220">
        <v>1</v>
      </c>
      <c r="D8" s="213"/>
      <c r="E8" s="112">
        <v>26.5</v>
      </c>
      <c r="F8" s="222"/>
      <c r="G8" s="106">
        <f t="shared" si="0"/>
        <v>29.009304871373839</v>
      </c>
      <c r="H8" s="106">
        <f t="shared" si="1"/>
        <v>29.009304871373839</v>
      </c>
      <c r="J8" s="88" t="s">
        <v>240</v>
      </c>
      <c r="K8" s="210" t="s">
        <v>241</v>
      </c>
      <c r="L8" s="167"/>
      <c r="M8" s="167"/>
      <c r="N8" s="167"/>
      <c r="O8" s="167"/>
      <c r="P8" s="168"/>
    </row>
    <row r="9" spans="1:16" ht="14.25" customHeight="1" x14ac:dyDescent="0.2">
      <c r="A9" s="104" t="s">
        <v>296</v>
      </c>
      <c r="B9" s="105" t="s">
        <v>228</v>
      </c>
      <c r="C9" s="220">
        <v>1</v>
      </c>
      <c r="D9" s="213"/>
      <c r="E9" s="112">
        <v>24.9</v>
      </c>
      <c r="F9" s="222"/>
      <c r="G9" s="106">
        <f t="shared" si="0"/>
        <v>27.257799671592775</v>
      </c>
      <c r="H9" s="106">
        <f t="shared" si="1"/>
        <v>27.257799671592775</v>
      </c>
      <c r="J9" s="88" t="s">
        <v>243</v>
      </c>
      <c r="K9" s="210" t="s">
        <v>244</v>
      </c>
      <c r="L9" s="167"/>
      <c r="M9" s="167"/>
      <c r="N9" s="167"/>
      <c r="O9" s="167"/>
      <c r="P9" s="168"/>
    </row>
    <row r="10" spans="1:16" ht="21.75" customHeight="1" x14ac:dyDescent="0.2">
      <c r="A10" s="104" t="s">
        <v>297</v>
      </c>
      <c r="B10" s="105" t="s">
        <v>228</v>
      </c>
      <c r="C10" s="220">
        <v>1</v>
      </c>
      <c r="D10" s="213"/>
      <c r="E10" s="112">
        <v>39.92</v>
      </c>
      <c r="F10" s="222"/>
      <c r="G10" s="106">
        <f t="shared" si="0"/>
        <v>43.700054734537495</v>
      </c>
      <c r="H10" s="106">
        <f t="shared" si="1"/>
        <v>43.700054734537495</v>
      </c>
      <c r="J10" s="196" t="s">
        <v>246</v>
      </c>
      <c r="K10" s="167"/>
      <c r="L10" s="167"/>
      <c r="M10" s="167"/>
      <c r="N10" s="167"/>
      <c r="O10" s="167"/>
      <c r="P10" s="168"/>
    </row>
    <row r="11" spans="1:16" ht="21.75" customHeight="1" x14ac:dyDescent="0.2">
      <c r="A11" s="104" t="s">
        <v>298</v>
      </c>
      <c r="B11" s="105" t="s">
        <v>228</v>
      </c>
      <c r="C11" s="220">
        <v>1</v>
      </c>
      <c r="D11" s="213"/>
      <c r="E11" s="112">
        <v>29.9</v>
      </c>
      <c r="F11" s="222"/>
      <c r="G11" s="106">
        <f t="shared" si="0"/>
        <v>32.731253420908594</v>
      </c>
      <c r="H11" s="106">
        <f t="shared" si="1"/>
        <v>32.731253420908594</v>
      </c>
      <c r="J11" s="196" t="s">
        <v>248</v>
      </c>
      <c r="K11" s="168"/>
      <c r="L11" s="89" t="s">
        <v>249</v>
      </c>
      <c r="M11" s="196" t="s">
        <v>250</v>
      </c>
      <c r="N11" s="167"/>
      <c r="O11" s="167"/>
      <c r="P11" s="168"/>
    </row>
    <row r="12" spans="1:16" ht="21.75" customHeight="1" x14ac:dyDescent="0.2">
      <c r="A12" s="104" t="s">
        <v>299</v>
      </c>
      <c r="B12" s="105" t="s">
        <v>228</v>
      </c>
      <c r="C12" s="220">
        <v>1</v>
      </c>
      <c r="D12" s="213"/>
      <c r="E12" s="112">
        <v>3.77</v>
      </c>
      <c r="F12" s="222"/>
      <c r="G12" s="106">
        <f t="shared" si="0"/>
        <v>4.1269841269841274</v>
      </c>
      <c r="H12" s="106">
        <f t="shared" si="1"/>
        <v>4.1269841269841274</v>
      </c>
      <c r="J12" s="212" t="s">
        <v>144</v>
      </c>
      <c r="K12" s="213"/>
      <c r="L12" s="114">
        <v>0.03</v>
      </c>
      <c r="M12" s="214" t="s">
        <v>252</v>
      </c>
      <c r="N12" s="167"/>
      <c r="O12" s="167"/>
      <c r="P12" s="168"/>
    </row>
    <row r="13" spans="1:16" ht="21.75" customHeight="1" x14ac:dyDescent="0.2">
      <c r="A13" s="104" t="s">
        <v>300</v>
      </c>
      <c r="B13" s="105" t="s">
        <v>228</v>
      </c>
      <c r="C13" s="220">
        <v>1</v>
      </c>
      <c r="D13" s="213"/>
      <c r="E13" s="112">
        <v>178.5</v>
      </c>
      <c r="F13" s="222"/>
      <c r="G13" s="106">
        <f t="shared" si="0"/>
        <v>195.40229885057474</v>
      </c>
      <c r="H13" s="106">
        <f t="shared" si="1"/>
        <v>195.40229885057474</v>
      </c>
      <c r="J13" s="215" t="s">
        <v>254</v>
      </c>
      <c r="K13" s="216"/>
      <c r="L13" s="114">
        <v>6.4999999999999997E-3</v>
      </c>
      <c r="M13" s="214" t="s">
        <v>252</v>
      </c>
      <c r="N13" s="167"/>
      <c r="O13" s="167"/>
      <c r="P13" s="168"/>
    </row>
    <row r="14" spans="1:16" ht="21.75" customHeight="1" x14ac:dyDescent="0.2">
      <c r="A14" s="104" t="s">
        <v>301</v>
      </c>
      <c r="B14" s="105" t="s">
        <v>228</v>
      </c>
      <c r="C14" s="220">
        <v>1</v>
      </c>
      <c r="D14" s="213"/>
      <c r="E14" s="112">
        <v>36.5</v>
      </c>
      <c r="F14" s="222"/>
      <c r="G14" s="106">
        <f t="shared" si="0"/>
        <v>39.956212370005474</v>
      </c>
      <c r="H14" s="106">
        <f t="shared" si="1"/>
        <v>39.956212370005474</v>
      </c>
      <c r="J14" s="215" t="s">
        <v>256</v>
      </c>
      <c r="K14" s="216"/>
      <c r="L14" s="114">
        <v>0.05</v>
      </c>
      <c r="M14" s="214" t="s">
        <v>252</v>
      </c>
      <c r="N14" s="167"/>
      <c r="O14" s="167"/>
      <c r="P14" s="168"/>
    </row>
    <row r="15" spans="1:16" ht="21.75" customHeight="1" x14ac:dyDescent="0.2">
      <c r="A15" s="104" t="s">
        <v>302</v>
      </c>
      <c r="B15" s="105" t="s">
        <v>228</v>
      </c>
      <c r="C15" s="220">
        <v>1</v>
      </c>
      <c r="D15" s="213"/>
      <c r="E15" s="112">
        <v>28.38</v>
      </c>
      <c r="F15" s="222"/>
      <c r="G15" s="106">
        <f t="shared" si="0"/>
        <v>31.067323481116585</v>
      </c>
      <c r="H15" s="106">
        <f t="shared" si="1"/>
        <v>31.067323481116585</v>
      </c>
      <c r="J15" s="215" t="s">
        <v>258</v>
      </c>
      <c r="K15" s="216"/>
      <c r="L15" s="115">
        <v>0</v>
      </c>
      <c r="M15" s="214" t="s">
        <v>259</v>
      </c>
      <c r="N15" s="167"/>
      <c r="O15" s="167"/>
      <c r="P15" s="168"/>
    </row>
    <row r="16" spans="1:16" ht="21.75" customHeight="1" x14ac:dyDescent="0.2">
      <c r="A16" s="104" t="s">
        <v>303</v>
      </c>
      <c r="B16" s="105" t="s">
        <v>228</v>
      </c>
      <c r="C16" s="220">
        <v>1</v>
      </c>
      <c r="D16" s="213"/>
      <c r="E16" s="112">
        <v>1.7</v>
      </c>
      <c r="F16" s="222"/>
      <c r="G16" s="106">
        <f t="shared" si="0"/>
        <v>1.8609742747673783</v>
      </c>
      <c r="H16" s="106">
        <f t="shared" si="1"/>
        <v>1.8609742747673783</v>
      </c>
      <c r="J16" s="218" t="s">
        <v>29</v>
      </c>
      <c r="K16" s="213"/>
      <c r="L16" s="90">
        <f>SUM(L12:L15)</f>
        <v>8.6499999999999994E-2</v>
      </c>
      <c r="M16" s="219" t="s">
        <v>261</v>
      </c>
      <c r="N16" s="167"/>
      <c r="O16" s="167"/>
      <c r="P16" s="168"/>
    </row>
    <row r="17" spans="1:16" ht="40.5" customHeight="1" x14ac:dyDescent="0.2">
      <c r="A17" s="104" t="s">
        <v>304</v>
      </c>
      <c r="B17" s="105" t="s">
        <v>228</v>
      </c>
      <c r="C17" s="220">
        <v>1</v>
      </c>
      <c r="D17" s="213"/>
      <c r="E17" s="112">
        <v>3967.95</v>
      </c>
      <c r="F17" s="222"/>
      <c r="G17" s="106">
        <f t="shared" si="0"/>
        <v>4343.6781609195405</v>
      </c>
      <c r="H17" s="106">
        <f t="shared" si="1"/>
        <v>4343.6781609195405</v>
      </c>
      <c r="J17" s="91"/>
      <c r="K17" s="91"/>
      <c r="L17" s="91"/>
      <c r="M17" s="91"/>
      <c r="N17" s="91"/>
      <c r="O17" s="91"/>
      <c r="P17" s="91"/>
    </row>
    <row r="18" spans="1:16" ht="21.75" customHeight="1" x14ac:dyDescent="0.2">
      <c r="A18" s="104" t="s">
        <v>305</v>
      </c>
      <c r="B18" s="105" t="s">
        <v>228</v>
      </c>
      <c r="C18" s="220">
        <v>1</v>
      </c>
      <c r="D18" s="213"/>
      <c r="E18" s="112">
        <v>73.22</v>
      </c>
      <c r="F18" s="222"/>
      <c r="G18" s="106">
        <f t="shared" si="0"/>
        <v>80.153256704980848</v>
      </c>
      <c r="H18" s="106">
        <f t="shared" si="1"/>
        <v>80.153256704980848</v>
      </c>
      <c r="J18" s="196" t="s">
        <v>264</v>
      </c>
      <c r="K18" s="167"/>
      <c r="L18" s="167"/>
      <c r="M18" s="167"/>
      <c r="N18" s="167"/>
      <c r="O18" s="167"/>
      <c r="P18" s="168"/>
    </row>
    <row r="19" spans="1:16" ht="21.75" customHeight="1" x14ac:dyDescent="0.2">
      <c r="A19" s="104" t="s">
        <v>306</v>
      </c>
      <c r="B19" s="105" t="s">
        <v>228</v>
      </c>
      <c r="C19" s="220">
        <v>1</v>
      </c>
      <c r="D19" s="213"/>
      <c r="E19" s="112">
        <v>196.45</v>
      </c>
      <c r="F19" s="222"/>
      <c r="G19" s="106">
        <f t="shared" si="0"/>
        <v>215.0519978106185</v>
      </c>
      <c r="H19" s="106">
        <f t="shared" si="1"/>
        <v>215.0519978106185</v>
      </c>
      <c r="J19" s="92" t="s">
        <v>266</v>
      </c>
      <c r="K19" s="196" t="s">
        <v>267</v>
      </c>
      <c r="L19" s="167"/>
      <c r="M19" s="167"/>
      <c r="N19" s="167"/>
      <c r="O19" s="168"/>
      <c r="P19" s="92" t="s">
        <v>55</v>
      </c>
    </row>
    <row r="20" spans="1:16" ht="21.75" customHeight="1" x14ac:dyDescent="0.2">
      <c r="A20" s="104" t="s">
        <v>307</v>
      </c>
      <c r="B20" s="105" t="s">
        <v>228</v>
      </c>
      <c r="C20" s="220">
        <v>1</v>
      </c>
      <c r="D20" s="213"/>
      <c r="E20" s="112">
        <v>89</v>
      </c>
      <c r="F20" s="222"/>
      <c r="G20" s="106">
        <f t="shared" si="0"/>
        <v>97.427476737821578</v>
      </c>
      <c r="H20" s="106">
        <f t="shared" si="1"/>
        <v>97.427476737821578</v>
      </c>
      <c r="J20" s="93">
        <v>1</v>
      </c>
      <c r="K20" s="217" t="s">
        <v>269</v>
      </c>
      <c r="L20" s="170"/>
      <c r="M20" s="170"/>
      <c r="N20" s="170"/>
      <c r="O20" s="171"/>
      <c r="P20" s="116">
        <v>0</v>
      </c>
    </row>
    <row r="21" spans="1:16" ht="39.75" customHeight="1" x14ac:dyDescent="0.2">
      <c r="A21" s="104" t="s">
        <v>308</v>
      </c>
      <c r="B21" s="105" t="s">
        <v>228</v>
      </c>
      <c r="C21" s="220">
        <v>1</v>
      </c>
      <c r="D21" s="213"/>
      <c r="E21" s="112">
        <v>390</v>
      </c>
      <c r="F21" s="222"/>
      <c r="G21" s="106">
        <f t="shared" si="0"/>
        <v>426.92939244663387</v>
      </c>
      <c r="H21" s="106">
        <f t="shared" si="1"/>
        <v>426.92939244663387</v>
      </c>
      <c r="J21" s="93">
        <v>2</v>
      </c>
      <c r="K21" s="217" t="s">
        <v>271</v>
      </c>
      <c r="L21" s="170"/>
      <c r="M21" s="170"/>
      <c r="N21" s="170"/>
      <c r="O21" s="171"/>
      <c r="P21" s="117">
        <v>0</v>
      </c>
    </row>
    <row r="22" spans="1:16" ht="29.25" customHeight="1" x14ac:dyDescent="0.2">
      <c r="A22" s="104" t="s">
        <v>309</v>
      </c>
      <c r="B22" s="105" t="s">
        <v>228</v>
      </c>
      <c r="C22" s="220">
        <v>1</v>
      </c>
      <c r="D22" s="213"/>
      <c r="E22" s="112">
        <v>338</v>
      </c>
      <c r="F22" s="222"/>
      <c r="G22" s="106">
        <f t="shared" si="0"/>
        <v>370.00547345374935</v>
      </c>
      <c r="H22" s="106">
        <f t="shared" si="1"/>
        <v>370.00547345374935</v>
      </c>
      <c r="J22" s="93">
        <v>3</v>
      </c>
      <c r="K22" s="217" t="s">
        <v>273</v>
      </c>
      <c r="L22" s="170"/>
      <c r="M22" s="170"/>
      <c r="N22" s="170"/>
      <c r="O22" s="171"/>
      <c r="P22" s="94">
        <f>L16</f>
        <v>8.6499999999999994E-2</v>
      </c>
    </row>
    <row r="23" spans="1:16" ht="21.75" customHeight="1" x14ac:dyDescent="0.2">
      <c r="A23" s="104" t="s">
        <v>310</v>
      </c>
      <c r="B23" s="105" t="s">
        <v>228</v>
      </c>
      <c r="C23" s="220">
        <v>1</v>
      </c>
      <c r="D23" s="213"/>
      <c r="E23" s="112">
        <v>31</v>
      </c>
      <c r="F23" s="222"/>
      <c r="G23" s="106">
        <f t="shared" si="0"/>
        <v>33.935413245758077</v>
      </c>
      <c r="H23" s="106">
        <f t="shared" si="1"/>
        <v>33.935413245758077</v>
      </c>
      <c r="J23" s="95"/>
      <c r="K23" s="95"/>
      <c r="L23" s="95"/>
      <c r="M23" s="95"/>
      <c r="N23" s="95"/>
      <c r="O23" s="95"/>
      <c r="P23" s="95"/>
    </row>
    <row r="24" spans="1:16" ht="41.25" customHeight="1" x14ac:dyDescent="0.2">
      <c r="A24" s="104" t="s">
        <v>311</v>
      </c>
      <c r="B24" s="105" t="s">
        <v>228</v>
      </c>
      <c r="C24" s="220">
        <v>1</v>
      </c>
      <c r="D24" s="213"/>
      <c r="E24" s="112">
        <v>18</v>
      </c>
      <c r="F24" s="222"/>
      <c r="G24" s="106">
        <f t="shared" si="0"/>
        <v>19.704433497536947</v>
      </c>
      <c r="H24" s="106">
        <f t="shared" si="1"/>
        <v>19.704433497536947</v>
      </c>
      <c r="J24" s="196" t="s">
        <v>276</v>
      </c>
      <c r="K24" s="167"/>
      <c r="L24" s="167"/>
      <c r="M24" s="167"/>
      <c r="N24" s="167"/>
      <c r="O24" s="168"/>
      <c r="P24" s="96">
        <f>(1+P20)/(1-P22-P21)-1</f>
        <v>9.4690749863163726E-2</v>
      </c>
    </row>
    <row r="25" spans="1:16" ht="28.5" customHeight="1" x14ac:dyDescent="0.2">
      <c r="A25" s="104" t="s">
        <v>312</v>
      </c>
      <c r="B25" s="105" t="s">
        <v>228</v>
      </c>
      <c r="C25" s="220">
        <v>1</v>
      </c>
      <c r="D25" s="213"/>
      <c r="E25" s="112">
        <v>353.92</v>
      </c>
      <c r="F25" s="222"/>
      <c r="G25" s="106">
        <f t="shared" si="0"/>
        <v>387.43295019157091</v>
      </c>
      <c r="H25" s="106">
        <f t="shared" si="1"/>
        <v>387.43295019157091</v>
      </c>
      <c r="J25" s="97"/>
      <c r="K25" s="97"/>
      <c r="L25" s="97"/>
      <c r="M25" s="97"/>
      <c r="N25" s="97"/>
      <c r="O25" s="97"/>
      <c r="P25" s="97"/>
    </row>
    <row r="26" spans="1:16" ht="33.75" customHeight="1" x14ac:dyDescent="0.2">
      <c r="A26" s="104" t="s">
        <v>313</v>
      </c>
      <c r="B26" s="105" t="s">
        <v>228</v>
      </c>
      <c r="C26" s="220">
        <v>1</v>
      </c>
      <c r="D26" s="213"/>
      <c r="E26" s="112">
        <v>79.180000000000007</v>
      </c>
      <c r="F26" s="222"/>
      <c r="G26" s="106">
        <f t="shared" si="0"/>
        <v>86.677613574165306</v>
      </c>
      <c r="H26" s="106">
        <f t="shared" si="1"/>
        <v>86.677613574165306</v>
      </c>
      <c r="J26" s="211" t="s">
        <v>279</v>
      </c>
      <c r="K26" s="167"/>
      <c r="L26" s="167"/>
      <c r="M26" s="167"/>
      <c r="N26" s="167"/>
      <c r="O26" s="167"/>
      <c r="P26" s="168"/>
    </row>
    <row r="27" spans="1:16" ht="26.25" customHeight="1" x14ac:dyDescent="0.2">
      <c r="A27" s="104" t="s">
        <v>314</v>
      </c>
      <c r="B27" s="105" t="s">
        <v>228</v>
      </c>
      <c r="C27" s="220">
        <v>1</v>
      </c>
      <c r="D27" s="213"/>
      <c r="E27" s="112">
        <v>16.899999999999999</v>
      </c>
      <c r="F27" s="222"/>
      <c r="G27" s="106">
        <f t="shared" si="0"/>
        <v>18.500273672687467</v>
      </c>
      <c r="H27" s="106">
        <f t="shared" si="1"/>
        <v>18.500273672687467</v>
      </c>
    </row>
    <row r="28" spans="1:16" ht="21.75" customHeight="1" x14ac:dyDescent="0.2">
      <c r="A28" s="104" t="s">
        <v>315</v>
      </c>
      <c r="B28" s="105" t="s">
        <v>228</v>
      </c>
      <c r="C28" s="220">
        <v>1</v>
      </c>
      <c r="D28" s="213"/>
      <c r="E28" s="112">
        <v>48.61</v>
      </c>
      <c r="F28" s="222"/>
      <c r="G28" s="106">
        <f t="shared" si="0"/>
        <v>53.212917350848386</v>
      </c>
      <c r="H28" s="106">
        <f t="shared" si="1"/>
        <v>53.212917350848386</v>
      </c>
    </row>
    <row r="29" spans="1:16" ht="21.75" customHeight="1" x14ac:dyDescent="0.2">
      <c r="A29" s="104" t="s">
        <v>316</v>
      </c>
      <c r="B29" s="105" t="s">
        <v>228</v>
      </c>
      <c r="C29" s="220">
        <v>1</v>
      </c>
      <c r="D29" s="213"/>
      <c r="E29" s="112">
        <v>48.25</v>
      </c>
      <c r="F29" s="222"/>
      <c r="G29" s="106">
        <f t="shared" si="0"/>
        <v>52.818828680897653</v>
      </c>
      <c r="H29" s="106">
        <f t="shared" si="1"/>
        <v>52.818828680897653</v>
      </c>
    </row>
    <row r="30" spans="1:16" ht="21.75" customHeight="1" x14ac:dyDescent="0.2">
      <c r="A30" s="104" t="s">
        <v>317</v>
      </c>
      <c r="B30" s="105" t="s">
        <v>228</v>
      </c>
      <c r="C30" s="220">
        <v>1</v>
      </c>
      <c r="D30" s="213"/>
      <c r="E30" s="112">
        <v>45</v>
      </c>
      <c r="F30" s="222"/>
      <c r="G30" s="106">
        <f t="shared" si="0"/>
        <v>49.26108374384237</v>
      </c>
      <c r="H30" s="106">
        <f t="shared" si="1"/>
        <v>49.26108374384237</v>
      </c>
    </row>
    <row r="31" spans="1:16" ht="21.75" customHeight="1" x14ac:dyDescent="0.2">
      <c r="A31" s="104" t="s">
        <v>318</v>
      </c>
      <c r="B31" s="105" t="s">
        <v>228</v>
      </c>
      <c r="C31" s="220">
        <v>1</v>
      </c>
      <c r="D31" s="213"/>
      <c r="E31" s="112">
        <v>145.16999999999999</v>
      </c>
      <c r="F31" s="222"/>
      <c r="G31" s="106">
        <f t="shared" si="0"/>
        <v>158.91625615763547</v>
      </c>
      <c r="H31" s="106">
        <f t="shared" si="1"/>
        <v>158.91625615763547</v>
      </c>
    </row>
    <row r="32" spans="1:16" ht="21.75" customHeight="1" x14ac:dyDescent="0.2">
      <c r="A32" s="104" t="s">
        <v>319</v>
      </c>
      <c r="B32" s="105" t="s">
        <v>228</v>
      </c>
      <c r="C32" s="220">
        <v>1</v>
      </c>
      <c r="D32" s="213"/>
      <c r="E32" s="112">
        <v>33.25</v>
      </c>
      <c r="F32" s="222"/>
      <c r="G32" s="106">
        <f t="shared" si="0"/>
        <v>36.398467432950191</v>
      </c>
      <c r="H32" s="106">
        <f t="shared" si="1"/>
        <v>36.398467432950191</v>
      </c>
    </row>
    <row r="33" spans="1:8" ht="21.75" customHeight="1" x14ac:dyDescent="0.2">
      <c r="A33" s="104" t="s">
        <v>320</v>
      </c>
      <c r="B33" s="105" t="s">
        <v>228</v>
      </c>
      <c r="C33" s="220">
        <v>1</v>
      </c>
      <c r="D33" s="213"/>
      <c r="E33" s="112">
        <v>3841</v>
      </c>
      <c r="F33" s="222"/>
      <c r="G33" s="106">
        <f t="shared" si="0"/>
        <v>4204.707170224412</v>
      </c>
      <c r="H33" s="106">
        <f t="shared" si="1"/>
        <v>4204.707170224412</v>
      </c>
    </row>
    <row r="34" spans="1:8" ht="21.75" customHeight="1" x14ac:dyDescent="0.2">
      <c r="A34" s="104" t="s">
        <v>321</v>
      </c>
      <c r="B34" s="105" t="s">
        <v>228</v>
      </c>
      <c r="C34" s="220">
        <v>1</v>
      </c>
      <c r="D34" s="213"/>
      <c r="E34" s="112">
        <v>255.61</v>
      </c>
      <c r="F34" s="222"/>
      <c r="G34" s="106">
        <f t="shared" si="0"/>
        <v>279.81390257252332</v>
      </c>
      <c r="H34" s="106">
        <f t="shared" si="1"/>
        <v>279.81390257252332</v>
      </c>
    </row>
    <row r="35" spans="1:8" ht="21.75" customHeight="1" x14ac:dyDescent="0.2">
      <c r="A35" s="104" t="s">
        <v>322</v>
      </c>
      <c r="B35" s="105" t="s">
        <v>228</v>
      </c>
      <c r="C35" s="220">
        <v>1</v>
      </c>
      <c r="D35" s="213"/>
      <c r="E35" s="112">
        <v>344.99</v>
      </c>
      <c r="F35" s="222"/>
      <c r="G35" s="106">
        <f t="shared" si="0"/>
        <v>377.65736179529284</v>
      </c>
      <c r="H35" s="106">
        <f t="shared" si="1"/>
        <v>377.65736179529284</v>
      </c>
    </row>
    <row r="36" spans="1:8" ht="21.75" customHeight="1" x14ac:dyDescent="0.2">
      <c r="A36" s="104" t="s">
        <v>323</v>
      </c>
      <c r="B36" s="105" t="s">
        <v>228</v>
      </c>
      <c r="C36" s="220">
        <v>1</v>
      </c>
      <c r="D36" s="213"/>
      <c r="E36" s="112">
        <v>319</v>
      </c>
      <c r="F36" s="222"/>
      <c r="G36" s="106">
        <f t="shared" si="0"/>
        <v>349.20634920634922</v>
      </c>
      <c r="H36" s="106">
        <f t="shared" si="1"/>
        <v>349.20634920634922</v>
      </c>
    </row>
    <row r="37" spans="1:8" ht="21.75" customHeight="1" x14ac:dyDescent="0.2">
      <c r="A37" s="104" t="s">
        <v>324</v>
      </c>
      <c r="B37" s="105" t="s">
        <v>228</v>
      </c>
      <c r="C37" s="220">
        <v>1</v>
      </c>
      <c r="D37" s="213"/>
      <c r="E37" s="112">
        <v>251.97</v>
      </c>
      <c r="F37" s="222"/>
      <c r="G37" s="106">
        <f t="shared" si="0"/>
        <v>275.82922824302136</v>
      </c>
      <c r="H37" s="106">
        <f t="shared" si="1"/>
        <v>275.82922824302136</v>
      </c>
    </row>
    <row r="38" spans="1:8" ht="21.75" customHeight="1" x14ac:dyDescent="0.2">
      <c r="A38" s="104" t="s">
        <v>325</v>
      </c>
      <c r="B38" s="105" t="s">
        <v>228</v>
      </c>
      <c r="C38" s="220">
        <v>1</v>
      </c>
      <c r="D38" s="213"/>
      <c r="E38" s="112">
        <v>71.959999999999994</v>
      </c>
      <c r="F38" s="222"/>
      <c r="G38" s="106">
        <f t="shared" si="0"/>
        <v>78.773946360153261</v>
      </c>
      <c r="H38" s="106">
        <f t="shared" si="1"/>
        <v>78.773946360153261</v>
      </c>
    </row>
    <row r="39" spans="1:8" ht="21.75" customHeight="1" x14ac:dyDescent="0.2">
      <c r="A39" s="104" t="s">
        <v>326</v>
      </c>
      <c r="B39" s="105" t="s">
        <v>228</v>
      </c>
      <c r="C39" s="220">
        <v>1</v>
      </c>
      <c r="D39" s="213"/>
      <c r="E39" s="112">
        <v>73.599999999999994</v>
      </c>
      <c r="F39" s="222"/>
      <c r="G39" s="106">
        <f t="shared" si="0"/>
        <v>80.569239189928851</v>
      </c>
      <c r="H39" s="106">
        <f t="shared" si="1"/>
        <v>80.569239189928851</v>
      </c>
    </row>
    <row r="40" spans="1:8" ht="30" customHeight="1" x14ac:dyDescent="0.2">
      <c r="A40" s="104" t="s">
        <v>327</v>
      </c>
      <c r="B40" s="105" t="s">
        <v>228</v>
      </c>
      <c r="C40" s="220">
        <v>1</v>
      </c>
      <c r="D40" s="213"/>
      <c r="E40" s="112">
        <v>20.09</v>
      </c>
      <c r="F40" s="222"/>
      <c r="G40" s="106">
        <f t="shared" si="0"/>
        <v>21.99233716475096</v>
      </c>
      <c r="H40" s="106">
        <f t="shared" si="1"/>
        <v>21.99233716475096</v>
      </c>
    </row>
    <row r="41" spans="1:8" ht="21.75" customHeight="1" x14ac:dyDescent="0.2">
      <c r="A41" s="104" t="s">
        <v>328</v>
      </c>
      <c r="B41" s="105" t="s">
        <v>228</v>
      </c>
      <c r="C41" s="220">
        <v>1</v>
      </c>
      <c r="D41" s="213"/>
      <c r="E41" s="112">
        <v>18.23</v>
      </c>
      <c r="F41" s="222"/>
      <c r="G41" s="106">
        <f t="shared" si="0"/>
        <v>19.956212370005474</v>
      </c>
      <c r="H41" s="106">
        <f t="shared" si="1"/>
        <v>19.956212370005474</v>
      </c>
    </row>
    <row r="42" spans="1:8" ht="51.75" customHeight="1" x14ac:dyDescent="0.2">
      <c r="A42" s="104" t="s">
        <v>329</v>
      </c>
      <c r="B42" s="105" t="s">
        <v>228</v>
      </c>
      <c r="C42" s="220">
        <v>1</v>
      </c>
      <c r="D42" s="213"/>
      <c r="E42" s="112">
        <v>73.260000000000005</v>
      </c>
      <c r="F42" s="222"/>
      <c r="G42" s="106">
        <f t="shared" si="0"/>
        <v>80.197044334975374</v>
      </c>
      <c r="H42" s="106">
        <f t="shared" si="1"/>
        <v>80.197044334975374</v>
      </c>
    </row>
    <row r="43" spans="1:8" ht="46.5" customHeight="1" x14ac:dyDescent="0.2">
      <c r="A43" s="104" t="s">
        <v>330</v>
      </c>
      <c r="B43" s="105" t="s">
        <v>228</v>
      </c>
      <c r="C43" s="220">
        <v>1</v>
      </c>
      <c r="D43" s="213"/>
      <c r="E43" s="112">
        <v>75</v>
      </c>
      <c r="F43" s="222"/>
      <c r="G43" s="106">
        <f t="shared" si="0"/>
        <v>82.101806239737286</v>
      </c>
      <c r="H43" s="106">
        <f t="shared" si="1"/>
        <v>82.101806239737286</v>
      </c>
    </row>
    <row r="44" spans="1:8" ht="33" customHeight="1" x14ac:dyDescent="0.2">
      <c r="A44" s="104" t="s">
        <v>331</v>
      </c>
      <c r="B44" s="105" t="s">
        <v>228</v>
      </c>
      <c r="C44" s="220">
        <v>1</v>
      </c>
      <c r="D44" s="213"/>
      <c r="E44" s="112">
        <v>48.9</v>
      </c>
      <c r="F44" s="222"/>
      <c r="G44" s="106">
        <f t="shared" si="0"/>
        <v>53.530377668308702</v>
      </c>
      <c r="H44" s="106">
        <f t="shared" si="1"/>
        <v>53.530377668308702</v>
      </c>
    </row>
    <row r="45" spans="1:8" ht="21.75" customHeight="1" x14ac:dyDescent="0.2">
      <c r="A45" s="104" t="s">
        <v>332</v>
      </c>
      <c r="B45" s="105" t="s">
        <v>228</v>
      </c>
      <c r="C45" s="220">
        <v>1</v>
      </c>
      <c r="D45" s="213"/>
      <c r="E45" s="112">
        <v>34.35</v>
      </c>
      <c r="F45" s="222"/>
      <c r="G45" s="106">
        <f t="shared" si="0"/>
        <v>37.602627257799675</v>
      </c>
      <c r="H45" s="106">
        <f t="shared" si="1"/>
        <v>37.602627257799675</v>
      </c>
    </row>
    <row r="46" spans="1:8" ht="21.75" customHeight="1" x14ac:dyDescent="0.2">
      <c r="A46" s="104" t="s">
        <v>333</v>
      </c>
      <c r="B46" s="105" t="s">
        <v>228</v>
      </c>
      <c r="C46" s="220">
        <v>1</v>
      </c>
      <c r="D46" s="213"/>
      <c r="E46" s="112">
        <v>264.93</v>
      </c>
      <c r="F46" s="222"/>
      <c r="G46" s="106">
        <f t="shared" si="0"/>
        <v>290.01642036124798</v>
      </c>
      <c r="H46" s="106">
        <f t="shared" si="1"/>
        <v>290.01642036124798</v>
      </c>
    </row>
    <row r="47" spans="1:8" ht="26.25" customHeight="1" x14ac:dyDescent="0.2">
      <c r="A47" s="104" t="s">
        <v>334</v>
      </c>
      <c r="B47" s="105" t="s">
        <v>228</v>
      </c>
      <c r="C47" s="220">
        <v>1</v>
      </c>
      <c r="D47" s="213"/>
      <c r="E47" s="112">
        <v>264.93</v>
      </c>
      <c r="F47" s="222"/>
      <c r="G47" s="106">
        <f t="shared" si="0"/>
        <v>290.01642036124798</v>
      </c>
      <c r="H47" s="106">
        <f t="shared" si="1"/>
        <v>290.01642036124798</v>
      </c>
    </row>
    <row r="48" spans="1:8" ht="21.75" customHeight="1" x14ac:dyDescent="0.2">
      <c r="A48" s="104" t="s">
        <v>335</v>
      </c>
      <c r="B48" s="105" t="s">
        <v>228</v>
      </c>
      <c r="C48" s="220">
        <v>1</v>
      </c>
      <c r="D48" s="213"/>
      <c r="E48" s="112">
        <v>125.67</v>
      </c>
      <c r="F48" s="222"/>
      <c r="G48" s="106">
        <f t="shared" si="0"/>
        <v>137.56978653530379</v>
      </c>
      <c r="H48" s="106">
        <f t="shared" si="1"/>
        <v>137.56978653530379</v>
      </c>
    </row>
    <row r="49" spans="1:8" ht="21.75" customHeight="1" x14ac:dyDescent="0.2">
      <c r="A49" s="104" t="s">
        <v>336</v>
      </c>
      <c r="B49" s="105" t="s">
        <v>228</v>
      </c>
      <c r="C49" s="220">
        <v>1</v>
      </c>
      <c r="D49" s="213"/>
      <c r="E49" s="112">
        <v>72.8</v>
      </c>
      <c r="F49" s="222"/>
      <c r="G49" s="106">
        <f t="shared" si="0"/>
        <v>79.693486590038319</v>
      </c>
      <c r="H49" s="106">
        <f t="shared" si="1"/>
        <v>79.693486590038319</v>
      </c>
    </row>
    <row r="50" spans="1:8" ht="21.75" customHeight="1" x14ac:dyDescent="0.2">
      <c r="A50" s="104" t="s">
        <v>337</v>
      </c>
      <c r="B50" s="105" t="s">
        <v>228</v>
      </c>
      <c r="C50" s="220">
        <v>1</v>
      </c>
      <c r="D50" s="213"/>
      <c r="E50" s="112">
        <v>19.899999999999999</v>
      </c>
      <c r="F50" s="222"/>
      <c r="G50" s="106">
        <f t="shared" si="0"/>
        <v>21.784345922276955</v>
      </c>
      <c r="H50" s="106">
        <f t="shared" si="1"/>
        <v>21.784345922276955</v>
      </c>
    </row>
    <row r="51" spans="1:8" ht="21.75" customHeight="1" x14ac:dyDescent="0.2">
      <c r="A51" s="104" t="s">
        <v>338</v>
      </c>
      <c r="B51" s="105" t="s">
        <v>228</v>
      </c>
      <c r="C51" s="220">
        <v>1</v>
      </c>
      <c r="D51" s="213"/>
      <c r="E51" s="112">
        <v>178.5</v>
      </c>
      <c r="F51" s="222"/>
      <c r="G51" s="106">
        <f t="shared" si="0"/>
        <v>195.40229885057474</v>
      </c>
      <c r="H51" s="106">
        <f t="shared" si="1"/>
        <v>195.40229885057474</v>
      </c>
    </row>
    <row r="52" spans="1:8" ht="27" customHeight="1" x14ac:dyDescent="0.2">
      <c r="A52" s="104" t="s">
        <v>339</v>
      </c>
      <c r="B52" s="105" t="s">
        <v>228</v>
      </c>
      <c r="C52" s="220">
        <v>1</v>
      </c>
      <c r="D52" s="213"/>
      <c r="E52" s="112">
        <v>169.53</v>
      </c>
      <c r="F52" s="222"/>
      <c r="G52" s="106">
        <f t="shared" si="0"/>
        <v>185.58292282430216</v>
      </c>
      <c r="H52" s="106">
        <f t="shared" si="1"/>
        <v>185.58292282430216</v>
      </c>
    </row>
    <row r="53" spans="1:8" ht="21.75" customHeight="1" x14ac:dyDescent="0.2">
      <c r="A53" s="104" t="s">
        <v>340</v>
      </c>
      <c r="B53" s="105" t="s">
        <v>228</v>
      </c>
      <c r="C53" s="220">
        <v>1</v>
      </c>
      <c r="D53" s="213"/>
      <c r="E53" s="112">
        <v>82</v>
      </c>
      <c r="F53" s="222"/>
      <c r="G53" s="106">
        <f t="shared" si="0"/>
        <v>89.764641488779432</v>
      </c>
      <c r="H53" s="106">
        <f t="shared" si="1"/>
        <v>89.764641488779432</v>
      </c>
    </row>
    <row r="54" spans="1:8" ht="32.25" customHeight="1" x14ac:dyDescent="0.2">
      <c r="A54" s="104" t="s">
        <v>341</v>
      </c>
      <c r="B54" s="105" t="s">
        <v>228</v>
      </c>
      <c r="C54" s="220">
        <v>1</v>
      </c>
      <c r="D54" s="213"/>
      <c r="E54" s="112">
        <v>82</v>
      </c>
      <c r="F54" s="222"/>
      <c r="G54" s="106">
        <f t="shared" si="0"/>
        <v>89.764641488779432</v>
      </c>
      <c r="H54" s="106">
        <f t="shared" si="1"/>
        <v>89.764641488779432</v>
      </c>
    </row>
    <row r="55" spans="1:8" ht="21.75" customHeight="1" x14ac:dyDescent="0.2">
      <c r="A55" s="104" t="s">
        <v>317</v>
      </c>
      <c r="B55" s="105" t="s">
        <v>228</v>
      </c>
      <c r="C55" s="220">
        <v>1</v>
      </c>
      <c r="D55" s="213"/>
      <c r="E55" s="112">
        <v>125.67</v>
      </c>
      <c r="F55" s="222"/>
      <c r="G55" s="106">
        <f t="shared" si="0"/>
        <v>137.56978653530379</v>
      </c>
      <c r="H55" s="106">
        <f t="shared" si="1"/>
        <v>137.56978653530379</v>
      </c>
    </row>
    <row r="56" spans="1:8" ht="21.75" customHeight="1" x14ac:dyDescent="0.2">
      <c r="A56" s="104" t="s">
        <v>342</v>
      </c>
      <c r="B56" s="105" t="s">
        <v>228</v>
      </c>
      <c r="C56" s="220">
        <v>1</v>
      </c>
      <c r="D56" s="213"/>
      <c r="E56" s="112">
        <v>30.18</v>
      </c>
      <c r="F56" s="222"/>
      <c r="G56" s="106">
        <f t="shared" si="0"/>
        <v>33.037766830870282</v>
      </c>
      <c r="H56" s="106">
        <f t="shared" si="1"/>
        <v>33.037766830870282</v>
      </c>
    </row>
    <row r="57" spans="1:8" ht="21.75" customHeight="1" x14ac:dyDescent="0.2">
      <c r="A57" s="104" t="s">
        <v>343</v>
      </c>
      <c r="B57" s="105" t="s">
        <v>228</v>
      </c>
      <c r="C57" s="220">
        <v>1</v>
      </c>
      <c r="D57" s="213"/>
      <c r="E57" s="112">
        <v>32.950000000000003</v>
      </c>
      <c r="F57" s="222"/>
      <c r="G57" s="106">
        <f t="shared" si="0"/>
        <v>36.070060207991247</v>
      </c>
      <c r="H57" s="106">
        <f t="shared" si="1"/>
        <v>36.070060207991247</v>
      </c>
    </row>
    <row r="58" spans="1:8" ht="21.75" customHeight="1" x14ac:dyDescent="0.2">
      <c r="A58" s="104" t="s">
        <v>344</v>
      </c>
      <c r="B58" s="105" t="s">
        <v>228</v>
      </c>
      <c r="C58" s="220">
        <v>1</v>
      </c>
      <c r="D58" s="213"/>
      <c r="E58" s="112">
        <v>41.75</v>
      </c>
      <c r="F58" s="222"/>
      <c r="G58" s="106">
        <f t="shared" si="0"/>
        <v>45.703338806787087</v>
      </c>
      <c r="H58" s="106">
        <f t="shared" si="1"/>
        <v>45.703338806787087</v>
      </c>
    </row>
    <row r="59" spans="1:8" ht="21.75" customHeight="1" x14ac:dyDescent="0.2">
      <c r="A59" s="104" t="s">
        <v>345</v>
      </c>
      <c r="B59" s="105" t="s">
        <v>228</v>
      </c>
      <c r="C59" s="220">
        <v>1</v>
      </c>
      <c r="D59" s="213"/>
      <c r="E59" s="112">
        <v>47.59</v>
      </c>
      <c r="F59" s="222"/>
      <c r="G59" s="106">
        <f t="shared" si="0"/>
        <v>52.096332785987968</v>
      </c>
      <c r="H59" s="106">
        <f t="shared" si="1"/>
        <v>52.096332785987968</v>
      </c>
    </row>
    <row r="60" spans="1:8" ht="21.75" customHeight="1" x14ac:dyDescent="0.2">
      <c r="A60" s="104" t="s">
        <v>346</v>
      </c>
      <c r="B60" s="105" t="s">
        <v>228</v>
      </c>
      <c r="C60" s="220">
        <v>1</v>
      </c>
      <c r="D60" s="213"/>
      <c r="E60" s="112">
        <v>19.899999999999999</v>
      </c>
      <c r="F60" s="222"/>
      <c r="G60" s="106">
        <f t="shared" si="0"/>
        <v>21.784345922276955</v>
      </c>
      <c r="H60" s="106">
        <f t="shared" si="1"/>
        <v>21.784345922276955</v>
      </c>
    </row>
    <row r="61" spans="1:8" ht="21.75" customHeight="1" x14ac:dyDescent="0.2">
      <c r="A61" s="104" t="s">
        <v>347</v>
      </c>
      <c r="B61" s="105" t="s">
        <v>228</v>
      </c>
      <c r="C61" s="220">
        <v>1</v>
      </c>
      <c r="D61" s="213"/>
      <c r="E61" s="112">
        <v>26.14</v>
      </c>
      <c r="F61" s="222"/>
      <c r="G61" s="106">
        <f t="shared" si="0"/>
        <v>28.615216201423099</v>
      </c>
      <c r="H61" s="106">
        <f t="shared" si="1"/>
        <v>28.615216201423099</v>
      </c>
    </row>
    <row r="62" spans="1:8" ht="21.75" customHeight="1" x14ac:dyDescent="0.2">
      <c r="A62" s="104" t="s">
        <v>348</v>
      </c>
      <c r="B62" s="105" t="s">
        <v>228</v>
      </c>
      <c r="C62" s="220">
        <v>1</v>
      </c>
      <c r="D62" s="213"/>
      <c r="E62" s="112">
        <v>19.989999999999998</v>
      </c>
      <c r="F62" s="222"/>
      <c r="G62" s="106">
        <f t="shared" si="0"/>
        <v>21.882868089764642</v>
      </c>
      <c r="H62" s="106">
        <f t="shared" si="1"/>
        <v>21.882868089764642</v>
      </c>
    </row>
    <row r="63" spans="1:8" ht="21.75" customHeight="1" x14ac:dyDescent="0.2">
      <c r="A63" s="104" t="s">
        <v>349</v>
      </c>
      <c r="B63" s="105" t="s">
        <v>228</v>
      </c>
      <c r="C63" s="220">
        <v>1</v>
      </c>
      <c r="D63" s="213"/>
      <c r="E63" s="112">
        <v>1.4</v>
      </c>
      <c r="F63" s="222"/>
      <c r="G63" s="106">
        <f t="shared" si="0"/>
        <v>1.5325670498084292</v>
      </c>
      <c r="H63" s="106">
        <f t="shared" si="1"/>
        <v>1.5325670498084292</v>
      </c>
    </row>
    <row r="64" spans="1:8" ht="33" customHeight="1" x14ac:dyDescent="0.2">
      <c r="A64" s="104" t="s">
        <v>350</v>
      </c>
      <c r="B64" s="105" t="s">
        <v>228</v>
      </c>
      <c r="C64" s="220">
        <v>1</v>
      </c>
      <c r="D64" s="213"/>
      <c r="E64" s="112">
        <v>43.77</v>
      </c>
      <c r="F64" s="222"/>
      <c r="G64" s="106">
        <f t="shared" si="0"/>
        <v>47.914614121510681</v>
      </c>
      <c r="H64" s="106">
        <f t="shared" si="1"/>
        <v>47.914614121510681</v>
      </c>
    </row>
    <row r="65" spans="1:8" ht="21.75" customHeight="1" x14ac:dyDescent="0.2">
      <c r="A65" s="104" t="s">
        <v>351</v>
      </c>
      <c r="B65" s="105" t="s">
        <v>228</v>
      </c>
      <c r="C65" s="220">
        <v>1</v>
      </c>
      <c r="D65" s="213"/>
      <c r="E65" s="112">
        <v>12.02</v>
      </c>
      <c r="F65" s="222"/>
      <c r="G65" s="106">
        <f t="shared" si="0"/>
        <v>13.158182813355227</v>
      </c>
      <c r="H65" s="106">
        <f t="shared" si="1"/>
        <v>13.158182813355227</v>
      </c>
    </row>
    <row r="66" spans="1:8" ht="21.75" customHeight="1" x14ac:dyDescent="0.2">
      <c r="A66" s="104" t="s">
        <v>352</v>
      </c>
      <c r="B66" s="105" t="s">
        <v>228</v>
      </c>
      <c r="C66" s="220">
        <v>1</v>
      </c>
      <c r="D66" s="213"/>
      <c r="E66" s="112">
        <v>20</v>
      </c>
      <c r="F66" s="222"/>
      <c r="G66" s="106">
        <f t="shared" si="0"/>
        <v>21.893814997263274</v>
      </c>
      <c r="H66" s="106">
        <f t="shared" si="1"/>
        <v>21.893814997263274</v>
      </c>
    </row>
    <row r="67" spans="1:8" ht="21.75" customHeight="1" x14ac:dyDescent="0.2">
      <c r="A67" s="104" t="s">
        <v>353</v>
      </c>
      <c r="B67" s="105" t="s">
        <v>228</v>
      </c>
      <c r="C67" s="220">
        <v>1</v>
      </c>
      <c r="D67" s="213"/>
      <c r="E67" s="112">
        <v>342.52</v>
      </c>
      <c r="F67" s="222"/>
      <c r="G67" s="106">
        <f t="shared" si="0"/>
        <v>374.95347564313084</v>
      </c>
      <c r="H67" s="106">
        <f t="shared" si="1"/>
        <v>374.95347564313084</v>
      </c>
    </row>
    <row r="68" spans="1:8" ht="21.75" customHeight="1" x14ac:dyDescent="0.2">
      <c r="A68" s="104" t="s">
        <v>354</v>
      </c>
      <c r="B68" s="105" t="s">
        <v>228</v>
      </c>
      <c r="C68" s="220">
        <v>1</v>
      </c>
      <c r="D68" s="213"/>
      <c r="E68" s="112">
        <v>108.45</v>
      </c>
      <c r="F68" s="222"/>
      <c r="G68" s="106">
        <f t="shared" si="0"/>
        <v>118.71921182266011</v>
      </c>
      <c r="H68" s="106">
        <f t="shared" si="1"/>
        <v>118.71921182266011</v>
      </c>
    </row>
    <row r="69" spans="1:8" ht="31.5" customHeight="1" x14ac:dyDescent="0.2">
      <c r="A69" s="104" t="s">
        <v>355</v>
      </c>
      <c r="B69" s="105" t="s">
        <v>228</v>
      </c>
      <c r="C69" s="220">
        <v>1</v>
      </c>
      <c r="D69" s="213"/>
      <c r="E69" s="112">
        <v>121.91</v>
      </c>
      <c r="F69" s="222"/>
      <c r="G69" s="106">
        <f t="shared" si="0"/>
        <v>133.4537493158183</v>
      </c>
      <c r="H69" s="106">
        <f t="shared" si="1"/>
        <v>133.4537493158183</v>
      </c>
    </row>
    <row r="70" spans="1:8" ht="30.75" customHeight="1" x14ac:dyDescent="0.2">
      <c r="A70" s="104" t="s">
        <v>356</v>
      </c>
      <c r="B70" s="105" t="s">
        <v>228</v>
      </c>
      <c r="C70" s="220">
        <v>1</v>
      </c>
      <c r="D70" s="213"/>
      <c r="E70" s="112">
        <v>97</v>
      </c>
      <c r="F70" s="222"/>
      <c r="G70" s="106">
        <f t="shared" si="0"/>
        <v>106.18500273672689</v>
      </c>
      <c r="H70" s="106">
        <f t="shared" si="1"/>
        <v>106.18500273672689</v>
      </c>
    </row>
    <row r="71" spans="1:8" ht="39.75" customHeight="1" x14ac:dyDescent="0.2">
      <c r="A71" s="104" t="s">
        <v>357</v>
      </c>
      <c r="B71" s="105" t="s">
        <v>228</v>
      </c>
      <c r="C71" s="220">
        <v>1</v>
      </c>
      <c r="D71" s="213"/>
      <c r="E71" s="112">
        <v>650</v>
      </c>
      <c r="F71" s="222"/>
      <c r="G71" s="106">
        <f t="shared" si="0"/>
        <v>711.54898741105637</v>
      </c>
      <c r="H71" s="106">
        <f t="shared" si="1"/>
        <v>711.54898741105637</v>
      </c>
    </row>
    <row r="72" spans="1:8" ht="37.5" customHeight="1" x14ac:dyDescent="0.2">
      <c r="A72" s="104" t="s">
        <v>358</v>
      </c>
      <c r="B72" s="105" t="s">
        <v>228</v>
      </c>
      <c r="C72" s="220">
        <v>1</v>
      </c>
      <c r="D72" s="213"/>
      <c r="E72" s="112">
        <v>213.9</v>
      </c>
      <c r="F72" s="222"/>
      <c r="G72" s="106">
        <f t="shared" si="0"/>
        <v>234.15435139573071</v>
      </c>
      <c r="H72" s="106">
        <f t="shared" si="1"/>
        <v>234.15435139573071</v>
      </c>
    </row>
    <row r="73" spans="1:8" ht="33" customHeight="1" x14ac:dyDescent="0.2">
      <c r="A73" s="104" t="s">
        <v>359</v>
      </c>
      <c r="B73" s="105" t="s">
        <v>228</v>
      </c>
      <c r="C73" s="220">
        <v>1</v>
      </c>
      <c r="D73" s="213"/>
      <c r="E73" s="112">
        <v>252.13</v>
      </c>
      <c r="F73" s="222"/>
      <c r="G73" s="106">
        <f t="shared" si="0"/>
        <v>276.00437876299947</v>
      </c>
      <c r="H73" s="106">
        <f t="shared" si="1"/>
        <v>276.00437876299947</v>
      </c>
    </row>
    <row r="74" spans="1:8" ht="36" customHeight="1" x14ac:dyDescent="0.2">
      <c r="A74" s="104" t="s">
        <v>360</v>
      </c>
      <c r="B74" s="105" t="s">
        <v>228</v>
      </c>
      <c r="C74" s="220">
        <v>1</v>
      </c>
      <c r="D74" s="213"/>
      <c r="E74" s="112">
        <v>69.45</v>
      </c>
      <c r="F74" s="222"/>
      <c r="G74" s="106">
        <f t="shared" si="0"/>
        <v>76.026272577996721</v>
      </c>
      <c r="H74" s="106">
        <f t="shared" si="1"/>
        <v>76.026272577996721</v>
      </c>
    </row>
    <row r="75" spans="1:8" ht="39" customHeight="1" x14ac:dyDescent="0.2">
      <c r="A75" s="104" t="s">
        <v>361</v>
      </c>
      <c r="B75" s="105" t="s">
        <v>228</v>
      </c>
      <c r="C75" s="220">
        <v>1</v>
      </c>
      <c r="D75" s="213"/>
      <c r="E75" s="112">
        <v>72.02</v>
      </c>
      <c r="F75" s="222"/>
      <c r="G75" s="106">
        <f t="shared" si="0"/>
        <v>78.839627805145042</v>
      </c>
      <c r="H75" s="106">
        <f t="shared" si="1"/>
        <v>78.839627805145042</v>
      </c>
    </row>
    <row r="76" spans="1:8" ht="33" customHeight="1" x14ac:dyDescent="0.2">
      <c r="A76" s="104" t="s">
        <v>362</v>
      </c>
      <c r="B76" s="105" t="s">
        <v>228</v>
      </c>
      <c r="C76" s="220">
        <v>1</v>
      </c>
      <c r="D76" s="213"/>
      <c r="E76" s="112">
        <v>193.83</v>
      </c>
      <c r="F76" s="222"/>
      <c r="G76" s="106">
        <f t="shared" si="0"/>
        <v>212.18390804597703</v>
      </c>
      <c r="H76" s="106">
        <f t="shared" si="1"/>
        <v>212.18390804597703</v>
      </c>
    </row>
    <row r="77" spans="1:8" ht="21.75" customHeight="1" x14ac:dyDescent="0.2">
      <c r="A77" s="104" t="s">
        <v>363</v>
      </c>
      <c r="B77" s="105" t="s">
        <v>228</v>
      </c>
      <c r="C77" s="220">
        <v>1</v>
      </c>
      <c r="D77" s="213"/>
      <c r="E77" s="112">
        <v>92</v>
      </c>
      <c r="F77" s="222"/>
      <c r="G77" s="106">
        <f t="shared" si="0"/>
        <v>100.71154898741106</v>
      </c>
      <c r="H77" s="106">
        <f t="shared" si="1"/>
        <v>100.71154898741106</v>
      </c>
    </row>
    <row r="78" spans="1:8" ht="21.75" customHeight="1" x14ac:dyDescent="0.2">
      <c r="A78" s="104" t="s">
        <v>364</v>
      </c>
      <c r="B78" s="105" t="s">
        <v>228</v>
      </c>
      <c r="C78" s="220">
        <v>1</v>
      </c>
      <c r="D78" s="213"/>
      <c r="E78" s="112">
        <v>2060</v>
      </c>
      <c r="F78" s="222"/>
      <c r="G78" s="106">
        <f t="shared" si="0"/>
        <v>2255.0629447181173</v>
      </c>
      <c r="H78" s="106">
        <f t="shared" si="1"/>
        <v>2255.0629447181173</v>
      </c>
    </row>
    <row r="79" spans="1:8" ht="21.75" customHeight="1" x14ac:dyDescent="0.2">
      <c r="A79" s="104" t="s">
        <v>365</v>
      </c>
      <c r="B79" s="105" t="s">
        <v>228</v>
      </c>
      <c r="C79" s="220">
        <v>1</v>
      </c>
      <c r="D79" s="213"/>
      <c r="E79" s="112">
        <v>164</v>
      </c>
      <c r="F79" s="222"/>
      <c r="G79" s="106">
        <f t="shared" si="0"/>
        <v>179.52928297755886</v>
      </c>
      <c r="H79" s="106">
        <f t="shared" si="1"/>
        <v>179.52928297755886</v>
      </c>
    </row>
    <row r="80" spans="1:8" ht="30" customHeight="1" x14ac:dyDescent="0.2">
      <c r="A80" s="104" t="s">
        <v>366</v>
      </c>
      <c r="B80" s="105" t="s">
        <v>228</v>
      </c>
      <c r="C80" s="220">
        <v>1</v>
      </c>
      <c r="D80" s="213"/>
      <c r="E80" s="112">
        <v>239.99</v>
      </c>
      <c r="F80" s="222"/>
      <c r="G80" s="106">
        <f t="shared" si="0"/>
        <v>262.71483305966069</v>
      </c>
      <c r="H80" s="106">
        <f t="shared" si="1"/>
        <v>262.71483305966069</v>
      </c>
    </row>
    <row r="81" spans="1:8" ht="26.25" customHeight="1" x14ac:dyDescent="0.2">
      <c r="A81" s="104" t="s">
        <v>367</v>
      </c>
      <c r="B81" s="105" t="s">
        <v>228</v>
      </c>
      <c r="C81" s="220">
        <v>1</v>
      </c>
      <c r="D81" s="213"/>
      <c r="E81" s="112">
        <v>50.94</v>
      </c>
      <c r="F81" s="222"/>
      <c r="G81" s="106">
        <f t="shared" si="0"/>
        <v>55.763546798029559</v>
      </c>
      <c r="H81" s="106">
        <f t="shared" si="1"/>
        <v>55.763546798029559</v>
      </c>
    </row>
    <row r="82" spans="1:8" ht="26.25" customHeight="1" x14ac:dyDescent="0.2">
      <c r="A82" s="104" t="s">
        <v>368</v>
      </c>
      <c r="B82" s="105" t="s">
        <v>228</v>
      </c>
      <c r="C82" s="220">
        <v>1</v>
      </c>
      <c r="D82" s="213"/>
      <c r="E82" s="112">
        <v>1637.78</v>
      </c>
      <c r="F82" s="222"/>
      <c r="G82" s="106">
        <f t="shared" si="0"/>
        <v>1792.8626163108922</v>
      </c>
      <c r="H82" s="106">
        <f t="shared" si="1"/>
        <v>1792.8626163108922</v>
      </c>
    </row>
    <row r="83" spans="1:8" ht="21.75" customHeight="1" x14ac:dyDescent="0.2">
      <c r="A83" s="104" t="s">
        <v>369</v>
      </c>
      <c r="B83" s="105" t="s">
        <v>228</v>
      </c>
      <c r="C83" s="220">
        <v>1</v>
      </c>
      <c r="D83" s="213"/>
      <c r="E83" s="112">
        <v>1200</v>
      </c>
      <c r="F83" s="222"/>
      <c r="G83" s="106">
        <f t="shared" si="0"/>
        <v>1313.6288998357966</v>
      </c>
      <c r="H83" s="106">
        <f t="shared" si="1"/>
        <v>1313.6288998357966</v>
      </c>
    </row>
    <row r="84" spans="1:8" ht="27" customHeight="1" x14ac:dyDescent="0.2">
      <c r="A84" s="104" t="s">
        <v>370</v>
      </c>
      <c r="B84" s="105" t="s">
        <v>228</v>
      </c>
      <c r="C84" s="220">
        <v>1</v>
      </c>
      <c r="D84" s="213"/>
      <c r="E84" s="112">
        <v>830</v>
      </c>
      <c r="F84" s="222"/>
      <c r="G84" s="106">
        <f t="shared" si="0"/>
        <v>908.59332238642594</v>
      </c>
      <c r="H84" s="106">
        <f t="shared" si="1"/>
        <v>908.59332238642594</v>
      </c>
    </row>
    <row r="85" spans="1:8" ht="36" customHeight="1" x14ac:dyDescent="0.2">
      <c r="A85" s="104" t="s">
        <v>371</v>
      </c>
      <c r="B85" s="105" t="s">
        <v>228</v>
      </c>
      <c r="C85" s="220">
        <v>1</v>
      </c>
      <c r="D85" s="213"/>
      <c r="E85" s="112">
        <v>1880</v>
      </c>
      <c r="F85" s="222"/>
      <c r="G85" s="106">
        <f t="shared" si="0"/>
        <v>2058.0186097427477</v>
      </c>
      <c r="H85" s="106">
        <f t="shared" si="1"/>
        <v>2058.0186097427477</v>
      </c>
    </row>
    <row r="86" spans="1:8" ht="21.75" customHeight="1" x14ac:dyDescent="0.2">
      <c r="A86" s="104" t="s">
        <v>372</v>
      </c>
      <c r="B86" s="105" t="s">
        <v>228</v>
      </c>
      <c r="C86" s="220">
        <v>1</v>
      </c>
      <c r="D86" s="213"/>
      <c r="E86" s="112">
        <v>215.02</v>
      </c>
      <c r="F86" s="222"/>
      <c r="G86" s="106">
        <f t="shared" si="0"/>
        <v>235.38040503557747</v>
      </c>
      <c r="H86" s="106">
        <f t="shared" si="1"/>
        <v>235.38040503557747</v>
      </c>
    </row>
    <row r="87" spans="1:8" ht="24" customHeight="1" x14ac:dyDescent="0.2">
      <c r="A87" s="104" t="s">
        <v>373</v>
      </c>
      <c r="B87" s="105" t="s">
        <v>228</v>
      </c>
      <c r="C87" s="220">
        <v>1</v>
      </c>
      <c r="D87" s="213"/>
      <c r="E87" s="112">
        <v>5.21</v>
      </c>
      <c r="F87" s="222"/>
      <c r="G87" s="106">
        <f t="shared" si="0"/>
        <v>5.7033388067870829</v>
      </c>
      <c r="H87" s="106">
        <f t="shared" si="1"/>
        <v>5.7033388067870829</v>
      </c>
    </row>
    <row r="88" spans="1:8" ht="13.5" customHeight="1" x14ac:dyDescent="0.2">
      <c r="A88" s="104" t="s">
        <v>374</v>
      </c>
      <c r="B88" s="105" t="s">
        <v>228</v>
      </c>
      <c r="C88" s="220">
        <v>1</v>
      </c>
      <c r="D88" s="213"/>
      <c r="E88" s="112">
        <v>100.99</v>
      </c>
      <c r="F88" s="222"/>
      <c r="G88" s="106">
        <f t="shared" si="0"/>
        <v>110.5528188286809</v>
      </c>
      <c r="H88" s="106">
        <f t="shared" si="1"/>
        <v>110.5528188286809</v>
      </c>
    </row>
    <row r="89" spans="1:8" ht="32.25" customHeight="1" x14ac:dyDescent="0.2">
      <c r="A89" s="104" t="s">
        <v>375</v>
      </c>
      <c r="B89" s="105" t="s">
        <v>228</v>
      </c>
      <c r="C89" s="220">
        <v>1</v>
      </c>
      <c r="D89" s="213"/>
      <c r="E89" s="112">
        <v>150</v>
      </c>
      <c r="F89" s="222"/>
      <c r="G89" s="106">
        <f t="shared" si="0"/>
        <v>164.20361247947457</v>
      </c>
      <c r="H89" s="106">
        <f t="shared" si="1"/>
        <v>164.20361247947457</v>
      </c>
    </row>
    <row r="90" spans="1:8" ht="31.5" customHeight="1" x14ac:dyDescent="0.2">
      <c r="A90" s="104" t="s">
        <v>376</v>
      </c>
      <c r="B90" s="105" t="s">
        <v>228</v>
      </c>
      <c r="C90" s="220">
        <v>1</v>
      </c>
      <c r="D90" s="213"/>
      <c r="E90" s="112">
        <v>1421.95</v>
      </c>
      <c r="F90" s="222"/>
      <c r="G90" s="106">
        <f t="shared" si="0"/>
        <v>1556.5955117679257</v>
      </c>
      <c r="H90" s="106">
        <f t="shared" si="1"/>
        <v>1556.5955117679257</v>
      </c>
    </row>
    <row r="91" spans="1:8" ht="31.5" customHeight="1" x14ac:dyDescent="0.2">
      <c r="A91" s="104" t="s">
        <v>377</v>
      </c>
      <c r="B91" s="105" t="s">
        <v>228</v>
      </c>
      <c r="C91" s="220">
        <v>1</v>
      </c>
      <c r="D91" s="213"/>
      <c r="E91" s="112">
        <v>35.25</v>
      </c>
      <c r="F91" s="222"/>
      <c r="G91" s="106">
        <f t="shared" si="0"/>
        <v>38.587848932676522</v>
      </c>
      <c r="H91" s="106">
        <f t="shared" si="1"/>
        <v>38.587848932676522</v>
      </c>
    </row>
    <row r="92" spans="1:8" ht="29.25" customHeight="1" x14ac:dyDescent="0.2">
      <c r="A92" s="104" t="s">
        <v>378</v>
      </c>
      <c r="B92" s="105" t="s">
        <v>228</v>
      </c>
      <c r="C92" s="220">
        <v>1</v>
      </c>
      <c r="D92" s="213"/>
      <c r="E92" s="112">
        <v>2.95</v>
      </c>
      <c r="F92" s="222"/>
      <c r="G92" s="106">
        <f t="shared" si="0"/>
        <v>3.2293377120963331</v>
      </c>
      <c r="H92" s="106">
        <f t="shared" si="1"/>
        <v>3.2293377120963331</v>
      </c>
    </row>
    <row r="93" spans="1:8" ht="30" customHeight="1" x14ac:dyDescent="0.2">
      <c r="A93" s="104" t="s">
        <v>379</v>
      </c>
      <c r="B93" s="105" t="s">
        <v>228</v>
      </c>
      <c r="C93" s="220">
        <v>1</v>
      </c>
      <c r="D93" s="213"/>
      <c r="E93" s="112">
        <v>585.95000000000005</v>
      </c>
      <c r="F93" s="222"/>
      <c r="G93" s="106">
        <f t="shared" si="0"/>
        <v>641.43404488232079</v>
      </c>
      <c r="H93" s="106">
        <f t="shared" si="1"/>
        <v>641.43404488232079</v>
      </c>
    </row>
    <row r="94" spans="1:8" ht="27" customHeight="1" x14ac:dyDescent="0.2">
      <c r="A94" s="104" t="s">
        <v>380</v>
      </c>
      <c r="B94" s="105" t="s">
        <v>228</v>
      </c>
      <c r="C94" s="220">
        <v>1</v>
      </c>
      <c r="D94" s="213"/>
      <c r="E94" s="112">
        <v>275</v>
      </c>
      <c r="F94" s="222"/>
      <c r="G94" s="106">
        <f t="shared" si="0"/>
        <v>301.03995621237004</v>
      </c>
      <c r="H94" s="106">
        <f t="shared" si="1"/>
        <v>301.03995621237004</v>
      </c>
    </row>
    <row r="95" spans="1:8" ht="27.75" customHeight="1" x14ac:dyDescent="0.2">
      <c r="A95" s="104" t="s">
        <v>381</v>
      </c>
      <c r="B95" s="105" t="s">
        <v>228</v>
      </c>
      <c r="C95" s="220">
        <v>1</v>
      </c>
      <c r="D95" s="213"/>
      <c r="E95" s="112">
        <v>210</v>
      </c>
      <c r="F95" s="222"/>
      <c r="G95" s="106">
        <f t="shared" si="0"/>
        <v>229.88505747126439</v>
      </c>
      <c r="H95" s="106">
        <f t="shared" si="1"/>
        <v>229.88505747126439</v>
      </c>
    </row>
    <row r="96" spans="1:8" ht="27" customHeight="1" x14ac:dyDescent="0.2">
      <c r="A96" s="104" t="s">
        <v>382</v>
      </c>
      <c r="B96" s="105" t="s">
        <v>228</v>
      </c>
      <c r="C96" s="220">
        <v>1</v>
      </c>
      <c r="D96" s="213"/>
      <c r="E96" s="112">
        <v>134.71</v>
      </c>
      <c r="F96" s="222"/>
      <c r="G96" s="106">
        <f t="shared" si="0"/>
        <v>147.46579091406679</v>
      </c>
      <c r="H96" s="106">
        <f t="shared" si="1"/>
        <v>147.46579091406679</v>
      </c>
    </row>
    <row r="97" spans="1:8" ht="21.75" customHeight="1" x14ac:dyDescent="0.2">
      <c r="A97" s="104" t="s">
        <v>383</v>
      </c>
      <c r="B97" s="105" t="s">
        <v>228</v>
      </c>
      <c r="C97" s="220">
        <v>1</v>
      </c>
      <c r="D97" s="213"/>
      <c r="E97" s="112">
        <v>210</v>
      </c>
      <c r="F97" s="222"/>
      <c r="G97" s="106">
        <f t="shared" si="0"/>
        <v>229.88505747126439</v>
      </c>
      <c r="H97" s="106">
        <f t="shared" si="1"/>
        <v>229.88505747126439</v>
      </c>
    </row>
    <row r="98" spans="1:8" ht="21.75" customHeight="1" x14ac:dyDescent="0.2">
      <c r="A98" s="104" t="s">
        <v>384</v>
      </c>
      <c r="B98" s="105" t="s">
        <v>228</v>
      </c>
      <c r="C98" s="220">
        <v>1</v>
      </c>
      <c r="D98" s="213"/>
      <c r="E98" s="112">
        <v>50.06</v>
      </c>
      <c r="F98" s="222"/>
      <c r="G98" s="106">
        <f t="shared" si="0"/>
        <v>54.800218938149982</v>
      </c>
      <c r="H98" s="106">
        <f t="shared" si="1"/>
        <v>54.800218938149982</v>
      </c>
    </row>
    <row r="99" spans="1:8" ht="21.75" customHeight="1" x14ac:dyDescent="0.2">
      <c r="A99" s="104" t="s">
        <v>385</v>
      </c>
      <c r="B99" s="105" t="s">
        <v>228</v>
      </c>
      <c r="C99" s="220">
        <v>1</v>
      </c>
      <c r="D99" s="213"/>
      <c r="E99" s="112">
        <v>14.4</v>
      </c>
      <c r="F99" s="222"/>
      <c r="G99" s="106">
        <f t="shared" si="0"/>
        <v>15.763546798029559</v>
      </c>
      <c r="H99" s="106">
        <f t="shared" si="1"/>
        <v>15.763546798029559</v>
      </c>
    </row>
    <row r="100" spans="1:8" ht="21.75" customHeight="1" x14ac:dyDescent="0.2">
      <c r="A100" s="104" t="s">
        <v>386</v>
      </c>
      <c r="B100" s="105" t="s">
        <v>228</v>
      </c>
      <c r="C100" s="220">
        <v>1</v>
      </c>
      <c r="D100" s="213"/>
      <c r="E100" s="112">
        <v>18</v>
      </c>
      <c r="F100" s="222"/>
      <c r="G100" s="106">
        <f t="shared" si="0"/>
        <v>19.704433497536947</v>
      </c>
      <c r="H100" s="106">
        <f t="shared" si="1"/>
        <v>19.704433497536947</v>
      </c>
    </row>
    <row r="101" spans="1:8" ht="29.25" customHeight="1" x14ac:dyDescent="0.2">
      <c r="A101" s="104" t="s">
        <v>387</v>
      </c>
      <c r="B101" s="105" t="s">
        <v>228</v>
      </c>
      <c r="C101" s="220">
        <v>1</v>
      </c>
      <c r="D101" s="213"/>
      <c r="E101" s="112">
        <v>148.93</v>
      </c>
      <c r="F101" s="222"/>
      <c r="G101" s="106">
        <f t="shared" si="0"/>
        <v>163.03229337712099</v>
      </c>
      <c r="H101" s="106">
        <f t="shared" si="1"/>
        <v>163.03229337712099</v>
      </c>
    </row>
    <row r="102" spans="1:8" ht="28.5" customHeight="1" x14ac:dyDescent="0.2">
      <c r="A102" s="104" t="s">
        <v>388</v>
      </c>
      <c r="B102" s="105" t="s">
        <v>228</v>
      </c>
      <c r="C102" s="220">
        <v>1</v>
      </c>
      <c r="D102" s="213"/>
      <c r="E102" s="112">
        <v>150</v>
      </c>
      <c r="F102" s="222"/>
      <c r="G102" s="106">
        <f t="shared" si="0"/>
        <v>164.20361247947457</v>
      </c>
      <c r="H102" s="106">
        <f t="shared" si="1"/>
        <v>164.20361247947457</v>
      </c>
    </row>
    <row r="103" spans="1:8" ht="33.75" customHeight="1" x14ac:dyDescent="0.2">
      <c r="A103" s="104" t="s">
        <v>389</v>
      </c>
      <c r="B103" s="105" t="s">
        <v>228</v>
      </c>
      <c r="C103" s="220">
        <v>1</v>
      </c>
      <c r="D103" s="213"/>
      <c r="E103" s="112">
        <v>27.78</v>
      </c>
      <c r="F103" s="222"/>
      <c r="G103" s="106">
        <f t="shared" si="0"/>
        <v>30.410509031198689</v>
      </c>
      <c r="H103" s="106">
        <f t="shared" si="1"/>
        <v>30.410509031198689</v>
      </c>
    </row>
    <row r="104" spans="1:8" ht="28.5" customHeight="1" x14ac:dyDescent="0.2">
      <c r="A104" s="104" t="s">
        <v>390</v>
      </c>
      <c r="B104" s="105" t="s">
        <v>228</v>
      </c>
      <c r="C104" s="220">
        <v>1</v>
      </c>
      <c r="D104" s="213"/>
      <c r="E104" s="112">
        <v>18.559999999999999</v>
      </c>
      <c r="F104" s="222"/>
      <c r="G104" s="106">
        <f t="shared" si="0"/>
        <v>20.317460317460316</v>
      </c>
      <c r="H104" s="106">
        <f t="shared" si="1"/>
        <v>20.317460317460316</v>
      </c>
    </row>
    <row r="105" spans="1:8" ht="29.25" customHeight="1" x14ac:dyDescent="0.2">
      <c r="A105" s="104" t="s">
        <v>391</v>
      </c>
      <c r="B105" s="105" t="s">
        <v>228</v>
      </c>
      <c r="C105" s="220">
        <v>1</v>
      </c>
      <c r="D105" s="213"/>
      <c r="E105" s="112">
        <v>1032.5</v>
      </c>
      <c r="F105" s="222"/>
      <c r="G105" s="106">
        <f t="shared" si="0"/>
        <v>1130.2681992337166</v>
      </c>
      <c r="H105" s="106">
        <f t="shared" si="1"/>
        <v>1130.2681992337166</v>
      </c>
    </row>
    <row r="106" spans="1:8" ht="19.5" customHeight="1" x14ac:dyDescent="0.2">
      <c r="A106" s="104" t="s">
        <v>392</v>
      </c>
      <c r="B106" s="105" t="s">
        <v>228</v>
      </c>
      <c r="C106" s="220">
        <v>1</v>
      </c>
      <c r="D106" s="213"/>
      <c r="E106" s="112">
        <v>29</v>
      </c>
      <c r="F106" s="222"/>
      <c r="G106" s="106">
        <f t="shared" si="0"/>
        <v>31.746031746031747</v>
      </c>
      <c r="H106" s="106">
        <f t="shared" si="1"/>
        <v>31.746031746031747</v>
      </c>
    </row>
    <row r="107" spans="1:8" ht="21.75" customHeight="1" x14ac:dyDescent="0.2">
      <c r="A107" s="104" t="s">
        <v>393</v>
      </c>
      <c r="B107" s="105" t="s">
        <v>228</v>
      </c>
      <c r="C107" s="220">
        <v>1</v>
      </c>
      <c r="D107" s="213"/>
      <c r="E107" s="112">
        <v>1550</v>
      </c>
      <c r="F107" s="222"/>
      <c r="G107" s="106">
        <f t="shared" si="0"/>
        <v>1696.7706622879039</v>
      </c>
      <c r="H107" s="106">
        <f t="shared" si="1"/>
        <v>1696.7706622879039</v>
      </c>
    </row>
    <row r="108" spans="1:8" ht="21.75" customHeight="1" x14ac:dyDescent="0.2">
      <c r="A108" s="104" t="s">
        <v>394</v>
      </c>
      <c r="B108" s="105" t="s">
        <v>228</v>
      </c>
      <c r="C108" s="220">
        <v>1</v>
      </c>
      <c r="D108" s="213"/>
      <c r="E108" s="112">
        <v>14.5</v>
      </c>
      <c r="F108" s="222"/>
      <c r="G108" s="106">
        <f t="shared" si="0"/>
        <v>15.873015873015873</v>
      </c>
      <c r="H108" s="106">
        <f t="shared" si="1"/>
        <v>15.873015873015873</v>
      </c>
    </row>
    <row r="109" spans="1:8" ht="21.75" customHeight="1" x14ac:dyDescent="0.2">
      <c r="A109" s="104" t="s">
        <v>395</v>
      </c>
      <c r="B109" s="105" t="s">
        <v>228</v>
      </c>
      <c r="C109" s="220">
        <v>1</v>
      </c>
      <c r="D109" s="213"/>
      <c r="E109" s="112">
        <v>14.7</v>
      </c>
      <c r="F109" s="222"/>
      <c r="G109" s="106">
        <f t="shared" si="0"/>
        <v>16.091954022988507</v>
      </c>
      <c r="H109" s="106">
        <f t="shared" si="1"/>
        <v>16.091954022988507</v>
      </c>
    </row>
    <row r="110" spans="1:8" ht="21.75" customHeight="1" x14ac:dyDescent="0.2">
      <c r="A110" s="104" t="s">
        <v>396</v>
      </c>
      <c r="B110" s="105" t="s">
        <v>228</v>
      </c>
      <c r="C110" s="220">
        <v>1</v>
      </c>
      <c r="D110" s="213"/>
      <c r="E110" s="112"/>
      <c r="F110" s="222"/>
      <c r="G110" s="106">
        <f t="shared" si="0"/>
        <v>0</v>
      </c>
      <c r="H110" s="106">
        <f t="shared" si="1"/>
        <v>0</v>
      </c>
    </row>
    <row r="111" spans="1:8" ht="21.75" customHeight="1" x14ac:dyDescent="0.2">
      <c r="A111" s="104" t="s">
        <v>397</v>
      </c>
      <c r="B111" s="105" t="s">
        <v>228</v>
      </c>
      <c r="C111" s="220">
        <v>1</v>
      </c>
      <c r="D111" s="213"/>
      <c r="E111" s="112">
        <v>12.77</v>
      </c>
      <c r="F111" s="222"/>
      <c r="G111" s="106">
        <f t="shared" si="0"/>
        <v>13.9792008757526</v>
      </c>
      <c r="H111" s="106">
        <f t="shared" si="1"/>
        <v>13.9792008757526</v>
      </c>
    </row>
    <row r="112" spans="1:8" ht="21.75" customHeight="1" x14ac:dyDescent="0.2">
      <c r="A112" s="104" t="s">
        <v>398</v>
      </c>
      <c r="B112" s="105" t="s">
        <v>228</v>
      </c>
      <c r="C112" s="220">
        <v>1</v>
      </c>
      <c r="D112" s="213"/>
      <c r="E112" s="112">
        <v>30.99</v>
      </c>
      <c r="F112" s="222"/>
      <c r="G112" s="106">
        <f t="shared" si="0"/>
        <v>33.924466338259442</v>
      </c>
      <c r="H112" s="106">
        <f t="shared" si="1"/>
        <v>33.924466338259442</v>
      </c>
    </row>
    <row r="113" spans="1:8" ht="21.75" customHeight="1" x14ac:dyDescent="0.2">
      <c r="A113" s="104" t="s">
        <v>399</v>
      </c>
      <c r="B113" s="105" t="s">
        <v>228</v>
      </c>
      <c r="C113" s="220">
        <v>1</v>
      </c>
      <c r="D113" s="213"/>
      <c r="E113" s="112">
        <v>346.74</v>
      </c>
      <c r="F113" s="222"/>
      <c r="G113" s="106">
        <f t="shared" si="0"/>
        <v>379.5730706075534</v>
      </c>
      <c r="H113" s="106">
        <f t="shared" si="1"/>
        <v>379.5730706075534</v>
      </c>
    </row>
    <row r="114" spans="1:8" ht="21.75" customHeight="1" x14ac:dyDescent="0.2">
      <c r="A114" s="104" t="s">
        <v>400</v>
      </c>
      <c r="B114" s="105" t="s">
        <v>228</v>
      </c>
      <c r="C114" s="220">
        <v>1</v>
      </c>
      <c r="D114" s="213"/>
      <c r="E114" s="112">
        <v>18.59</v>
      </c>
      <c r="F114" s="222"/>
      <c r="G114" s="106">
        <f t="shared" si="0"/>
        <v>20.350301039956214</v>
      </c>
      <c r="H114" s="106">
        <f t="shared" si="1"/>
        <v>20.350301039956214</v>
      </c>
    </row>
    <row r="115" spans="1:8" ht="21.75" customHeight="1" x14ac:dyDescent="0.2">
      <c r="A115" s="104" t="s">
        <v>401</v>
      </c>
      <c r="B115" s="105" t="s">
        <v>228</v>
      </c>
      <c r="C115" s="220">
        <v>1</v>
      </c>
      <c r="D115" s="213"/>
      <c r="E115" s="112">
        <v>3.2</v>
      </c>
      <c r="F115" s="222"/>
      <c r="G115" s="106">
        <f t="shared" si="0"/>
        <v>3.503010399562124</v>
      </c>
      <c r="H115" s="106">
        <f t="shared" si="1"/>
        <v>3.503010399562124</v>
      </c>
    </row>
    <row r="116" spans="1:8" ht="21.75" customHeight="1" x14ac:dyDescent="0.2">
      <c r="A116" s="104" t="s">
        <v>402</v>
      </c>
      <c r="B116" s="105" t="s">
        <v>228</v>
      </c>
      <c r="C116" s="220">
        <v>1</v>
      </c>
      <c r="D116" s="213"/>
      <c r="E116" s="112">
        <v>5.51</v>
      </c>
      <c r="F116" s="222"/>
      <c r="G116" s="106">
        <f t="shared" si="0"/>
        <v>6.0317460317460316</v>
      </c>
      <c r="H116" s="106">
        <f t="shared" si="1"/>
        <v>6.0317460317460316</v>
      </c>
    </row>
    <row r="117" spans="1:8" ht="21.75" customHeight="1" x14ac:dyDescent="0.2">
      <c r="A117" s="104" t="s">
        <v>403</v>
      </c>
      <c r="B117" s="105" t="s">
        <v>228</v>
      </c>
      <c r="C117" s="220">
        <v>1</v>
      </c>
      <c r="D117" s="213"/>
      <c r="E117" s="112">
        <v>19.940000000000001</v>
      </c>
      <c r="F117" s="222"/>
      <c r="G117" s="106">
        <f t="shared" si="0"/>
        <v>21.828133552271485</v>
      </c>
      <c r="H117" s="106">
        <f t="shared" si="1"/>
        <v>21.828133552271485</v>
      </c>
    </row>
    <row r="118" spans="1:8" ht="21.75" customHeight="1" x14ac:dyDescent="0.2">
      <c r="A118" s="104" t="s">
        <v>404</v>
      </c>
      <c r="B118" s="105" t="s">
        <v>228</v>
      </c>
      <c r="C118" s="220">
        <v>1</v>
      </c>
      <c r="D118" s="213"/>
      <c r="E118" s="112">
        <v>150</v>
      </c>
      <c r="F118" s="222"/>
      <c r="G118" s="106">
        <f t="shared" si="0"/>
        <v>164.20361247947457</v>
      </c>
      <c r="H118" s="106">
        <f t="shared" si="1"/>
        <v>164.20361247947457</v>
      </c>
    </row>
    <row r="119" spans="1:8" ht="26.25" customHeight="1" x14ac:dyDescent="0.2">
      <c r="A119" s="104" t="s">
        <v>405</v>
      </c>
      <c r="B119" s="105" t="s">
        <v>228</v>
      </c>
      <c r="C119" s="220">
        <v>1</v>
      </c>
      <c r="D119" s="213"/>
      <c r="E119" s="112">
        <v>35.25</v>
      </c>
      <c r="F119" s="222"/>
      <c r="G119" s="106">
        <f t="shared" si="0"/>
        <v>38.587848932676522</v>
      </c>
      <c r="H119" s="106">
        <f t="shared" si="1"/>
        <v>38.587848932676522</v>
      </c>
    </row>
    <row r="120" spans="1:8" ht="18.75" customHeight="1" x14ac:dyDescent="0.2">
      <c r="A120" s="104" t="s">
        <v>406</v>
      </c>
      <c r="B120" s="105" t="s">
        <v>228</v>
      </c>
      <c r="C120" s="220">
        <v>1</v>
      </c>
      <c r="D120" s="213"/>
      <c r="E120" s="112">
        <v>461.9</v>
      </c>
      <c r="F120" s="222"/>
      <c r="G120" s="106">
        <f t="shared" si="0"/>
        <v>505.63765736179528</v>
      </c>
      <c r="H120" s="106">
        <f t="shared" si="1"/>
        <v>505.63765736179528</v>
      </c>
    </row>
    <row r="121" spans="1:8" ht="21.75" customHeight="1" x14ac:dyDescent="0.2">
      <c r="A121" s="104" t="s">
        <v>407</v>
      </c>
      <c r="B121" s="105" t="s">
        <v>228</v>
      </c>
      <c r="C121" s="220">
        <v>1</v>
      </c>
      <c r="D121" s="213"/>
      <c r="E121" s="112">
        <v>9.17</v>
      </c>
      <c r="F121" s="222"/>
      <c r="G121" s="106">
        <f t="shared" si="0"/>
        <v>10.038314176245212</v>
      </c>
      <c r="H121" s="106">
        <f t="shared" si="1"/>
        <v>10.038314176245212</v>
      </c>
    </row>
    <row r="122" spans="1:8" ht="21.75" customHeight="1" x14ac:dyDescent="0.2">
      <c r="A122" s="104" t="s">
        <v>408</v>
      </c>
      <c r="B122" s="105" t="s">
        <v>228</v>
      </c>
      <c r="C122" s="220">
        <v>1</v>
      </c>
      <c r="D122" s="213"/>
      <c r="E122" s="112">
        <v>34.06</v>
      </c>
      <c r="F122" s="222"/>
      <c r="G122" s="106">
        <f t="shared" si="0"/>
        <v>37.285166940339359</v>
      </c>
      <c r="H122" s="106">
        <f t="shared" si="1"/>
        <v>37.285166940339359</v>
      </c>
    </row>
    <row r="123" spans="1:8" ht="21.75" customHeight="1" x14ac:dyDescent="0.2">
      <c r="A123" s="104" t="s">
        <v>409</v>
      </c>
      <c r="B123" s="105" t="s">
        <v>228</v>
      </c>
      <c r="C123" s="220">
        <v>1</v>
      </c>
      <c r="D123" s="213"/>
      <c r="E123" s="112">
        <v>30</v>
      </c>
      <c r="F123" s="222"/>
      <c r="G123" s="106">
        <f t="shared" si="0"/>
        <v>32.840722495894909</v>
      </c>
      <c r="H123" s="106">
        <f t="shared" si="1"/>
        <v>32.840722495894909</v>
      </c>
    </row>
    <row r="124" spans="1:8" ht="30.75" customHeight="1" x14ac:dyDescent="0.2">
      <c r="A124" s="104" t="s">
        <v>410</v>
      </c>
      <c r="B124" s="105" t="s">
        <v>228</v>
      </c>
      <c r="C124" s="220">
        <v>1</v>
      </c>
      <c r="D124" s="213"/>
      <c r="E124" s="112">
        <v>59.26</v>
      </c>
      <c r="F124" s="222"/>
      <c r="G124" s="106">
        <f t="shared" si="0"/>
        <v>64.871373836891081</v>
      </c>
      <c r="H124" s="106">
        <f t="shared" si="1"/>
        <v>64.871373836891081</v>
      </c>
    </row>
    <row r="125" spans="1:8" ht="13.5" customHeight="1" x14ac:dyDescent="0.2">
      <c r="A125" s="104" t="s">
        <v>411</v>
      </c>
      <c r="B125" s="105" t="s">
        <v>228</v>
      </c>
      <c r="C125" s="220">
        <v>1</v>
      </c>
      <c r="D125" s="213"/>
      <c r="E125" s="112">
        <v>206</v>
      </c>
      <c r="F125" s="222"/>
      <c r="G125" s="106">
        <f t="shared" si="0"/>
        <v>225.50629447181171</v>
      </c>
      <c r="H125" s="106">
        <f t="shared" si="1"/>
        <v>225.50629447181171</v>
      </c>
    </row>
    <row r="126" spans="1:8" ht="25.5" customHeight="1" x14ac:dyDescent="0.2">
      <c r="A126" s="104" t="s">
        <v>412</v>
      </c>
      <c r="B126" s="105" t="s">
        <v>228</v>
      </c>
      <c r="C126" s="220">
        <v>1</v>
      </c>
      <c r="D126" s="213"/>
      <c r="E126" s="112">
        <v>22</v>
      </c>
      <c r="F126" s="222"/>
      <c r="G126" s="106">
        <f t="shared" si="0"/>
        <v>24.083196496989601</v>
      </c>
      <c r="H126" s="106">
        <f t="shared" si="1"/>
        <v>24.083196496989601</v>
      </c>
    </row>
    <row r="127" spans="1:8" ht="27" customHeight="1" x14ac:dyDescent="0.2">
      <c r="A127" s="104" t="s">
        <v>413</v>
      </c>
      <c r="B127" s="105" t="s">
        <v>228</v>
      </c>
      <c r="C127" s="220">
        <v>1</v>
      </c>
      <c r="D127" s="213"/>
      <c r="E127" s="112">
        <v>22.39</v>
      </c>
      <c r="F127" s="222"/>
      <c r="G127" s="106">
        <f t="shared" si="0"/>
        <v>24.510125889436235</v>
      </c>
      <c r="H127" s="106">
        <f t="shared" si="1"/>
        <v>24.510125889436235</v>
      </c>
    </row>
    <row r="128" spans="1:8" ht="26.25" customHeight="1" x14ac:dyDescent="0.2">
      <c r="A128" s="104" t="s">
        <v>414</v>
      </c>
      <c r="B128" s="105" t="s">
        <v>228</v>
      </c>
      <c r="C128" s="220">
        <v>1</v>
      </c>
      <c r="D128" s="213"/>
      <c r="E128" s="112">
        <v>24.35</v>
      </c>
      <c r="F128" s="222"/>
      <c r="G128" s="106">
        <f t="shared" si="0"/>
        <v>26.65571975916804</v>
      </c>
      <c r="H128" s="106">
        <f t="shared" si="1"/>
        <v>26.65571975916804</v>
      </c>
    </row>
    <row r="129" spans="1:8" ht="26.25" customHeight="1" x14ac:dyDescent="0.2">
      <c r="A129" s="104" t="s">
        <v>415</v>
      </c>
      <c r="B129" s="105" t="s">
        <v>228</v>
      </c>
      <c r="C129" s="220">
        <v>1</v>
      </c>
      <c r="D129" s="213"/>
      <c r="E129" s="112">
        <v>77.650000000000006</v>
      </c>
      <c r="F129" s="222"/>
      <c r="G129" s="106">
        <f t="shared" si="0"/>
        <v>85.002736726874673</v>
      </c>
      <c r="H129" s="106">
        <f t="shared" si="1"/>
        <v>85.002736726874673</v>
      </c>
    </row>
    <row r="130" spans="1:8" ht="13.5" customHeight="1" x14ac:dyDescent="0.2">
      <c r="A130" s="104" t="s">
        <v>416</v>
      </c>
      <c r="B130" s="105" t="s">
        <v>228</v>
      </c>
      <c r="C130" s="220">
        <v>1</v>
      </c>
      <c r="D130" s="213"/>
      <c r="E130" s="112">
        <v>31.95</v>
      </c>
      <c r="F130" s="222"/>
      <c r="G130" s="106">
        <f t="shared" si="0"/>
        <v>34.975369458128078</v>
      </c>
      <c r="H130" s="106">
        <f t="shared" si="1"/>
        <v>34.975369458128078</v>
      </c>
    </row>
    <row r="131" spans="1:8" ht="21.75" customHeight="1" x14ac:dyDescent="0.2">
      <c r="A131" s="104" t="s">
        <v>417</v>
      </c>
      <c r="B131" s="105" t="s">
        <v>228</v>
      </c>
      <c r="C131" s="220">
        <v>1</v>
      </c>
      <c r="D131" s="213"/>
      <c r="E131" s="112">
        <v>111.7</v>
      </c>
      <c r="F131" s="222"/>
      <c r="G131" s="106">
        <f t="shared" si="0"/>
        <v>122.27695675971539</v>
      </c>
      <c r="H131" s="106">
        <f t="shared" si="1"/>
        <v>122.27695675971539</v>
      </c>
    </row>
    <row r="132" spans="1:8" ht="21.75" customHeight="1" x14ac:dyDescent="0.2">
      <c r="A132" s="104" t="s">
        <v>418</v>
      </c>
      <c r="B132" s="105" t="s">
        <v>228</v>
      </c>
      <c r="C132" s="220">
        <v>1</v>
      </c>
      <c r="D132" s="213"/>
      <c r="E132" s="112">
        <v>213.9</v>
      </c>
      <c r="F132" s="222"/>
      <c r="G132" s="106">
        <f t="shared" si="0"/>
        <v>234.15435139573071</v>
      </c>
      <c r="H132" s="106">
        <f t="shared" si="1"/>
        <v>234.15435139573071</v>
      </c>
    </row>
    <row r="133" spans="1:8" ht="30.75" customHeight="1" x14ac:dyDescent="0.2">
      <c r="A133" s="104" t="s">
        <v>419</v>
      </c>
      <c r="B133" s="105" t="s">
        <v>228</v>
      </c>
      <c r="C133" s="220">
        <v>1</v>
      </c>
      <c r="D133" s="213"/>
      <c r="E133" s="112">
        <v>47.49</v>
      </c>
      <c r="F133" s="222"/>
      <c r="G133" s="106">
        <f t="shared" si="0"/>
        <v>51.986863711001646</v>
      </c>
      <c r="H133" s="106">
        <f t="shared" si="1"/>
        <v>51.986863711001646</v>
      </c>
    </row>
    <row r="134" spans="1:8" ht="26.25" customHeight="1" x14ac:dyDescent="0.2">
      <c r="A134" s="104" t="s">
        <v>420</v>
      </c>
      <c r="B134" s="105" t="s">
        <v>228</v>
      </c>
      <c r="C134" s="220">
        <v>1</v>
      </c>
      <c r="D134" s="213"/>
      <c r="E134" s="112">
        <v>32.04</v>
      </c>
      <c r="F134" s="222"/>
      <c r="G134" s="106">
        <f t="shared" si="0"/>
        <v>35.073891625615765</v>
      </c>
      <c r="H134" s="106">
        <f t="shared" si="1"/>
        <v>35.073891625615765</v>
      </c>
    </row>
    <row r="135" spans="1:8" ht="26.25" customHeight="1" x14ac:dyDescent="0.2">
      <c r="A135" s="104" t="s">
        <v>421</v>
      </c>
      <c r="B135" s="105" t="s">
        <v>228</v>
      </c>
      <c r="C135" s="220">
        <v>1</v>
      </c>
      <c r="D135" s="213"/>
      <c r="E135" s="112">
        <v>32.04</v>
      </c>
      <c r="F135" s="222"/>
      <c r="G135" s="106">
        <f t="shared" si="0"/>
        <v>35.073891625615765</v>
      </c>
      <c r="H135" s="106">
        <f t="shared" si="1"/>
        <v>35.073891625615765</v>
      </c>
    </row>
    <row r="136" spans="1:8" ht="13.5" customHeight="1" x14ac:dyDescent="0.2">
      <c r="A136" s="104" t="s">
        <v>422</v>
      </c>
      <c r="B136" s="105" t="s">
        <v>228</v>
      </c>
      <c r="C136" s="220">
        <v>1</v>
      </c>
      <c r="D136" s="213"/>
      <c r="E136" s="112">
        <v>15</v>
      </c>
      <c r="F136" s="222"/>
      <c r="G136" s="106">
        <f t="shared" si="0"/>
        <v>16.420361247947454</v>
      </c>
      <c r="H136" s="106">
        <f t="shared" si="1"/>
        <v>16.420361247947454</v>
      </c>
    </row>
    <row r="137" spans="1:8" ht="21.75" customHeight="1" x14ac:dyDescent="0.2">
      <c r="A137" s="104" t="s">
        <v>423</v>
      </c>
      <c r="B137" s="105" t="s">
        <v>228</v>
      </c>
      <c r="C137" s="220">
        <v>1</v>
      </c>
      <c r="D137" s="213"/>
      <c r="E137" s="112">
        <v>15</v>
      </c>
      <c r="F137" s="222"/>
      <c r="G137" s="106">
        <f t="shared" si="0"/>
        <v>16.420361247947454</v>
      </c>
      <c r="H137" s="106">
        <f t="shared" si="1"/>
        <v>16.420361247947454</v>
      </c>
    </row>
    <row r="138" spans="1:8" ht="21.75" customHeight="1" x14ac:dyDescent="0.2">
      <c r="A138" s="104" t="s">
        <v>424</v>
      </c>
      <c r="B138" s="105" t="s">
        <v>228</v>
      </c>
      <c r="C138" s="220">
        <v>1</v>
      </c>
      <c r="D138" s="213"/>
      <c r="E138" s="112">
        <v>15</v>
      </c>
      <c r="F138" s="222"/>
      <c r="G138" s="106">
        <f t="shared" si="0"/>
        <v>16.420361247947454</v>
      </c>
      <c r="H138" s="106">
        <f t="shared" si="1"/>
        <v>16.420361247947454</v>
      </c>
    </row>
    <row r="139" spans="1:8" ht="21.75" customHeight="1" x14ac:dyDescent="0.2">
      <c r="A139" s="104" t="s">
        <v>425</v>
      </c>
      <c r="B139" s="105" t="s">
        <v>228</v>
      </c>
      <c r="C139" s="220">
        <v>1</v>
      </c>
      <c r="D139" s="213"/>
      <c r="E139" s="112">
        <v>15</v>
      </c>
      <c r="F139" s="222"/>
      <c r="G139" s="106">
        <f t="shared" si="0"/>
        <v>16.420361247947454</v>
      </c>
      <c r="H139" s="106">
        <f t="shared" si="1"/>
        <v>16.420361247947454</v>
      </c>
    </row>
    <row r="140" spans="1:8" ht="21.75" customHeight="1" x14ac:dyDescent="0.2">
      <c r="A140" s="104" t="s">
        <v>426</v>
      </c>
      <c r="B140" s="105" t="s">
        <v>228</v>
      </c>
      <c r="C140" s="220">
        <v>1</v>
      </c>
      <c r="D140" s="213"/>
      <c r="E140" s="112">
        <v>15</v>
      </c>
      <c r="F140" s="222"/>
      <c r="G140" s="106">
        <f t="shared" si="0"/>
        <v>16.420361247947454</v>
      </c>
      <c r="H140" s="106">
        <f t="shared" si="1"/>
        <v>16.420361247947454</v>
      </c>
    </row>
    <row r="141" spans="1:8" ht="21.75" customHeight="1" x14ac:dyDescent="0.2">
      <c r="A141" s="104" t="s">
        <v>427</v>
      </c>
      <c r="B141" s="105" t="s">
        <v>228</v>
      </c>
      <c r="C141" s="220">
        <v>1</v>
      </c>
      <c r="D141" s="213"/>
      <c r="E141" s="112">
        <v>21.9</v>
      </c>
      <c r="F141" s="222"/>
      <c r="G141" s="106">
        <f t="shared" si="0"/>
        <v>23.973727422003282</v>
      </c>
      <c r="H141" s="106">
        <f t="shared" si="1"/>
        <v>23.973727422003282</v>
      </c>
    </row>
    <row r="142" spans="1:8" ht="21.75" customHeight="1" x14ac:dyDescent="0.2">
      <c r="A142" s="104" t="s">
        <v>428</v>
      </c>
      <c r="B142" s="105" t="s">
        <v>228</v>
      </c>
      <c r="C142" s="220">
        <v>1</v>
      </c>
      <c r="D142" s="213"/>
      <c r="E142" s="112">
        <v>21.9</v>
      </c>
      <c r="F142" s="222"/>
      <c r="G142" s="106">
        <f t="shared" si="0"/>
        <v>23.973727422003282</v>
      </c>
      <c r="H142" s="106">
        <f t="shared" si="1"/>
        <v>23.973727422003282</v>
      </c>
    </row>
    <row r="143" spans="1:8" ht="21.75" customHeight="1" x14ac:dyDescent="0.2">
      <c r="A143" s="104" t="s">
        <v>429</v>
      </c>
      <c r="B143" s="105" t="s">
        <v>228</v>
      </c>
      <c r="C143" s="220">
        <v>1</v>
      </c>
      <c r="D143" s="213"/>
      <c r="E143" s="112">
        <v>21.9</v>
      </c>
      <c r="F143" s="222"/>
      <c r="G143" s="106">
        <f t="shared" si="0"/>
        <v>23.973727422003282</v>
      </c>
      <c r="H143" s="106">
        <f t="shared" si="1"/>
        <v>23.973727422003282</v>
      </c>
    </row>
    <row r="144" spans="1:8" ht="21.75" customHeight="1" x14ac:dyDescent="0.2">
      <c r="A144" s="104" t="s">
        <v>430</v>
      </c>
      <c r="B144" s="105" t="s">
        <v>228</v>
      </c>
      <c r="C144" s="220">
        <v>1</v>
      </c>
      <c r="D144" s="213"/>
      <c r="E144" s="112">
        <v>21.9</v>
      </c>
      <c r="F144" s="222"/>
      <c r="G144" s="106">
        <f t="shared" si="0"/>
        <v>23.973727422003282</v>
      </c>
      <c r="H144" s="106">
        <f t="shared" si="1"/>
        <v>23.973727422003282</v>
      </c>
    </row>
    <row r="145" spans="1:8" ht="21.75" customHeight="1" x14ac:dyDescent="0.2">
      <c r="A145" s="104" t="s">
        <v>431</v>
      </c>
      <c r="B145" s="105" t="s">
        <v>228</v>
      </c>
      <c r="C145" s="220">
        <v>1</v>
      </c>
      <c r="D145" s="213"/>
      <c r="E145" s="112">
        <v>104.54</v>
      </c>
      <c r="F145" s="222"/>
      <c r="G145" s="106">
        <f t="shared" si="0"/>
        <v>114.43897099069514</v>
      </c>
      <c r="H145" s="106">
        <f t="shared" si="1"/>
        <v>114.43897099069514</v>
      </c>
    </row>
    <row r="146" spans="1:8" ht="21.75" customHeight="1" x14ac:dyDescent="0.2">
      <c r="A146" s="104" t="s">
        <v>432</v>
      </c>
      <c r="B146" s="105" t="s">
        <v>228</v>
      </c>
      <c r="C146" s="220">
        <v>1</v>
      </c>
      <c r="D146" s="213"/>
      <c r="E146" s="112">
        <v>143.69999999999999</v>
      </c>
      <c r="F146" s="222"/>
      <c r="G146" s="106">
        <f t="shared" si="0"/>
        <v>157.30706075533661</v>
      </c>
      <c r="H146" s="106">
        <f t="shared" si="1"/>
        <v>157.30706075533661</v>
      </c>
    </row>
    <row r="147" spans="1:8" ht="21.75" customHeight="1" x14ac:dyDescent="0.2">
      <c r="A147" s="104" t="s">
        <v>433</v>
      </c>
      <c r="B147" s="105" t="s">
        <v>228</v>
      </c>
      <c r="C147" s="220">
        <v>1</v>
      </c>
      <c r="D147" s="213"/>
      <c r="E147" s="112">
        <v>7.17</v>
      </c>
      <c r="F147" s="222"/>
      <c r="G147" s="106">
        <f t="shared" si="0"/>
        <v>7.848932676518884</v>
      </c>
      <c r="H147" s="106">
        <f t="shared" si="1"/>
        <v>7.848932676518884</v>
      </c>
    </row>
    <row r="148" spans="1:8" ht="21.75" customHeight="1" x14ac:dyDescent="0.2">
      <c r="A148" s="104" t="s">
        <v>434</v>
      </c>
      <c r="B148" s="105" t="s">
        <v>228</v>
      </c>
      <c r="C148" s="220">
        <v>1</v>
      </c>
      <c r="D148" s="213"/>
      <c r="E148" s="112">
        <v>19.989999999999998</v>
      </c>
      <c r="F148" s="222"/>
      <c r="G148" s="106">
        <f t="shared" si="0"/>
        <v>21.882868089764642</v>
      </c>
      <c r="H148" s="106">
        <f t="shared" si="1"/>
        <v>21.882868089764642</v>
      </c>
    </row>
    <row r="149" spans="1:8" ht="21.75" customHeight="1" x14ac:dyDescent="0.2">
      <c r="A149" s="104" t="s">
        <v>435</v>
      </c>
      <c r="B149" s="105" t="s">
        <v>228</v>
      </c>
      <c r="C149" s="220">
        <v>1</v>
      </c>
      <c r="D149" s="213"/>
      <c r="E149" s="112">
        <v>10.94</v>
      </c>
      <c r="F149" s="222"/>
      <c r="G149" s="106">
        <f t="shared" si="0"/>
        <v>11.975916803503011</v>
      </c>
      <c r="H149" s="106">
        <f t="shared" si="1"/>
        <v>11.975916803503011</v>
      </c>
    </row>
    <row r="150" spans="1:8" ht="21.75" customHeight="1" x14ac:dyDescent="0.2">
      <c r="A150" s="104" t="s">
        <v>436</v>
      </c>
      <c r="B150" s="105" t="s">
        <v>228</v>
      </c>
      <c r="C150" s="220">
        <v>1</v>
      </c>
      <c r="D150" s="213"/>
      <c r="E150" s="112">
        <v>36</v>
      </c>
      <c r="F150" s="222"/>
      <c r="G150" s="106">
        <f t="shared" si="0"/>
        <v>39.408866995073893</v>
      </c>
      <c r="H150" s="106">
        <f t="shared" si="1"/>
        <v>39.408866995073893</v>
      </c>
    </row>
    <row r="151" spans="1:8" ht="35.25" customHeight="1" x14ac:dyDescent="0.2">
      <c r="A151" s="104" t="s">
        <v>437</v>
      </c>
      <c r="B151" s="105" t="s">
        <v>228</v>
      </c>
      <c r="C151" s="220">
        <v>1</v>
      </c>
      <c r="D151" s="213"/>
      <c r="E151" s="112">
        <v>3967.95</v>
      </c>
      <c r="F151" s="222"/>
      <c r="G151" s="106">
        <f t="shared" si="0"/>
        <v>4343.6781609195405</v>
      </c>
      <c r="H151" s="106">
        <f t="shared" si="1"/>
        <v>4343.6781609195405</v>
      </c>
    </row>
    <row r="152" spans="1:8" ht="13.5" customHeight="1" x14ac:dyDescent="0.2">
      <c r="A152" s="104" t="s">
        <v>438</v>
      </c>
      <c r="B152" s="105" t="s">
        <v>228</v>
      </c>
      <c r="C152" s="220">
        <v>1</v>
      </c>
      <c r="D152" s="213"/>
      <c r="E152" s="112">
        <v>17.59</v>
      </c>
      <c r="F152" s="222"/>
      <c r="G152" s="106">
        <f t="shared" si="0"/>
        <v>19.255610290093049</v>
      </c>
      <c r="H152" s="106">
        <f t="shared" si="1"/>
        <v>19.255610290093049</v>
      </c>
    </row>
    <row r="153" spans="1:8" ht="21.75" customHeight="1" x14ac:dyDescent="0.2">
      <c r="A153" s="104" t="s">
        <v>439</v>
      </c>
      <c r="B153" s="105" t="s">
        <v>228</v>
      </c>
      <c r="C153" s="220">
        <v>1</v>
      </c>
      <c r="D153" s="213"/>
      <c r="E153" s="112">
        <v>244</v>
      </c>
      <c r="F153" s="222"/>
      <c r="G153" s="106">
        <f t="shared" si="0"/>
        <v>267.10454296661197</v>
      </c>
      <c r="H153" s="106">
        <f t="shared" si="1"/>
        <v>267.10454296661197</v>
      </c>
    </row>
    <row r="154" spans="1:8" ht="35.25" customHeight="1" x14ac:dyDescent="0.2">
      <c r="A154" s="104" t="s">
        <v>440</v>
      </c>
      <c r="B154" s="105" t="s">
        <v>228</v>
      </c>
      <c r="C154" s="220">
        <v>1</v>
      </c>
      <c r="D154" s="213"/>
      <c r="E154" s="112">
        <v>219.39</v>
      </c>
      <c r="F154" s="222"/>
      <c r="G154" s="106">
        <f t="shared" si="0"/>
        <v>240.16420361247947</v>
      </c>
      <c r="H154" s="106">
        <f t="shared" si="1"/>
        <v>240.16420361247947</v>
      </c>
    </row>
    <row r="155" spans="1:8" ht="26.25" customHeight="1" x14ac:dyDescent="0.2">
      <c r="A155" s="104" t="s">
        <v>441</v>
      </c>
      <c r="B155" s="105" t="s">
        <v>228</v>
      </c>
      <c r="C155" s="220">
        <v>1</v>
      </c>
      <c r="D155" s="213"/>
      <c r="E155" s="112">
        <v>841.32</v>
      </c>
      <c r="F155" s="222"/>
      <c r="G155" s="106">
        <f t="shared" si="0"/>
        <v>920.98522167487693</v>
      </c>
      <c r="H155" s="106">
        <f t="shared" si="1"/>
        <v>920.98522167487693</v>
      </c>
    </row>
    <row r="156" spans="1:8" ht="33" customHeight="1" x14ac:dyDescent="0.2">
      <c r="A156" s="104" t="s">
        <v>442</v>
      </c>
      <c r="B156" s="105" t="s">
        <v>228</v>
      </c>
      <c r="C156" s="220">
        <v>1</v>
      </c>
      <c r="D156" s="213"/>
      <c r="E156" s="112">
        <v>369.98</v>
      </c>
      <c r="F156" s="222"/>
      <c r="G156" s="106">
        <f t="shared" si="0"/>
        <v>405.01368363437331</v>
      </c>
      <c r="H156" s="106">
        <f t="shared" si="1"/>
        <v>405.01368363437331</v>
      </c>
    </row>
    <row r="157" spans="1:8" ht="26.25" customHeight="1" x14ac:dyDescent="0.2">
      <c r="A157" s="104" t="s">
        <v>443</v>
      </c>
      <c r="B157" s="105" t="s">
        <v>228</v>
      </c>
      <c r="C157" s="220">
        <v>1</v>
      </c>
      <c r="D157" s="213"/>
      <c r="E157" s="112">
        <v>96.64</v>
      </c>
      <c r="F157" s="222"/>
      <c r="G157" s="106">
        <f t="shared" si="0"/>
        <v>105.79091406677614</v>
      </c>
      <c r="H157" s="106">
        <f t="shared" si="1"/>
        <v>105.79091406677614</v>
      </c>
    </row>
    <row r="158" spans="1:8" ht="13.5" customHeight="1" x14ac:dyDescent="0.2">
      <c r="A158" s="104" t="s">
        <v>444</v>
      </c>
      <c r="B158" s="105" t="s">
        <v>228</v>
      </c>
      <c r="C158" s="220">
        <v>1</v>
      </c>
      <c r="D158" s="213"/>
      <c r="E158" s="112">
        <v>62.8</v>
      </c>
      <c r="F158" s="222"/>
      <c r="G158" s="106">
        <f t="shared" si="0"/>
        <v>68.746579091406673</v>
      </c>
      <c r="H158" s="106">
        <f t="shared" si="1"/>
        <v>68.746579091406673</v>
      </c>
    </row>
    <row r="159" spans="1:8" ht="21.75" customHeight="1" x14ac:dyDescent="0.2">
      <c r="A159" s="104" t="s">
        <v>445</v>
      </c>
      <c r="B159" s="105" t="s">
        <v>228</v>
      </c>
      <c r="C159" s="220">
        <v>1</v>
      </c>
      <c r="D159" s="213"/>
      <c r="E159" s="112">
        <v>62.8</v>
      </c>
      <c r="F159" s="222"/>
      <c r="G159" s="106">
        <f t="shared" si="0"/>
        <v>68.746579091406673</v>
      </c>
      <c r="H159" s="106">
        <f t="shared" si="1"/>
        <v>68.746579091406673</v>
      </c>
    </row>
    <row r="160" spans="1:8" ht="21.75" customHeight="1" x14ac:dyDescent="0.2">
      <c r="A160" s="104" t="s">
        <v>446</v>
      </c>
      <c r="B160" s="105" t="s">
        <v>228</v>
      </c>
      <c r="C160" s="220">
        <v>1</v>
      </c>
      <c r="D160" s="213"/>
      <c r="E160" s="112">
        <v>23.5</v>
      </c>
      <c r="F160" s="222"/>
      <c r="G160" s="106">
        <f t="shared" si="0"/>
        <v>25.725232621784347</v>
      </c>
      <c r="H160" s="106">
        <f t="shared" si="1"/>
        <v>25.725232621784347</v>
      </c>
    </row>
    <row r="161" spans="1:8" ht="21.75" customHeight="1" x14ac:dyDescent="0.2">
      <c r="A161" s="104" t="s">
        <v>447</v>
      </c>
      <c r="B161" s="105" t="s">
        <v>228</v>
      </c>
      <c r="C161" s="220">
        <v>1</v>
      </c>
      <c r="D161" s="213"/>
      <c r="E161" s="112">
        <v>23.5</v>
      </c>
      <c r="F161" s="222"/>
      <c r="G161" s="106">
        <f t="shared" si="0"/>
        <v>25.725232621784347</v>
      </c>
      <c r="H161" s="106">
        <f t="shared" si="1"/>
        <v>25.725232621784347</v>
      </c>
    </row>
    <row r="162" spans="1:8" ht="32.25" customHeight="1" x14ac:dyDescent="0.2">
      <c r="A162" s="104" t="s">
        <v>448</v>
      </c>
      <c r="B162" s="105" t="s">
        <v>228</v>
      </c>
      <c r="C162" s="220">
        <v>1</v>
      </c>
      <c r="D162" s="213"/>
      <c r="E162" s="112">
        <v>237</v>
      </c>
      <c r="F162" s="222"/>
      <c r="G162" s="106">
        <f t="shared" si="0"/>
        <v>259.44170771756978</v>
      </c>
      <c r="H162" s="106">
        <f t="shared" si="1"/>
        <v>259.44170771756978</v>
      </c>
    </row>
    <row r="163" spans="1:8" ht="26.25" customHeight="1" x14ac:dyDescent="0.2">
      <c r="A163" s="104" t="s">
        <v>449</v>
      </c>
      <c r="B163" s="105" t="s">
        <v>228</v>
      </c>
      <c r="C163" s="220">
        <v>1</v>
      </c>
      <c r="D163" s="213"/>
      <c r="E163" s="112">
        <v>282</v>
      </c>
      <c r="F163" s="222"/>
      <c r="G163" s="106">
        <f t="shared" si="0"/>
        <v>308.70279146141218</v>
      </c>
      <c r="H163" s="106">
        <f t="shared" si="1"/>
        <v>308.70279146141218</v>
      </c>
    </row>
    <row r="164" spans="1:8" ht="21.75" customHeight="1" x14ac:dyDescent="0.2">
      <c r="A164" s="104" t="s">
        <v>450</v>
      </c>
      <c r="B164" s="105" t="s">
        <v>228</v>
      </c>
      <c r="C164" s="220">
        <v>1</v>
      </c>
      <c r="D164" s="213"/>
      <c r="E164" s="112">
        <v>1324.66</v>
      </c>
      <c r="F164" s="222"/>
      <c r="G164" s="106">
        <f t="shared" si="0"/>
        <v>1450.0930487137387</v>
      </c>
      <c r="H164" s="106">
        <f t="shared" si="1"/>
        <v>1450.0930487137387</v>
      </c>
    </row>
    <row r="165" spans="1:8" ht="21.75" customHeight="1" x14ac:dyDescent="0.2">
      <c r="A165" s="104" t="s">
        <v>451</v>
      </c>
      <c r="B165" s="105" t="s">
        <v>228</v>
      </c>
      <c r="C165" s="220">
        <v>1</v>
      </c>
      <c r="D165" s="213"/>
      <c r="E165" s="112">
        <v>117.5</v>
      </c>
      <c r="F165" s="222"/>
      <c r="G165" s="106">
        <f t="shared" si="0"/>
        <v>128.62616310892173</v>
      </c>
      <c r="H165" s="106">
        <f t="shared" si="1"/>
        <v>128.62616310892173</v>
      </c>
    </row>
    <row r="166" spans="1:8" ht="31.5" customHeight="1" x14ac:dyDescent="0.2">
      <c r="A166" s="104" t="s">
        <v>452</v>
      </c>
      <c r="B166" s="105" t="s">
        <v>228</v>
      </c>
      <c r="C166" s="220">
        <v>1</v>
      </c>
      <c r="D166" s="213"/>
      <c r="E166" s="112">
        <v>28.9</v>
      </c>
      <c r="F166" s="222"/>
      <c r="G166" s="106">
        <f t="shared" si="0"/>
        <v>31.636562671045429</v>
      </c>
      <c r="H166" s="106">
        <f t="shared" si="1"/>
        <v>31.636562671045429</v>
      </c>
    </row>
    <row r="167" spans="1:8" ht="26.25" customHeight="1" x14ac:dyDescent="0.2">
      <c r="A167" s="104" t="s">
        <v>453</v>
      </c>
      <c r="B167" s="105" t="s">
        <v>228</v>
      </c>
      <c r="C167" s="220">
        <v>1</v>
      </c>
      <c r="D167" s="213"/>
      <c r="E167" s="112">
        <v>195</v>
      </c>
      <c r="F167" s="222"/>
      <c r="G167" s="106">
        <f t="shared" si="0"/>
        <v>213.46469622331693</v>
      </c>
      <c r="H167" s="106">
        <f t="shared" si="1"/>
        <v>213.46469622331693</v>
      </c>
    </row>
    <row r="168" spans="1:8" ht="26.25" customHeight="1" x14ac:dyDescent="0.2">
      <c r="A168" s="104" t="s">
        <v>454</v>
      </c>
      <c r="B168" s="105" t="s">
        <v>228</v>
      </c>
      <c r="C168" s="220">
        <v>1</v>
      </c>
      <c r="D168" s="213"/>
      <c r="E168" s="112">
        <v>37.49</v>
      </c>
      <c r="F168" s="222"/>
      <c r="G168" s="106">
        <f t="shared" si="0"/>
        <v>41.039956212370008</v>
      </c>
      <c r="H168" s="106">
        <f t="shared" si="1"/>
        <v>41.039956212370008</v>
      </c>
    </row>
    <row r="169" spans="1:8" ht="26.25" customHeight="1" x14ac:dyDescent="0.2">
      <c r="A169" s="104" t="s">
        <v>455</v>
      </c>
      <c r="B169" s="105" t="s">
        <v>228</v>
      </c>
      <c r="C169" s="220">
        <v>1</v>
      </c>
      <c r="D169" s="213"/>
      <c r="E169" s="112">
        <v>213.9</v>
      </c>
      <c r="F169" s="222"/>
      <c r="G169" s="106">
        <f t="shared" si="0"/>
        <v>234.15435139573071</v>
      </c>
      <c r="H169" s="106">
        <f t="shared" si="1"/>
        <v>234.15435139573071</v>
      </c>
    </row>
    <row r="170" spans="1:8" ht="26.25" customHeight="1" x14ac:dyDescent="0.2">
      <c r="A170" s="104" t="s">
        <v>456</v>
      </c>
      <c r="B170" s="105" t="s">
        <v>228</v>
      </c>
      <c r="C170" s="220">
        <v>1</v>
      </c>
      <c r="D170" s="213"/>
      <c r="E170" s="112">
        <v>138.29</v>
      </c>
      <c r="F170" s="222"/>
      <c r="G170" s="106">
        <f t="shared" si="0"/>
        <v>151.3847837985769</v>
      </c>
      <c r="H170" s="106">
        <f t="shared" si="1"/>
        <v>151.3847837985769</v>
      </c>
    </row>
    <row r="171" spans="1:8" ht="26.25" customHeight="1" x14ac:dyDescent="0.2">
      <c r="A171" s="104" t="s">
        <v>457</v>
      </c>
      <c r="B171" s="105" t="s">
        <v>228</v>
      </c>
      <c r="C171" s="220">
        <v>1</v>
      </c>
      <c r="D171" s="213"/>
      <c r="E171" s="112">
        <v>699</v>
      </c>
      <c r="F171" s="222"/>
      <c r="G171" s="106">
        <f t="shared" si="0"/>
        <v>765.18883415435141</v>
      </c>
      <c r="H171" s="106">
        <f t="shared" si="1"/>
        <v>765.18883415435141</v>
      </c>
    </row>
    <row r="172" spans="1:8" ht="26.25" customHeight="1" x14ac:dyDescent="0.2">
      <c r="A172" s="104" t="s">
        <v>458</v>
      </c>
      <c r="B172" s="105" t="s">
        <v>228</v>
      </c>
      <c r="C172" s="220">
        <v>1</v>
      </c>
      <c r="D172" s="213"/>
      <c r="E172" s="112">
        <v>575</v>
      </c>
      <c r="F172" s="222"/>
      <c r="G172" s="106">
        <f t="shared" si="0"/>
        <v>629.44718117131913</v>
      </c>
      <c r="H172" s="106">
        <f t="shared" si="1"/>
        <v>629.44718117131913</v>
      </c>
    </row>
    <row r="173" spans="1:8" ht="13.5" customHeight="1" x14ac:dyDescent="0.2">
      <c r="A173" s="104" t="s">
        <v>459</v>
      </c>
      <c r="B173" s="105" t="s">
        <v>228</v>
      </c>
      <c r="C173" s="220">
        <v>1</v>
      </c>
      <c r="D173" s="213"/>
      <c r="E173" s="112">
        <v>9.18</v>
      </c>
      <c r="F173" s="222"/>
      <c r="G173" s="106">
        <f t="shared" si="0"/>
        <v>10.049261083743843</v>
      </c>
      <c r="H173" s="106">
        <f t="shared" si="1"/>
        <v>10.049261083743843</v>
      </c>
    </row>
    <row r="174" spans="1:8" ht="26.25" customHeight="1" x14ac:dyDescent="0.2">
      <c r="A174" s="104" t="s">
        <v>460</v>
      </c>
      <c r="B174" s="105" t="s">
        <v>228</v>
      </c>
      <c r="C174" s="220">
        <v>1</v>
      </c>
      <c r="D174" s="213"/>
      <c r="E174" s="112">
        <v>91.14</v>
      </c>
      <c r="F174" s="222"/>
      <c r="G174" s="106">
        <f t="shared" si="0"/>
        <v>99.77011494252875</v>
      </c>
      <c r="H174" s="106">
        <f t="shared" si="1"/>
        <v>99.77011494252875</v>
      </c>
    </row>
    <row r="175" spans="1:8" ht="26.25" customHeight="1" x14ac:dyDescent="0.2">
      <c r="A175" s="104" t="s">
        <v>461</v>
      </c>
      <c r="B175" s="105" t="s">
        <v>228</v>
      </c>
      <c r="C175" s="220">
        <v>1</v>
      </c>
      <c r="D175" s="213"/>
      <c r="E175" s="112">
        <v>171.42</v>
      </c>
      <c r="F175" s="222"/>
      <c r="G175" s="106">
        <f t="shared" si="0"/>
        <v>187.65188834154353</v>
      </c>
      <c r="H175" s="106">
        <f t="shared" si="1"/>
        <v>187.65188834154353</v>
      </c>
    </row>
    <row r="176" spans="1:8" ht="26.25" customHeight="1" x14ac:dyDescent="0.2">
      <c r="A176" s="104" t="s">
        <v>462</v>
      </c>
      <c r="B176" s="105" t="s">
        <v>228</v>
      </c>
      <c r="C176" s="220">
        <v>1</v>
      </c>
      <c r="D176" s="213"/>
      <c r="E176" s="112">
        <v>5.97</v>
      </c>
      <c r="F176" s="222"/>
      <c r="G176" s="106">
        <f t="shared" si="0"/>
        <v>6.5353037766830875</v>
      </c>
      <c r="H176" s="106">
        <f t="shared" si="1"/>
        <v>6.5353037766830875</v>
      </c>
    </row>
    <row r="177" spans="1:8" ht="26.25" customHeight="1" x14ac:dyDescent="0.2">
      <c r="A177" s="104" t="s">
        <v>463</v>
      </c>
      <c r="B177" s="105" t="s">
        <v>228</v>
      </c>
      <c r="C177" s="220">
        <v>1</v>
      </c>
      <c r="D177" s="213"/>
      <c r="E177" s="112">
        <v>105.45</v>
      </c>
      <c r="F177" s="222"/>
      <c r="G177" s="106">
        <f t="shared" si="0"/>
        <v>115.43513957307061</v>
      </c>
      <c r="H177" s="106">
        <f t="shared" si="1"/>
        <v>115.43513957307061</v>
      </c>
    </row>
    <row r="178" spans="1:8" ht="13.5" customHeight="1" x14ac:dyDescent="0.2">
      <c r="A178" s="104" t="s">
        <v>464</v>
      </c>
      <c r="B178" s="105" t="s">
        <v>228</v>
      </c>
      <c r="C178" s="220">
        <v>1</v>
      </c>
      <c r="D178" s="213"/>
      <c r="E178" s="112">
        <v>28.1</v>
      </c>
      <c r="F178" s="222"/>
      <c r="G178" s="106">
        <f t="shared" si="0"/>
        <v>30.760810071154904</v>
      </c>
      <c r="H178" s="106">
        <f t="shared" si="1"/>
        <v>30.760810071154904</v>
      </c>
    </row>
    <row r="179" spans="1:8" ht="21.75" customHeight="1" x14ac:dyDescent="0.2">
      <c r="A179" s="104" t="s">
        <v>465</v>
      </c>
      <c r="B179" s="105" t="s">
        <v>228</v>
      </c>
      <c r="C179" s="220">
        <v>1</v>
      </c>
      <c r="D179" s="213"/>
      <c r="E179" s="112">
        <v>24.67</v>
      </c>
      <c r="F179" s="222"/>
      <c r="G179" s="106">
        <f t="shared" si="0"/>
        <v>27.006020799124251</v>
      </c>
      <c r="H179" s="106">
        <f t="shared" si="1"/>
        <v>27.006020799124251</v>
      </c>
    </row>
    <row r="180" spans="1:8" ht="21.75" customHeight="1" x14ac:dyDescent="0.2">
      <c r="A180" s="104" t="s">
        <v>466</v>
      </c>
      <c r="B180" s="105" t="s">
        <v>228</v>
      </c>
      <c r="C180" s="220">
        <v>1</v>
      </c>
      <c r="D180" s="213"/>
      <c r="E180" s="112">
        <v>44.5</v>
      </c>
      <c r="F180" s="222"/>
      <c r="G180" s="106">
        <f t="shared" si="0"/>
        <v>48.713738368910789</v>
      </c>
      <c r="H180" s="106">
        <f t="shared" si="1"/>
        <v>48.713738368910789</v>
      </c>
    </row>
    <row r="181" spans="1:8" ht="26.25" customHeight="1" x14ac:dyDescent="0.2">
      <c r="A181" s="104" t="s">
        <v>467</v>
      </c>
      <c r="B181" s="105" t="s">
        <v>228</v>
      </c>
      <c r="C181" s="220">
        <v>1</v>
      </c>
      <c r="D181" s="213"/>
      <c r="E181" s="112">
        <v>33.729999999999997</v>
      </c>
      <c r="F181" s="222"/>
      <c r="G181" s="106">
        <f t="shared" si="0"/>
        <v>36.923918992884509</v>
      </c>
      <c r="H181" s="106">
        <f t="shared" si="1"/>
        <v>36.923918992884509</v>
      </c>
    </row>
    <row r="182" spans="1:8" ht="26.25" customHeight="1" x14ac:dyDescent="0.2">
      <c r="A182" s="104" t="s">
        <v>468</v>
      </c>
      <c r="B182" s="105" t="s">
        <v>228</v>
      </c>
      <c r="C182" s="220">
        <v>1</v>
      </c>
      <c r="D182" s="213"/>
      <c r="E182" s="112">
        <v>7.99</v>
      </c>
      <c r="F182" s="222"/>
      <c r="G182" s="106">
        <f t="shared" si="0"/>
        <v>8.7465790914066783</v>
      </c>
      <c r="H182" s="106">
        <f t="shared" si="1"/>
        <v>8.7465790914066783</v>
      </c>
    </row>
    <row r="183" spans="1:8" ht="13.5" customHeight="1" x14ac:dyDescent="0.2">
      <c r="A183" s="104" t="s">
        <v>469</v>
      </c>
      <c r="B183" s="105" t="s">
        <v>228</v>
      </c>
      <c r="C183" s="220">
        <v>1</v>
      </c>
      <c r="D183" s="213"/>
      <c r="E183" s="112">
        <v>3.97</v>
      </c>
      <c r="F183" s="222"/>
      <c r="G183" s="106">
        <f t="shared" si="0"/>
        <v>4.3459222769567605</v>
      </c>
      <c r="H183" s="106">
        <f t="shared" si="1"/>
        <v>4.3459222769567605</v>
      </c>
    </row>
    <row r="184" spans="1:8" ht="21.75" customHeight="1" x14ac:dyDescent="0.2">
      <c r="A184" s="104" t="s">
        <v>470</v>
      </c>
      <c r="B184" s="105" t="s">
        <v>228</v>
      </c>
      <c r="C184" s="220">
        <v>1</v>
      </c>
      <c r="D184" s="213"/>
      <c r="E184" s="112">
        <v>36.799999999999997</v>
      </c>
      <c r="F184" s="222"/>
      <c r="G184" s="106">
        <f t="shared" si="0"/>
        <v>40.284619594964425</v>
      </c>
      <c r="H184" s="106">
        <f t="shared" si="1"/>
        <v>40.284619594964425</v>
      </c>
    </row>
    <row r="185" spans="1:8" ht="21.75" customHeight="1" x14ac:dyDescent="0.2">
      <c r="A185" s="104" t="s">
        <v>471</v>
      </c>
      <c r="B185" s="105" t="s">
        <v>228</v>
      </c>
      <c r="C185" s="220">
        <v>1</v>
      </c>
      <c r="D185" s="213"/>
      <c r="E185" s="112">
        <v>13.87</v>
      </c>
      <c r="F185" s="222"/>
      <c r="G185" s="106">
        <f t="shared" si="0"/>
        <v>15.18336070060208</v>
      </c>
      <c r="H185" s="106">
        <f t="shared" si="1"/>
        <v>15.18336070060208</v>
      </c>
    </row>
    <row r="186" spans="1:8" ht="21.75" customHeight="1" x14ac:dyDescent="0.2">
      <c r="A186" s="104" t="s">
        <v>472</v>
      </c>
      <c r="B186" s="105" t="s">
        <v>228</v>
      </c>
      <c r="C186" s="220">
        <v>1</v>
      </c>
      <c r="D186" s="213"/>
      <c r="E186" s="112">
        <v>104.45</v>
      </c>
      <c r="F186" s="222"/>
      <c r="G186" s="106">
        <f t="shared" si="0"/>
        <v>114.34044882320745</v>
      </c>
      <c r="H186" s="106">
        <f t="shared" si="1"/>
        <v>114.34044882320745</v>
      </c>
    </row>
    <row r="187" spans="1:8" ht="21.75" customHeight="1" x14ac:dyDescent="0.2">
      <c r="A187" s="104" t="s">
        <v>473</v>
      </c>
      <c r="B187" s="105" t="s">
        <v>228</v>
      </c>
      <c r="C187" s="220">
        <v>1</v>
      </c>
      <c r="D187" s="213"/>
      <c r="E187" s="112">
        <v>160.5</v>
      </c>
      <c r="F187" s="222"/>
      <c r="G187" s="106">
        <f t="shared" si="0"/>
        <v>175.69786535303777</v>
      </c>
      <c r="H187" s="106">
        <f t="shared" si="1"/>
        <v>175.69786535303777</v>
      </c>
    </row>
    <row r="188" spans="1:8" ht="21.75" customHeight="1" x14ac:dyDescent="0.2">
      <c r="A188" s="104" t="s">
        <v>474</v>
      </c>
      <c r="B188" s="105" t="s">
        <v>228</v>
      </c>
      <c r="C188" s="220">
        <v>1</v>
      </c>
      <c r="D188" s="213"/>
      <c r="E188" s="112">
        <v>23500</v>
      </c>
      <c r="F188" s="222"/>
      <c r="G188" s="106">
        <f t="shared" si="0"/>
        <v>25725.232621784347</v>
      </c>
      <c r="H188" s="106">
        <f t="shared" si="1"/>
        <v>25725.232621784347</v>
      </c>
    </row>
    <row r="189" spans="1:8" ht="26.25" customHeight="1" x14ac:dyDescent="0.2">
      <c r="A189" s="104" t="s">
        <v>475</v>
      </c>
      <c r="B189" s="105" t="s">
        <v>228</v>
      </c>
      <c r="C189" s="220">
        <v>1</v>
      </c>
      <c r="D189" s="213"/>
      <c r="E189" s="112">
        <v>5948.05</v>
      </c>
      <c r="F189" s="222"/>
      <c r="G189" s="106">
        <f t="shared" si="0"/>
        <v>6511.2753147235908</v>
      </c>
      <c r="H189" s="106">
        <f t="shared" si="1"/>
        <v>6511.2753147235908</v>
      </c>
    </row>
    <row r="190" spans="1:8" ht="21.75" customHeight="1" x14ac:dyDescent="0.2">
      <c r="A190" s="104" t="s">
        <v>476</v>
      </c>
      <c r="B190" s="105" t="s">
        <v>228</v>
      </c>
      <c r="C190" s="220">
        <v>1</v>
      </c>
      <c r="D190" s="213"/>
      <c r="E190" s="112">
        <v>3135</v>
      </c>
      <c r="F190" s="222"/>
      <c r="G190" s="106">
        <f t="shared" si="0"/>
        <v>3431.8555008210183</v>
      </c>
      <c r="H190" s="106">
        <f t="shared" si="1"/>
        <v>3431.8555008210183</v>
      </c>
    </row>
    <row r="191" spans="1:8" ht="21.75" customHeight="1" x14ac:dyDescent="0.2">
      <c r="A191" s="104" t="s">
        <v>477</v>
      </c>
      <c r="B191" s="105" t="s">
        <v>228</v>
      </c>
      <c r="C191" s="220">
        <v>1</v>
      </c>
      <c r="D191" s="213"/>
      <c r="E191" s="112">
        <v>1580.1</v>
      </c>
      <c r="F191" s="222"/>
      <c r="G191" s="106">
        <f t="shared" si="0"/>
        <v>1729.7208538587849</v>
      </c>
      <c r="H191" s="106">
        <f t="shared" si="1"/>
        <v>1729.7208538587849</v>
      </c>
    </row>
    <row r="192" spans="1:8" ht="26.25" customHeight="1" x14ac:dyDescent="0.2">
      <c r="A192" s="104" t="s">
        <v>478</v>
      </c>
      <c r="B192" s="105" t="s">
        <v>228</v>
      </c>
      <c r="C192" s="220">
        <v>1</v>
      </c>
      <c r="D192" s="213"/>
      <c r="E192" s="112">
        <v>43.48</v>
      </c>
      <c r="F192" s="222"/>
      <c r="G192" s="106">
        <f t="shared" si="0"/>
        <v>47.597153804050357</v>
      </c>
      <c r="H192" s="106">
        <f t="shared" si="1"/>
        <v>47.597153804050357</v>
      </c>
    </row>
    <row r="193" spans="1:8" ht="13.5" customHeight="1" x14ac:dyDescent="0.2">
      <c r="A193" s="104" t="s">
        <v>479</v>
      </c>
      <c r="B193" s="105" t="s">
        <v>228</v>
      </c>
      <c r="C193" s="220">
        <v>1</v>
      </c>
      <c r="D193" s="213"/>
      <c r="E193" s="112">
        <v>460</v>
      </c>
      <c r="F193" s="222"/>
      <c r="G193" s="106">
        <f t="shared" si="0"/>
        <v>503.5577449370553</v>
      </c>
      <c r="H193" s="106">
        <f t="shared" si="1"/>
        <v>503.5577449370553</v>
      </c>
    </row>
    <row r="194" spans="1:8" ht="21.75" customHeight="1" x14ac:dyDescent="0.2">
      <c r="A194" s="104" t="s">
        <v>480</v>
      </c>
      <c r="B194" s="105" t="s">
        <v>228</v>
      </c>
      <c r="C194" s="220">
        <v>1</v>
      </c>
      <c r="D194" s="213"/>
      <c r="E194" s="112">
        <v>83.68</v>
      </c>
      <c r="F194" s="222"/>
      <c r="G194" s="106">
        <f t="shared" si="0"/>
        <v>91.603721948549548</v>
      </c>
      <c r="H194" s="106">
        <f t="shared" si="1"/>
        <v>91.603721948549548</v>
      </c>
    </row>
    <row r="195" spans="1:8" ht="13.5" customHeight="1" x14ac:dyDescent="0.2">
      <c r="A195" s="104" t="s">
        <v>481</v>
      </c>
      <c r="B195" s="105" t="s">
        <v>228</v>
      </c>
      <c r="C195" s="220">
        <v>1</v>
      </c>
      <c r="D195" s="213"/>
      <c r="E195" s="112">
        <v>19.940000000000001</v>
      </c>
      <c r="F195" s="222"/>
      <c r="G195" s="106">
        <f t="shared" si="0"/>
        <v>21.828133552271485</v>
      </c>
      <c r="H195" s="106">
        <f t="shared" si="1"/>
        <v>21.828133552271485</v>
      </c>
    </row>
    <row r="196" spans="1:8" ht="21.75" customHeight="1" x14ac:dyDescent="0.2">
      <c r="A196" s="104" t="s">
        <v>482</v>
      </c>
      <c r="B196" s="105" t="s">
        <v>228</v>
      </c>
      <c r="C196" s="220">
        <v>1</v>
      </c>
      <c r="D196" s="213"/>
      <c r="E196" s="112">
        <v>29.36</v>
      </c>
      <c r="F196" s="222"/>
      <c r="G196" s="106">
        <f t="shared" si="0"/>
        <v>32.140120415982487</v>
      </c>
      <c r="H196" s="106">
        <f t="shared" si="1"/>
        <v>32.140120415982487</v>
      </c>
    </row>
    <row r="197" spans="1:8" ht="27.75" customHeight="1" x14ac:dyDescent="0.2">
      <c r="A197" s="104" t="s">
        <v>483</v>
      </c>
      <c r="B197" s="105" t="s">
        <v>228</v>
      </c>
      <c r="C197" s="220">
        <v>1</v>
      </c>
      <c r="D197" s="213"/>
      <c r="E197" s="112">
        <v>6.97</v>
      </c>
      <c r="F197" s="222"/>
      <c r="G197" s="106">
        <f t="shared" si="0"/>
        <v>7.629994526546251</v>
      </c>
      <c r="H197" s="106">
        <f t="shared" si="1"/>
        <v>7.629994526546251</v>
      </c>
    </row>
    <row r="198" spans="1:8" ht="26.25" customHeight="1" x14ac:dyDescent="0.2">
      <c r="A198" s="104" t="s">
        <v>484</v>
      </c>
      <c r="B198" s="105" t="s">
        <v>228</v>
      </c>
      <c r="C198" s="220">
        <v>1</v>
      </c>
      <c r="D198" s="213"/>
      <c r="E198" s="112">
        <v>6.97</v>
      </c>
      <c r="F198" s="222"/>
      <c r="G198" s="106">
        <f t="shared" si="0"/>
        <v>7.629994526546251</v>
      </c>
      <c r="H198" s="106">
        <f t="shared" si="1"/>
        <v>7.629994526546251</v>
      </c>
    </row>
    <row r="199" spans="1:8" ht="13.5" customHeight="1" x14ac:dyDescent="0.2">
      <c r="A199" s="104" t="s">
        <v>485</v>
      </c>
      <c r="B199" s="105" t="s">
        <v>228</v>
      </c>
      <c r="C199" s="220">
        <v>1</v>
      </c>
      <c r="D199" s="213"/>
      <c r="E199" s="112">
        <v>148.5</v>
      </c>
      <c r="F199" s="222"/>
      <c r="G199" s="106">
        <f t="shared" si="0"/>
        <v>162.5615763546798</v>
      </c>
      <c r="H199" s="106">
        <f t="shared" si="1"/>
        <v>162.5615763546798</v>
      </c>
    </row>
    <row r="200" spans="1:8" ht="21.75" customHeight="1" x14ac:dyDescent="0.2">
      <c r="A200" s="104" t="s">
        <v>486</v>
      </c>
      <c r="B200" s="105" t="s">
        <v>228</v>
      </c>
      <c r="C200" s="220">
        <v>1</v>
      </c>
      <c r="D200" s="213"/>
      <c r="E200" s="112">
        <v>10</v>
      </c>
      <c r="F200" s="222"/>
      <c r="G200" s="106">
        <f t="shared" si="0"/>
        <v>10.946907498631637</v>
      </c>
      <c r="H200" s="106">
        <f t="shared" si="1"/>
        <v>10.946907498631637</v>
      </c>
    </row>
    <row r="201" spans="1:8" ht="21.75" customHeight="1" x14ac:dyDescent="0.2">
      <c r="A201" s="104" t="s">
        <v>487</v>
      </c>
      <c r="B201" s="105" t="s">
        <v>228</v>
      </c>
      <c r="C201" s="220">
        <v>1</v>
      </c>
      <c r="D201" s="213"/>
      <c r="E201" s="112">
        <v>7.15</v>
      </c>
      <c r="F201" s="222"/>
      <c r="G201" s="106">
        <f t="shared" si="0"/>
        <v>7.8270388615216211</v>
      </c>
      <c r="H201" s="106">
        <f t="shared" si="1"/>
        <v>7.8270388615216211</v>
      </c>
    </row>
    <row r="202" spans="1:8" ht="21.75" customHeight="1" x14ac:dyDescent="0.2">
      <c r="A202" s="104" t="s">
        <v>488</v>
      </c>
      <c r="B202" s="105" t="s">
        <v>228</v>
      </c>
      <c r="C202" s="220">
        <v>1</v>
      </c>
      <c r="D202" s="213"/>
      <c r="E202" s="112">
        <v>24.75</v>
      </c>
      <c r="F202" s="222"/>
      <c r="G202" s="106">
        <f t="shared" si="0"/>
        <v>27.093596059113302</v>
      </c>
      <c r="H202" s="106">
        <f t="shared" si="1"/>
        <v>27.093596059113302</v>
      </c>
    </row>
    <row r="203" spans="1:8" ht="21.75" customHeight="1" x14ac:dyDescent="0.2">
      <c r="A203" s="104" t="s">
        <v>489</v>
      </c>
      <c r="B203" s="105" t="s">
        <v>228</v>
      </c>
      <c r="C203" s="220">
        <v>1</v>
      </c>
      <c r="D203" s="213"/>
      <c r="E203" s="112">
        <v>99</v>
      </c>
      <c r="F203" s="222"/>
      <c r="G203" s="106">
        <f t="shared" si="0"/>
        <v>108.37438423645321</v>
      </c>
      <c r="H203" s="106">
        <f t="shared" si="1"/>
        <v>108.37438423645321</v>
      </c>
    </row>
    <row r="204" spans="1:8" ht="21.75" customHeight="1" x14ac:dyDescent="0.2">
      <c r="A204" s="104" t="s">
        <v>490</v>
      </c>
      <c r="B204" s="105" t="s">
        <v>228</v>
      </c>
      <c r="C204" s="220">
        <v>1</v>
      </c>
      <c r="D204" s="213"/>
      <c r="E204" s="112">
        <v>3.72</v>
      </c>
      <c r="F204" s="222"/>
      <c r="G204" s="106">
        <f t="shared" si="0"/>
        <v>4.0722495894909692</v>
      </c>
      <c r="H204" s="106">
        <f t="shared" si="1"/>
        <v>4.0722495894909692</v>
      </c>
    </row>
    <row r="205" spans="1:8" ht="21.75" customHeight="1" x14ac:dyDescent="0.2">
      <c r="A205" s="104" t="s">
        <v>491</v>
      </c>
      <c r="B205" s="105" t="s">
        <v>228</v>
      </c>
      <c r="C205" s="220">
        <v>1</v>
      </c>
      <c r="D205" s="213"/>
      <c r="E205" s="112">
        <v>32.450000000000003</v>
      </c>
      <c r="F205" s="222"/>
      <c r="G205" s="106">
        <f t="shared" si="0"/>
        <v>35.522714833059666</v>
      </c>
      <c r="H205" s="106">
        <f t="shared" si="1"/>
        <v>35.522714833059666</v>
      </c>
    </row>
    <row r="206" spans="1:8" ht="27" customHeight="1" x14ac:dyDescent="0.2">
      <c r="A206" s="104" t="s">
        <v>492</v>
      </c>
      <c r="B206" s="105" t="s">
        <v>228</v>
      </c>
      <c r="C206" s="220">
        <v>1</v>
      </c>
      <c r="D206" s="213"/>
      <c r="E206" s="112">
        <v>24.45</v>
      </c>
      <c r="F206" s="222"/>
      <c r="G206" s="106">
        <f t="shared" si="0"/>
        <v>26.765188834154351</v>
      </c>
      <c r="H206" s="106">
        <f t="shared" si="1"/>
        <v>26.765188834154351</v>
      </c>
    </row>
    <row r="207" spans="1:8" ht="13.5" customHeight="1" x14ac:dyDescent="0.2">
      <c r="A207" s="104" t="s">
        <v>493</v>
      </c>
      <c r="B207" s="105" t="s">
        <v>228</v>
      </c>
      <c r="C207" s="220">
        <v>1</v>
      </c>
      <c r="D207" s="213"/>
      <c r="E207" s="112">
        <v>1.48</v>
      </c>
      <c r="F207" s="222"/>
      <c r="G207" s="106">
        <f t="shared" si="0"/>
        <v>1.6201423097974823</v>
      </c>
      <c r="H207" s="106">
        <f t="shared" si="1"/>
        <v>1.6201423097974823</v>
      </c>
    </row>
    <row r="208" spans="1:8" ht="27.75" customHeight="1" x14ac:dyDescent="0.2">
      <c r="A208" s="104" t="s">
        <v>494</v>
      </c>
      <c r="B208" s="105" t="s">
        <v>228</v>
      </c>
      <c r="C208" s="220">
        <v>1</v>
      </c>
      <c r="D208" s="213"/>
      <c r="E208" s="112">
        <v>41.97</v>
      </c>
      <c r="F208" s="222"/>
      <c r="G208" s="106">
        <f t="shared" si="0"/>
        <v>45.94417077175698</v>
      </c>
      <c r="H208" s="106">
        <f t="shared" si="1"/>
        <v>45.94417077175698</v>
      </c>
    </row>
    <row r="209" spans="1:8" ht="13.5" customHeight="1" x14ac:dyDescent="0.2">
      <c r="A209" s="104" t="s">
        <v>495</v>
      </c>
      <c r="B209" s="105" t="s">
        <v>228</v>
      </c>
      <c r="C209" s="220">
        <v>1</v>
      </c>
      <c r="D209" s="213"/>
      <c r="E209" s="112">
        <v>36.75</v>
      </c>
      <c r="F209" s="222"/>
      <c r="G209" s="106">
        <f t="shared" si="0"/>
        <v>40.229885057471265</v>
      </c>
      <c r="H209" s="106">
        <f t="shared" si="1"/>
        <v>40.229885057471265</v>
      </c>
    </row>
    <row r="210" spans="1:8" ht="21.75" customHeight="1" x14ac:dyDescent="0.2">
      <c r="A210" s="104" t="s">
        <v>342</v>
      </c>
      <c r="B210" s="105" t="s">
        <v>228</v>
      </c>
      <c r="C210" s="220">
        <v>1</v>
      </c>
      <c r="D210" s="213"/>
      <c r="E210" s="112">
        <v>36.75</v>
      </c>
      <c r="F210" s="222"/>
      <c r="G210" s="106">
        <f t="shared" si="0"/>
        <v>40.229885057471265</v>
      </c>
      <c r="H210" s="106">
        <f t="shared" si="1"/>
        <v>40.229885057471265</v>
      </c>
    </row>
    <row r="211" spans="1:8" ht="21.75" customHeight="1" x14ac:dyDescent="0.2">
      <c r="A211" s="104" t="s">
        <v>496</v>
      </c>
      <c r="B211" s="105" t="s">
        <v>228</v>
      </c>
      <c r="C211" s="220">
        <v>1</v>
      </c>
      <c r="D211" s="213"/>
      <c r="E211" s="112">
        <v>7.15</v>
      </c>
      <c r="F211" s="222"/>
      <c r="G211" s="106">
        <f t="shared" si="0"/>
        <v>7.8270388615216211</v>
      </c>
      <c r="H211" s="106">
        <f t="shared" si="1"/>
        <v>7.8270388615216211</v>
      </c>
    </row>
    <row r="212" spans="1:8" ht="21.75" customHeight="1" x14ac:dyDescent="0.2">
      <c r="A212" s="104" t="s">
        <v>497</v>
      </c>
      <c r="B212" s="105" t="s">
        <v>228</v>
      </c>
      <c r="C212" s="220">
        <v>1</v>
      </c>
      <c r="D212" s="213"/>
      <c r="E212" s="112">
        <v>21.9</v>
      </c>
      <c r="F212" s="222"/>
      <c r="G212" s="106">
        <f t="shared" si="0"/>
        <v>23.973727422003282</v>
      </c>
      <c r="H212" s="106">
        <f t="shared" si="1"/>
        <v>23.973727422003282</v>
      </c>
    </row>
    <row r="213" spans="1:8" ht="21.75" customHeight="1" x14ac:dyDescent="0.2">
      <c r="A213" s="104" t="s">
        <v>498</v>
      </c>
      <c r="B213" s="105" t="s">
        <v>228</v>
      </c>
      <c r="C213" s="220">
        <v>1</v>
      </c>
      <c r="D213" s="213"/>
      <c r="E213" s="112">
        <v>19.989999999999998</v>
      </c>
      <c r="F213" s="222"/>
      <c r="G213" s="106">
        <f t="shared" si="0"/>
        <v>21.882868089764642</v>
      </c>
      <c r="H213" s="106">
        <f t="shared" si="1"/>
        <v>21.882868089764642</v>
      </c>
    </row>
    <row r="214" spans="1:8" ht="21.75" customHeight="1" x14ac:dyDescent="0.2">
      <c r="A214" s="104" t="s">
        <v>499</v>
      </c>
      <c r="B214" s="105" t="s">
        <v>228</v>
      </c>
      <c r="C214" s="220">
        <v>1</v>
      </c>
      <c r="D214" s="213"/>
      <c r="E214" s="112">
        <v>20.02</v>
      </c>
      <c r="F214" s="222"/>
      <c r="G214" s="106">
        <f t="shared" si="0"/>
        <v>21.915708812260537</v>
      </c>
      <c r="H214" s="106">
        <f t="shared" si="1"/>
        <v>21.915708812260537</v>
      </c>
    </row>
    <row r="215" spans="1:8" ht="21.75" customHeight="1" x14ac:dyDescent="0.2">
      <c r="A215" s="104" t="s">
        <v>500</v>
      </c>
      <c r="B215" s="105" t="s">
        <v>228</v>
      </c>
      <c r="C215" s="220">
        <v>1</v>
      </c>
      <c r="D215" s="213"/>
      <c r="E215" s="112">
        <v>307.31</v>
      </c>
      <c r="F215" s="222"/>
      <c r="G215" s="106">
        <f t="shared" si="0"/>
        <v>336.40941434044885</v>
      </c>
      <c r="H215" s="106">
        <f t="shared" si="1"/>
        <v>336.40941434044885</v>
      </c>
    </row>
    <row r="216" spans="1:8" ht="21.75" customHeight="1" x14ac:dyDescent="0.2">
      <c r="A216" s="104" t="s">
        <v>501</v>
      </c>
      <c r="B216" s="105" t="s">
        <v>228</v>
      </c>
      <c r="C216" s="220">
        <v>1</v>
      </c>
      <c r="D216" s="213"/>
      <c r="E216" s="112">
        <v>2147.9499999999998</v>
      </c>
      <c r="F216" s="222"/>
      <c r="G216" s="106">
        <f t="shared" si="0"/>
        <v>2351.3409961685825</v>
      </c>
      <c r="H216" s="106">
        <f t="shared" si="1"/>
        <v>2351.3409961685825</v>
      </c>
    </row>
    <row r="217" spans="1:8" ht="21.75" customHeight="1" x14ac:dyDescent="0.2">
      <c r="A217" s="104" t="s">
        <v>502</v>
      </c>
      <c r="B217" s="105" t="s">
        <v>228</v>
      </c>
      <c r="C217" s="220">
        <v>1</v>
      </c>
      <c r="D217" s="213"/>
      <c r="E217" s="112">
        <v>2147.9499999999998</v>
      </c>
      <c r="F217" s="222"/>
      <c r="G217" s="106">
        <f t="shared" si="0"/>
        <v>2351.3409961685825</v>
      </c>
      <c r="H217" s="106">
        <f t="shared" si="1"/>
        <v>2351.3409961685825</v>
      </c>
    </row>
    <row r="218" spans="1:8" ht="21.75" customHeight="1" x14ac:dyDescent="0.2">
      <c r="A218" s="104" t="s">
        <v>503</v>
      </c>
      <c r="B218" s="105" t="s">
        <v>228</v>
      </c>
      <c r="C218" s="220">
        <v>1</v>
      </c>
      <c r="D218" s="213"/>
      <c r="E218" s="112">
        <v>3.5</v>
      </c>
      <c r="F218" s="222"/>
      <c r="G218" s="106">
        <f t="shared" si="0"/>
        <v>3.8314176245210732</v>
      </c>
      <c r="H218" s="106">
        <f t="shared" si="1"/>
        <v>3.8314176245210732</v>
      </c>
    </row>
    <row r="219" spans="1:8" ht="21.75" customHeight="1" x14ac:dyDescent="0.2">
      <c r="A219" s="104" t="s">
        <v>504</v>
      </c>
      <c r="B219" s="105" t="s">
        <v>228</v>
      </c>
      <c r="C219" s="220">
        <v>1</v>
      </c>
      <c r="D219" s="213"/>
      <c r="E219" s="112">
        <v>580</v>
      </c>
      <c r="F219" s="222"/>
      <c r="G219" s="106">
        <f t="shared" si="0"/>
        <v>634.92063492063494</v>
      </c>
      <c r="H219" s="106">
        <f t="shared" si="1"/>
        <v>634.92063492063494</v>
      </c>
    </row>
    <row r="220" spans="1:8" ht="21.75" customHeight="1" x14ac:dyDescent="0.2">
      <c r="A220" s="104" t="s">
        <v>505</v>
      </c>
      <c r="B220" s="105" t="s">
        <v>228</v>
      </c>
      <c r="C220" s="220">
        <v>1</v>
      </c>
      <c r="D220" s="213"/>
      <c r="E220" s="112">
        <v>34</v>
      </c>
      <c r="F220" s="222"/>
      <c r="G220" s="106">
        <f t="shared" si="0"/>
        <v>37.21948549534757</v>
      </c>
      <c r="H220" s="106">
        <f t="shared" si="1"/>
        <v>37.21948549534757</v>
      </c>
    </row>
    <row r="221" spans="1:8" ht="21.75" customHeight="1" x14ac:dyDescent="0.2">
      <c r="A221" s="104" t="s">
        <v>506</v>
      </c>
      <c r="B221" s="105" t="s">
        <v>228</v>
      </c>
      <c r="C221" s="220">
        <v>1</v>
      </c>
      <c r="D221" s="213"/>
      <c r="E221" s="112">
        <v>35.75</v>
      </c>
      <c r="F221" s="222"/>
      <c r="G221" s="106">
        <f t="shared" si="0"/>
        <v>39.135194307608103</v>
      </c>
      <c r="H221" s="106">
        <f t="shared" si="1"/>
        <v>39.135194307608103</v>
      </c>
    </row>
    <row r="222" spans="1:8" ht="21.75" customHeight="1" x14ac:dyDescent="0.2">
      <c r="A222" s="104" t="s">
        <v>507</v>
      </c>
      <c r="B222" s="105" t="s">
        <v>228</v>
      </c>
      <c r="C222" s="220">
        <v>1</v>
      </c>
      <c r="D222" s="213"/>
      <c r="E222" s="112">
        <v>24</v>
      </c>
      <c r="F222" s="222"/>
      <c r="G222" s="106">
        <f t="shared" si="0"/>
        <v>26.272577996715931</v>
      </c>
      <c r="H222" s="106">
        <f t="shared" si="1"/>
        <v>26.272577996715931</v>
      </c>
    </row>
    <row r="223" spans="1:8" ht="21.75" customHeight="1" x14ac:dyDescent="0.2">
      <c r="A223" s="104" t="s">
        <v>500</v>
      </c>
      <c r="B223" s="105" t="s">
        <v>228</v>
      </c>
      <c r="C223" s="220">
        <v>1</v>
      </c>
      <c r="D223" s="213"/>
      <c r="E223" s="112">
        <v>338</v>
      </c>
      <c r="F223" s="222"/>
      <c r="G223" s="106">
        <f t="shared" si="0"/>
        <v>370.00547345374935</v>
      </c>
      <c r="H223" s="106">
        <f t="shared" si="1"/>
        <v>370.00547345374935</v>
      </c>
    </row>
    <row r="224" spans="1:8" ht="26.25" customHeight="1" x14ac:dyDescent="0.2">
      <c r="A224" s="104" t="s">
        <v>508</v>
      </c>
      <c r="B224" s="105" t="s">
        <v>228</v>
      </c>
      <c r="C224" s="220">
        <v>1</v>
      </c>
      <c r="D224" s="213"/>
      <c r="E224" s="112">
        <v>76.790000000000006</v>
      </c>
      <c r="F224" s="222"/>
      <c r="G224" s="106">
        <f t="shared" si="0"/>
        <v>84.061302681992345</v>
      </c>
      <c r="H224" s="106">
        <f t="shared" si="1"/>
        <v>84.061302681992345</v>
      </c>
    </row>
    <row r="225" spans="1:8" ht="13.5" customHeight="1" x14ac:dyDescent="0.2">
      <c r="A225" s="104" t="s">
        <v>509</v>
      </c>
      <c r="B225" s="105" t="s">
        <v>228</v>
      </c>
      <c r="C225" s="220">
        <v>1</v>
      </c>
      <c r="D225" s="213"/>
      <c r="E225" s="112">
        <v>33.4</v>
      </c>
      <c r="F225" s="222"/>
      <c r="G225" s="106">
        <f t="shared" si="0"/>
        <v>36.562671045429667</v>
      </c>
      <c r="H225" s="106">
        <f t="shared" si="1"/>
        <v>36.562671045429667</v>
      </c>
    </row>
    <row r="226" spans="1:8" ht="21.75" customHeight="1" x14ac:dyDescent="0.2">
      <c r="A226" s="104" t="s">
        <v>510</v>
      </c>
      <c r="B226" s="105" t="s">
        <v>228</v>
      </c>
      <c r="C226" s="220">
        <v>1</v>
      </c>
      <c r="D226" s="213"/>
      <c r="E226" s="112">
        <v>104.8</v>
      </c>
      <c r="F226" s="222"/>
      <c r="G226" s="106">
        <f t="shared" si="0"/>
        <v>114.72359058565955</v>
      </c>
      <c r="H226" s="106">
        <f t="shared" si="1"/>
        <v>114.72359058565955</v>
      </c>
    </row>
    <row r="227" spans="1:8" ht="21.75" customHeight="1" x14ac:dyDescent="0.2">
      <c r="A227" s="104" t="s">
        <v>511</v>
      </c>
      <c r="B227" s="105" t="s">
        <v>228</v>
      </c>
      <c r="C227" s="220">
        <v>1</v>
      </c>
      <c r="D227" s="213"/>
      <c r="E227" s="112">
        <v>41.4</v>
      </c>
      <c r="F227" s="222"/>
      <c r="G227" s="106">
        <f t="shared" si="0"/>
        <v>45.320197044334975</v>
      </c>
      <c r="H227" s="106">
        <f t="shared" si="1"/>
        <v>45.320197044334975</v>
      </c>
    </row>
    <row r="228" spans="1:8" ht="21.75" customHeight="1" x14ac:dyDescent="0.2">
      <c r="A228" s="104" t="s">
        <v>342</v>
      </c>
      <c r="B228" s="105" t="s">
        <v>228</v>
      </c>
      <c r="C228" s="220">
        <v>1</v>
      </c>
      <c r="D228" s="213"/>
      <c r="E228" s="112">
        <v>30.18</v>
      </c>
      <c r="F228" s="222"/>
      <c r="G228" s="106">
        <f t="shared" si="0"/>
        <v>33.037766830870282</v>
      </c>
      <c r="H228" s="106">
        <f t="shared" si="1"/>
        <v>33.037766830870282</v>
      </c>
    </row>
    <row r="229" spans="1:8" ht="21.75" customHeight="1" x14ac:dyDescent="0.2">
      <c r="A229" s="104" t="s">
        <v>512</v>
      </c>
      <c r="B229" s="105" t="s">
        <v>228</v>
      </c>
      <c r="C229" s="220">
        <v>1</v>
      </c>
      <c r="D229" s="213"/>
      <c r="E229" s="112">
        <v>20.02</v>
      </c>
      <c r="F229" s="222"/>
      <c r="G229" s="106">
        <f t="shared" si="0"/>
        <v>21.915708812260537</v>
      </c>
      <c r="H229" s="106">
        <f t="shared" si="1"/>
        <v>21.915708812260537</v>
      </c>
    </row>
    <row r="230" spans="1:8" ht="21.75" customHeight="1" x14ac:dyDescent="0.2">
      <c r="A230" s="104" t="s">
        <v>513</v>
      </c>
      <c r="B230" s="105" t="s">
        <v>228</v>
      </c>
      <c r="C230" s="220">
        <v>1</v>
      </c>
      <c r="D230" s="213"/>
      <c r="E230" s="112">
        <v>294.99</v>
      </c>
      <c r="F230" s="222"/>
      <c r="G230" s="106">
        <f t="shared" si="0"/>
        <v>322.9228243021347</v>
      </c>
      <c r="H230" s="106">
        <f t="shared" si="1"/>
        <v>322.9228243021347</v>
      </c>
    </row>
    <row r="231" spans="1:8" ht="21.75" customHeight="1" x14ac:dyDescent="0.2">
      <c r="A231" s="104" t="s">
        <v>514</v>
      </c>
      <c r="B231" s="105" t="s">
        <v>228</v>
      </c>
      <c r="C231" s="220">
        <v>1</v>
      </c>
      <c r="D231" s="213"/>
      <c r="E231" s="112">
        <v>260</v>
      </c>
      <c r="F231" s="222"/>
      <c r="G231" s="106">
        <f t="shared" si="0"/>
        <v>284.61959496442256</v>
      </c>
      <c r="H231" s="106">
        <f t="shared" si="1"/>
        <v>284.61959496442256</v>
      </c>
    </row>
    <row r="232" spans="1:8" ht="21.75" customHeight="1" x14ac:dyDescent="0.2">
      <c r="A232" s="104" t="s">
        <v>515</v>
      </c>
      <c r="B232" s="105" t="s">
        <v>228</v>
      </c>
      <c r="C232" s="220">
        <v>1</v>
      </c>
      <c r="D232" s="213"/>
      <c r="E232" s="112">
        <v>26.14</v>
      </c>
      <c r="F232" s="222"/>
      <c r="G232" s="106">
        <f t="shared" si="0"/>
        <v>28.615216201423099</v>
      </c>
      <c r="H232" s="106">
        <f t="shared" si="1"/>
        <v>28.615216201423099</v>
      </c>
    </row>
    <row r="233" spans="1:8" ht="21.75" customHeight="1" x14ac:dyDescent="0.2">
      <c r="A233" s="104" t="s">
        <v>516</v>
      </c>
      <c r="B233" s="105" t="s">
        <v>228</v>
      </c>
      <c r="C233" s="220">
        <v>1</v>
      </c>
      <c r="D233" s="213"/>
      <c r="E233" s="112">
        <v>857.12</v>
      </c>
      <c r="F233" s="222"/>
      <c r="G233" s="106">
        <f t="shared" si="0"/>
        <v>938.28133552271493</v>
      </c>
      <c r="H233" s="106">
        <f t="shared" si="1"/>
        <v>938.28133552271493</v>
      </c>
    </row>
    <row r="234" spans="1:8" ht="21.75" customHeight="1" x14ac:dyDescent="0.2">
      <c r="A234" s="104" t="s">
        <v>517</v>
      </c>
      <c r="B234" s="105" t="s">
        <v>228</v>
      </c>
      <c r="C234" s="220">
        <v>1</v>
      </c>
      <c r="D234" s="213"/>
      <c r="E234" s="112">
        <v>642.34</v>
      </c>
      <c r="F234" s="223"/>
      <c r="G234" s="106">
        <f t="shared" si="0"/>
        <v>703.16365626710467</v>
      </c>
      <c r="H234" s="106">
        <f t="shared" si="1"/>
        <v>703.16365626710467</v>
      </c>
    </row>
    <row r="235" spans="1:8" ht="21.75" customHeight="1" x14ac:dyDescent="0.2">
      <c r="A235" s="98" t="s">
        <v>290</v>
      </c>
      <c r="B235" s="99"/>
      <c r="C235" s="99"/>
      <c r="D235" s="99"/>
      <c r="E235" s="100">
        <f>SUM(E6:E234)</f>
        <v>86584.319999999992</v>
      </c>
      <c r="F235" s="107"/>
      <c r="G235" s="199">
        <f>SUM(H6:H234)</f>
        <v>94783.054187192101</v>
      </c>
      <c r="H235" s="200"/>
    </row>
    <row r="236" spans="1:8" ht="2.25" customHeight="1" x14ac:dyDescent="0.2">
      <c r="A236" s="98"/>
      <c r="B236" s="99"/>
      <c r="C236" s="99"/>
      <c r="D236" s="99"/>
      <c r="E236" s="99"/>
      <c r="F236" s="101"/>
      <c r="G236" s="191"/>
      <c r="H236" s="192"/>
    </row>
    <row r="237" spans="1:8" ht="13.5" customHeight="1" x14ac:dyDescent="0.2">
      <c r="A237" s="195" t="s">
        <v>291</v>
      </c>
      <c r="B237" s="125"/>
      <c r="C237" s="125"/>
      <c r="D237" s="125"/>
      <c r="E237" s="125"/>
      <c r="F237" s="124"/>
      <c r="G237" s="102" t="s">
        <v>8</v>
      </c>
      <c r="H237" s="103">
        <f>G235/12</f>
        <v>7898.5878489326751</v>
      </c>
    </row>
    <row r="238" spans="1:8" ht="13.5" customHeight="1" x14ac:dyDescent="0.2">
      <c r="G238" s="103" t="s">
        <v>292</v>
      </c>
      <c r="H238" s="103">
        <f>H237/13</f>
        <v>607.58368068712889</v>
      </c>
    </row>
    <row r="239" spans="1:8" ht="12.75" customHeight="1" x14ac:dyDescent="0.2"/>
    <row r="240" spans="1:8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265">
    <mergeCell ref="K20:O20"/>
    <mergeCell ref="K21:O21"/>
    <mergeCell ref="K22:O22"/>
    <mergeCell ref="J24:O24"/>
    <mergeCell ref="F6:F234"/>
    <mergeCell ref="G235:H236"/>
    <mergeCell ref="H4:H5"/>
    <mergeCell ref="J4:P5"/>
    <mergeCell ref="J6:J7"/>
    <mergeCell ref="K6:P7"/>
    <mergeCell ref="K8:P8"/>
    <mergeCell ref="K9:P9"/>
    <mergeCell ref="J26:P26"/>
    <mergeCell ref="J13:K13"/>
    <mergeCell ref="M13:P13"/>
    <mergeCell ref="J14:K14"/>
    <mergeCell ref="M14:P14"/>
    <mergeCell ref="J15:K15"/>
    <mergeCell ref="M15:P15"/>
    <mergeCell ref="J10:P10"/>
    <mergeCell ref="J11:K11"/>
    <mergeCell ref="M11:P11"/>
    <mergeCell ref="J16:K16"/>
    <mergeCell ref="M16:P16"/>
    <mergeCell ref="J18:P18"/>
    <mergeCell ref="K19:O19"/>
    <mergeCell ref="A1:P3"/>
    <mergeCell ref="A4:A5"/>
    <mergeCell ref="B4:B5"/>
    <mergeCell ref="C4:D5"/>
    <mergeCell ref="E4:E5"/>
    <mergeCell ref="F4:F5"/>
    <mergeCell ref="G4:G5"/>
    <mergeCell ref="J12:K12"/>
    <mergeCell ref="M12:P12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216:D216"/>
    <mergeCell ref="C217:D217"/>
    <mergeCell ref="C218:D218"/>
    <mergeCell ref="C219:D219"/>
    <mergeCell ref="C220:D220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C209:D209"/>
    <mergeCell ref="C210:D210"/>
    <mergeCell ref="C211:D211"/>
    <mergeCell ref="C221:D221"/>
    <mergeCell ref="C222:D222"/>
    <mergeCell ref="C230:D230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231:D231"/>
    <mergeCell ref="C232:D232"/>
    <mergeCell ref="C233:D233"/>
    <mergeCell ref="C234:D234"/>
    <mergeCell ref="A237:F237"/>
    <mergeCell ref="C223:D223"/>
    <mergeCell ref="C224:D224"/>
    <mergeCell ref="C225:D225"/>
    <mergeCell ref="C226:D226"/>
    <mergeCell ref="C227:D227"/>
    <mergeCell ref="C228:D228"/>
    <mergeCell ref="C229:D229"/>
    <mergeCell ref="C212:D212"/>
    <mergeCell ref="C213:D213"/>
    <mergeCell ref="C214:D214"/>
    <mergeCell ref="C215:D215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208:D208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CFF"/>
  </sheetPr>
  <dimension ref="A1:L1001"/>
  <sheetViews>
    <sheetView topLeftCell="B1" workbookViewId="0">
      <selection activeCell="H46" sqref="H46"/>
    </sheetView>
  </sheetViews>
  <sheetFormatPr defaultColWidth="12.5703125" defaultRowHeight="15" customHeight="1" x14ac:dyDescent="0.2"/>
  <cols>
    <col min="1" max="1" width="7.7109375" hidden="1" customWidth="1"/>
    <col min="2" max="2" width="8" customWidth="1"/>
    <col min="3" max="3" width="6.42578125" customWidth="1"/>
    <col min="4" max="4" width="34.42578125" customWidth="1"/>
    <col min="5" max="5" width="19" customWidth="1"/>
    <col min="6" max="6" width="11" customWidth="1"/>
    <col min="7" max="7" width="12.85546875" customWidth="1"/>
    <col min="8" max="8" width="19.140625" customWidth="1"/>
    <col min="9" max="9" width="24.5703125" customWidth="1"/>
    <col min="10" max="10" width="21.140625" customWidth="1"/>
    <col min="11" max="11" width="8" customWidth="1"/>
    <col min="12" max="12" width="10.140625" customWidth="1"/>
    <col min="13" max="26" width="8" customWidth="1"/>
  </cols>
  <sheetData>
    <row r="1" spans="2:10" ht="19.5" customHeight="1" x14ac:dyDescent="0.3">
      <c r="B1" s="1"/>
      <c r="C1" s="1"/>
      <c r="D1" s="1"/>
      <c r="E1" s="1"/>
      <c r="F1" s="1" t="s">
        <v>0</v>
      </c>
      <c r="G1" s="1"/>
      <c r="H1" s="2"/>
    </row>
    <row r="2" spans="2:10" ht="12.75" customHeight="1" x14ac:dyDescent="0.2"/>
    <row r="3" spans="2:10" ht="12.75" customHeight="1" x14ac:dyDescent="0.2">
      <c r="B3" s="126" t="s">
        <v>1</v>
      </c>
      <c r="C3" s="127"/>
      <c r="D3" s="127"/>
      <c r="E3" s="127"/>
      <c r="F3" s="127"/>
      <c r="G3" s="127"/>
      <c r="H3" s="127"/>
      <c r="I3" s="127"/>
      <c r="J3" s="127"/>
    </row>
    <row r="4" spans="2:10" ht="12.75" customHeight="1" x14ac:dyDescent="0.2">
      <c r="B4" s="130" t="s">
        <v>2</v>
      </c>
      <c r="C4" s="131"/>
      <c r="D4" s="3" t="s">
        <v>3</v>
      </c>
      <c r="E4" s="128" t="s">
        <v>4</v>
      </c>
      <c r="F4" s="128" t="s">
        <v>5</v>
      </c>
      <c r="G4" s="128" t="s">
        <v>6</v>
      </c>
      <c r="H4" s="128" t="s">
        <v>7</v>
      </c>
      <c r="I4" s="128" t="s">
        <v>8</v>
      </c>
      <c r="J4" s="128" t="s">
        <v>9</v>
      </c>
    </row>
    <row r="5" spans="2:10" ht="12.75" customHeight="1" x14ac:dyDescent="0.2">
      <c r="B5" s="132"/>
      <c r="C5" s="133"/>
      <c r="D5" s="4" t="s">
        <v>10</v>
      </c>
      <c r="E5" s="129"/>
      <c r="F5" s="129"/>
      <c r="G5" s="129"/>
      <c r="H5" s="129"/>
      <c r="I5" s="129"/>
      <c r="J5" s="129"/>
    </row>
    <row r="6" spans="2:10" ht="15.75" customHeight="1" x14ac:dyDescent="0.2">
      <c r="B6" s="123">
        <v>1</v>
      </c>
      <c r="C6" s="124"/>
      <c r="D6" s="5" t="s">
        <v>11</v>
      </c>
      <c r="E6" s="6">
        <v>1900113</v>
      </c>
      <c r="F6" s="7">
        <f>Encarregado!I23</f>
        <v>4196.7700000000004</v>
      </c>
      <c r="G6" s="7">
        <f>Encarregado!I132</f>
        <v>11146.47</v>
      </c>
      <c r="H6" s="8">
        <v>2</v>
      </c>
      <c r="I6" s="7">
        <f t="shared" ref="I6:I19" si="0">G6*H6</f>
        <v>22292.94</v>
      </c>
      <c r="J6" s="7">
        <f t="shared" ref="J6:J19" si="1">I6*12</f>
        <v>267515.27999999997</v>
      </c>
    </row>
    <row r="7" spans="2:10" ht="12.75" customHeight="1" x14ac:dyDescent="0.2">
      <c r="B7" s="123">
        <v>2</v>
      </c>
      <c r="C7" s="124"/>
      <c r="D7" s="9" t="s">
        <v>12</v>
      </c>
      <c r="E7" s="10">
        <v>1918529</v>
      </c>
      <c r="F7" s="7">
        <f>Pedreiro!I23</f>
        <v>2477.15</v>
      </c>
      <c r="G7" s="7">
        <f>Pedreiro!I132</f>
        <v>8176.18</v>
      </c>
      <c r="H7" s="11">
        <v>1</v>
      </c>
      <c r="I7" s="7">
        <f t="shared" si="0"/>
        <v>8176.18</v>
      </c>
      <c r="J7" s="7">
        <f t="shared" si="1"/>
        <v>98114.16</v>
      </c>
    </row>
    <row r="8" spans="2:10" ht="12.75" customHeight="1" x14ac:dyDescent="0.2">
      <c r="B8" s="123">
        <v>3</v>
      </c>
      <c r="C8" s="124"/>
      <c r="D8" s="12" t="s">
        <v>13</v>
      </c>
      <c r="E8" s="13" t="s">
        <v>14</v>
      </c>
      <c r="F8" s="14">
        <f>Pedreiro!I23</f>
        <v>2477.15</v>
      </c>
      <c r="G8" s="14">
        <f>Servente!I132</f>
        <v>6471.26</v>
      </c>
      <c r="H8" s="13">
        <v>1</v>
      </c>
      <c r="I8" s="14">
        <f t="shared" si="0"/>
        <v>6471.26</v>
      </c>
      <c r="J8" s="14">
        <f t="shared" si="1"/>
        <v>77655.12</v>
      </c>
    </row>
    <row r="9" spans="2:10" ht="12.75" customHeight="1" x14ac:dyDescent="0.2">
      <c r="B9" s="123">
        <v>4</v>
      </c>
      <c r="C9" s="124"/>
      <c r="D9" s="9" t="s">
        <v>15</v>
      </c>
      <c r="E9" s="10">
        <v>1923642</v>
      </c>
      <c r="F9" s="7">
        <f>Pintor!I23</f>
        <v>2477.15</v>
      </c>
      <c r="G9" s="7">
        <f>Pintor!I132</f>
        <v>8176.18</v>
      </c>
      <c r="H9" s="11">
        <v>1</v>
      </c>
      <c r="I9" s="7">
        <f t="shared" si="0"/>
        <v>8176.18</v>
      </c>
      <c r="J9" s="7">
        <f t="shared" si="1"/>
        <v>98114.16</v>
      </c>
    </row>
    <row r="10" spans="2:10" ht="12.75" customHeight="1" x14ac:dyDescent="0.2">
      <c r="B10" s="123">
        <v>5</v>
      </c>
      <c r="C10" s="124"/>
      <c r="D10" s="11" t="s">
        <v>16</v>
      </c>
      <c r="E10" s="10">
        <v>1951036</v>
      </c>
      <c r="F10" s="7">
        <f>'Bombeiro Hid.'!I23</f>
        <v>2477.15</v>
      </c>
      <c r="G10" s="7">
        <f>'Bombeiro Hid.'!I132</f>
        <v>8176.18</v>
      </c>
      <c r="H10" s="8">
        <v>1</v>
      </c>
      <c r="I10" s="7">
        <f t="shared" si="0"/>
        <v>8176.18</v>
      </c>
      <c r="J10" s="7">
        <f t="shared" si="1"/>
        <v>98114.16</v>
      </c>
    </row>
    <row r="11" spans="2:10" ht="26.25" customHeight="1" x14ac:dyDescent="0.2">
      <c r="B11" s="123">
        <v>6</v>
      </c>
      <c r="C11" s="124"/>
      <c r="D11" s="8" t="s">
        <v>17</v>
      </c>
      <c r="E11" s="6">
        <v>2634616</v>
      </c>
      <c r="F11" s="7">
        <f>'Técnico de Manutenção'!H17</f>
        <v>3415.12</v>
      </c>
      <c r="G11" s="7">
        <f>'Técnico de Manutenção'!I132</f>
        <v>10189.5</v>
      </c>
      <c r="H11" s="8">
        <v>1</v>
      </c>
      <c r="I11" s="7">
        <f t="shared" si="0"/>
        <v>10189.5</v>
      </c>
      <c r="J11" s="7">
        <f t="shared" si="1"/>
        <v>122274</v>
      </c>
    </row>
    <row r="12" spans="2:10" ht="12.75" customHeight="1" x14ac:dyDescent="0.2">
      <c r="B12" s="123">
        <v>7</v>
      </c>
      <c r="C12" s="124"/>
      <c r="D12" s="8" t="s">
        <v>18</v>
      </c>
      <c r="E12" s="8" t="s">
        <v>19</v>
      </c>
      <c r="F12" s="7">
        <f>'Mec Ar Cond'!H17</f>
        <v>2511.98</v>
      </c>
      <c r="G12" s="7">
        <f>'Mec Ar Cond'!I132</f>
        <v>8250.9599999999991</v>
      </c>
      <c r="H12" s="8">
        <v>3</v>
      </c>
      <c r="I12" s="7">
        <f t="shared" si="0"/>
        <v>24752.879999999997</v>
      </c>
      <c r="J12" s="7">
        <f t="shared" si="1"/>
        <v>297034.55999999994</v>
      </c>
    </row>
    <row r="13" spans="2:10" ht="12.75" customHeight="1" x14ac:dyDescent="0.2">
      <c r="B13" s="123">
        <v>8</v>
      </c>
      <c r="C13" s="124"/>
      <c r="D13" s="11" t="s">
        <v>20</v>
      </c>
      <c r="E13" s="6">
        <v>2122546</v>
      </c>
      <c r="F13" s="7">
        <f>Marceneiro!I23</f>
        <v>2477.15</v>
      </c>
      <c r="G13" s="7">
        <f>Marceneiro!I132</f>
        <v>8176.18</v>
      </c>
      <c r="H13" s="11">
        <v>1</v>
      </c>
      <c r="I13" s="7">
        <f t="shared" si="0"/>
        <v>8176.18</v>
      </c>
      <c r="J13" s="7">
        <f t="shared" si="1"/>
        <v>98114.16</v>
      </c>
    </row>
    <row r="14" spans="2:10" ht="12.75" customHeight="1" x14ac:dyDescent="0.2">
      <c r="B14" s="123">
        <v>9</v>
      </c>
      <c r="C14" s="124"/>
      <c r="D14" s="11" t="s">
        <v>21</v>
      </c>
      <c r="E14" s="10">
        <v>1952132</v>
      </c>
      <c r="F14" s="7">
        <f>Caldeireiro!I23</f>
        <v>2782.67</v>
      </c>
      <c r="G14" s="7">
        <f>Caldeireiro!I132</f>
        <v>8832</v>
      </c>
      <c r="H14" s="11">
        <v>1</v>
      </c>
      <c r="I14" s="7">
        <f t="shared" si="0"/>
        <v>8832</v>
      </c>
      <c r="J14" s="7">
        <f t="shared" si="1"/>
        <v>105984</v>
      </c>
    </row>
    <row r="15" spans="2:10" ht="12.75" customHeight="1" x14ac:dyDescent="0.2">
      <c r="B15" s="123">
        <v>10</v>
      </c>
      <c r="C15" s="124"/>
      <c r="D15" s="11" t="s">
        <v>22</v>
      </c>
      <c r="E15" s="8" t="s">
        <v>23</v>
      </c>
      <c r="F15" s="7">
        <f>Eletrotécnico!I23</f>
        <v>3415.12</v>
      </c>
      <c r="G15" s="7">
        <f>Eletrotécnico!I132</f>
        <v>11746.63</v>
      </c>
      <c r="H15" s="11">
        <v>1</v>
      </c>
      <c r="I15" s="7">
        <f t="shared" si="0"/>
        <v>11746.63</v>
      </c>
      <c r="J15" s="7">
        <f t="shared" si="1"/>
        <v>140959.56</v>
      </c>
    </row>
    <row r="16" spans="2:10" ht="13.5" customHeight="1" x14ac:dyDescent="0.2">
      <c r="B16" s="123">
        <v>11</v>
      </c>
      <c r="C16" s="124"/>
      <c r="D16" s="11" t="s">
        <v>24</v>
      </c>
      <c r="E16" s="8" t="s">
        <v>25</v>
      </c>
      <c r="F16" s="7">
        <f>'Eletricista Dia'!I23</f>
        <v>3071.39</v>
      </c>
      <c r="G16" s="7">
        <f>'Eletricista Dia'!I132</f>
        <v>10378.459999999999</v>
      </c>
      <c r="H16" s="11">
        <v>2</v>
      </c>
      <c r="I16" s="7">
        <f t="shared" si="0"/>
        <v>20756.919999999998</v>
      </c>
      <c r="J16" s="7">
        <f t="shared" si="1"/>
        <v>249083.03999999998</v>
      </c>
    </row>
    <row r="17" spans="2:12" ht="12.75" customHeight="1" x14ac:dyDescent="0.2">
      <c r="B17" s="123">
        <v>12</v>
      </c>
      <c r="C17" s="124"/>
      <c r="D17" s="11" t="s">
        <v>26</v>
      </c>
      <c r="E17" s="8" t="s">
        <v>25</v>
      </c>
      <c r="F17" s="7">
        <f>'Eletricista Noite'!I23</f>
        <v>3071.39</v>
      </c>
      <c r="G17" s="7">
        <f>'Eletricista Noite'!I132</f>
        <v>11710.12</v>
      </c>
      <c r="H17" s="11">
        <v>2</v>
      </c>
      <c r="I17" s="7">
        <f t="shared" si="0"/>
        <v>23420.240000000002</v>
      </c>
      <c r="J17" s="7">
        <f t="shared" si="1"/>
        <v>281042.88</v>
      </c>
    </row>
    <row r="18" spans="2:12" ht="12.75" customHeight="1" x14ac:dyDescent="0.2">
      <c r="B18" s="123">
        <v>13</v>
      </c>
      <c r="C18" s="124"/>
      <c r="D18" s="8" t="s">
        <v>27</v>
      </c>
      <c r="E18" s="6">
        <v>804386</v>
      </c>
      <c r="F18" s="7">
        <f>'Lider de Almoxarifado'!I23</f>
        <v>2724.87</v>
      </c>
      <c r="G18" s="7">
        <f>'Lider de Almoxarifado'!I132</f>
        <v>9804.64</v>
      </c>
      <c r="H18" s="11">
        <v>1</v>
      </c>
      <c r="I18" s="7">
        <f t="shared" si="0"/>
        <v>9804.64</v>
      </c>
      <c r="J18" s="7">
        <f t="shared" si="1"/>
        <v>117655.67999999999</v>
      </c>
    </row>
    <row r="19" spans="2:12" ht="12.75" customHeight="1" x14ac:dyDescent="0.2">
      <c r="B19" s="123">
        <v>14</v>
      </c>
      <c r="C19" s="124"/>
      <c r="D19" s="11" t="s">
        <v>28</v>
      </c>
      <c r="E19" s="6">
        <v>450101</v>
      </c>
      <c r="F19" s="7">
        <f>'Téc Eletrônica'!I23</f>
        <v>3415.12</v>
      </c>
      <c r="G19" s="7">
        <f>'Téc Eletrônica'!I132</f>
        <v>11746.63</v>
      </c>
      <c r="H19" s="11">
        <v>1</v>
      </c>
      <c r="I19" s="7">
        <f t="shared" si="0"/>
        <v>11746.63</v>
      </c>
      <c r="J19" s="7">
        <f t="shared" si="1"/>
        <v>140959.56</v>
      </c>
    </row>
    <row r="20" spans="2:12" ht="12.75" customHeight="1" x14ac:dyDescent="0.2">
      <c r="B20" s="123" t="s">
        <v>29</v>
      </c>
      <c r="C20" s="125"/>
      <c r="D20" s="125"/>
      <c r="E20" s="125"/>
      <c r="F20" s="125"/>
      <c r="G20" s="124"/>
      <c r="H20" s="15">
        <f t="shared" ref="H20:J20" si="2">SUM(H6:H19)</f>
        <v>19</v>
      </c>
      <c r="I20" s="16">
        <f t="shared" si="2"/>
        <v>182718.36</v>
      </c>
      <c r="J20" s="16">
        <f t="shared" si="2"/>
        <v>2192620.3199999998</v>
      </c>
      <c r="L20" s="17"/>
    </row>
    <row r="21" spans="2:12" ht="12.75" customHeight="1" x14ac:dyDescent="0.2">
      <c r="B21" s="18"/>
      <c r="C21" s="18"/>
      <c r="D21" s="18"/>
      <c r="E21" s="18"/>
      <c r="F21" s="18"/>
      <c r="G21" s="18"/>
      <c r="H21" s="19"/>
      <c r="I21" s="18"/>
      <c r="J21" s="17"/>
    </row>
    <row r="22" spans="2:12" ht="12.75" customHeight="1" x14ac:dyDescent="0.2">
      <c r="B22" s="18"/>
      <c r="C22" s="18"/>
      <c r="D22" s="18"/>
      <c r="E22" s="18"/>
      <c r="F22" s="18"/>
      <c r="G22" s="18"/>
      <c r="H22" s="18"/>
      <c r="I22" s="17"/>
      <c r="J22" s="18"/>
    </row>
    <row r="23" spans="2:12" ht="12.75" customHeight="1" x14ac:dyDescent="0.2">
      <c r="B23" s="18"/>
      <c r="C23" s="18"/>
      <c r="D23" s="121"/>
      <c r="E23" s="122"/>
      <c r="F23" s="122"/>
      <c r="G23" s="122"/>
      <c r="H23" s="21"/>
      <c r="I23" s="18"/>
      <c r="J23" s="18"/>
    </row>
    <row r="24" spans="2:12" ht="12.75" customHeight="1" x14ac:dyDescent="0.2">
      <c r="B24" s="18"/>
      <c r="C24" s="18"/>
      <c r="D24" s="121"/>
      <c r="E24" s="122"/>
      <c r="F24" s="122"/>
      <c r="G24" s="122"/>
      <c r="H24" s="21"/>
      <c r="I24" s="18"/>
      <c r="J24" s="18"/>
    </row>
    <row r="25" spans="2:12" ht="12.75" customHeight="1" x14ac:dyDescent="0.2">
      <c r="D25" s="20"/>
      <c r="E25" s="20"/>
      <c r="F25" s="20"/>
      <c r="G25" s="20"/>
      <c r="H25" s="21"/>
    </row>
    <row r="26" spans="2:12" ht="12.75" customHeight="1" x14ac:dyDescent="0.2">
      <c r="B26" s="121" t="s">
        <v>30</v>
      </c>
      <c r="C26" s="122"/>
      <c r="D26" s="122"/>
      <c r="E26" s="122"/>
      <c r="F26" s="122"/>
      <c r="G26" s="122"/>
      <c r="H26" s="122"/>
    </row>
    <row r="27" spans="2:12" ht="12.75" customHeight="1" x14ac:dyDescent="0.2">
      <c r="B27" s="18"/>
      <c r="I27" s="17"/>
    </row>
    <row r="28" spans="2:12" ht="12.75" customHeight="1" x14ac:dyDescent="0.2">
      <c r="I28" s="17"/>
    </row>
    <row r="29" spans="2:12" ht="15" customHeight="1" x14ac:dyDescent="0.25">
      <c r="B29" s="22"/>
      <c r="I29" s="17"/>
    </row>
    <row r="30" spans="2:12" ht="14.25" customHeight="1" x14ac:dyDescent="0.2">
      <c r="B30" s="23"/>
      <c r="I30" s="17"/>
    </row>
    <row r="31" spans="2:12" ht="14.25" customHeight="1" x14ac:dyDescent="0.2">
      <c r="B31" s="23"/>
      <c r="I31" s="17"/>
    </row>
    <row r="32" spans="2:12" ht="14.25" customHeight="1" x14ac:dyDescent="0.2">
      <c r="B32" s="23"/>
    </row>
    <row r="33" spans="2:6" ht="12.75" customHeight="1" x14ac:dyDescent="0.2">
      <c r="D33" s="24"/>
    </row>
    <row r="34" spans="2:6" ht="12.75" customHeight="1" x14ac:dyDescent="0.2">
      <c r="B34" s="24"/>
    </row>
    <row r="35" spans="2:6" ht="12.75" customHeight="1" x14ac:dyDescent="0.2">
      <c r="B35" s="18"/>
      <c r="C35" s="18"/>
      <c r="D35" s="18"/>
      <c r="E35" s="18"/>
      <c r="F35" s="18"/>
    </row>
    <row r="36" spans="2:6" ht="12.75" customHeight="1" x14ac:dyDescent="0.2">
      <c r="B36" s="18"/>
      <c r="C36" s="18"/>
      <c r="D36" s="18"/>
      <c r="E36" s="18"/>
      <c r="F36" s="18"/>
    </row>
    <row r="37" spans="2:6" ht="12.75" customHeight="1" x14ac:dyDescent="0.2">
      <c r="B37" s="18"/>
      <c r="C37" s="18"/>
      <c r="D37" s="18"/>
      <c r="E37" s="18"/>
      <c r="F37" s="18"/>
    </row>
    <row r="38" spans="2:6" ht="12.75" customHeight="1" x14ac:dyDescent="0.2">
      <c r="B38" s="18"/>
      <c r="C38" s="18"/>
      <c r="D38" s="18"/>
      <c r="E38" s="18"/>
      <c r="F38" s="18"/>
    </row>
    <row r="39" spans="2:6" ht="12.75" customHeight="1" x14ac:dyDescent="0.2"/>
    <row r="40" spans="2:6" ht="12.75" customHeight="1" x14ac:dyDescent="0.2">
      <c r="B40" s="24"/>
    </row>
    <row r="41" spans="2:6" ht="12.75" customHeight="1" x14ac:dyDescent="0.2"/>
    <row r="42" spans="2:6" ht="12.75" customHeight="1" x14ac:dyDescent="0.2">
      <c r="B42" s="25"/>
    </row>
    <row r="43" spans="2:6" ht="12.75" customHeight="1" x14ac:dyDescent="0.2">
      <c r="B43" s="26"/>
    </row>
    <row r="44" spans="2:6" ht="12.75" customHeight="1" x14ac:dyDescent="0.2">
      <c r="B44" s="25"/>
    </row>
    <row r="45" spans="2:6" ht="12.75" customHeight="1" x14ac:dyDescent="0.2">
      <c r="B45" s="25"/>
    </row>
    <row r="46" spans="2:6" ht="12.75" customHeight="1" x14ac:dyDescent="0.2"/>
    <row r="47" spans="2:6" ht="12.75" customHeight="1" x14ac:dyDescent="0.2">
      <c r="B47" s="18"/>
    </row>
    <row r="48" spans="2:6" ht="12.75" customHeight="1" x14ac:dyDescent="0.2">
      <c r="B48" s="18"/>
    </row>
    <row r="49" spans="2:6" ht="12.75" customHeight="1" x14ac:dyDescent="0.2">
      <c r="B49" s="24"/>
    </row>
    <row r="50" spans="2:6" ht="12.75" customHeight="1" x14ac:dyDescent="0.2">
      <c r="B50" s="24"/>
    </row>
    <row r="51" spans="2:6" ht="12.75" customHeight="1" x14ac:dyDescent="0.2"/>
    <row r="52" spans="2:6" ht="12.75" customHeight="1" x14ac:dyDescent="0.2"/>
    <row r="53" spans="2:6" ht="12.75" customHeight="1" x14ac:dyDescent="0.2">
      <c r="B53" s="24"/>
    </row>
    <row r="54" spans="2:6" ht="12.75" customHeight="1" x14ac:dyDescent="0.2"/>
    <row r="55" spans="2:6" ht="12.75" customHeight="1" x14ac:dyDescent="0.2">
      <c r="B55" s="18"/>
    </row>
    <row r="56" spans="2:6" ht="12.75" customHeight="1" x14ac:dyDescent="0.2">
      <c r="B56" s="18"/>
      <c r="C56" s="18"/>
      <c r="D56" s="18"/>
      <c r="E56" s="18"/>
      <c r="F56" s="18"/>
    </row>
    <row r="57" spans="2:6" ht="12.75" customHeight="1" x14ac:dyDescent="0.2">
      <c r="B57" s="18"/>
      <c r="C57" s="18"/>
      <c r="D57" s="18"/>
      <c r="E57" s="18"/>
      <c r="F57" s="18"/>
    </row>
    <row r="58" spans="2:6" ht="12.75" customHeight="1" x14ac:dyDescent="0.2">
      <c r="B58" s="18"/>
      <c r="C58" s="18"/>
      <c r="D58" s="18"/>
      <c r="E58" s="18"/>
      <c r="F58" s="18"/>
    </row>
    <row r="59" spans="2:6" ht="12.75" customHeight="1" x14ac:dyDescent="0.2"/>
    <row r="60" spans="2:6" ht="12.75" customHeight="1" x14ac:dyDescent="0.2"/>
    <row r="61" spans="2:6" ht="12.75" customHeight="1" x14ac:dyDescent="0.2"/>
    <row r="62" spans="2:6" ht="12.75" customHeight="1" x14ac:dyDescent="0.2"/>
    <row r="63" spans="2:6" ht="12.75" customHeight="1" x14ac:dyDescent="0.2"/>
    <row r="64" spans="2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sheetProtection password="E111" sheet="1" formatCells="0" formatColumns="0" formatRows="0" insertColumns="0" insertRows="0" insertHyperlinks="0" deleteColumns="0" deleteRows="0" sort="0" autoFilter="0" pivotTables="0"/>
  <mergeCells count="26">
    <mergeCell ref="B3:J3"/>
    <mergeCell ref="E4:E5"/>
    <mergeCell ref="F4:F5"/>
    <mergeCell ref="G4:G5"/>
    <mergeCell ref="H4:H5"/>
    <mergeCell ref="I4:I5"/>
    <mergeCell ref="J4:J5"/>
    <mergeCell ref="B4:C5"/>
    <mergeCell ref="B6:C6"/>
    <mergeCell ref="B7:C7"/>
    <mergeCell ref="B8:C8"/>
    <mergeCell ref="B9:C9"/>
    <mergeCell ref="B10:C10"/>
    <mergeCell ref="B11:C11"/>
    <mergeCell ref="B19:C19"/>
    <mergeCell ref="B20:G20"/>
    <mergeCell ref="D23:G23"/>
    <mergeCell ref="D24:G24"/>
    <mergeCell ref="B26:H26"/>
    <mergeCell ref="B12:C12"/>
    <mergeCell ref="B13:C13"/>
    <mergeCell ref="B14:C14"/>
    <mergeCell ref="B15:C15"/>
    <mergeCell ref="B16:C16"/>
    <mergeCell ref="B17:C17"/>
    <mergeCell ref="B18:C18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94" zoomScale="140" zoomScaleNormal="140" workbookViewId="0">
      <selection activeCell="M104" sqref="M104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">
        <v>38</v>
      </c>
      <c r="C7" s="125"/>
      <c r="D7" s="125"/>
      <c r="E7" s="125"/>
      <c r="F7" s="125"/>
      <c r="G7" s="124"/>
      <c r="H7" s="224" t="s">
        <v>523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45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Téc. Obras Civís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524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58">
        <v>4196.7700000000004</v>
      </c>
      <c r="I17" s="159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4196.7700000000004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34" t="s">
        <v>58</v>
      </c>
      <c r="C25" s="125"/>
      <c r="D25" s="125"/>
      <c r="E25" s="125"/>
      <c r="F25" s="125"/>
      <c r="G25" s="36">
        <v>0</v>
      </c>
      <c r="H25" s="34">
        <v>0</v>
      </c>
      <c r="I25" s="35">
        <f>G25*H25</f>
        <v>0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4196.7700000000004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67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349.59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507.8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857.39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5054.1600000000008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1010.8320000000002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126.35400000000003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151.62480000000002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75.812400000000011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50.54160000000001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30.324960000000004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10.108320000000001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404.33280000000008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1859.93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84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161.7938</v>
      </c>
      <c r="J50" s="18"/>
      <c r="K50" s="18"/>
    </row>
    <row r="51" spans="1:11" ht="12.75" customHeight="1" x14ac:dyDescent="0.2">
      <c r="A51" s="31" t="s">
        <v>34</v>
      </c>
      <c r="B51" s="142" t="s">
        <v>86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772.51180000000011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857.39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1859.93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772.51180000000011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3489.83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17.626434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1.4101147200000002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134.29664000000002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81.417338000000015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29.961580384000008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33.574160000000006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298.27999999999997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34.413514000000006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0.83935400000000016</v>
      </c>
      <c r="J79" s="18"/>
      <c r="K79" s="18"/>
    </row>
    <row r="80" spans="1:26" ht="12.75" customHeight="1" x14ac:dyDescent="0.2">
      <c r="A80" s="31" t="s">
        <v>39</v>
      </c>
      <c r="B80" s="134" t="s">
        <v>115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1.259031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25.600297000000005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62.11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62.11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62.11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Uniformes!E12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260.69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607.73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183.91675499999999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847.13171999999997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557.32349999999997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2456.79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9558.1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11146.47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1588.37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4196.7700000000004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3489.83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298.27999999999997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62.11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8689.68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2456.79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11146.47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2.655963991355256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22292.94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267515.27999999997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50" zoomScaleNormal="150" workbookViewId="0">
      <selection activeCell="J11" sqref="J11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12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Pedreiro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525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2477.15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2477.15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1" t="s">
        <v>162</v>
      </c>
      <c r="C25" s="125"/>
      <c r="D25" s="125"/>
      <c r="E25" s="125"/>
      <c r="F25" s="125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2801.35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163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233.35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338.96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572.30999999999995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3373.66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674.73199999999997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84.341499999999996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101.20979999999999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50.604899999999994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33.736599999999996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20.241959999999999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6.7473200000000002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269.89279999999997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1241.5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84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264.971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875.68899999999996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572.30999999999995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1241.5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875.68899999999996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2689.49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11.765669999999998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0.94125359999999991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89.643199999999993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54.34619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19.999397920000003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22.410799999999998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199.1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22.971070000000001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0.56027000000000005</v>
      </c>
      <c r="J79" s="18"/>
      <c r="K79" s="18"/>
    </row>
    <row r="80" spans="1:26" ht="12.75" customHeight="1" x14ac:dyDescent="0.2">
      <c r="A80" s="31" t="s">
        <v>39</v>
      </c>
      <c r="B80" s="134" t="s">
        <v>165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0.84040499999999985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17.088235000000001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41.45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41.45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41.45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Uniformes!E22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191.22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445.78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134.90697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621.38968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408.80900000000003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1802.1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7011.08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8176.18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1165.0999999999999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2801.35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2689.49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199.1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41.45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6374.08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1802.1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8176.18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2.9186570760526176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16352.36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196228.32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topLeftCell="A4" zoomScale="130" zoomScaleNormal="130" workbookViewId="0">
      <selection activeCell="L15" sqref="L15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13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Servente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14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1682.86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1682.86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1" t="s">
        <v>162</v>
      </c>
      <c r="C25" s="125"/>
      <c r="D25" s="125"/>
      <c r="E25" s="125"/>
      <c r="F25" s="125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2007.06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166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167.18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242.85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410.03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2417.09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483.41800000000006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60.427250000000008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72.512699999999995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36.256349999999998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24.170900000000003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14.502540000000002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4.8341800000000008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193.36720000000003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889.48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312.62840000000006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923.34640000000002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410.03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889.48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923.34640000000002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2222.85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8.429651999999999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0.67437216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64.225920000000002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38.936964000000003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14.328802752000001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16.056480000000001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142.65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16.457892000000001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0.40141199999999999</v>
      </c>
      <c r="J79" s="18"/>
      <c r="K79" s="18"/>
    </row>
    <row r="80" spans="1:26" ht="12.75" customHeight="1" x14ac:dyDescent="0.2">
      <c r="A80" s="31" t="s">
        <v>39</v>
      </c>
      <c r="B80" s="134" t="s">
        <v>168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0.60211799999999993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12.243066000000001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29.7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29.7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29.7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Uniformes!E32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151.34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352.82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106.77579000000001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491.81576000000001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323.56300000000005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1426.31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5549.11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6471.26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922.15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2007.06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2222.85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142.65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29.7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5044.95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1426.31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6471.26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3.2242484031369267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12942.52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155310.24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30" zoomScaleNormal="130" workbookViewId="0">
      <selection activeCell="K13" sqref="K13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15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Pintor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526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2477.15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2477.15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1" t="s">
        <v>162</v>
      </c>
      <c r="C25" s="125"/>
      <c r="D25" s="125"/>
      <c r="E25" s="125"/>
      <c r="F25" s="125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2801.35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169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233.35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338.96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572.30999999999995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3373.66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674.73199999999997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84.341499999999996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101.20979999999999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50.604899999999994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33.736599999999996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20.241959999999999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6.7473200000000002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269.89279999999997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1241.5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264.971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875.68899999999996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572.30999999999995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1241.5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875.68899999999996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2689.49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11.765669999999998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0.94125359999999991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89.643199999999993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54.34619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19.999397920000003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22.410799999999998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199.1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22.971070000000001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0.56027000000000005</v>
      </c>
      <c r="J79" s="18"/>
      <c r="K79" s="18"/>
    </row>
    <row r="80" spans="1:26" ht="12.75" customHeight="1" x14ac:dyDescent="0.2">
      <c r="A80" s="31" t="s">
        <v>39</v>
      </c>
      <c r="B80" s="134" t="s">
        <v>170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0.84040499999999985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17.088235000000001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41.45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41.45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41.45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Uniformes!E42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191.22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445.78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134.90697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621.38968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408.80900000000003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1802.1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7011.08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8176.18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1165.0999999999999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2801.35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2689.49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199.1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41.45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6374.08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1802.1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8176.18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2.9186570760526176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16352.36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196228.32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50" zoomScaleNormal="150" workbookViewId="0">
      <selection activeCell="L14" sqref="L14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171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Bombeiro Hid.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527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2477.15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2477.15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1" t="s">
        <v>162</v>
      </c>
      <c r="C25" s="125"/>
      <c r="D25" s="125"/>
      <c r="E25" s="125"/>
      <c r="F25" s="125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2801.35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172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233.35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338.96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572.30999999999995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3373.66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674.73199999999997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84.341499999999996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101.20979999999999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50.604899999999994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33.736599999999996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20.241959999999999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6.7473200000000002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269.89279999999997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1241.5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264.971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875.68899999999996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572.30999999999995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1241.5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875.68899999999996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2689.49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11.765669999999998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0.94125359999999991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89.643199999999993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54.34619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19.999397920000003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22.410799999999998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199.1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22.971070000000001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0.56027000000000005</v>
      </c>
      <c r="J79" s="18"/>
      <c r="K79" s="18"/>
    </row>
    <row r="80" spans="1:26" ht="12.75" customHeight="1" x14ac:dyDescent="0.2">
      <c r="A80" s="31" t="s">
        <v>39</v>
      </c>
      <c r="B80" s="134" t="s">
        <v>173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0.84040499999999985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17.088235000000001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41.45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41.45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41.45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Uniformes!E52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191.22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445.78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134.90697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621.38968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408.80900000000003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1802.1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7011.08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8176.18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1165.0999999999999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2801.35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2689.49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199.1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41.45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6374.08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1802.1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8176.18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2.9186570760526176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16352.36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196228.32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30" zoomScaleNormal="130" workbookViewId="0">
      <selection activeCell="K22" sqref="K22"/>
    </sheetView>
  </sheetViews>
  <sheetFormatPr defaultColWidth="12.5703125" defaultRowHeight="15" customHeight="1" x14ac:dyDescent="0.2"/>
  <cols>
    <col min="1" max="1" width="10" customWidth="1"/>
    <col min="2" max="2" width="11.28515625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174</v>
      </c>
      <c r="B12" s="124"/>
      <c r="C12" s="145" t="s">
        <v>46</v>
      </c>
      <c r="D12" s="124"/>
      <c r="E12" s="145">
        <v>1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Mecanico de Manutenção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528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3415.12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3">
        <f>H17</f>
        <v>3415.12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</v>
      </c>
      <c r="I24" s="35">
        <f>I23*H24</f>
        <v>0</v>
      </c>
      <c r="J24" s="18"/>
      <c r="K24" s="18"/>
    </row>
    <row r="25" spans="1:11" ht="12.75" customHeight="1" x14ac:dyDescent="0.2">
      <c r="A25" s="31" t="s">
        <v>37</v>
      </c>
      <c r="B25" s="161" t="s">
        <v>162</v>
      </c>
      <c r="C25" s="125"/>
      <c r="D25" s="125"/>
      <c r="E25" s="125"/>
      <c r="F25" s="125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3739.32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175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311.48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452.45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763.93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4503.25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900.65000000000009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112.58125000000001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135.0975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67.548749999999998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45.032499999999999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27.019500000000001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9.0065000000000008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360.26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1657.19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208.69280000000003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819.41079999999999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763.93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1657.19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819.41079999999999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3240.53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15.705143999999999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1.2564115199999999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119.65824000000001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72.542808000000008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26.695753344000003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29.914560000000002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265.77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30.662424000000005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0.74786400000000008</v>
      </c>
      <c r="J79" s="18"/>
      <c r="K79" s="18"/>
    </row>
    <row r="80" spans="1:26" ht="12.75" customHeight="1" x14ac:dyDescent="0.2">
      <c r="A80" s="31" t="s">
        <v>39</v>
      </c>
      <c r="B80" s="134" t="s">
        <v>176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1.121796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22.809852000000003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55.34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55.34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55.34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Uniformes!K12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238.3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555.54999999999995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168.12675000000002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774.40199999999993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509.47500000000002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2245.85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8737.5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10189.5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1452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3739.32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3240.53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265.77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55.34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7943.65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2245.85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10189.5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2.7249606880395363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20379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244548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Z1000"/>
  <sheetViews>
    <sheetView zoomScale="130" zoomScaleNormal="130" workbookViewId="0">
      <selection activeCell="J12" sqref="J12"/>
    </sheetView>
  </sheetViews>
  <sheetFormatPr defaultColWidth="12.5703125" defaultRowHeight="15" customHeight="1" x14ac:dyDescent="0.2"/>
  <cols>
    <col min="1" max="1" width="10" customWidth="1"/>
    <col min="2" max="2" width="8" customWidth="1"/>
    <col min="3" max="3" width="17.5703125" customWidth="1"/>
    <col min="4" max="4" width="9.28515625" customWidth="1"/>
    <col min="5" max="5" width="10.7109375" customWidth="1"/>
    <col min="6" max="6" width="9.28515625" customWidth="1"/>
    <col min="7" max="7" width="19.28515625" customWidth="1"/>
    <col min="8" max="8" width="11" customWidth="1"/>
    <col min="9" max="9" width="12" customWidth="1"/>
    <col min="10" max="10" width="14.28515625" customWidth="1"/>
    <col min="11" max="11" width="9.28515625" customWidth="1"/>
    <col min="12" max="26" width="8" customWidth="1"/>
  </cols>
  <sheetData>
    <row r="1" spans="1:11" ht="12.75" customHeight="1" x14ac:dyDescent="0.2">
      <c r="A1" s="157"/>
      <c r="B1" s="122"/>
      <c r="C1" s="122"/>
      <c r="D1" s="122"/>
      <c r="E1" s="122"/>
      <c r="F1" s="122"/>
      <c r="G1" s="122"/>
      <c r="H1" s="122"/>
      <c r="I1" s="122"/>
      <c r="J1" s="18"/>
      <c r="K1" s="18"/>
    </row>
    <row r="2" spans="1:11" ht="12.75" customHeight="1" x14ac:dyDescent="0.2">
      <c r="A2" s="121"/>
      <c r="B2" s="122"/>
      <c r="C2" s="122"/>
      <c r="D2" s="122"/>
      <c r="E2" s="122"/>
      <c r="F2" s="122"/>
      <c r="G2" s="122"/>
      <c r="H2" s="122"/>
      <c r="I2" s="122"/>
      <c r="J2" s="18"/>
      <c r="K2" s="18"/>
    </row>
    <row r="3" spans="1:11" ht="12.7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18"/>
      <c r="K3" s="18"/>
    </row>
    <row r="4" spans="1:11" ht="12.75" customHeight="1" x14ac:dyDescent="0.2">
      <c r="A4" s="144" t="s">
        <v>31</v>
      </c>
      <c r="B4" s="125"/>
      <c r="C4" s="125"/>
      <c r="D4" s="125"/>
      <c r="E4" s="125"/>
      <c r="F4" s="125"/>
      <c r="G4" s="125"/>
      <c r="H4" s="125"/>
      <c r="I4" s="124"/>
      <c r="J4" s="18"/>
      <c r="K4" s="18"/>
    </row>
    <row r="5" spans="1:11" ht="12.75" customHeight="1" x14ac:dyDescent="0.2">
      <c r="A5" s="29" t="s">
        <v>32</v>
      </c>
      <c r="B5" s="134" t="s">
        <v>33</v>
      </c>
      <c r="C5" s="125"/>
      <c r="D5" s="125"/>
      <c r="E5" s="125"/>
      <c r="F5" s="125"/>
      <c r="G5" s="124"/>
      <c r="H5" s="156"/>
      <c r="I5" s="124"/>
      <c r="J5" s="18"/>
      <c r="K5" s="18"/>
    </row>
    <row r="6" spans="1:11" ht="12.75" customHeight="1" x14ac:dyDescent="0.2">
      <c r="A6" s="29" t="s">
        <v>34</v>
      </c>
      <c r="B6" s="134" t="s">
        <v>35</v>
      </c>
      <c r="C6" s="125"/>
      <c r="D6" s="125"/>
      <c r="E6" s="125"/>
      <c r="F6" s="125"/>
      <c r="G6" s="124"/>
      <c r="H6" s="145" t="s">
        <v>36</v>
      </c>
      <c r="I6" s="124"/>
      <c r="J6" s="18"/>
      <c r="K6" s="18"/>
    </row>
    <row r="7" spans="1:11" ht="51" customHeight="1" x14ac:dyDescent="0.2">
      <c r="A7" s="30" t="s">
        <v>37</v>
      </c>
      <c r="B7" s="160" t="str">
        <f>Encarregado!B7:G7</f>
        <v xml:space="preserve">Ano do Acordo, Convenção ou Dissídio Coletivo: 01/05/2024 até 28/02/2026 - SINDICATO DOS OFICIAIS ELETRICISTAS E TRABALHADORES NAS
INDÚSTRIAS DE INSTALAÇÃO E MANUTENÇÃO ELÉTRICA, GÁS, HIDRÁULICA, SANITÁRIA, MECÂNICA E DE TELEFONIA DO ESTADO DO RIO
DE JANEIRO - SINTRAINDISTAL/RJ, e o SINDICATO DA INDÚSTRIA DEINSTALAÇÕES ELÉTRICAS, GÁS, HIDRÁULICAS E SANITÁRIAS DO ESTADO DO RIO DE
JANEIRO - SINDISTAL/RJ 
</v>
      </c>
      <c r="C7" s="125"/>
      <c r="D7" s="125"/>
      <c r="E7" s="125"/>
      <c r="F7" s="125"/>
      <c r="G7" s="124"/>
      <c r="H7" s="224" t="str">
        <f>Encarregado!H7:I7</f>
        <v xml:space="preserve"> RJ001394/2025</v>
      </c>
      <c r="I7" s="124"/>
      <c r="J7" s="18"/>
      <c r="K7" s="18"/>
    </row>
    <row r="8" spans="1:11" ht="12.75" customHeight="1" x14ac:dyDescent="0.2">
      <c r="A8" s="29" t="s">
        <v>39</v>
      </c>
      <c r="B8" s="134" t="s">
        <v>40</v>
      </c>
      <c r="C8" s="125"/>
      <c r="D8" s="125"/>
      <c r="E8" s="125"/>
      <c r="F8" s="125"/>
      <c r="G8" s="124"/>
      <c r="H8" s="145">
        <v>12</v>
      </c>
      <c r="I8" s="124"/>
      <c r="J8" s="18"/>
      <c r="K8" s="18"/>
    </row>
    <row r="9" spans="1:11" ht="12.75" customHeight="1" x14ac:dyDescent="0.2">
      <c r="A9" s="27"/>
      <c r="B9" s="28"/>
      <c r="C9" s="28"/>
      <c r="D9" s="28"/>
      <c r="E9" s="28"/>
      <c r="F9" s="28"/>
      <c r="G9" s="28"/>
      <c r="H9" s="27"/>
      <c r="I9" s="27"/>
      <c r="J9" s="18"/>
      <c r="K9" s="18"/>
    </row>
    <row r="10" spans="1:11" ht="12.75" customHeight="1" x14ac:dyDescent="0.2">
      <c r="A10" s="144" t="s">
        <v>41</v>
      </c>
      <c r="B10" s="125"/>
      <c r="C10" s="125"/>
      <c r="D10" s="125"/>
      <c r="E10" s="125"/>
      <c r="F10" s="125"/>
      <c r="G10" s="125"/>
      <c r="H10" s="125"/>
      <c r="I10" s="124"/>
      <c r="J10" s="18"/>
      <c r="K10" s="18"/>
    </row>
    <row r="11" spans="1:11" ht="12.75" customHeight="1" x14ac:dyDescent="0.2">
      <c r="A11" s="145" t="s">
        <v>42</v>
      </c>
      <c r="B11" s="124"/>
      <c r="C11" s="145" t="s">
        <v>43</v>
      </c>
      <c r="D11" s="124"/>
      <c r="E11" s="145" t="s">
        <v>44</v>
      </c>
      <c r="F11" s="125"/>
      <c r="G11" s="125"/>
      <c r="H11" s="125"/>
      <c r="I11" s="124"/>
      <c r="J11" s="18"/>
      <c r="K11" s="18"/>
    </row>
    <row r="12" spans="1:11" ht="12.75" customHeight="1" x14ac:dyDescent="0.2">
      <c r="A12" s="145" t="s">
        <v>177</v>
      </c>
      <c r="B12" s="124"/>
      <c r="C12" s="145" t="s">
        <v>46</v>
      </c>
      <c r="D12" s="124"/>
      <c r="E12" s="145">
        <v>3</v>
      </c>
      <c r="F12" s="125"/>
      <c r="G12" s="125"/>
      <c r="H12" s="125"/>
      <c r="I12" s="124"/>
      <c r="J12" s="18"/>
      <c r="K12" s="18"/>
    </row>
    <row r="13" spans="1:11" ht="12.75" customHeight="1" x14ac:dyDescent="0.2">
      <c r="A13" s="27"/>
      <c r="B13" s="28"/>
      <c r="C13" s="28"/>
      <c r="D13" s="28"/>
      <c r="E13" s="28"/>
      <c r="F13" s="28"/>
      <c r="G13" s="28"/>
      <c r="H13" s="27"/>
      <c r="I13" s="27"/>
      <c r="J13" s="18"/>
      <c r="K13" s="18"/>
    </row>
    <row r="14" spans="1:11" ht="12.75" customHeight="1" x14ac:dyDescent="0.2">
      <c r="A14" s="144" t="s">
        <v>47</v>
      </c>
      <c r="B14" s="125"/>
      <c r="C14" s="125"/>
      <c r="D14" s="125"/>
      <c r="E14" s="125"/>
      <c r="F14" s="125"/>
      <c r="G14" s="125"/>
      <c r="H14" s="125"/>
      <c r="I14" s="124"/>
      <c r="J14" s="18"/>
      <c r="K14" s="18"/>
    </row>
    <row r="15" spans="1:11" ht="12.75" customHeight="1" x14ac:dyDescent="0.2">
      <c r="A15" s="29">
        <v>1</v>
      </c>
      <c r="B15" s="134" t="s">
        <v>48</v>
      </c>
      <c r="C15" s="125"/>
      <c r="D15" s="125"/>
      <c r="E15" s="125"/>
      <c r="F15" s="125"/>
      <c r="G15" s="124"/>
      <c r="H15" s="145" t="str">
        <f>A12</f>
        <v>Mecânico Ar Cond.</v>
      </c>
      <c r="I15" s="124"/>
      <c r="J15" s="18"/>
      <c r="K15" s="18"/>
    </row>
    <row r="16" spans="1:11" ht="12.75" customHeight="1" x14ac:dyDescent="0.2">
      <c r="A16" s="29">
        <v>2</v>
      </c>
      <c r="B16" s="134" t="s">
        <v>49</v>
      </c>
      <c r="C16" s="125"/>
      <c r="D16" s="125"/>
      <c r="E16" s="125"/>
      <c r="F16" s="125"/>
      <c r="G16" s="124"/>
      <c r="H16" s="226" t="s">
        <v>19</v>
      </c>
      <c r="I16" s="124"/>
      <c r="J16" s="18"/>
      <c r="K16" s="18"/>
    </row>
    <row r="17" spans="1:11" ht="12.75" customHeight="1" x14ac:dyDescent="0.2">
      <c r="A17" s="29">
        <v>3</v>
      </c>
      <c r="B17" s="134" t="s">
        <v>50</v>
      </c>
      <c r="C17" s="125"/>
      <c r="D17" s="125"/>
      <c r="E17" s="125"/>
      <c r="F17" s="125"/>
      <c r="G17" s="124"/>
      <c r="H17" s="162">
        <v>2511.98</v>
      </c>
      <c r="I17" s="124"/>
      <c r="J17" s="18"/>
      <c r="K17" s="18"/>
    </row>
    <row r="18" spans="1:11" ht="12.75" customHeight="1" x14ac:dyDescent="0.2">
      <c r="A18" s="29">
        <v>4</v>
      </c>
      <c r="B18" s="134" t="s">
        <v>51</v>
      </c>
      <c r="C18" s="125"/>
      <c r="D18" s="125"/>
      <c r="E18" s="125"/>
      <c r="F18" s="125"/>
      <c r="G18" s="124"/>
      <c r="H18" s="145"/>
      <c r="I18" s="124"/>
      <c r="J18" s="18"/>
      <c r="K18" s="18"/>
    </row>
    <row r="19" spans="1:11" ht="12.75" customHeight="1" x14ac:dyDescent="0.2">
      <c r="A19" s="29">
        <v>5</v>
      </c>
      <c r="B19" s="134" t="s">
        <v>52</v>
      </c>
      <c r="C19" s="125"/>
      <c r="D19" s="125"/>
      <c r="E19" s="125"/>
      <c r="F19" s="125"/>
      <c r="G19" s="124"/>
      <c r="H19" s="156">
        <v>45717</v>
      </c>
      <c r="I19" s="124"/>
      <c r="J19" s="18"/>
      <c r="K19" s="18"/>
    </row>
    <row r="20" spans="1:11" ht="12.75" customHeight="1" x14ac:dyDescent="0.2">
      <c r="A20" s="157"/>
      <c r="B20" s="122"/>
      <c r="C20" s="122"/>
      <c r="D20" s="122"/>
      <c r="E20" s="122"/>
      <c r="F20" s="122"/>
      <c r="G20" s="122"/>
      <c r="H20" s="122"/>
      <c r="I20" s="122"/>
      <c r="J20" s="18"/>
      <c r="K20" s="18"/>
    </row>
    <row r="21" spans="1:11" ht="12.75" customHeight="1" x14ac:dyDescent="0.2">
      <c r="A21" s="138" t="s">
        <v>53</v>
      </c>
      <c r="B21" s="125"/>
      <c r="C21" s="125"/>
      <c r="D21" s="125"/>
      <c r="E21" s="125"/>
      <c r="F21" s="125"/>
      <c r="G21" s="125"/>
      <c r="H21" s="125"/>
      <c r="I21" s="124"/>
      <c r="J21" s="18"/>
      <c r="K21" s="18"/>
    </row>
    <row r="22" spans="1:11" ht="12.75" customHeight="1" x14ac:dyDescent="0.2">
      <c r="A22" s="31">
        <v>1</v>
      </c>
      <c r="B22" s="135" t="s">
        <v>54</v>
      </c>
      <c r="C22" s="125"/>
      <c r="D22" s="125"/>
      <c r="E22" s="125"/>
      <c r="F22" s="125"/>
      <c r="G22" s="124"/>
      <c r="H22" s="31" t="s">
        <v>55</v>
      </c>
      <c r="I22" s="31" t="s">
        <v>56</v>
      </c>
      <c r="J22" s="18"/>
      <c r="K22" s="18"/>
    </row>
    <row r="23" spans="1:11" ht="12.75" customHeight="1" x14ac:dyDescent="0.2">
      <c r="A23" s="31" t="s">
        <v>32</v>
      </c>
      <c r="B23" s="134" t="s">
        <v>5</v>
      </c>
      <c r="C23" s="125"/>
      <c r="D23" s="125"/>
      <c r="E23" s="125"/>
      <c r="F23" s="125"/>
      <c r="G23" s="124"/>
      <c r="H23" s="32"/>
      <c r="I23" s="35">
        <f>H17</f>
        <v>2511.98</v>
      </c>
      <c r="J23" s="18"/>
      <c r="K23" s="18"/>
    </row>
    <row r="24" spans="1:11" ht="12.75" customHeight="1" x14ac:dyDescent="0.2">
      <c r="A24" s="31" t="s">
        <v>34</v>
      </c>
      <c r="B24" s="134" t="s">
        <v>57</v>
      </c>
      <c r="C24" s="125"/>
      <c r="D24" s="125"/>
      <c r="E24" s="125"/>
      <c r="F24" s="125"/>
      <c r="G24" s="124"/>
      <c r="H24" s="34">
        <v>0</v>
      </c>
      <c r="J24" s="18"/>
      <c r="K24" s="18"/>
    </row>
    <row r="25" spans="1:11" ht="12.75" customHeight="1" x14ac:dyDescent="0.2">
      <c r="A25" s="31" t="s">
        <v>37</v>
      </c>
      <c r="B25" s="161" t="s">
        <v>162</v>
      </c>
      <c r="C25" s="125"/>
      <c r="D25" s="125"/>
      <c r="E25" s="125"/>
      <c r="F25" s="125"/>
      <c r="G25" s="68">
        <v>1621</v>
      </c>
      <c r="H25" s="69">
        <v>0.2</v>
      </c>
      <c r="I25" s="70">
        <f>G25*H25</f>
        <v>324.20000000000005</v>
      </c>
      <c r="J25" s="18"/>
      <c r="K25" s="18"/>
    </row>
    <row r="26" spans="1:11" ht="12.75" customHeight="1" x14ac:dyDescent="0.2">
      <c r="A26" s="31" t="s">
        <v>39</v>
      </c>
      <c r="B26" s="134" t="s">
        <v>59</v>
      </c>
      <c r="C26" s="125"/>
      <c r="D26" s="125"/>
      <c r="E26" s="125"/>
      <c r="F26" s="125"/>
      <c r="G26" s="124"/>
      <c r="H26" s="34"/>
      <c r="I26" s="35">
        <v>0</v>
      </c>
      <c r="J26" s="18"/>
      <c r="K26" s="18"/>
    </row>
    <row r="27" spans="1:11" ht="12.75" customHeight="1" x14ac:dyDescent="0.2">
      <c r="A27" s="31" t="s">
        <v>60</v>
      </c>
      <c r="B27" s="134" t="s">
        <v>61</v>
      </c>
      <c r="C27" s="125"/>
      <c r="D27" s="125"/>
      <c r="E27" s="125"/>
      <c r="F27" s="125"/>
      <c r="G27" s="124"/>
      <c r="H27" s="34"/>
      <c r="I27" s="35">
        <v>0</v>
      </c>
      <c r="J27" s="18"/>
      <c r="K27" s="18"/>
    </row>
    <row r="28" spans="1:11" ht="12.75" customHeight="1" x14ac:dyDescent="0.2">
      <c r="A28" s="31" t="s">
        <v>62</v>
      </c>
      <c r="B28" s="134" t="s">
        <v>63</v>
      </c>
      <c r="C28" s="125"/>
      <c r="D28" s="125"/>
      <c r="E28" s="125"/>
      <c r="F28" s="125"/>
      <c r="G28" s="124"/>
      <c r="H28" s="34"/>
      <c r="I28" s="35">
        <v>0</v>
      </c>
      <c r="J28" s="18"/>
      <c r="K28" s="18"/>
    </row>
    <row r="29" spans="1:11" ht="12.75" customHeight="1" x14ac:dyDescent="0.2">
      <c r="A29" s="135" t="s">
        <v>64</v>
      </c>
      <c r="B29" s="125"/>
      <c r="C29" s="125"/>
      <c r="D29" s="125"/>
      <c r="E29" s="125"/>
      <c r="F29" s="125"/>
      <c r="G29" s="125"/>
      <c r="H29" s="124"/>
      <c r="I29" s="37">
        <f>TRUNC(SUM(I23:I28),2)</f>
        <v>2836.18</v>
      </c>
      <c r="J29" s="18"/>
      <c r="K29" s="18"/>
    </row>
    <row r="30" spans="1:11" ht="12.75" customHeight="1" x14ac:dyDescent="0.2">
      <c r="A30" s="38"/>
      <c r="B30" s="38"/>
      <c r="C30" s="38"/>
      <c r="D30" s="38"/>
      <c r="E30" s="38"/>
      <c r="F30" s="38"/>
      <c r="G30" s="38"/>
      <c r="H30" s="38"/>
      <c r="I30" s="39"/>
      <c r="J30" s="18"/>
      <c r="K30" s="18"/>
    </row>
    <row r="31" spans="1:11" ht="12.75" customHeight="1" x14ac:dyDescent="0.2">
      <c r="A31" s="138" t="s">
        <v>65</v>
      </c>
      <c r="B31" s="125"/>
      <c r="C31" s="125"/>
      <c r="D31" s="125"/>
      <c r="E31" s="125"/>
      <c r="F31" s="125"/>
      <c r="G31" s="125"/>
      <c r="H31" s="125"/>
      <c r="I31" s="124"/>
      <c r="J31" s="18"/>
      <c r="K31" s="18"/>
    </row>
    <row r="32" spans="1:11" ht="12.75" customHeight="1" x14ac:dyDescent="0.2">
      <c r="A32" s="135" t="s">
        <v>66</v>
      </c>
      <c r="B32" s="125"/>
      <c r="C32" s="125"/>
      <c r="D32" s="125"/>
      <c r="E32" s="125"/>
      <c r="F32" s="125"/>
      <c r="G32" s="124"/>
      <c r="H32" s="31" t="s">
        <v>55</v>
      </c>
      <c r="I32" s="31" t="s">
        <v>56</v>
      </c>
      <c r="J32" s="18"/>
      <c r="K32" s="18"/>
    </row>
    <row r="33" spans="1:11" ht="12.75" customHeight="1" x14ac:dyDescent="0.2">
      <c r="A33" s="31" t="s">
        <v>32</v>
      </c>
      <c r="B33" s="134" t="s">
        <v>178</v>
      </c>
      <c r="C33" s="125"/>
      <c r="D33" s="125"/>
      <c r="E33" s="125"/>
      <c r="F33" s="125"/>
      <c r="G33" s="124"/>
      <c r="H33" s="40">
        <v>8.3299999999999999E-2</v>
      </c>
      <c r="I33" s="35">
        <f>TRUNC($I$29*H33,2)</f>
        <v>236.25</v>
      </c>
      <c r="J33" s="18"/>
      <c r="K33" s="18"/>
    </row>
    <row r="34" spans="1:11" ht="12.75" customHeight="1" x14ac:dyDescent="0.2">
      <c r="A34" s="31" t="s">
        <v>34</v>
      </c>
      <c r="B34" s="134" t="s">
        <v>68</v>
      </c>
      <c r="C34" s="125"/>
      <c r="D34" s="125"/>
      <c r="E34" s="125"/>
      <c r="F34" s="125"/>
      <c r="G34" s="124"/>
      <c r="H34" s="41">
        <v>0.121</v>
      </c>
      <c r="I34" s="35">
        <f>TRUNC(H34*I29,2)</f>
        <v>343.17</v>
      </c>
      <c r="J34" s="18"/>
      <c r="K34" s="18"/>
    </row>
    <row r="35" spans="1:11" ht="12.75" customHeight="1" x14ac:dyDescent="0.2">
      <c r="A35" s="135" t="s">
        <v>69</v>
      </c>
      <c r="B35" s="125"/>
      <c r="C35" s="125"/>
      <c r="D35" s="125"/>
      <c r="E35" s="125"/>
      <c r="F35" s="125"/>
      <c r="G35" s="124"/>
      <c r="H35" s="42">
        <f>TRUNC(SUM(H33:H34),4)</f>
        <v>0.20430000000000001</v>
      </c>
      <c r="I35" s="37">
        <f>TRUNC(SUM(I33:I34),2)</f>
        <v>579.41999999999996</v>
      </c>
      <c r="J35" s="18"/>
      <c r="K35" s="18"/>
    </row>
    <row r="36" spans="1:11" ht="12.75" customHeight="1" x14ac:dyDescent="0.2">
      <c r="A36" s="31"/>
      <c r="B36" s="135"/>
      <c r="C36" s="125"/>
      <c r="D36" s="125"/>
      <c r="E36" s="125"/>
      <c r="F36" s="125"/>
      <c r="G36" s="124"/>
      <c r="H36" s="42"/>
      <c r="I36" s="37"/>
      <c r="J36" s="18"/>
      <c r="K36" s="18"/>
    </row>
    <row r="37" spans="1:11" ht="12.75" customHeight="1" x14ac:dyDescent="0.2">
      <c r="A37" s="43"/>
      <c r="B37" s="146" t="s">
        <v>70</v>
      </c>
      <c r="C37" s="125"/>
      <c r="D37" s="125"/>
      <c r="E37" s="125"/>
      <c r="F37" s="125"/>
      <c r="G37" s="137"/>
      <c r="H37" s="44"/>
      <c r="I37" s="45">
        <f>I29+I35</f>
        <v>3415.6</v>
      </c>
      <c r="J37" s="24"/>
      <c r="K37" s="39"/>
    </row>
    <row r="38" spans="1:11" ht="12.75" customHeight="1" x14ac:dyDescent="0.2">
      <c r="A38" s="135" t="s">
        <v>71</v>
      </c>
      <c r="B38" s="125"/>
      <c r="C38" s="125"/>
      <c r="D38" s="125"/>
      <c r="E38" s="125"/>
      <c r="F38" s="125"/>
      <c r="G38" s="124"/>
      <c r="H38" s="31" t="s">
        <v>55</v>
      </c>
      <c r="I38" s="31" t="s">
        <v>56</v>
      </c>
      <c r="J38" s="18"/>
      <c r="K38" s="18"/>
    </row>
    <row r="39" spans="1:11" ht="12.75" customHeight="1" x14ac:dyDescent="0.2">
      <c r="A39" s="31" t="s">
        <v>32</v>
      </c>
      <c r="B39" s="134" t="s">
        <v>72</v>
      </c>
      <c r="C39" s="125"/>
      <c r="D39" s="125"/>
      <c r="E39" s="125"/>
      <c r="F39" s="125"/>
      <c r="G39" s="124"/>
      <c r="H39" s="40">
        <v>0.2</v>
      </c>
      <c r="I39" s="35">
        <f t="shared" ref="I39:I46" si="0">H39*$I$37</f>
        <v>683.12</v>
      </c>
      <c r="J39" s="18"/>
      <c r="K39" s="18"/>
    </row>
    <row r="40" spans="1:11" ht="12.75" customHeight="1" x14ac:dyDescent="0.2">
      <c r="A40" s="31" t="s">
        <v>34</v>
      </c>
      <c r="B40" s="134" t="s">
        <v>73</v>
      </c>
      <c r="C40" s="125"/>
      <c r="D40" s="125"/>
      <c r="E40" s="125"/>
      <c r="F40" s="125"/>
      <c r="G40" s="124"/>
      <c r="H40" s="40">
        <v>2.5000000000000001E-2</v>
      </c>
      <c r="I40" s="35">
        <f t="shared" si="0"/>
        <v>85.39</v>
      </c>
      <c r="J40" s="18"/>
      <c r="K40" s="18"/>
    </row>
    <row r="41" spans="1:11" ht="12.75" customHeight="1" x14ac:dyDescent="0.2">
      <c r="A41" s="31" t="s">
        <v>37</v>
      </c>
      <c r="B41" s="134" t="s">
        <v>74</v>
      </c>
      <c r="C41" s="125"/>
      <c r="D41" s="125"/>
      <c r="E41" s="125"/>
      <c r="F41" s="125"/>
      <c r="G41" s="124"/>
      <c r="H41" s="40">
        <v>0.03</v>
      </c>
      <c r="I41" s="35">
        <f t="shared" si="0"/>
        <v>102.46799999999999</v>
      </c>
      <c r="J41" s="18"/>
      <c r="K41" s="18"/>
    </row>
    <row r="42" spans="1:11" ht="12.75" customHeight="1" x14ac:dyDescent="0.2">
      <c r="A42" s="31" t="s">
        <v>39</v>
      </c>
      <c r="B42" s="134" t="s">
        <v>75</v>
      </c>
      <c r="C42" s="125"/>
      <c r="D42" s="125"/>
      <c r="E42" s="125"/>
      <c r="F42" s="125"/>
      <c r="G42" s="124"/>
      <c r="H42" s="40">
        <v>1.4999999999999999E-2</v>
      </c>
      <c r="I42" s="35">
        <f t="shared" si="0"/>
        <v>51.233999999999995</v>
      </c>
      <c r="J42" s="18"/>
      <c r="K42" s="18"/>
    </row>
    <row r="43" spans="1:11" ht="12.75" customHeight="1" x14ac:dyDescent="0.2">
      <c r="A43" s="31" t="s">
        <v>60</v>
      </c>
      <c r="B43" s="134" t="s">
        <v>76</v>
      </c>
      <c r="C43" s="125"/>
      <c r="D43" s="125"/>
      <c r="E43" s="125"/>
      <c r="F43" s="125"/>
      <c r="G43" s="124"/>
      <c r="H43" s="40">
        <v>0.01</v>
      </c>
      <c r="I43" s="35">
        <f t="shared" si="0"/>
        <v>34.155999999999999</v>
      </c>
      <c r="J43" s="18"/>
      <c r="K43" s="18"/>
    </row>
    <row r="44" spans="1:11" ht="12.75" customHeight="1" x14ac:dyDescent="0.2">
      <c r="A44" s="31" t="s">
        <v>62</v>
      </c>
      <c r="B44" s="134" t="s">
        <v>77</v>
      </c>
      <c r="C44" s="125"/>
      <c r="D44" s="125"/>
      <c r="E44" s="125"/>
      <c r="F44" s="125"/>
      <c r="G44" s="124"/>
      <c r="H44" s="40">
        <v>6.0000000000000001E-3</v>
      </c>
      <c r="I44" s="35">
        <f t="shared" si="0"/>
        <v>20.493600000000001</v>
      </c>
      <c r="J44" s="18"/>
      <c r="K44" s="18"/>
    </row>
    <row r="45" spans="1:11" ht="12.75" customHeight="1" x14ac:dyDescent="0.2">
      <c r="A45" s="31" t="s">
        <v>78</v>
      </c>
      <c r="B45" s="134" t="s">
        <v>79</v>
      </c>
      <c r="C45" s="125"/>
      <c r="D45" s="125"/>
      <c r="E45" s="125"/>
      <c r="F45" s="125"/>
      <c r="G45" s="124"/>
      <c r="H45" s="40">
        <v>2E-3</v>
      </c>
      <c r="I45" s="35">
        <f t="shared" si="0"/>
        <v>6.8311999999999999</v>
      </c>
      <c r="J45" s="18"/>
      <c r="K45" s="18"/>
    </row>
    <row r="46" spans="1:11" ht="12.75" customHeight="1" x14ac:dyDescent="0.2">
      <c r="A46" s="31" t="s">
        <v>80</v>
      </c>
      <c r="B46" s="134" t="s">
        <v>81</v>
      </c>
      <c r="C46" s="125"/>
      <c r="D46" s="125"/>
      <c r="E46" s="125"/>
      <c r="F46" s="125"/>
      <c r="G46" s="124"/>
      <c r="H46" s="40">
        <v>0.08</v>
      </c>
      <c r="I46" s="35">
        <f t="shared" si="0"/>
        <v>273.24799999999999</v>
      </c>
      <c r="J46" s="18"/>
      <c r="K46" s="18"/>
    </row>
    <row r="47" spans="1:11" ht="12.75" customHeight="1" x14ac:dyDescent="0.2">
      <c r="A47" s="135" t="s">
        <v>82</v>
      </c>
      <c r="B47" s="125"/>
      <c r="C47" s="125"/>
      <c r="D47" s="125"/>
      <c r="E47" s="125"/>
      <c r="F47" s="125"/>
      <c r="G47" s="124"/>
      <c r="H47" s="42">
        <f>SUM(H39:H46)</f>
        <v>0.36800000000000005</v>
      </c>
      <c r="I47" s="37">
        <f>TRUNC(SUM(I39:I46),2)</f>
        <v>1256.94</v>
      </c>
      <c r="J47" s="18"/>
      <c r="K47" s="18"/>
    </row>
    <row r="48" spans="1:11" ht="12.75" customHeight="1" x14ac:dyDescent="0.2">
      <c r="A48" s="143"/>
      <c r="B48" s="125"/>
      <c r="C48" s="125"/>
      <c r="D48" s="125"/>
      <c r="E48" s="125"/>
      <c r="F48" s="125"/>
      <c r="G48" s="125"/>
      <c r="H48" s="125"/>
      <c r="I48" s="137"/>
      <c r="J48" s="18"/>
      <c r="K48" s="18"/>
    </row>
    <row r="49" spans="1:11" ht="12.75" customHeight="1" x14ac:dyDescent="0.2">
      <c r="A49" s="135" t="s">
        <v>83</v>
      </c>
      <c r="B49" s="125"/>
      <c r="C49" s="125"/>
      <c r="D49" s="125"/>
      <c r="E49" s="125"/>
      <c r="F49" s="125"/>
      <c r="G49" s="124"/>
      <c r="H49" s="46"/>
      <c r="I49" s="31" t="s">
        <v>56</v>
      </c>
      <c r="J49" s="18"/>
      <c r="K49" s="18"/>
    </row>
    <row r="50" spans="1:11" ht="12.75" customHeight="1" x14ac:dyDescent="0.2">
      <c r="A50" s="31" t="s">
        <v>32</v>
      </c>
      <c r="B50" s="142" t="s">
        <v>167</v>
      </c>
      <c r="C50" s="125"/>
      <c r="D50" s="125"/>
      <c r="E50" s="125"/>
      <c r="F50" s="125"/>
      <c r="G50" s="124"/>
      <c r="H50" s="29" t="s">
        <v>85</v>
      </c>
      <c r="I50" s="47">
        <f>(9.4*2*22)-(I23*0.06)</f>
        <v>262.88120000000004</v>
      </c>
      <c r="J50" s="18"/>
      <c r="K50" s="18"/>
    </row>
    <row r="51" spans="1:11" ht="12.75" customHeight="1" x14ac:dyDescent="0.2">
      <c r="A51" s="31" t="s">
        <v>34</v>
      </c>
      <c r="B51" s="142" t="s">
        <v>164</v>
      </c>
      <c r="C51" s="125"/>
      <c r="D51" s="125"/>
      <c r="E51" s="125"/>
      <c r="F51" s="125"/>
      <c r="G51" s="124"/>
      <c r="H51" s="29" t="s">
        <v>85</v>
      </c>
      <c r="I51" s="47">
        <f>19.41*22*0.9</f>
        <v>384.31799999999998</v>
      </c>
      <c r="J51" s="18"/>
      <c r="K51" s="18"/>
    </row>
    <row r="52" spans="1:11" ht="12.75" customHeight="1" x14ac:dyDescent="0.2">
      <c r="A52" s="31" t="s">
        <v>37</v>
      </c>
      <c r="B52" s="142" t="s">
        <v>87</v>
      </c>
      <c r="C52" s="125"/>
      <c r="D52" s="125"/>
      <c r="E52" s="125"/>
      <c r="F52" s="125"/>
      <c r="G52" s="124"/>
      <c r="H52" s="48">
        <v>0</v>
      </c>
      <c r="I52" s="47">
        <f t="shared" ref="I52:I53" si="1">H52</f>
        <v>0</v>
      </c>
      <c r="J52" s="18"/>
      <c r="K52" s="18"/>
    </row>
    <row r="53" spans="1:11" ht="12.75" customHeight="1" x14ac:dyDescent="0.2">
      <c r="A53" s="31" t="s">
        <v>39</v>
      </c>
      <c r="B53" s="134" t="s">
        <v>88</v>
      </c>
      <c r="C53" s="125"/>
      <c r="D53" s="125"/>
      <c r="E53" s="125"/>
      <c r="F53" s="125"/>
      <c r="G53" s="124"/>
      <c r="H53" s="48">
        <v>20</v>
      </c>
      <c r="I53" s="47">
        <f t="shared" si="1"/>
        <v>20</v>
      </c>
      <c r="J53" s="18"/>
      <c r="K53" s="18"/>
    </row>
    <row r="54" spans="1:11" ht="12.75" customHeight="1" x14ac:dyDescent="0.2">
      <c r="A54" s="31" t="s">
        <v>60</v>
      </c>
      <c r="B54" s="134" t="s">
        <v>89</v>
      </c>
      <c r="C54" s="125"/>
      <c r="D54" s="125"/>
      <c r="E54" s="125"/>
      <c r="F54" s="125"/>
      <c r="G54" s="124"/>
      <c r="H54" s="49">
        <v>8.4</v>
      </c>
      <c r="I54" s="47">
        <f>H54*22</f>
        <v>184.8</v>
      </c>
      <c r="J54" s="18"/>
      <c r="K54" s="18"/>
    </row>
    <row r="55" spans="1:11" ht="12.75" customHeight="1" x14ac:dyDescent="0.2">
      <c r="A55" s="31" t="s">
        <v>62</v>
      </c>
      <c r="B55" s="142" t="s">
        <v>90</v>
      </c>
      <c r="C55" s="125"/>
      <c r="D55" s="125"/>
      <c r="E55" s="125"/>
      <c r="F55" s="125"/>
      <c r="G55" s="124"/>
      <c r="H55" s="29" t="s">
        <v>85</v>
      </c>
      <c r="I55" s="47">
        <v>21.6</v>
      </c>
      <c r="J55" s="18"/>
      <c r="K55" s="18"/>
    </row>
    <row r="56" spans="1:11" ht="12.75" customHeight="1" x14ac:dyDescent="0.2">
      <c r="A56" s="135" t="s">
        <v>91</v>
      </c>
      <c r="B56" s="125"/>
      <c r="C56" s="125"/>
      <c r="D56" s="125"/>
      <c r="E56" s="125"/>
      <c r="F56" s="125"/>
      <c r="G56" s="125"/>
      <c r="H56" s="124"/>
      <c r="I56" s="37">
        <f>SUM(I50:I55)</f>
        <v>873.5992</v>
      </c>
      <c r="J56" s="18"/>
      <c r="K56" s="18"/>
    </row>
    <row r="57" spans="1:11" ht="12.75" customHeight="1" x14ac:dyDescent="0.2">
      <c r="A57" s="143"/>
      <c r="B57" s="125"/>
      <c r="C57" s="125"/>
      <c r="D57" s="125"/>
      <c r="E57" s="125"/>
      <c r="F57" s="125"/>
      <c r="G57" s="125"/>
      <c r="H57" s="125"/>
      <c r="I57" s="137"/>
      <c r="J57" s="18"/>
      <c r="K57" s="18"/>
    </row>
    <row r="58" spans="1:11" ht="12.75" customHeight="1" x14ac:dyDescent="0.2">
      <c r="A58" s="144" t="s">
        <v>92</v>
      </c>
      <c r="B58" s="125"/>
      <c r="C58" s="125"/>
      <c r="D58" s="125"/>
      <c r="E58" s="125"/>
      <c r="F58" s="125"/>
      <c r="G58" s="125"/>
      <c r="H58" s="125"/>
      <c r="I58" s="124"/>
      <c r="J58" s="18"/>
      <c r="K58" s="18"/>
    </row>
    <row r="59" spans="1:11" ht="12.75" customHeight="1" x14ac:dyDescent="0.2">
      <c r="A59" s="135" t="s">
        <v>93</v>
      </c>
      <c r="B59" s="125"/>
      <c r="C59" s="125"/>
      <c r="D59" s="125"/>
      <c r="E59" s="125"/>
      <c r="F59" s="125"/>
      <c r="G59" s="125"/>
      <c r="H59" s="124"/>
      <c r="I59" s="31" t="s">
        <v>56</v>
      </c>
      <c r="J59" s="18"/>
      <c r="K59" s="18"/>
    </row>
    <row r="60" spans="1:11" ht="12.75" customHeight="1" x14ac:dyDescent="0.2">
      <c r="A60" s="31" t="s">
        <v>94</v>
      </c>
      <c r="B60" s="145" t="s">
        <v>95</v>
      </c>
      <c r="C60" s="125"/>
      <c r="D60" s="125"/>
      <c r="E60" s="125"/>
      <c r="F60" s="125"/>
      <c r="G60" s="125"/>
      <c r="H60" s="124"/>
      <c r="I60" s="35">
        <f>I35</f>
        <v>579.41999999999996</v>
      </c>
      <c r="J60" s="18"/>
      <c r="K60" s="18"/>
    </row>
    <row r="61" spans="1:11" ht="12.75" customHeight="1" x14ac:dyDescent="0.2">
      <c r="A61" s="31" t="s">
        <v>96</v>
      </c>
      <c r="B61" s="145" t="s">
        <v>97</v>
      </c>
      <c r="C61" s="125"/>
      <c r="D61" s="125"/>
      <c r="E61" s="125"/>
      <c r="F61" s="125"/>
      <c r="G61" s="125"/>
      <c r="H61" s="124"/>
      <c r="I61" s="35">
        <f>I47</f>
        <v>1256.94</v>
      </c>
      <c r="J61" s="18"/>
      <c r="K61" s="18"/>
    </row>
    <row r="62" spans="1:11" ht="12.75" customHeight="1" x14ac:dyDescent="0.2">
      <c r="A62" s="31" t="s">
        <v>98</v>
      </c>
      <c r="B62" s="145" t="s">
        <v>99</v>
      </c>
      <c r="C62" s="125"/>
      <c r="D62" s="125"/>
      <c r="E62" s="125"/>
      <c r="F62" s="125"/>
      <c r="G62" s="125"/>
      <c r="H62" s="124"/>
      <c r="I62" s="35">
        <f>I56</f>
        <v>873.5992</v>
      </c>
      <c r="J62" s="18"/>
      <c r="K62" s="18"/>
    </row>
    <row r="63" spans="1:11" ht="12.75" customHeight="1" x14ac:dyDescent="0.2">
      <c r="A63" s="135" t="s">
        <v>100</v>
      </c>
      <c r="B63" s="125"/>
      <c r="C63" s="125"/>
      <c r="D63" s="125"/>
      <c r="E63" s="125"/>
      <c r="F63" s="125"/>
      <c r="G63" s="125"/>
      <c r="H63" s="124"/>
      <c r="I63" s="37">
        <f>TRUNC(SUM(I60:I62),2)</f>
        <v>2709.95</v>
      </c>
      <c r="J63" s="18"/>
      <c r="K63" s="18"/>
    </row>
    <row r="64" spans="1:11" ht="12.75" customHeight="1" x14ac:dyDescent="0.2">
      <c r="A64" s="139"/>
      <c r="B64" s="140"/>
      <c r="C64" s="140"/>
      <c r="D64" s="140"/>
      <c r="E64" s="140"/>
      <c r="F64" s="140"/>
      <c r="G64" s="140"/>
      <c r="H64" s="140"/>
      <c r="I64" s="141"/>
      <c r="J64" s="18"/>
      <c r="K64" s="18"/>
    </row>
    <row r="65" spans="1:26" ht="12.75" customHeight="1" x14ac:dyDescent="0.2">
      <c r="A65" s="138" t="s">
        <v>101</v>
      </c>
      <c r="B65" s="125"/>
      <c r="C65" s="125"/>
      <c r="D65" s="125"/>
      <c r="E65" s="125"/>
      <c r="F65" s="125"/>
      <c r="G65" s="125"/>
      <c r="H65" s="125"/>
      <c r="I65" s="124"/>
      <c r="J65" s="18"/>
      <c r="K65" s="18"/>
    </row>
    <row r="66" spans="1:26" ht="12.75" customHeight="1" x14ac:dyDescent="0.2">
      <c r="A66" s="31">
        <v>3</v>
      </c>
      <c r="B66" s="135" t="s">
        <v>102</v>
      </c>
      <c r="C66" s="125"/>
      <c r="D66" s="125"/>
      <c r="E66" s="125"/>
      <c r="F66" s="125"/>
      <c r="G66" s="124"/>
      <c r="H66" s="31" t="s">
        <v>55</v>
      </c>
      <c r="I66" s="31" t="s">
        <v>56</v>
      </c>
      <c r="J66" s="18"/>
      <c r="K66" s="18"/>
    </row>
    <row r="67" spans="1:26" ht="12.75" customHeight="1" x14ac:dyDescent="0.2">
      <c r="A67" s="31" t="s">
        <v>32</v>
      </c>
      <c r="B67" s="134" t="s">
        <v>103</v>
      </c>
      <c r="C67" s="125"/>
      <c r="D67" s="125"/>
      <c r="E67" s="125"/>
      <c r="F67" s="125"/>
      <c r="G67" s="124"/>
      <c r="H67" s="40">
        <v>4.1999999999999997E-3</v>
      </c>
      <c r="I67" s="35">
        <f t="shared" ref="I67:I72" si="2">$I$29*H67</f>
        <v>11.911955999999998</v>
      </c>
      <c r="J67" s="18"/>
      <c r="K67" s="18"/>
    </row>
    <row r="68" spans="1:26" ht="12.75" customHeight="1" x14ac:dyDescent="0.2">
      <c r="A68" s="31" t="s">
        <v>34</v>
      </c>
      <c r="B68" s="134" t="s">
        <v>104</v>
      </c>
      <c r="C68" s="125"/>
      <c r="D68" s="125"/>
      <c r="E68" s="125"/>
      <c r="F68" s="125"/>
      <c r="G68" s="124"/>
      <c r="H68" s="40">
        <v>3.3599999999999998E-4</v>
      </c>
      <c r="I68" s="35">
        <f t="shared" si="2"/>
        <v>0.95295647999999988</v>
      </c>
      <c r="J68" s="18"/>
      <c r="K68" s="18"/>
    </row>
    <row r="69" spans="1:26" ht="12.75" customHeight="1" x14ac:dyDescent="0.2">
      <c r="A69" s="31" t="s">
        <v>37</v>
      </c>
      <c r="B69" s="134" t="s">
        <v>105</v>
      </c>
      <c r="C69" s="125"/>
      <c r="D69" s="125"/>
      <c r="E69" s="125"/>
      <c r="F69" s="125"/>
      <c r="G69" s="124"/>
      <c r="H69" s="40">
        <v>3.2000000000000001E-2</v>
      </c>
      <c r="I69" s="35">
        <f t="shared" si="2"/>
        <v>90.75775999999999</v>
      </c>
      <c r="J69" s="18"/>
      <c r="K69" s="18"/>
    </row>
    <row r="70" spans="1:26" ht="12.75" customHeight="1" x14ac:dyDescent="0.2">
      <c r="A70" s="31" t="s">
        <v>39</v>
      </c>
      <c r="B70" s="134" t="s">
        <v>106</v>
      </c>
      <c r="C70" s="125"/>
      <c r="D70" s="125"/>
      <c r="E70" s="125"/>
      <c r="F70" s="125"/>
      <c r="G70" s="124"/>
      <c r="H70" s="40">
        <v>1.9400000000000001E-2</v>
      </c>
      <c r="I70" s="35">
        <f t="shared" si="2"/>
        <v>55.021892000000001</v>
      </c>
      <c r="J70" s="18"/>
      <c r="K70" s="18"/>
    </row>
    <row r="71" spans="1:26" ht="12.75" customHeight="1" x14ac:dyDescent="0.2">
      <c r="A71" s="31" t="s">
        <v>60</v>
      </c>
      <c r="B71" s="134" t="s">
        <v>107</v>
      </c>
      <c r="C71" s="125"/>
      <c r="D71" s="125"/>
      <c r="E71" s="125"/>
      <c r="F71" s="125"/>
      <c r="G71" s="124"/>
      <c r="H71" s="41">
        <f>H47*H70</f>
        <v>7.1392000000000009E-3</v>
      </c>
      <c r="I71" s="35">
        <f t="shared" si="2"/>
        <v>20.248056256000002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2">
      <c r="A72" s="31" t="s">
        <v>62</v>
      </c>
      <c r="B72" s="134" t="s">
        <v>108</v>
      </c>
      <c r="C72" s="125"/>
      <c r="D72" s="125"/>
      <c r="E72" s="125"/>
      <c r="F72" s="125"/>
      <c r="G72" s="124"/>
      <c r="H72" s="40">
        <v>8.0000000000000002E-3</v>
      </c>
      <c r="I72" s="35">
        <f t="shared" si="2"/>
        <v>22.689439999999998</v>
      </c>
      <c r="J72" s="18"/>
      <c r="K72" s="18"/>
    </row>
    <row r="73" spans="1:26" ht="12.75" customHeight="1" x14ac:dyDescent="0.2">
      <c r="A73" s="135" t="s">
        <v>109</v>
      </c>
      <c r="B73" s="125"/>
      <c r="C73" s="125"/>
      <c r="D73" s="125"/>
      <c r="E73" s="125"/>
      <c r="F73" s="125"/>
      <c r="G73" s="124"/>
      <c r="H73" s="42">
        <f>TRUNC(SUM(H67:H72),4)</f>
        <v>7.0999999999999994E-2</v>
      </c>
      <c r="I73" s="37">
        <f>TRUNC(SUM(I67:I72),2)</f>
        <v>201.58</v>
      </c>
      <c r="J73" s="18"/>
      <c r="K73" s="18"/>
    </row>
    <row r="74" spans="1:26" ht="12.75" customHeight="1" x14ac:dyDescent="0.2">
      <c r="A74" s="135"/>
      <c r="B74" s="125"/>
      <c r="C74" s="125"/>
      <c r="D74" s="125"/>
      <c r="E74" s="125"/>
      <c r="F74" s="125"/>
      <c r="G74" s="125"/>
      <c r="H74" s="125"/>
      <c r="I74" s="125"/>
      <c r="J74" s="18"/>
      <c r="K74" s="18"/>
    </row>
    <row r="75" spans="1:26" ht="12.75" customHeight="1" x14ac:dyDescent="0.2">
      <c r="A75" s="138" t="s">
        <v>110</v>
      </c>
      <c r="B75" s="125"/>
      <c r="C75" s="125"/>
      <c r="D75" s="125"/>
      <c r="E75" s="125"/>
      <c r="F75" s="125"/>
      <c r="G75" s="125"/>
      <c r="H75" s="125"/>
      <c r="I75" s="124"/>
      <c r="J75" s="18"/>
      <c r="K75" s="18"/>
    </row>
    <row r="76" spans="1:26" ht="12.75" customHeight="1" x14ac:dyDescent="0.2">
      <c r="A76" s="135" t="s">
        <v>111</v>
      </c>
      <c r="B76" s="125"/>
      <c r="C76" s="125"/>
      <c r="D76" s="125"/>
      <c r="E76" s="125"/>
      <c r="F76" s="125"/>
      <c r="G76" s="124"/>
      <c r="H76" s="31" t="s">
        <v>55</v>
      </c>
      <c r="I76" s="31" t="s">
        <v>56</v>
      </c>
      <c r="J76" s="18"/>
      <c r="K76" s="18"/>
    </row>
    <row r="77" spans="1:26" ht="12.75" customHeight="1" x14ac:dyDescent="0.2">
      <c r="A77" s="31" t="s">
        <v>32</v>
      </c>
      <c r="B77" s="134" t="s">
        <v>112</v>
      </c>
      <c r="C77" s="125"/>
      <c r="D77" s="125"/>
      <c r="E77" s="125"/>
      <c r="F77" s="125"/>
      <c r="G77" s="124"/>
      <c r="H77" s="34">
        <v>0</v>
      </c>
      <c r="I77" s="35">
        <f t="shared" ref="I77:I82" si="3">$I$29*H77</f>
        <v>0</v>
      </c>
      <c r="J77" s="18"/>
      <c r="K77" s="18"/>
    </row>
    <row r="78" spans="1:26" ht="12.75" customHeight="1" x14ac:dyDescent="0.2">
      <c r="A78" s="31" t="s">
        <v>34</v>
      </c>
      <c r="B78" s="134" t="s">
        <v>113</v>
      </c>
      <c r="C78" s="125"/>
      <c r="D78" s="125"/>
      <c r="E78" s="125"/>
      <c r="F78" s="125"/>
      <c r="G78" s="124"/>
      <c r="H78" s="34">
        <v>8.2000000000000007E-3</v>
      </c>
      <c r="I78" s="35">
        <f t="shared" si="3"/>
        <v>23.256676000000002</v>
      </c>
      <c r="J78" s="18"/>
      <c r="K78" s="18"/>
    </row>
    <row r="79" spans="1:26" ht="12.75" customHeight="1" x14ac:dyDescent="0.2">
      <c r="A79" s="31" t="s">
        <v>37</v>
      </c>
      <c r="B79" s="134" t="s">
        <v>114</v>
      </c>
      <c r="C79" s="125"/>
      <c r="D79" s="125"/>
      <c r="E79" s="125"/>
      <c r="F79" s="125"/>
      <c r="G79" s="124"/>
      <c r="H79" s="34">
        <v>2.0000000000000001E-4</v>
      </c>
      <c r="I79" s="35">
        <f t="shared" si="3"/>
        <v>0.56723599999999996</v>
      </c>
      <c r="J79" s="18"/>
      <c r="K79" s="18"/>
    </row>
    <row r="80" spans="1:26" ht="12.75" customHeight="1" x14ac:dyDescent="0.2">
      <c r="A80" s="31" t="s">
        <v>39</v>
      </c>
      <c r="B80" s="134" t="s">
        <v>179</v>
      </c>
      <c r="C80" s="125"/>
      <c r="D80" s="125"/>
      <c r="E80" s="125"/>
      <c r="F80" s="125"/>
      <c r="G80" s="124"/>
      <c r="H80" s="34">
        <v>2.9999999999999997E-4</v>
      </c>
      <c r="I80" s="35">
        <f t="shared" si="3"/>
        <v>0.85085399999999989</v>
      </c>
      <c r="J80" s="18"/>
      <c r="K80" s="18"/>
    </row>
    <row r="81" spans="1:11" ht="12.75" customHeight="1" x14ac:dyDescent="0.2">
      <c r="A81" s="31" t="s">
        <v>60</v>
      </c>
      <c r="B81" s="134" t="s">
        <v>116</v>
      </c>
      <c r="C81" s="125"/>
      <c r="D81" s="125"/>
      <c r="E81" s="125"/>
      <c r="F81" s="125"/>
      <c r="G81" s="124"/>
      <c r="H81" s="34">
        <v>6.1000000000000004E-3</v>
      </c>
      <c r="I81" s="35">
        <f t="shared" si="3"/>
        <v>17.300698000000001</v>
      </c>
      <c r="J81" s="18"/>
      <c r="K81" s="50"/>
    </row>
    <row r="82" spans="1:11" ht="12.75" customHeight="1" x14ac:dyDescent="0.2">
      <c r="A82" s="31" t="s">
        <v>62</v>
      </c>
      <c r="B82" s="134" t="s">
        <v>117</v>
      </c>
      <c r="C82" s="125"/>
      <c r="D82" s="125"/>
      <c r="E82" s="125"/>
      <c r="F82" s="125"/>
      <c r="G82" s="124"/>
      <c r="H82" s="34">
        <v>0</v>
      </c>
      <c r="I82" s="35">
        <f t="shared" si="3"/>
        <v>0</v>
      </c>
      <c r="J82" s="18"/>
      <c r="K82" s="18"/>
    </row>
    <row r="83" spans="1:11" ht="12.75" customHeight="1" x14ac:dyDescent="0.2">
      <c r="A83" s="135" t="s">
        <v>118</v>
      </c>
      <c r="B83" s="125"/>
      <c r="C83" s="125"/>
      <c r="D83" s="125"/>
      <c r="E83" s="125"/>
      <c r="F83" s="125"/>
      <c r="G83" s="124"/>
      <c r="H83" s="46">
        <f>TRUNC(SUM(H77:H82),4)</f>
        <v>1.4800000000000001E-2</v>
      </c>
      <c r="I83" s="37">
        <f>TRUNC(SUM(I77:I82),2)</f>
        <v>41.97</v>
      </c>
      <c r="J83" s="18"/>
      <c r="K83" s="18"/>
    </row>
    <row r="84" spans="1:11" ht="12.75" customHeight="1" x14ac:dyDescent="0.2">
      <c r="A84" s="136"/>
      <c r="B84" s="125"/>
      <c r="C84" s="125"/>
      <c r="D84" s="125"/>
      <c r="E84" s="125"/>
      <c r="F84" s="125"/>
      <c r="G84" s="125"/>
      <c r="H84" s="125"/>
      <c r="I84" s="137"/>
      <c r="J84" s="18"/>
      <c r="K84" s="18"/>
    </row>
    <row r="85" spans="1:11" ht="12.75" customHeight="1" x14ac:dyDescent="0.2">
      <c r="A85" s="135" t="s">
        <v>119</v>
      </c>
      <c r="B85" s="125"/>
      <c r="C85" s="125"/>
      <c r="D85" s="125"/>
      <c r="E85" s="125"/>
      <c r="F85" s="125"/>
      <c r="G85" s="124"/>
      <c r="H85" s="31" t="s">
        <v>55</v>
      </c>
      <c r="I85" s="31" t="s">
        <v>56</v>
      </c>
      <c r="J85" s="18"/>
      <c r="K85" s="18"/>
    </row>
    <row r="86" spans="1:11" ht="12.75" customHeight="1" x14ac:dyDescent="0.2">
      <c r="A86" s="31" t="s">
        <v>32</v>
      </c>
      <c r="B86" s="134" t="s">
        <v>120</v>
      </c>
      <c r="C86" s="125"/>
      <c r="D86" s="125"/>
      <c r="E86" s="125"/>
      <c r="F86" s="125"/>
      <c r="G86" s="124"/>
      <c r="H86" s="34">
        <v>0</v>
      </c>
      <c r="I86" s="35">
        <f>$I$29*H86</f>
        <v>0</v>
      </c>
      <c r="J86" s="18"/>
      <c r="K86" s="18"/>
    </row>
    <row r="87" spans="1:11" ht="12.75" customHeight="1" x14ac:dyDescent="0.2">
      <c r="A87" s="135" t="s">
        <v>121</v>
      </c>
      <c r="B87" s="125"/>
      <c r="C87" s="125"/>
      <c r="D87" s="125"/>
      <c r="E87" s="125"/>
      <c r="F87" s="125"/>
      <c r="G87" s="124"/>
      <c r="H87" s="46">
        <f>TRUNC(SUM(H86),4)</f>
        <v>0</v>
      </c>
      <c r="I87" s="37">
        <f>TRUNC(SUM(I86),2)</f>
        <v>0</v>
      </c>
      <c r="J87" s="18"/>
      <c r="K87" s="18"/>
    </row>
    <row r="88" spans="1:11" ht="12.75" customHeight="1" x14ac:dyDescent="0.2">
      <c r="A88" s="153"/>
      <c r="B88" s="154"/>
      <c r="C88" s="154"/>
      <c r="D88" s="154"/>
      <c r="E88" s="154"/>
      <c r="F88" s="154"/>
      <c r="G88" s="154"/>
      <c r="H88" s="154"/>
      <c r="I88" s="155"/>
      <c r="J88" s="18"/>
      <c r="K88" s="18"/>
    </row>
    <row r="89" spans="1:11" ht="12.75" customHeight="1" x14ac:dyDescent="0.2">
      <c r="A89" s="144" t="s">
        <v>122</v>
      </c>
      <c r="B89" s="125"/>
      <c r="C89" s="125"/>
      <c r="D89" s="125"/>
      <c r="E89" s="125"/>
      <c r="F89" s="125"/>
      <c r="G89" s="125"/>
      <c r="H89" s="125"/>
      <c r="I89" s="124"/>
      <c r="J89" s="18"/>
      <c r="K89" s="18"/>
    </row>
    <row r="90" spans="1:11" ht="12.75" customHeight="1" x14ac:dyDescent="0.2">
      <c r="A90" s="135" t="s">
        <v>123</v>
      </c>
      <c r="B90" s="125"/>
      <c r="C90" s="125"/>
      <c r="D90" s="125"/>
      <c r="E90" s="125"/>
      <c r="F90" s="125"/>
      <c r="G90" s="125"/>
      <c r="H90" s="124"/>
      <c r="I90" s="31" t="s">
        <v>56</v>
      </c>
      <c r="J90" s="18"/>
      <c r="K90" s="18"/>
    </row>
    <row r="91" spans="1:11" ht="12.75" customHeight="1" x14ac:dyDescent="0.2">
      <c r="A91" s="31" t="s">
        <v>124</v>
      </c>
      <c r="B91" s="145" t="s">
        <v>125</v>
      </c>
      <c r="C91" s="125"/>
      <c r="D91" s="125"/>
      <c r="E91" s="125"/>
      <c r="F91" s="125"/>
      <c r="G91" s="125"/>
      <c r="H91" s="124"/>
      <c r="I91" s="35">
        <f>I83</f>
        <v>41.97</v>
      </c>
      <c r="J91" s="18"/>
      <c r="K91" s="18"/>
    </row>
    <row r="92" spans="1:11" ht="12.75" customHeight="1" x14ac:dyDescent="0.2">
      <c r="A92" s="31" t="s">
        <v>126</v>
      </c>
      <c r="B92" s="145" t="s">
        <v>127</v>
      </c>
      <c r="C92" s="125"/>
      <c r="D92" s="125"/>
      <c r="E92" s="125"/>
      <c r="F92" s="125"/>
      <c r="G92" s="125"/>
      <c r="H92" s="124"/>
      <c r="I92" s="35">
        <f>I87</f>
        <v>0</v>
      </c>
      <c r="J92" s="18"/>
      <c r="K92" s="18"/>
    </row>
    <row r="93" spans="1:11" ht="12.75" customHeight="1" x14ac:dyDescent="0.2">
      <c r="A93" s="135" t="s">
        <v>128</v>
      </c>
      <c r="B93" s="125"/>
      <c r="C93" s="125"/>
      <c r="D93" s="125"/>
      <c r="E93" s="125"/>
      <c r="F93" s="125"/>
      <c r="G93" s="125"/>
      <c r="H93" s="124"/>
      <c r="I93" s="37">
        <f>TRUNC(SUM(I91:I92),2)</f>
        <v>41.97</v>
      </c>
      <c r="J93" s="18"/>
      <c r="K93" s="18"/>
    </row>
    <row r="94" spans="1:11" ht="12.75" customHeight="1" x14ac:dyDescent="0.2">
      <c r="A94" s="139"/>
      <c r="B94" s="140"/>
      <c r="C94" s="140"/>
      <c r="D94" s="140"/>
      <c r="E94" s="140"/>
      <c r="F94" s="140"/>
      <c r="G94" s="140"/>
      <c r="H94" s="140"/>
      <c r="I94" s="141"/>
      <c r="J94" s="18"/>
      <c r="K94" s="18"/>
    </row>
    <row r="95" spans="1:11" ht="12.75" customHeight="1" x14ac:dyDescent="0.2">
      <c r="A95" s="138" t="s">
        <v>129</v>
      </c>
      <c r="B95" s="125"/>
      <c r="C95" s="125"/>
      <c r="D95" s="125"/>
      <c r="E95" s="125"/>
      <c r="F95" s="125"/>
      <c r="G95" s="125"/>
      <c r="H95" s="125"/>
      <c r="I95" s="124"/>
      <c r="J95" s="18"/>
      <c r="K95" s="18"/>
    </row>
    <row r="96" spans="1:11" ht="12.75" customHeight="1" x14ac:dyDescent="0.2">
      <c r="A96" s="31">
        <v>5</v>
      </c>
      <c r="B96" s="135" t="s">
        <v>130</v>
      </c>
      <c r="C96" s="125"/>
      <c r="D96" s="125"/>
      <c r="E96" s="125"/>
      <c r="F96" s="125"/>
      <c r="G96" s="124"/>
      <c r="H96" s="31"/>
      <c r="I96" s="31" t="s">
        <v>56</v>
      </c>
      <c r="J96" s="18"/>
      <c r="K96" s="18"/>
    </row>
    <row r="97" spans="1:11" ht="12.75" customHeight="1" x14ac:dyDescent="0.2">
      <c r="A97" s="31" t="s">
        <v>32</v>
      </c>
      <c r="B97" s="142" t="s">
        <v>131</v>
      </c>
      <c r="C97" s="125"/>
      <c r="D97" s="125"/>
      <c r="E97" s="125"/>
      <c r="F97" s="125"/>
      <c r="G97" s="124"/>
      <c r="H97" s="29" t="s">
        <v>85</v>
      </c>
      <c r="I97" s="35">
        <f>Uniformes!K12</f>
        <v>22.935054570218991</v>
      </c>
      <c r="J97" s="18"/>
      <c r="K97" s="18"/>
    </row>
    <row r="98" spans="1:11" ht="12.75" customHeight="1" x14ac:dyDescent="0.2">
      <c r="A98" s="31" t="s">
        <v>34</v>
      </c>
      <c r="B98" s="142" t="s">
        <v>132</v>
      </c>
      <c r="C98" s="125"/>
      <c r="D98" s="125"/>
      <c r="E98" s="125"/>
      <c r="F98" s="125"/>
      <c r="G98" s="124"/>
      <c r="H98" s="29" t="s">
        <v>85</v>
      </c>
      <c r="I98" s="35">
        <f>EPIs!H41</f>
        <v>12.176118900256833</v>
      </c>
      <c r="J98" s="18"/>
      <c r="K98" s="18"/>
    </row>
    <row r="99" spans="1:11" ht="12.75" customHeight="1" x14ac:dyDescent="0.2">
      <c r="A99" s="51" t="s">
        <v>37</v>
      </c>
      <c r="B99" s="142" t="s">
        <v>133</v>
      </c>
      <c r="C99" s="125"/>
      <c r="D99" s="125"/>
      <c r="E99" s="125"/>
      <c r="F99" s="125"/>
      <c r="G99" s="124"/>
      <c r="H99" s="29" t="s">
        <v>85</v>
      </c>
      <c r="I99" s="35">
        <v>0</v>
      </c>
      <c r="J99" s="18"/>
      <c r="K99" s="18"/>
    </row>
    <row r="100" spans="1:11" ht="12.75" customHeight="1" x14ac:dyDescent="0.2">
      <c r="A100" s="51" t="s">
        <v>39</v>
      </c>
      <c r="B100" s="134" t="s">
        <v>134</v>
      </c>
      <c r="C100" s="125"/>
      <c r="D100" s="125"/>
      <c r="E100" s="125"/>
      <c r="F100" s="125"/>
      <c r="G100" s="124"/>
      <c r="H100" s="29" t="s">
        <v>85</v>
      </c>
      <c r="I100" s="35">
        <f>Material!H238</f>
        <v>607.58368068712889</v>
      </c>
      <c r="J100" s="18"/>
      <c r="K100" s="18"/>
    </row>
    <row r="101" spans="1:11" ht="12.75" customHeight="1" x14ac:dyDescent="0.2">
      <c r="A101" s="51" t="s">
        <v>60</v>
      </c>
      <c r="B101" s="142" t="s">
        <v>90</v>
      </c>
      <c r="C101" s="125"/>
      <c r="D101" s="125"/>
      <c r="E101" s="125"/>
      <c r="F101" s="125"/>
      <c r="G101" s="124"/>
      <c r="H101" s="29" t="s">
        <v>85</v>
      </c>
      <c r="I101" s="35">
        <v>0</v>
      </c>
      <c r="J101" s="18"/>
      <c r="K101" s="18"/>
    </row>
    <row r="102" spans="1:11" ht="12.75" customHeight="1" x14ac:dyDescent="0.2">
      <c r="A102" s="135" t="s">
        <v>135</v>
      </c>
      <c r="B102" s="125"/>
      <c r="C102" s="125"/>
      <c r="D102" s="125"/>
      <c r="E102" s="125"/>
      <c r="F102" s="125"/>
      <c r="G102" s="124"/>
      <c r="H102" s="46" t="s">
        <v>85</v>
      </c>
      <c r="I102" s="37">
        <f>(SUM(I97:I101))</f>
        <v>642.69485415760471</v>
      </c>
      <c r="J102" s="18"/>
      <c r="K102" s="18"/>
    </row>
    <row r="103" spans="1:11" ht="12.75" customHeight="1" x14ac:dyDescent="0.2">
      <c r="A103" s="139"/>
      <c r="B103" s="140"/>
      <c r="C103" s="140"/>
      <c r="D103" s="140"/>
      <c r="E103" s="140"/>
      <c r="F103" s="140"/>
      <c r="G103" s="140"/>
      <c r="H103" s="140"/>
      <c r="I103" s="141"/>
      <c r="J103" s="18"/>
      <c r="K103" s="18"/>
    </row>
    <row r="104" spans="1:11" ht="12.75" customHeight="1" x14ac:dyDescent="0.2">
      <c r="A104" s="138" t="s">
        <v>136</v>
      </c>
      <c r="B104" s="125"/>
      <c r="C104" s="125"/>
      <c r="D104" s="125"/>
      <c r="E104" s="125"/>
      <c r="F104" s="125"/>
      <c r="G104" s="125"/>
      <c r="H104" s="125"/>
      <c r="I104" s="124"/>
      <c r="J104" s="18"/>
      <c r="K104" s="18"/>
    </row>
    <row r="105" spans="1:11" ht="12.75" customHeight="1" x14ac:dyDescent="0.2">
      <c r="A105" s="31">
        <v>6</v>
      </c>
      <c r="B105" s="135" t="s">
        <v>137</v>
      </c>
      <c r="C105" s="125"/>
      <c r="D105" s="125"/>
      <c r="E105" s="125"/>
      <c r="F105" s="125"/>
      <c r="G105" s="124"/>
      <c r="H105" s="31" t="s">
        <v>55</v>
      </c>
      <c r="I105" s="31" t="s">
        <v>56</v>
      </c>
      <c r="J105" s="18"/>
      <c r="K105" s="18"/>
    </row>
    <row r="106" spans="1:11" ht="12.75" customHeight="1" x14ac:dyDescent="0.2">
      <c r="A106" s="31" t="s">
        <v>32</v>
      </c>
      <c r="B106" s="134" t="s">
        <v>138</v>
      </c>
      <c r="C106" s="125"/>
      <c r="D106" s="125"/>
      <c r="E106" s="125"/>
      <c r="F106" s="125"/>
      <c r="G106" s="124"/>
      <c r="H106" s="109">
        <v>0.03</v>
      </c>
      <c r="I106" s="35">
        <f>TRUNC(H106*I130,2)</f>
        <v>192.97</v>
      </c>
      <c r="J106" s="18"/>
      <c r="K106" s="18"/>
    </row>
    <row r="107" spans="1:11" ht="12.75" customHeight="1" x14ac:dyDescent="0.2">
      <c r="A107" s="31" t="s">
        <v>34</v>
      </c>
      <c r="B107" s="134" t="s">
        <v>139</v>
      </c>
      <c r="C107" s="125"/>
      <c r="D107" s="125"/>
      <c r="E107" s="125"/>
      <c r="F107" s="125"/>
      <c r="G107" s="124"/>
      <c r="H107" s="109">
        <v>6.7900000000000002E-2</v>
      </c>
      <c r="I107" s="35">
        <f>TRUNC(H107*(I106+I130),2)</f>
        <v>449.86</v>
      </c>
      <c r="J107" s="18"/>
      <c r="K107" s="18"/>
    </row>
    <row r="108" spans="1:11" ht="12.75" customHeight="1" x14ac:dyDescent="0.2">
      <c r="A108" s="31" t="s">
        <v>37</v>
      </c>
      <c r="B108" s="152" t="s">
        <v>140</v>
      </c>
      <c r="C108" s="125"/>
      <c r="D108" s="125"/>
      <c r="E108" s="125"/>
      <c r="F108" s="125"/>
      <c r="G108" s="124"/>
      <c r="H108" s="40"/>
      <c r="I108" s="52"/>
      <c r="J108" s="18"/>
      <c r="K108" s="18"/>
    </row>
    <row r="109" spans="1:11" ht="12.75" customHeight="1" x14ac:dyDescent="0.2">
      <c r="A109" s="31" t="s">
        <v>141</v>
      </c>
      <c r="B109" s="134" t="s">
        <v>142</v>
      </c>
      <c r="C109" s="125"/>
      <c r="D109" s="125"/>
      <c r="E109" s="125"/>
      <c r="F109" s="125"/>
      <c r="G109" s="124"/>
      <c r="H109" s="41">
        <v>1.6500000000000001E-2</v>
      </c>
      <c r="I109" s="35">
        <f>H109*I119</f>
        <v>136.14084</v>
      </c>
      <c r="J109" s="18"/>
      <c r="K109" s="18"/>
    </row>
    <row r="110" spans="1:11" ht="12.75" customHeight="1" x14ac:dyDescent="0.2">
      <c r="A110" s="31" t="s">
        <v>143</v>
      </c>
      <c r="B110" s="134" t="s">
        <v>144</v>
      </c>
      <c r="C110" s="125"/>
      <c r="D110" s="125"/>
      <c r="E110" s="125"/>
      <c r="F110" s="125"/>
      <c r="G110" s="124"/>
      <c r="H110" s="41">
        <v>7.5999999999999998E-2</v>
      </c>
      <c r="I110" s="35">
        <f>H110*I119</f>
        <v>627.07295999999997</v>
      </c>
      <c r="J110" s="18"/>
      <c r="K110" s="18"/>
    </row>
    <row r="111" spans="1:11" ht="12.75" customHeight="1" x14ac:dyDescent="0.2">
      <c r="A111" s="31" t="s">
        <v>145</v>
      </c>
      <c r="B111" s="134" t="s">
        <v>146</v>
      </c>
      <c r="C111" s="125"/>
      <c r="D111" s="125"/>
      <c r="E111" s="125"/>
      <c r="F111" s="125"/>
      <c r="G111" s="124"/>
      <c r="H111" s="41">
        <v>0.05</v>
      </c>
      <c r="I111" s="35">
        <f>H111*I119</f>
        <v>412.548</v>
      </c>
      <c r="J111" s="18"/>
      <c r="K111" s="18"/>
    </row>
    <row r="112" spans="1:11" ht="12.75" customHeight="1" x14ac:dyDescent="0.2">
      <c r="A112" s="135" t="s">
        <v>147</v>
      </c>
      <c r="B112" s="125"/>
      <c r="C112" s="125"/>
      <c r="D112" s="125"/>
      <c r="E112" s="125"/>
      <c r="F112" s="125"/>
      <c r="G112" s="124"/>
      <c r="H112" s="53"/>
      <c r="I112" s="37">
        <f>TRUNC(SUM(I106:I111),2)</f>
        <v>1818.59</v>
      </c>
      <c r="J112" s="18"/>
      <c r="K112" s="18"/>
    </row>
    <row r="113" spans="1:11" ht="12.75" customHeight="1" x14ac:dyDescent="0.2">
      <c r="A113" s="27"/>
      <c r="B113" s="147"/>
      <c r="C113" s="122"/>
      <c r="D113" s="122"/>
      <c r="E113" s="122"/>
      <c r="F113" s="122"/>
      <c r="G113" s="122"/>
      <c r="H113" s="122"/>
      <c r="I113" s="122"/>
      <c r="J113" s="18"/>
      <c r="K113" s="18"/>
    </row>
    <row r="114" spans="1:11" ht="12.75" customHeight="1" x14ac:dyDescent="0.2">
      <c r="A114" s="54" t="s">
        <v>148</v>
      </c>
      <c r="B114" s="148" t="s">
        <v>149</v>
      </c>
      <c r="C114" s="149"/>
      <c r="D114" s="149"/>
      <c r="E114" s="149"/>
      <c r="F114" s="149"/>
      <c r="G114" s="149"/>
      <c r="H114" s="55">
        <f>TRUNC(H109+H110+H111,4)</f>
        <v>0.14249999999999999</v>
      </c>
      <c r="I114" s="56"/>
      <c r="J114" s="18"/>
      <c r="K114" s="18"/>
    </row>
    <row r="115" spans="1:11" ht="12.75" customHeight="1" x14ac:dyDescent="0.2">
      <c r="A115" s="57"/>
      <c r="B115" s="150">
        <v>100</v>
      </c>
      <c r="C115" s="122"/>
      <c r="D115" s="122"/>
      <c r="E115" s="122"/>
      <c r="F115" s="122"/>
      <c r="G115" s="122"/>
      <c r="H115" s="59"/>
      <c r="I115" s="60"/>
      <c r="J115" s="18"/>
      <c r="K115" s="18"/>
    </row>
    <row r="116" spans="1:11" ht="12.75" customHeight="1" x14ac:dyDescent="0.2">
      <c r="A116" s="61"/>
      <c r="B116" s="58"/>
      <c r="C116" s="58"/>
      <c r="D116" s="58"/>
      <c r="E116" s="58"/>
      <c r="F116" s="58"/>
      <c r="G116" s="58"/>
      <c r="H116" s="59"/>
      <c r="I116" s="60"/>
      <c r="J116" s="18"/>
      <c r="K116" s="18"/>
    </row>
    <row r="117" spans="1:11" ht="12.75" customHeight="1" x14ac:dyDescent="0.2">
      <c r="A117" s="57" t="s">
        <v>150</v>
      </c>
      <c r="B117" s="150" t="s">
        <v>151</v>
      </c>
      <c r="C117" s="122"/>
      <c r="D117" s="122"/>
      <c r="E117" s="122"/>
      <c r="F117" s="122"/>
      <c r="G117" s="122"/>
      <c r="H117" s="59"/>
      <c r="I117" s="60">
        <f>TRUNC(I130+I106+I107,2)</f>
        <v>7075.2</v>
      </c>
      <c r="J117" s="18"/>
      <c r="K117" s="18"/>
    </row>
    <row r="118" spans="1:11" ht="12.75" customHeight="1" x14ac:dyDescent="0.2">
      <c r="A118" s="57"/>
      <c r="B118" s="58"/>
      <c r="C118" s="58"/>
      <c r="D118" s="58"/>
      <c r="E118" s="58"/>
      <c r="F118" s="58"/>
      <c r="G118" s="58"/>
      <c r="H118" s="59"/>
      <c r="I118" s="60"/>
      <c r="J118" s="18"/>
      <c r="K118" s="18"/>
    </row>
    <row r="119" spans="1:11" ht="12.75" customHeight="1" x14ac:dyDescent="0.2">
      <c r="A119" s="57" t="s">
        <v>152</v>
      </c>
      <c r="B119" s="150" t="s">
        <v>153</v>
      </c>
      <c r="C119" s="122"/>
      <c r="D119" s="122"/>
      <c r="E119" s="122"/>
      <c r="F119" s="122"/>
      <c r="G119" s="122"/>
      <c r="H119" s="59"/>
      <c r="I119" s="60">
        <f>TRUNC(I117/(1-H114),2)</f>
        <v>8250.9599999999991</v>
      </c>
      <c r="J119" s="18"/>
      <c r="K119" s="18"/>
    </row>
    <row r="120" spans="1:11" ht="12.75" customHeight="1" x14ac:dyDescent="0.2">
      <c r="A120" s="57"/>
      <c r="B120" s="58"/>
      <c r="C120" s="58"/>
      <c r="D120" s="58"/>
      <c r="E120" s="58"/>
      <c r="F120" s="58"/>
      <c r="G120" s="58"/>
      <c r="H120" s="59"/>
      <c r="I120" s="60"/>
      <c r="J120" s="18"/>
      <c r="K120" s="18"/>
    </row>
    <row r="121" spans="1:11" ht="12.75" customHeight="1" x14ac:dyDescent="0.2">
      <c r="A121" s="62"/>
      <c r="B121" s="151" t="s">
        <v>154</v>
      </c>
      <c r="C121" s="127"/>
      <c r="D121" s="127"/>
      <c r="E121" s="127"/>
      <c r="F121" s="127"/>
      <c r="G121" s="127"/>
      <c r="H121" s="63"/>
      <c r="I121" s="64">
        <f>TRUNC(I119-I117,2)</f>
        <v>1175.76</v>
      </c>
      <c r="J121" s="18"/>
      <c r="K121" s="50"/>
    </row>
    <row r="122" spans="1:11" ht="12.7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39"/>
      <c r="J122" s="18"/>
      <c r="K122" s="18"/>
    </row>
    <row r="123" spans="1:11" ht="12.75" customHeight="1" x14ac:dyDescent="0.2">
      <c r="A123" s="144" t="s">
        <v>155</v>
      </c>
      <c r="B123" s="125"/>
      <c r="C123" s="125"/>
      <c r="D123" s="125"/>
      <c r="E123" s="125"/>
      <c r="F123" s="125"/>
      <c r="G123" s="125"/>
      <c r="H123" s="125"/>
      <c r="I123" s="124"/>
      <c r="J123" s="18"/>
      <c r="K123" s="65"/>
    </row>
    <row r="124" spans="1:11" ht="12.75" customHeight="1" x14ac:dyDescent="0.2">
      <c r="A124" s="135" t="s">
        <v>156</v>
      </c>
      <c r="B124" s="125"/>
      <c r="C124" s="125"/>
      <c r="D124" s="125"/>
      <c r="E124" s="125"/>
      <c r="F124" s="125"/>
      <c r="G124" s="125"/>
      <c r="H124" s="124"/>
      <c r="I124" s="31" t="s">
        <v>56</v>
      </c>
      <c r="J124" s="18"/>
      <c r="K124" s="18"/>
    </row>
    <row r="125" spans="1:11" ht="12.75" customHeight="1" x14ac:dyDescent="0.2">
      <c r="A125" s="29" t="s">
        <v>32</v>
      </c>
      <c r="B125" s="134" t="str">
        <f>A21</f>
        <v>MÓDULO 1 - COMPOSIÇÃO DA REMUNERAÇÃO</v>
      </c>
      <c r="C125" s="125"/>
      <c r="D125" s="125"/>
      <c r="E125" s="125"/>
      <c r="F125" s="125"/>
      <c r="G125" s="125"/>
      <c r="H125" s="124"/>
      <c r="I125" s="35">
        <f>I29</f>
        <v>2836.18</v>
      </c>
      <c r="J125" s="50"/>
      <c r="K125" s="18"/>
    </row>
    <row r="126" spans="1:11" ht="12.75" customHeight="1" x14ac:dyDescent="0.2">
      <c r="A126" s="29" t="s">
        <v>34</v>
      </c>
      <c r="B126" s="134" t="str">
        <f>A31</f>
        <v>MÓDULO 2 – ENCARGOS E BENEFÍCIOS ANUAIS, MENSAIS E DIÁRIOS</v>
      </c>
      <c r="C126" s="125"/>
      <c r="D126" s="125"/>
      <c r="E126" s="125"/>
      <c r="F126" s="125"/>
      <c r="G126" s="125"/>
      <c r="H126" s="124"/>
      <c r="I126" s="35">
        <f>I63</f>
        <v>2709.95</v>
      </c>
      <c r="J126" s="18"/>
      <c r="K126" s="18"/>
    </row>
    <row r="127" spans="1:11" ht="12.75" customHeight="1" x14ac:dyDescent="0.2">
      <c r="A127" s="29" t="s">
        <v>37</v>
      </c>
      <c r="B127" s="134" t="str">
        <f>A65</f>
        <v>MÓDULO 3 – PROVISÃO PARA RESCISÃO</v>
      </c>
      <c r="C127" s="125"/>
      <c r="D127" s="125"/>
      <c r="E127" s="125"/>
      <c r="F127" s="125"/>
      <c r="G127" s="125"/>
      <c r="H127" s="124"/>
      <c r="I127" s="35">
        <f>I73</f>
        <v>201.58</v>
      </c>
      <c r="J127" s="18"/>
      <c r="K127" s="65"/>
    </row>
    <row r="128" spans="1:11" ht="12.75" customHeight="1" x14ac:dyDescent="0.2">
      <c r="A128" s="29" t="s">
        <v>39</v>
      </c>
      <c r="B128" s="134" t="str">
        <f>A75</f>
        <v>MÓDULO 4 – CUSTO DE REPOSIÇÃO DO PROFISSIONAL AUSENTE</v>
      </c>
      <c r="C128" s="125"/>
      <c r="D128" s="125"/>
      <c r="E128" s="125"/>
      <c r="F128" s="125"/>
      <c r="G128" s="125"/>
      <c r="H128" s="124"/>
      <c r="I128" s="35">
        <f>I93</f>
        <v>41.97</v>
      </c>
      <c r="J128" s="50"/>
      <c r="K128" s="65"/>
    </row>
    <row r="129" spans="1:11" ht="12.75" customHeight="1" x14ac:dyDescent="0.2">
      <c r="A129" s="29" t="s">
        <v>60</v>
      </c>
      <c r="B129" s="134" t="str">
        <f>A95</f>
        <v>MÓDULO 5 – INSUMOS DIVERSOS</v>
      </c>
      <c r="C129" s="125"/>
      <c r="D129" s="125"/>
      <c r="E129" s="125"/>
      <c r="F129" s="125"/>
      <c r="G129" s="125"/>
      <c r="H129" s="124"/>
      <c r="I129" s="35">
        <f>I102</f>
        <v>642.69485415760471</v>
      </c>
      <c r="J129" s="18"/>
      <c r="K129" s="18"/>
    </row>
    <row r="130" spans="1:11" ht="12.75" customHeight="1" x14ac:dyDescent="0.2">
      <c r="A130" s="31"/>
      <c r="B130" s="135" t="s">
        <v>157</v>
      </c>
      <c r="C130" s="125"/>
      <c r="D130" s="125"/>
      <c r="E130" s="125"/>
      <c r="F130" s="125"/>
      <c r="G130" s="125"/>
      <c r="H130" s="124"/>
      <c r="I130" s="37">
        <f>TRUNC(SUM(I125:I129),2)</f>
        <v>6432.37</v>
      </c>
      <c r="J130" s="18"/>
      <c r="K130" s="50"/>
    </row>
    <row r="131" spans="1:11" ht="12.75" customHeight="1" x14ac:dyDescent="0.2">
      <c r="A131" s="29" t="s">
        <v>62</v>
      </c>
      <c r="B131" s="134" t="str">
        <f>A104</f>
        <v>MÓDULO 6 – CUSTOS INDIRETOS, TRIBUTOS E LUCRO</v>
      </c>
      <c r="C131" s="125"/>
      <c r="D131" s="125"/>
      <c r="E131" s="125"/>
      <c r="F131" s="125"/>
      <c r="G131" s="125"/>
      <c r="H131" s="124"/>
      <c r="I131" s="35">
        <f>I112</f>
        <v>1818.59</v>
      </c>
      <c r="J131" s="18"/>
      <c r="K131" s="18"/>
    </row>
    <row r="132" spans="1:11" ht="12.75" customHeight="1" x14ac:dyDescent="0.2">
      <c r="A132" s="135" t="s">
        <v>158</v>
      </c>
      <c r="B132" s="125"/>
      <c r="C132" s="125"/>
      <c r="D132" s="125"/>
      <c r="E132" s="125"/>
      <c r="F132" s="125"/>
      <c r="G132" s="125"/>
      <c r="H132" s="124"/>
      <c r="I132" s="37">
        <f>TRUNC(SUM(I130:I131),2)</f>
        <v>8250.9599999999991</v>
      </c>
      <c r="J132" s="50"/>
      <c r="K132" s="18"/>
    </row>
    <row r="133" spans="1:11" ht="12.75" customHeight="1" x14ac:dyDescent="0.2">
      <c r="A133" s="18"/>
      <c r="B133" s="18"/>
      <c r="C133" s="18"/>
      <c r="D133" s="18"/>
      <c r="E133" s="18"/>
      <c r="F133" s="18"/>
      <c r="G133" s="18"/>
      <c r="H133" s="18"/>
      <c r="I133" s="50"/>
      <c r="J133" s="18"/>
      <c r="K133" s="18"/>
    </row>
    <row r="134" spans="1:11" ht="12.75" customHeight="1" x14ac:dyDescent="0.2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</row>
    <row r="135" spans="1:11" ht="12.75" customHeight="1" x14ac:dyDescent="0.2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</row>
    <row r="136" spans="1:11" ht="12.75" customHeight="1" x14ac:dyDescent="0.2">
      <c r="A136" s="24" t="s">
        <v>159</v>
      </c>
      <c r="B136" s="66">
        <f>I132/I125</f>
        <v>2.9091806584913509</v>
      </c>
      <c r="C136" s="18"/>
      <c r="D136" s="18"/>
      <c r="E136" s="18"/>
      <c r="F136" s="18"/>
      <c r="G136" s="18"/>
      <c r="H136" s="18"/>
      <c r="I136" s="18"/>
      <c r="J136" s="18"/>
      <c r="K136" s="18"/>
    </row>
    <row r="137" spans="1:11" ht="12.75" customHeight="1" x14ac:dyDescent="0.2">
      <c r="A137" s="65"/>
      <c r="B137" s="24"/>
      <c r="C137" s="18"/>
      <c r="D137" s="18"/>
      <c r="E137" s="67"/>
      <c r="F137" s="18"/>
      <c r="G137" s="18"/>
      <c r="H137" s="18"/>
      <c r="I137" s="18"/>
      <c r="J137" s="18"/>
      <c r="K137" s="18"/>
    </row>
    <row r="138" spans="1:11" ht="12.75" customHeight="1" x14ac:dyDescent="0.2">
      <c r="A138" s="24" t="s">
        <v>160</v>
      </c>
      <c r="B138" s="24"/>
      <c r="C138" s="65">
        <f>I132*RESUMO!H6</f>
        <v>16501.919999999998</v>
      </c>
      <c r="D138" s="18"/>
      <c r="E138" s="18"/>
      <c r="F138" s="18"/>
      <c r="G138" s="18"/>
      <c r="H138" s="18"/>
      <c r="I138" s="18"/>
      <c r="J138" s="18"/>
      <c r="K138" s="18"/>
    </row>
    <row r="139" spans="1:11" ht="12.75" customHeight="1" x14ac:dyDescent="0.2">
      <c r="A139" s="24" t="s">
        <v>161</v>
      </c>
      <c r="B139" s="24"/>
      <c r="C139" s="65">
        <f>H8*C138</f>
        <v>198023.03999999998</v>
      </c>
      <c r="D139" s="18"/>
      <c r="E139" s="18"/>
      <c r="F139" s="18"/>
      <c r="G139" s="18"/>
      <c r="H139" s="18"/>
      <c r="I139" s="18"/>
      <c r="J139" s="18"/>
      <c r="K139" s="18"/>
    </row>
    <row r="140" spans="1:11" ht="12.75" customHeight="1" x14ac:dyDescent="0.2">
      <c r="A140" s="67"/>
      <c r="B140" s="18"/>
      <c r="C140" s="18"/>
      <c r="D140" s="18"/>
      <c r="E140" s="18"/>
      <c r="F140" s="18"/>
      <c r="G140" s="18"/>
      <c r="H140" s="18"/>
      <c r="I140" s="18"/>
      <c r="J140" s="18"/>
      <c r="K140" s="18"/>
    </row>
    <row r="141" spans="1:11" ht="12.75" customHeight="1" x14ac:dyDescent="0.2">
      <c r="A141" s="67"/>
      <c r="B141" s="18"/>
      <c r="C141" s="18"/>
      <c r="D141" s="18"/>
      <c r="E141" s="18"/>
      <c r="F141" s="18"/>
      <c r="G141" s="18"/>
      <c r="H141" s="18"/>
      <c r="I141" s="18"/>
      <c r="J141" s="18"/>
      <c r="K141" s="18"/>
    </row>
    <row r="142" spans="1:11" ht="12.75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</row>
    <row r="143" spans="1:11" ht="12.75" customHeight="1" x14ac:dyDescent="0.2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</row>
    <row r="144" spans="1:11" ht="12.75" customHeight="1" x14ac:dyDescent="0.2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</row>
    <row r="145" spans="1:11" ht="12.75" customHeight="1" x14ac:dyDescent="0.2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</row>
    <row r="146" spans="1:11" ht="12.75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</row>
    <row r="147" spans="1:11" ht="12.75" customHeight="1" x14ac:dyDescent="0.2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</row>
    <row r="148" spans="1:11" ht="12.75" customHeight="1" x14ac:dyDescent="0.2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</row>
    <row r="149" spans="1:11" ht="12.75" customHeight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</row>
    <row r="150" spans="1:11" ht="12.75" customHeight="1" x14ac:dyDescent="0.2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</row>
    <row r="151" spans="1:11" ht="12.75" customHeight="1" x14ac:dyDescent="0.2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</row>
    <row r="152" spans="1:11" ht="12.75" customHeight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</row>
    <row r="153" spans="1:11" ht="12.75" customHeight="1" x14ac:dyDescent="0.2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</row>
    <row r="154" spans="1:11" ht="12.75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</row>
    <row r="155" spans="1:11" ht="12.75" customHeight="1" x14ac:dyDescent="0.2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</row>
    <row r="156" spans="1:11" ht="12.75" customHeight="1" x14ac:dyDescent="0.2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</row>
    <row r="157" spans="1:11" ht="12.75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 ht="12.75" customHeight="1" x14ac:dyDescent="0.2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 ht="12.75" customHeight="1" x14ac:dyDescent="0.2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 ht="12.75" customHeight="1" x14ac:dyDescent="0.2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 ht="12.75" customHeight="1" x14ac:dyDescent="0.2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 ht="12.75" customHeight="1" x14ac:dyDescent="0.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 ht="12.75" customHeight="1" x14ac:dyDescent="0.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 ht="12.75" customHeight="1" x14ac:dyDescent="0.2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 ht="12.75" customHeight="1" x14ac:dyDescent="0.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 ht="12.75" customHeight="1" x14ac:dyDescent="0.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 ht="12.75" customHeight="1" x14ac:dyDescent="0.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 ht="12.7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 ht="12.75" customHeight="1" x14ac:dyDescent="0.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 ht="12.75" customHeight="1" x14ac:dyDescent="0.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 ht="12.75" customHeight="1" x14ac:dyDescent="0.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 ht="12.75" customHeight="1" x14ac:dyDescent="0.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 ht="12.75" customHeight="1" x14ac:dyDescent="0.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 ht="12.75" customHeight="1" x14ac:dyDescent="0.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 ht="12.75" customHeight="1" x14ac:dyDescent="0.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 ht="12.75" customHeight="1" x14ac:dyDescent="0.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 ht="12.75" customHeight="1" x14ac:dyDescent="0.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 ht="12.75" customHeight="1" x14ac:dyDescent="0.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 ht="12.75" customHeight="1" x14ac:dyDescent="0.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 ht="12.75" customHeight="1" x14ac:dyDescent="0.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 ht="12.75" customHeight="1" x14ac:dyDescent="0.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 ht="12.75" customHeight="1" x14ac:dyDescent="0.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 ht="12.75" customHeight="1" x14ac:dyDescent="0.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 ht="12.75" customHeight="1" x14ac:dyDescent="0.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 ht="12.75" customHeight="1" x14ac:dyDescent="0.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 ht="12.75" customHeight="1" x14ac:dyDescent="0.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 ht="12.75" customHeight="1" x14ac:dyDescent="0.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 ht="12.75" customHeight="1" x14ac:dyDescent="0.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 ht="12.75" customHeight="1" x14ac:dyDescent="0.2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 ht="12.75" customHeight="1" x14ac:dyDescent="0.2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 ht="12.75" customHeight="1" x14ac:dyDescent="0.2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 ht="12.7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 ht="12.75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 ht="12.75" customHeight="1" x14ac:dyDescent="0.2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 ht="12.75" customHeight="1" x14ac:dyDescent="0.2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 ht="12.75" customHeight="1" x14ac:dyDescent="0.2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 ht="12.75" customHeight="1" x14ac:dyDescent="0.2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 ht="12.75" customHeight="1" x14ac:dyDescent="0.2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 ht="12.75" customHeight="1" x14ac:dyDescent="0.2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 ht="12.75" customHeight="1" x14ac:dyDescent="0.2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 ht="12.75" customHeight="1" x14ac:dyDescent="0.2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 ht="12.75" customHeight="1" x14ac:dyDescent="0.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 ht="12.75" customHeight="1" x14ac:dyDescent="0.2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 ht="12.75" customHeight="1" x14ac:dyDescent="0.2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 ht="12.75" customHeight="1" x14ac:dyDescent="0.2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 ht="12.75" customHeight="1" x14ac:dyDescent="0.2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 ht="12.75" customHeight="1" x14ac:dyDescent="0.2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 ht="12.75" customHeight="1" x14ac:dyDescent="0.2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 ht="12.75" customHeight="1" x14ac:dyDescent="0.2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 ht="12.75" customHeight="1" x14ac:dyDescent="0.2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 ht="12.75" customHeight="1" x14ac:dyDescent="0.2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 ht="12.75" customHeight="1" x14ac:dyDescent="0.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 ht="12.75" customHeight="1" x14ac:dyDescent="0.2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 ht="12.75" customHeight="1" x14ac:dyDescent="0.2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 ht="12.75" customHeight="1" x14ac:dyDescent="0.2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 ht="12.75" customHeight="1" x14ac:dyDescent="0.2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 ht="12.75" customHeight="1" x14ac:dyDescent="0.2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 ht="12.75" customHeight="1" x14ac:dyDescent="0.2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 ht="12.75" customHeight="1" x14ac:dyDescent="0.2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 ht="12.75" customHeight="1" x14ac:dyDescent="0.2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 ht="12.75" customHeight="1" x14ac:dyDescent="0.2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 ht="12.75" customHeight="1" x14ac:dyDescent="0.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 ht="12.75" customHeight="1" x14ac:dyDescent="0.2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 ht="12.75" customHeight="1" x14ac:dyDescent="0.2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 ht="12.75" customHeight="1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 ht="12.75" customHeight="1" x14ac:dyDescent="0.2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 ht="12.75" customHeight="1" x14ac:dyDescent="0.2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 ht="12.75" customHeight="1" x14ac:dyDescent="0.2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 ht="12.75" customHeight="1" x14ac:dyDescent="0.2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 ht="12.75" customHeight="1" x14ac:dyDescent="0.2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 ht="12.75" customHeight="1" x14ac:dyDescent="0.2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 ht="12.75" customHeight="1" x14ac:dyDescent="0.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 ht="12.75" customHeight="1" x14ac:dyDescent="0.2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 ht="12.75" customHeight="1" x14ac:dyDescent="0.2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 ht="12.75" customHeight="1" x14ac:dyDescent="0.2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 ht="12.75" customHeight="1" x14ac:dyDescent="0.2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 ht="12.75" customHeight="1" x14ac:dyDescent="0.2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 ht="12.75" customHeight="1" x14ac:dyDescent="0.2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 ht="12.75" customHeight="1" x14ac:dyDescent="0.2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 ht="12.75" customHeight="1" x14ac:dyDescent="0.2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 ht="12.75" customHeight="1" x14ac:dyDescent="0.2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 ht="12.75" customHeight="1" x14ac:dyDescent="0.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 ht="12.75" customHeight="1" x14ac:dyDescent="0.2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 ht="12.75" customHeight="1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 ht="12.75" customHeight="1" x14ac:dyDescent="0.2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 ht="12.75" customHeight="1" x14ac:dyDescent="0.2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 ht="12.75" customHeight="1" x14ac:dyDescent="0.2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 ht="12.75" customHeight="1" x14ac:dyDescent="0.2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 ht="12.75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 ht="12.75" customHeight="1" x14ac:dyDescent="0.2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 ht="12.75" customHeight="1" x14ac:dyDescent="0.2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 ht="12.75" customHeight="1" x14ac:dyDescent="0.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 ht="12.75" customHeight="1" x14ac:dyDescent="0.2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 ht="12.75" customHeight="1" x14ac:dyDescent="0.2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 ht="12.75" customHeight="1" x14ac:dyDescent="0.2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 ht="12.75" customHeight="1" x14ac:dyDescent="0.2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 ht="12.75" customHeight="1" x14ac:dyDescent="0.2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 ht="12.75" customHeight="1" x14ac:dyDescent="0.2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 ht="12.75" customHeight="1" x14ac:dyDescent="0.2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 ht="12.75" customHeight="1" x14ac:dyDescent="0.2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 ht="12.75" customHeight="1" x14ac:dyDescent="0.2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 ht="12.75" customHeight="1" x14ac:dyDescent="0.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 ht="12.75" customHeight="1" x14ac:dyDescent="0.2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 ht="12.75" customHeight="1" x14ac:dyDescent="0.2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 ht="12.75" customHeight="1" x14ac:dyDescent="0.2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 ht="12.75" customHeight="1" x14ac:dyDescent="0.2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 ht="12.75" customHeight="1" x14ac:dyDescent="0.2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 ht="12.75" customHeight="1" x14ac:dyDescent="0.2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 ht="12.75" customHeight="1" x14ac:dyDescent="0.2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 ht="12.75" customHeight="1" x14ac:dyDescent="0.2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 ht="12.75" customHeight="1" x14ac:dyDescent="0.2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 ht="12.75" customHeight="1" x14ac:dyDescent="0.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 ht="12.75" customHeight="1" x14ac:dyDescent="0.2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 ht="12.75" customHeight="1" x14ac:dyDescent="0.2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 ht="12.75" customHeight="1" x14ac:dyDescent="0.2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 ht="12.75" customHeight="1" x14ac:dyDescent="0.2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 ht="12.75" customHeight="1" x14ac:dyDescent="0.2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 ht="12.75" customHeight="1" x14ac:dyDescent="0.2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 ht="12.75" customHeight="1" x14ac:dyDescent="0.2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 ht="12.75" customHeight="1" x14ac:dyDescent="0.2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 ht="12.75" customHeight="1" x14ac:dyDescent="0.2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 ht="12.75" customHeight="1" x14ac:dyDescent="0.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 ht="12.75" customHeight="1" x14ac:dyDescent="0.2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 ht="12.75" customHeight="1" x14ac:dyDescent="0.2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 ht="12.75" customHeight="1" x14ac:dyDescent="0.2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 ht="12.75" customHeight="1" x14ac:dyDescent="0.2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 ht="12.75" customHeight="1" x14ac:dyDescent="0.2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 ht="12.75" customHeight="1" x14ac:dyDescent="0.2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 ht="12.75" customHeight="1" x14ac:dyDescent="0.2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 ht="12.75" customHeight="1" x14ac:dyDescent="0.2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 ht="12.75" customHeight="1" x14ac:dyDescent="0.2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 ht="12.75" customHeight="1" x14ac:dyDescent="0.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 ht="12.75" customHeight="1" x14ac:dyDescent="0.2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 ht="12.75" customHeight="1" x14ac:dyDescent="0.2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 ht="12.75" customHeight="1" x14ac:dyDescent="0.2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 ht="12.75" customHeight="1" x14ac:dyDescent="0.2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 ht="12.75" customHeight="1" x14ac:dyDescent="0.2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 ht="12.75" customHeight="1" x14ac:dyDescent="0.2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 ht="12.75" customHeight="1" x14ac:dyDescent="0.2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 ht="12.75" customHeight="1" x14ac:dyDescent="0.2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 ht="12.75" customHeight="1" x14ac:dyDescent="0.2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 ht="12.75" customHeight="1" x14ac:dyDescent="0.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 ht="12.75" customHeight="1" x14ac:dyDescent="0.2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 ht="12.75" customHeight="1" x14ac:dyDescent="0.2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 ht="12.75" customHeight="1" x14ac:dyDescent="0.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 ht="12.75" customHeight="1" x14ac:dyDescent="0.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 ht="12.75" customHeight="1" x14ac:dyDescent="0.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 ht="12.75" customHeight="1" x14ac:dyDescent="0.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 ht="12.75" customHeight="1" x14ac:dyDescent="0.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 ht="12.75" customHeight="1" x14ac:dyDescent="0.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 ht="12.75" customHeight="1" x14ac:dyDescent="0.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 ht="12.75" customHeight="1" x14ac:dyDescent="0.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 ht="12.75" customHeight="1" x14ac:dyDescent="0.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 ht="12.75" customHeight="1" x14ac:dyDescent="0.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 ht="12.75" customHeight="1" x14ac:dyDescent="0.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 ht="12.75" customHeight="1" x14ac:dyDescent="0.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 ht="12.75" customHeight="1" x14ac:dyDescent="0.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 ht="12.75" customHeight="1" x14ac:dyDescent="0.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 ht="12.75" customHeight="1" x14ac:dyDescent="0.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 ht="12.75" customHeight="1" x14ac:dyDescent="0.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 ht="12.75" customHeight="1" x14ac:dyDescent="0.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 ht="12.75" customHeight="1" x14ac:dyDescent="0.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 ht="12.75" customHeight="1" x14ac:dyDescent="0.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 ht="12.75" customHeight="1" x14ac:dyDescent="0.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 ht="12.75" customHeight="1" x14ac:dyDescent="0.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 ht="12.75" customHeight="1" x14ac:dyDescent="0.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 ht="12.75" customHeight="1" x14ac:dyDescent="0.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 ht="12.75" customHeight="1" x14ac:dyDescent="0.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 ht="12.75" customHeight="1" x14ac:dyDescent="0.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 ht="12.75" customHeight="1" x14ac:dyDescent="0.2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 ht="12.75" customHeight="1" x14ac:dyDescent="0.2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 ht="12.75" customHeight="1" x14ac:dyDescent="0.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 ht="12.75" customHeight="1" x14ac:dyDescent="0.2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 ht="12.75" customHeight="1" x14ac:dyDescent="0.2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 ht="12.75" customHeight="1" x14ac:dyDescent="0.2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 ht="12.75" customHeight="1" x14ac:dyDescent="0.2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 ht="12.75" customHeight="1" x14ac:dyDescent="0.2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 ht="12.75" customHeight="1" x14ac:dyDescent="0.2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 ht="12.75" customHeight="1" x14ac:dyDescent="0.2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 ht="12.75" customHeight="1" x14ac:dyDescent="0.2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 ht="12.75" customHeight="1" x14ac:dyDescent="0.2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 ht="12.75" customHeight="1" x14ac:dyDescent="0.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 ht="12.75" customHeight="1" x14ac:dyDescent="0.2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 ht="12.75" customHeight="1" x14ac:dyDescent="0.2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 ht="12.75" customHeight="1" x14ac:dyDescent="0.2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 ht="12.75" customHeight="1" x14ac:dyDescent="0.2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 ht="12.75" customHeight="1" x14ac:dyDescent="0.2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 ht="12.75" customHeight="1" x14ac:dyDescent="0.2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 ht="12.75" customHeight="1" x14ac:dyDescent="0.2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 ht="12.75" customHeight="1" x14ac:dyDescent="0.2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 ht="12.75" customHeight="1" x14ac:dyDescent="0.2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 ht="12.75" customHeight="1" x14ac:dyDescent="0.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 ht="12.75" customHeight="1" x14ac:dyDescent="0.2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 ht="12.75" customHeight="1" x14ac:dyDescent="0.2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 ht="12.75" customHeight="1" x14ac:dyDescent="0.2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 ht="12.75" customHeight="1" x14ac:dyDescent="0.2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 ht="12.75" customHeight="1" x14ac:dyDescent="0.2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 ht="12.75" customHeight="1" x14ac:dyDescent="0.2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 ht="12.75" customHeight="1" x14ac:dyDescent="0.2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 ht="12.75" customHeight="1" x14ac:dyDescent="0.2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 ht="12.75" customHeight="1" x14ac:dyDescent="0.2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 ht="12.75" customHeight="1" x14ac:dyDescent="0.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 ht="12.75" customHeight="1" x14ac:dyDescent="0.2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 ht="12.75" customHeight="1" x14ac:dyDescent="0.2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 ht="12.75" customHeight="1" x14ac:dyDescent="0.2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 ht="12.75" customHeight="1" x14ac:dyDescent="0.2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 ht="12.75" customHeight="1" x14ac:dyDescent="0.2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 ht="12.75" customHeight="1" x14ac:dyDescent="0.2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 ht="12.75" customHeight="1" x14ac:dyDescent="0.2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 ht="12.75" customHeight="1" x14ac:dyDescent="0.2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 ht="12.75" customHeight="1" x14ac:dyDescent="0.2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 ht="12.75" customHeight="1" x14ac:dyDescent="0.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 ht="12.75" customHeight="1" x14ac:dyDescent="0.2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 ht="12.75" customHeight="1" x14ac:dyDescent="0.2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 ht="12.75" customHeight="1" x14ac:dyDescent="0.2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 ht="12.75" customHeight="1" x14ac:dyDescent="0.2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 ht="12.75" customHeight="1" x14ac:dyDescent="0.2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 ht="12.75" customHeight="1" x14ac:dyDescent="0.2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 ht="12.75" customHeight="1" x14ac:dyDescent="0.2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 ht="12.75" customHeight="1" x14ac:dyDescent="0.2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 ht="12.75" customHeight="1" x14ac:dyDescent="0.2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 ht="12.75" customHeight="1" x14ac:dyDescent="0.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 ht="12.75" customHeight="1" x14ac:dyDescent="0.2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 ht="12.75" customHeight="1" x14ac:dyDescent="0.2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 ht="12.75" customHeight="1" x14ac:dyDescent="0.2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 ht="12.75" customHeight="1" x14ac:dyDescent="0.2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 ht="12.75" customHeight="1" x14ac:dyDescent="0.2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 ht="12.75" customHeight="1" x14ac:dyDescent="0.2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 ht="12.75" customHeight="1" x14ac:dyDescent="0.2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 ht="12.75" customHeight="1" x14ac:dyDescent="0.2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 ht="12.75" customHeight="1" x14ac:dyDescent="0.2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 ht="12.75" customHeight="1" x14ac:dyDescent="0.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 ht="12.75" customHeight="1" x14ac:dyDescent="0.2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 ht="12.75" customHeight="1" x14ac:dyDescent="0.2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 ht="12.75" customHeight="1" x14ac:dyDescent="0.2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 ht="12.75" customHeight="1" x14ac:dyDescent="0.2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 ht="12.75" customHeight="1" x14ac:dyDescent="0.2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 ht="12.75" customHeight="1" x14ac:dyDescent="0.2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 ht="12.75" customHeight="1" x14ac:dyDescent="0.2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 ht="12.75" customHeight="1" x14ac:dyDescent="0.2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 ht="12.75" customHeight="1" x14ac:dyDescent="0.2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 ht="12.75" customHeight="1" x14ac:dyDescent="0.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 ht="12.75" customHeight="1" x14ac:dyDescent="0.2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 ht="12.75" customHeight="1" x14ac:dyDescent="0.2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 ht="12.75" customHeight="1" x14ac:dyDescent="0.2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 ht="12.75" customHeight="1" x14ac:dyDescent="0.2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 ht="12.75" customHeight="1" x14ac:dyDescent="0.2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 ht="12.75" customHeight="1" x14ac:dyDescent="0.2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 ht="12.75" customHeight="1" x14ac:dyDescent="0.2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 ht="12.75" customHeight="1" x14ac:dyDescent="0.2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 ht="12.75" customHeight="1" x14ac:dyDescent="0.2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 ht="12.75" customHeight="1" x14ac:dyDescent="0.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 ht="12.75" customHeight="1" x14ac:dyDescent="0.2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 ht="12.75" customHeight="1" x14ac:dyDescent="0.2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 ht="12.75" customHeight="1" x14ac:dyDescent="0.2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 ht="12.75" customHeight="1" x14ac:dyDescent="0.2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 ht="12.75" customHeight="1" x14ac:dyDescent="0.2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 ht="12.75" customHeight="1" x14ac:dyDescent="0.2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 ht="12.75" customHeight="1" x14ac:dyDescent="0.2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 ht="12.75" customHeight="1" x14ac:dyDescent="0.2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 ht="12.75" customHeight="1" x14ac:dyDescent="0.2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 ht="12.75" customHeight="1" x14ac:dyDescent="0.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 ht="12.75" customHeight="1" x14ac:dyDescent="0.2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 ht="12.75" customHeight="1" x14ac:dyDescent="0.2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 ht="12.75" customHeight="1" x14ac:dyDescent="0.2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 ht="12.75" customHeight="1" x14ac:dyDescent="0.2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 ht="12.75" customHeight="1" x14ac:dyDescent="0.2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 ht="12.75" customHeight="1" x14ac:dyDescent="0.2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 ht="12.75" customHeight="1" x14ac:dyDescent="0.2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 ht="12.75" customHeight="1" x14ac:dyDescent="0.2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 ht="12.75" customHeight="1" x14ac:dyDescent="0.2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 ht="12.75" customHeight="1" x14ac:dyDescent="0.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 ht="12.75" customHeight="1" x14ac:dyDescent="0.2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 ht="12.75" customHeight="1" x14ac:dyDescent="0.2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 ht="12.75" customHeight="1" x14ac:dyDescent="0.2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 ht="12.75" customHeight="1" x14ac:dyDescent="0.2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 ht="12.75" customHeight="1" x14ac:dyDescent="0.2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 ht="12.75" customHeight="1" x14ac:dyDescent="0.2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 ht="12.75" customHeight="1" x14ac:dyDescent="0.2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 ht="12.75" customHeight="1" x14ac:dyDescent="0.2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 ht="12.75" customHeight="1" x14ac:dyDescent="0.2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 ht="12.75" customHeight="1" x14ac:dyDescent="0.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 ht="12.75" customHeight="1" x14ac:dyDescent="0.2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 ht="12.75" customHeight="1" x14ac:dyDescent="0.2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 ht="12.75" customHeight="1" x14ac:dyDescent="0.2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 ht="12.75" customHeight="1" x14ac:dyDescent="0.2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 ht="12.75" customHeight="1" x14ac:dyDescent="0.2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 ht="12.75" customHeight="1" x14ac:dyDescent="0.2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 ht="12.75" customHeight="1" x14ac:dyDescent="0.2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 ht="12.75" customHeight="1" x14ac:dyDescent="0.2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 ht="12.75" customHeight="1" x14ac:dyDescent="0.2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 ht="12.75" customHeight="1" x14ac:dyDescent="0.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 ht="12.75" customHeight="1" x14ac:dyDescent="0.2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 ht="12.75" customHeight="1" x14ac:dyDescent="0.2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 ht="12.75" customHeight="1" x14ac:dyDescent="0.2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 ht="12.75" customHeight="1" x14ac:dyDescent="0.2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 ht="12.75" customHeight="1" x14ac:dyDescent="0.2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 ht="12.75" customHeight="1" x14ac:dyDescent="0.2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 ht="12.75" customHeight="1" x14ac:dyDescent="0.2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 ht="12.75" customHeight="1" x14ac:dyDescent="0.2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 ht="12.75" customHeight="1" x14ac:dyDescent="0.2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 ht="12.75" customHeight="1" x14ac:dyDescent="0.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 ht="12.75" customHeight="1" x14ac:dyDescent="0.2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 ht="12.75" customHeight="1" x14ac:dyDescent="0.2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 ht="12.75" customHeight="1" x14ac:dyDescent="0.2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 ht="12.75" customHeight="1" x14ac:dyDescent="0.2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 ht="12.75" customHeight="1" x14ac:dyDescent="0.2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 ht="12.75" customHeight="1" x14ac:dyDescent="0.2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 ht="12.75" customHeight="1" x14ac:dyDescent="0.2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 ht="12.75" customHeight="1" x14ac:dyDescent="0.2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 ht="12.75" customHeight="1" x14ac:dyDescent="0.2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 ht="12.75" customHeight="1" x14ac:dyDescent="0.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 ht="12.75" customHeight="1" x14ac:dyDescent="0.2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 ht="12.75" customHeight="1" x14ac:dyDescent="0.2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 ht="12.75" customHeight="1" x14ac:dyDescent="0.2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 ht="12.75" customHeight="1" x14ac:dyDescent="0.2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 ht="12.75" customHeight="1" x14ac:dyDescent="0.2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 ht="12.75" customHeight="1" x14ac:dyDescent="0.2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 ht="12.75" customHeight="1" x14ac:dyDescent="0.2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 ht="12.75" customHeight="1" x14ac:dyDescent="0.2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 ht="12.75" customHeight="1" x14ac:dyDescent="0.2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 ht="12.75" customHeight="1" x14ac:dyDescent="0.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 ht="12.75" customHeight="1" x14ac:dyDescent="0.2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 ht="12.75" customHeight="1" x14ac:dyDescent="0.2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 ht="12.75" customHeight="1" x14ac:dyDescent="0.2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 ht="12.75" customHeight="1" x14ac:dyDescent="0.2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 ht="12.75" customHeight="1" x14ac:dyDescent="0.2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 ht="12.75" customHeight="1" x14ac:dyDescent="0.2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 ht="12.75" customHeight="1" x14ac:dyDescent="0.2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ht="12.75" customHeight="1" x14ac:dyDescent="0.2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ht="12.75" customHeight="1" x14ac:dyDescent="0.2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ht="12.75" customHeight="1" x14ac:dyDescent="0.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 ht="12.75" customHeight="1" x14ac:dyDescent="0.2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 ht="12.75" customHeight="1" x14ac:dyDescent="0.2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ht="12.75" customHeight="1" x14ac:dyDescent="0.2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ht="12.75" customHeight="1" x14ac:dyDescent="0.2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ht="12.75" customHeight="1" x14ac:dyDescent="0.2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 ht="12.75" customHeight="1" x14ac:dyDescent="0.2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 ht="12.75" customHeight="1" x14ac:dyDescent="0.2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ht="12.75" customHeight="1" x14ac:dyDescent="0.2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ht="12.75" customHeight="1" x14ac:dyDescent="0.2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ht="12.75" customHeight="1" x14ac:dyDescent="0.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 ht="12.75" customHeight="1" x14ac:dyDescent="0.2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 ht="12.75" customHeight="1" x14ac:dyDescent="0.2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ht="12.75" customHeight="1" x14ac:dyDescent="0.2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ht="12.75" customHeight="1" x14ac:dyDescent="0.2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ht="12.75" customHeight="1" x14ac:dyDescent="0.2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 ht="12.75" customHeight="1" x14ac:dyDescent="0.2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 ht="12.75" customHeight="1" x14ac:dyDescent="0.2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ht="12.75" customHeight="1" x14ac:dyDescent="0.2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ht="12.75" customHeight="1" x14ac:dyDescent="0.2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ht="12.75" customHeight="1" x14ac:dyDescent="0.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 ht="12.75" customHeight="1" x14ac:dyDescent="0.2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 ht="12.75" customHeight="1" x14ac:dyDescent="0.2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ht="12.75" customHeight="1" x14ac:dyDescent="0.2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ht="12.75" customHeight="1" x14ac:dyDescent="0.2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ht="12.75" customHeight="1" x14ac:dyDescent="0.2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 ht="12.75" customHeight="1" x14ac:dyDescent="0.2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 ht="12.75" customHeight="1" x14ac:dyDescent="0.2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ht="12.75" customHeight="1" x14ac:dyDescent="0.2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ht="12.75" customHeight="1" x14ac:dyDescent="0.2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ht="12.75" customHeight="1" x14ac:dyDescent="0.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 ht="12.75" customHeight="1" x14ac:dyDescent="0.2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 ht="12.75" customHeight="1" x14ac:dyDescent="0.2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ht="12.75" customHeight="1" x14ac:dyDescent="0.2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ht="12.75" customHeight="1" x14ac:dyDescent="0.2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ht="12.75" customHeight="1" x14ac:dyDescent="0.2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 ht="12.75" customHeight="1" x14ac:dyDescent="0.2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 ht="12.75" customHeight="1" x14ac:dyDescent="0.2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ht="12.75" customHeight="1" x14ac:dyDescent="0.2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ht="12.75" customHeight="1" x14ac:dyDescent="0.2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ht="12.75" customHeight="1" x14ac:dyDescent="0.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 ht="12.75" customHeight="1" x14ac:dyDescent="0.2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 ht="12.75" customHeight="1" x14ac:dyDescent="0.2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ht="12.75" customHeight="1" x14ac:dyDescent="0.2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ht="12.75" customHeight="1" x14ac:dyDescent="0.2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ht="12.75" customHeight="1" x14ac:dyDescent="0.2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 ht="12.75" customHeight="1" x14ac:dyDescent="0.2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 ht="12.75" customHeight="1" x14ac:dyDescent="0.2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ht="12.75" customHeight="1" x14ac:dyDescent="0.2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ht="12.75" customHeight="1" x14ac:dyDescent="0.2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ht="12.75" customHeight="1" x14ac:dyDescent="0.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 ht="12.75" customHeight="1" x14ac:dyDescent="0.2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 ht="12.75" customHeight="1" x14ac:dyDescent="0.2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ht="12.75" customHeight="1" x14ac:dyDescent="0.2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ht="12.75" customHeight="1" x14ac:dyDescent="0.2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ht="12.75" customHeight="1" x14ac:dyDescent="0.2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 ht="12.75" customHeight="1" x14ac:dyDescent="0.2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 ht="12.75" customHeight="1" x14ac:dyDescent="0.2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ht="12.75" customHeight="1" x14ac:dyDescent="0.2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ht="12.75" customHeight="1" x14ac:dyDescent="0.2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ht="12.75" customHeight="1" x14ac:dyDescent="0.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 ht="12.75" customHeight="1" x14ac:dyDescent="0.2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</row>
    <row r="554" spans="1:11" ht="12.75" customHeight="1" x14ac:dyDescent="0.2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ht="12.75" customHeight="1" x14ac:dyDescent="0.2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ht="12.75" customHeight="1" x14ac:dyDescent="0.2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ht="12.75" customHeight="1" x14ac:dyDescent="0.2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</row>
    <row r="558" spans="1:11" ht="12.75" customHeight="1" x14ac:dyDescent="0.2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</row>
    <row r="559" spans="1:11" ht="12.75" customHeight="1" x14ac:dyDescent="0.2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ht="12.75" customHeight="1" x14ac:dyDescent="0.2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ht="12.75" customHeight="1" x14ac:dyDescent="0.2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ht="12.75" customHeight="1" x14ac:dyDescent="0.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</row>
    <row r="563" spans="1:11" ht="12.75" customHeight="1" x14ac:dyDescent="0.2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</row>
    <row r="564" spans="1:11" ht="12.75" customHeight="1" x14ac:dyDescent="0.2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ht="12.75" customHeight="1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ht="12.75" customHeight="1" x14ac:dyDescent="0.2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ht="12.75" customHeight="1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</row>
    <row r="568" spans="1:11" ht="12.75" customHeight="1" x14ac:dyDescent="0.2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</row>
    <row r="569" spans="1:11" ht="12.75" customHeight="1" x14ac:dyDescent="0.2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ht="12.75" customHeight="1" x14ac:dyDescent="0.2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ht="12.75" customHeight="1" x14ac:dyDescent="0.2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ht="12.75" customHeight="1" x14ac:dyDescent="0.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</row>
    <row r="573" spans="1:11" ht="12.75" customHeight="1" x14ac:dyDescent="0.2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</row>
    <row r="574" spans="1:11" ht="12.75" customHeight="1" x14ac:dyDescent="0.2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ht="12.75" customHeight="1" x14ac:dyDescent="0.2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ht="12.75" customHeight="1" x14ac:dyDescent="0.2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ht="12.75" customHeight="1" x14ac:dyDescent="0.2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</row>
    <row r="578" spans="1:11" ht="12.75" customHeight="1" x14ac:dyDescent="0.2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</row>
    <row r="579" spans="1:11" ht="12.75" customHeight="1" x14ac:dyDescent="0.2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ht="12.75" customHeight="1" x14ac:dyDescent="0.2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ht="12.75" customHeight="1" x14ac:dyDescent="0.2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ht="12.75" customHeight="1" x14ac:dyDescent="0.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</row>
    <row r="583" spans="1:11" ht="12.75" customHeight="1" x14ac:dyDescent="0.2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</row>
    <row r="584" spans="1:11" ht="12.75" customHeight="1" x14ac:dyDescent="0.2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ht="12.75" customHeight="1" x14ac:dyDescent="0.2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ht="12.75" customHeight="1" x14ac:dyDescent="0.2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ht="12.75" customHeight="1" x14ac:dyDescent="0.2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</row>
    <row r="588" spans="1:11" ht="12.75" customHeight="1" x14ac:dyDescent="0.2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</row>
    <row r="589" spans="1:11" ht="12.75" customHeight="1" x14ac:dyDescent="0.2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ht="12.75" customHeight="1" x14ac:dyDescent="0.2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ht="12.75" customHeight="1" x14ac:dyDescent="0.2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ht="12.75" customHeight="1" x14ac:dyDescent="0.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</row>
    <row r="593" spans="1:11" ht="12.75" customHeight="1" x14ac:dyDescent="0.2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</row>
    <row r="594" spans="1:11" ht="12.75" customHeight="1" x14ac:dyDescent="0.2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</row>
    <row r="595" spans="1:11" ht="12.75" customHeight="1" x14ac:dyDescent="0.2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</row>
    <row r="596" spans="1:11" ht="12.75" customHeight="1" x14ac:dyDescent="0.2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</row>
    <row r="597" spans="1:11" ht="12.75" customHeight="1" x14ac:dyDescent="0.2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</row>
    <row r="598" spans="1:11" ht="12.75" customHeight="1" x14ac:dyDescent="0.2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</row>
    <row r="599" spans="1:11" ht="12.75" customHeight="1" x14ac:dyDescent="0.2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</row>
    <row r="600" spans="1:11" ht="12.75" customHeight="1" x14ac:dyDescent="0.2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</row>
    <row r="601" spans="1:11" ht="12.75" customHeight="1" x14ac:dyDescent="0.2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</row>
    <row r="602" spans="1:11" ht="12.75" customHeight="1" x14ac:dyDescent="0.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</row>
    <row r="603" spans="1:11" ht="12.75" customHeight="1" x14ac:dyDescent="0.2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</row>
    <row r="604" spans="1:11" ht="12.75" customHeight="1" x14ac:dyDescent="0.2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</row>
    <row r="605" spans="1:11" ht="12.75" customHeight="1" x14ac:dyDescent="0.2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</row>
    <row r="606" spans="1:11" ht="12.75" customHeight="1" x14ac:dyDescent="0.2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</row>
    <row r="607" spans="1:11" ht="12.75" customHeight="1" x14ac:dyDescent="0.2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</row>
    <row r="608" spans="1:11" ht="12.75" customHeight="1" x14ac:dyDescent="0.2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</row>
    <row r="609" spans="1:11" ht="12.75" customHeight="1" x14ac:dyDescent="0.2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</row>
    <row r="610" spans="1:11" ht="12.75" customHeight="1" x14ac:dyDescent="0.2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</row>
    <row r="611" spans="1:11" ht="12.75" customHeight="1" x14ac:dyDescent="0.2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</row>
    <row r="612" spans="1:11" ht="12.75" customHeight="1" x14ac:dyDescent="0.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</row>
    <row r="613" spans="1:11" ht="12.75" customHeight="1" x14ac:dyDescent="0.2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</row>
    <row r="614" spans="1:11" ht="12.75" customHeight="1" x14ac:dyDescent="0.2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</row>
    <row r="615" spans="1:11" ht="12.75" customHeight="1" x14ac:dyDescent="0.2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</row>
    <row r="616" spans="1:11" ht="12.75" customHeight="1" x14ac:dyDescent="0.2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</row>
    <row r="617" spans="1:11" ht="12.75" customHeight="1" x14ac:dyDescent="0.2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</row>
    <row r="618" spans="1:11" ht="12.75" customHeight="1" x14ac:dyDescent="0.2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</row>
    <row r="619" spans="1:11" ht="12.75" customHeight="1" x14ac:dyDescent="0.2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</row>
    <row r="620" spans="1:11" ht="12.75" customHeight="1" x14ac:dyDescent="0.2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</row>
    <row r="621" spans="1:11" ht="12.75" customHeight="1" x14ac:dyDescent="0.2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</row>
    <row r="622" spans="1:11" ht="12.75" customHeight="1" x14ac:dyDescent="0.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</row>
    <row r="623" spans="1:11" ht="12.75" customHeight="1" x14ac:dyDescent="0.2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</row>
    <row r="624" spans="1:11" ht="12.75" customHeight="1" x14ac:dyDescent="0.2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</row>
    <row r="625" spans="1:11" ht="12.75" customHeight="1" x14ac:dyDescent="0.2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</row>
    <row r="626" spans="1:11" ht="12.75" customHeight="1" x14ac:dyDescent="0.2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</row>
    <row r="627" spans="1:11" ht="12.75" customHeight="1" x14ac:dyDescent="0.2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</row>
    <row r="628" spans="1:11" ht="12.75" customHeight="1" x14ac:dyDescent="0.2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</row>
    <row r="629" spans="1:11" ht="12.75" customHeight="1" x14ac:dyDescent="0.2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</row>
    <row r="630" spans="1:11" ht="12.75" customHeight="1" x14ac:dyDescent="0.2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</row>
    <row r="631" spans="1:11" ht="12.75" customHeight="1" x14ac:dyDescent="0.2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</row>
    <row r="632" spans="1:11" ht="12.75" customHeight="1" x14ac:dyDescent="0.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</row>
    <row r="633" spans="1:11" ht="12.75" customHeight="1" x14ac:dyDescent="0.2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</row>
    <row r="634" spans="1:11" ht="12.75" customHeight="1" x14ac:dyDescent="0.2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</row>
    <row r="635" spans="1:11" ht="12.75" customHeight="1" x14ac:dyDescent="0.2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</row>
    <row r="636" spans="1:11" ht="12.75" customHeight="1" x14ac:dyDescent="0.2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</row>
    <row r="637" spans="1:11" ht="12.75" customHeight="1" x14ac:dyDescent="0.2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</row>
    <row r="638" spans="1:11" ht="12.75" customHeight="1" x14ac:dyDescent="0.2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</row>
    <row r="639" spans="1:11" ht="12.75" customHeight="1" x14ac:dyDescent="0.2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</row>
    <row r="640" spans="1:11" ht="12.75" customHeight="1" x14ac:dyDescent="0.2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</row>
    <row r="641" spans="1:11" ht="12.75" customHeight="1" x14ac:dyDescent="0.2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</row>
    <row r="642" spans="1:11" ht="12.75" customHeight="1" x14ac:dyDescent="0.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</row>
    <row r="643" spans="1:11" ht="12.75" customHeight="1" x14ac:dyDescent="0.2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</row>
    <row r="644" spans="1:11" ht="12.75" customHeight="1" x14ac:dyDescent="0.2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</row>
    <row r="645" spans="1:11" ht="12.75" customHeight="1" x14ac:dyDescent="0.2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</row>
    <row r="646" spans="1:11" ht="12.75" customHeight="1" x14ac:dyDescent="0.2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</row>
    <row r="647" spans="1:11" ht="12.75" customHeight="1" x14ac:dyDescent="0.2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</row>
    <row r="648" spans="1:11" ht="12.75" customHeight="1" x14ac:dyDescent="0.2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</row>
    <row r="649" spans="1:11" ht="12.75" customHeight="1" x14ac:dyDescent="0.2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</row>
    <row r="650" spans="1:11" ht="12.75" customHeight="1" x14ac:dyDescent="0.2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</row>
    <row r="651" spans="1:11" ht="12.75" customHeight="1" x14ac:dyDescent="0.2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</row>
    <row r="652" spans="1:11" ht="12.75" customHeight="1" x14ac:dyDescent="0.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</row>
    <row r="653" spans="1:11" ht="12.75" customHeight="1" x14ac:dyDescent="0.2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</row>
    <row r="654" spans="1:11" ht="12.75" customHeight="1" x14ac:dyDescent="0.2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</row>
    <row r="655" spans="1:11" ht="12.75" customHeight="1" x14ac:dyDescent="0.2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</row>
    <row r="656" spans="1:11" ht="12.75" customHeight="1" x14ac:dyDescent="0.2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</row>
    <row r="657" spans="1:11" ht="12.75" customHeight="1" x14ac:dyDescent="0.2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</row>
    <row r="658" spans="1:11" ht="12.75" customHeight="1" x14ac:dyDescent="0.2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</row>
    <row r="659" spans="1:11" ht="12.75" customHeight="1" x14ac:dyDescent="0.2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</row>
    <row r="660" spans="1:11" ht="12.75" customHeight="1" x14ac:dyDescent="0.2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</row>
    <row r="661" spans="1:11" ht="12.75" customHeight="1" x14ac:dyDescent="0.2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</row>
    <row r="662" spans="1:11" ht="12.75" customHeight="1" x14ac:dyDescent="0.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</row>
    <row r="663" spans="1:11" ht="12.75" customHeight="1" x14ac:dyDescent="0.2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</row>
    <row r="664" spans="1:11" ht="12.75" customHeight="1" x14ac:dyDescent="0.2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</row>
    <row r="665" spans="1:11" ht="12.75" customHeight="1" x14ac:dyDescent="0.2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</row>
    <row r="666" spans="1:11" ht="12.75" customHeight="1" x14ac:dyDescent="0.2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</row>
    <row r="667" spans="1:11" ht="12.75" customHeight="1" x14ac:dyDescent="0.2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</row>
    <row r="668" spans="1:11" ht="12.75" customHeight="1" x14ac:dyDescent="0.2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</row>
    <row r="669" spans="1:11" ht="12.75" customHeight="1" x14ac:dyDescent="0.2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</row>
    <row r="670" spans="1:11" ht="12.75" customHeight="1" x14ac:dyDescent="0.2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</row>
    <row r="671" spans="1:11" ht="12.75" customHeight="1" x14ac:dyDescent="0.2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</row>
    <row r="672" spans="1:11" ht="12.75" customHeight="1" x14ac:dyDescent="0.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</row>
    <row r="673" spans="1:11" ht="12.75" customHeight="1" x14ac:dyDescent="0.2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</row>
    <row r="674" spans="1:11" ht="12.75" customHeight="1" x14ac:dyDescent="0.2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</row>
    <row r="675" spans="1:11" ht="12.75" customHeight="1" x14ac:dyDescent="0.2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</row>
    <row r="676" spans="1:11" ht="12.75" customHeight="1" x14ac:dyDescent="0.2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</row>
    <row r="677" spans="1:11" ht="12.75" customHeight="1" x14ac:dyDescent="0.2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</row>
    <row r="678" spans="1:11" ht="12.75" customHeight="1" x14ac:dyDescent="0.2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</row>
    <row r="679" spans="1:11" ht="12.75" customHeight="1" x14ac:dyDescent="0.2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</row>
    <row r="680" spans="1:11" ht="12.75" customHeight="1" x14ac:dyDescent="0.2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</row>
    <row r="681" spans="1:11" ht="12.75" customHeight="1" x14ac:dyDescent="0.2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</row>
    <row r="682" spans="1:11" ht="12.75" customHeight="1" x14ac:dyDescent="0.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</row>
    <row r="683" spans="1:11" ht="12.75" customHeight="1" x14ac:dyDescent="0.2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</row>
    <row r="684" spans="1:11" ht="12.75" customHeight="1" x14ac:dyDescent="0.2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</row>
    <row r="685" spans="1:11" ht="12.75" customHeight="1" x14ac:dyDescent="0.2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</row>
    <row r="686" spans="1:11" ht="12.75" customHeight="1" x14ac:dyDescent="0.2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</row>
    <row r="687" spans="1:11" ht="12.75" customHeight="1" x14ac:dyDescent="0.2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</row>
    <row r="688" spans="1:11" ht="12.75" customHeight="1" x14ac:dyDescent="0.2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</row>
    <row r="689" spans="1:11" ht="12.75" customHeight="1" x14ac:dyDescent="0.2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</row>
    <row r="690" spans="1:11" ht="12.75" customHeight="1" x14ac:dyDescent="0.2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</row>
    <row r="691" spans="1:11" ht="12.75" customHeight="1" x14ac:dyDescent="0.2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</row>
    <row r="692" spans="1:11" ht="12.75" customHeight="1" x14ac:dyDescent="0.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</row>
    <row r="693" spans="1:11" ht="12.75" customHeight="1" x14ac:dyDescent="0.2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</row>
    <row r="694" spans="1:11" ht="12.75" customHeight="1" x14ac:dyDescent="0.2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</row>
    <row r="695" spans="1:11" ht="12.75" customHeight="1" x14ac:dyDescent="0.2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</row>
    <row r="696" spans="1:11" ht="12.75" customHeight="1" x14ac:dyDescent="0.2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</row>
    <row r="697" spans="1:11" ht="12.75" customHeight="1" x14ac:dyDescent="0.2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</row>
    <row r="698" spans="1:11" ht="12.75" customHeight="1" x14ac:dyDescent="0.2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</row>
    <row r="699" spans="1:11" ht="12.75" customHeight="1" x14ac:dyDescent="0.2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</row>
    <row r="700" spans="1:11" ht="12.75" customHeight="1" x14ac:dyDescent="0.2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</row>
    <row r="701" spans="1:11" ht="12.75" customHeight="1" x14ac:dyDescent="0.2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</row>
    <row r="702" spans="1:11" ht="12.75" customHeight="1" x14ac:dyDescent="0.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</row>
    <row r="703" spans="1:11" ht="12.75" customHeight="1" x14ac:dyDescent="0.2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</row>
    <row r="704" spans="1:11" ht="12.75" customHeight="1" x14ac:dyDescent="0.2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</row>
    <row r="705" spans="1:11" ht="12.75" customHeight="1" x14ac:dyDescent="0.2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</row>
    <row r="706" spans="1:11" ht="12.75" customHeight="1" x14ac:dyDescent="0.2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</row>
    <row r="707" spans="1:11" ht="12.75" customHeight="1" x14ac:dyDescent="0.2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</row>
    <row r="708" spans="1:11" ht="12.75" customHeight="1" x14ac:dyDescent="0.2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</row>
    <row r="709" spans="1:11" ht="12.75" customHeight="1" x14ac:dyDescent="0.2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</row>
    <row r="710" spans="1:11" ht="12.75" customHeight="1" x14ac:dyDescent="0.2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</row>
    <row r="711" spans="1:11" ht="12.75" customHeight="1" x14ac:dyDescent="0.2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</row>
    <row r="712" spans="1:11" ht="12.75" customHeight="1" x14ac:dyDescent="0.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</row>
    <row r="713" spans="1:11" ht="12.75" customHeight="1" x14ac:dyDescent="0.2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</row>
    <row r="714" spans="1:11" ht="12.75" customHeight="1" x14ac:dyDescent="0.2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</row>
    <row r="715" spans="1:11" ht="12.75" customHeight="1" x14ac:dyDescent="0.2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</row>
    <row r="716" spans="1:11" ht="12.75" customHeight="1" x14ac:dyDescent="0.2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</row>
    <row r="717" spans="1:11" ht="12.75" customHeight="1" x14ac:dyDescent="0.2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</row>
    <row r="718" spans="1:11" ht="12.75" customHeight="1" x14ac:dyDescent="0.2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</row>
    <row r="719" spans="1:11" ht="12.75" customHeight="1" x14ac:dyDescent="0.2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</row>
    <row r="720" spans="1:11" ht="12.75" customHeight="1" x14ac:dyDescent="0.2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</row>
    <row r="721" spans="1:11" ht="12.75" customHeight="1" x14ac:dyDescent="0.2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</row>
    <row r="722" spans="1:11" ht="12.75" customHeight="1" x14ac:dyDescent="0.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</row>
    <row r="723" spans="1:11" ht="12.75" customHeight="1" x14ac:dyDescent="0.2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</row>
    <row r="724" spans="1:11" ht="12.75" customHeight="1" x14ac:dyDescent="0.2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</row>
    <row r="725" spans="1:11" ht="12.75" customHeight="1" x14ac:dyDescent="0.2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</row>
    <row r="726" spans="1:11" ht="12.75" customHeight="1" x14ac:dyDescent="0.2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</row>
    <row r="727" spans="1:11" ht="12.75" customHeight="1" x14ac:dyDescent="0.2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</row>
    <row r="728" spans="1:11" ht="12.75" customHeight="1" x14ac:dyDescent="0.2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</row>
    <row r="729" spans="1:11" ht="12.75" customHeight="1" x14ac:dyDescent="0.2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</row>
    <row r="730" spans="1:11" ht="12.75" customHeight="1" x14ac:dyDescent="0.2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</row>
    <row r="731" spans="1:11" ht="12.75" customHeight="1" x14ac:dyDescent="0.2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</row>
    <row r="732" spans="1:11" ht="12.75" customHeight="1" x14ac:dyDescent="0.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</row>
    <row r="733" spans="1:11" ht="12.75" customHeight="1" x14ac:dyDescent="0.2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</row>
    <row r="734" spans="1:11" ht="12.75" customHeight="1" x14ac:dyDescent="0.2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</row>
    <row r="735" spans="1:11" ht="12.75" customHeight="1" x14ac:dyDescent="0.2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</row>
    <row r="736" spans="1:11" ht="12.75" customHeight="1" x14ac:dyDescent="0.2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</row>
    <row r="737" spans="1:11" ht="12.75" customHeight="1" x14ac:dyDescent="0.2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</row>
    <row r="738" spans="1:11" ht="12.75" customHeight="1" x14ac:dyDescent="0.2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</row>
    <row r="739" spans="1:11" ht="12.75" customHeight="1" x14ac:dyDescent="0.2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</row>
    <row r="740" spans="1:11" ht="12.75" customHeight="1" x14ac:dyDescent="0.2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</row>
    <row r="741" spans="1:11" ht="12.75" customHeight="1" x14ac:dyDescent="0.2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</row>
    <row r="742" spans="1:11" ht="12.75" customHeight="1" x14ac:dyDescent="0.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</row>
    <row r="743" spans="1:11" ht="12.75" customHeight="1" x14ac:dyDescent="0.2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</row>
    <row r="744" spans="1:11" ht="12.75" customHeight="1" x14ac:dyDescent="0.2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</row>
    <row r="745" spans="1:11" ht="12.75" customHeight="1" x14ac:dyDescent="0.2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</row>
    <row r="746" spans="1:11" ht="12.75" customHeight="1" x14ac:dyDescent="0.2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</row>
    <row r="747" spans="1:11" ht="12.75" customHeight="1" x14ac:dyDescent="0.2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</row>
    <row r="748" spans="1:11" ht="12.75" customHeight="1" x14ac:dyDescent="0.2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</row>
    <row r="749" spans="1:11" ht="12.75" customHeight="1" x14ac:dyDescent="0.2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</row>
    <row r="750" spans="1:11" ht="12.75" customHeight="1" x14ac:dyDescent="0.2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</row>
    <row r="751" spans="1:11" ht="12.75" customHeight="1" x14ac:dyDescent="0.2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</row>
    <row r="752" spans="1:11" ht="12.75" customHeight="1" x14ac:dyDescent="0.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</row>
    <row r="753" spans="1:11" ht="12.75" customHeight="1" x14ac:dyDescent="0.2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</row>
    <row r="754" spans="1:11" ht="12.75" customHeight="1" x14ac:dyDescent="0.2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</row>
    <row r="755" spans="1:11" ht="12.75" customHeight="1" x14ac:dyDescent="0.2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</row>
    <row r="756" spans="1:11" ht="12.75" customHeight="1" x14ac:dyDescent="0.2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</row>
    <row r="757" spans="1:11" ht="12.75" customHeight="1" x14ac:dyDescent="0.2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</row>
    <row r="758" spans="1:11" ht="12.75" customHeight="1" x14ac:dyDescent="0.2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</row>
    <row r="759" spans="1:11" ht="12.75" customHeight="1" x14ac:dyDescent="0.2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</row>
    <row r="760" spans="1:11" ht="12.75" customHeight="1" x14ac:dyDescent="0.2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</row>
    <row r="761" spans="1:11" ht="12.75" customHeight="1" x14ac:dyDescent="0.2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</row>
    <row r="762" spans="1:11" ht="12.75" customHeight="1" x14ac:dyDescent="0.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</row>
    <row r="763" spans="1:11" ht="12.75" customHeight="1" x14ac:dyDescent="0.2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</row>
    <row r="764" spans="1:11" ht="12.75" customHeight="1" x14ac:dyDescent="0.2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</row>
    <row r="765" spans="1:11" ht="12.75" customHeight="1" x14ac:dyDescent="0.2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</row>
    <row r="766" spans="1:11" ht="12.75" customHeight="1" x14ac:dyDescent="0.2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</row>
    <row r="767" spans="1:11" ht="12.75" customHeight="1" x14ac:dyDescent="0.2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</row>
    <row r="768" spans="1:11" ht="12.75" customHeight="1" x14ac:dyDescent="0.2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</row>
    <row r="769" spans="1:11" ht="12.75" customHeight="1" x14ac:dyDescent="0.2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</row>
    <row r="770" spans="1:11" ht="12.75" customHeight="1" x14ac:dyDescent="0.2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</row>
    <row r="771" spans="1:11" ht="12.75" customHeight="1" x14ac:dyDescent="0.2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</row>
    <row r="772" spans="1:11" ht="12.75" customHeight="1" x14ac:dyDescent="0.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</row>
    <row r="773" spans="1:11" ht="12.75" customHeight="1" x14ac:dyDescent="0.2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</row>
    <row r="774" spans="1:11" ht="12.75" customHeight="1" x14ac:dyDescent="0.2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</row>
    <row r="775" spans="1:11" ht="12.75" customHeight="1" x14ac:dyDescent="0.2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</row>
    <row r="776" spans="1:11" ht="12.75" customHeight="1" x14ac:dyDescent="0.2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</row>
    <row r="777" spans="1:11" ht="12.75" customHeight="1" x14ac:dyDescent="0.2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</row>
    <row r="778" spans="1:11" ht="12.75" customHeight="1" x14ac:dyDescent="0.2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</row>
    <row r="779" spans="1:11" ht="12.75" customHeight="1" x14ac:dyDescent="0.2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</row>
    <row r="780" spans="1:11" ht="12.75" customHeight="1" x14ac:dyDescent="0.2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</row>
    <row r="781" spans="1:11" ht="12.75" customHeight="1" x14ac:dyDescent="0.2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</row>
    <row r="782" spans="1:11" ht="12.75" customHeight="1" x14ac:dyDescent="0.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</row>
    <row r="783" spans="1:11" ht="12.75" customHeight="1" x14ac:dyDescent="0.2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</row>
    <row r="784" spans="1:11" ht="12.75" customHeight="1" x14ac:dyDescent="0.2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</row>
    <row r="785" spans="1:11" ht="12.75" customHeight="1" x14ac:dyDescent="0.2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</row>
    <row r="786" spans="1:11" ht="12.75" customHeight="1" x14ac:dyDescent="0.2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</row>
    <row r="787" spans="1:11" ht="12.75" customHeight="1" x14ac:dyDescent="0.2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</row>
    <row r="788" spans="1:11" ht="12.75" customHeight="1" x14ac:dyDescent="0.2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</row>
    <row r="789" spans="1:11" ht="12.75" customHeight="1" x14ac:dyDescent="0.2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</row>
    <row r="790" spans="1:11" ht="12.75" customHeight="1" x14ac:dyDescent="0.2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</row>
    <row r="791" spans="1:11" ht="12.75" customHeight="1" x14ac:dyDescent="0.2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</row>
    <row r="792" spans="1:11" ht="12.75" customHeight="1" x14ac:dyDescent="0.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</row>
    <row r="793" spans="1:11" ht="12.75" customHeight="1" x14ac:dyDescent="0.2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</row>
    <row r="794" spans="1:11" ht="12.75" customHeight="1" x14ac:dyDescent="0.2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</row>
    <row r="795" spans="1:11" ht="12.75" customHeight="1" x14ac:dyDescent="0.2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</row>
    <row r="796" spans="1:11" ht="12.75" customHeight="1" x14ac:dyDescent="0.2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</row>
    <row r="797" spans="1:11" ht="12.75" customHeight="1" x14ac:dyDescent="0.2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</row>
    <row r="798" spans="1:11" ht="12.75" customHeight="1" x14ac:dyDescent="0.2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</row>
    <row r="799" spans="1:11" ht="12.75" customHeight="1" x14ac:dyDescent="0.2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</row>
    <row r="800" spans="1:11" ht="12.75" customHeight="1" x14ac:dyDescent="0.2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</row>
    <row r="801" spans="1:11" ht="12.75" customHeight="1" x14ac:dyDescent="0.2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</row>
    <row r="802" spans="1:11" ht="12.75" customHeight="1" x14ac:dyDescent="0.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</row>
    <row r="803" spans="1:11" ht="12.75" customHeight="1" x14ac:dyDescent="0.2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</row>
    <row r="804" spans="1:11" ht="12.75" customHeight="1" x14ac:dyDescent="0.2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</row>
    <row r="805" spans="1:11" ht="12.75" customHeight="1" x14ac:dyDescent="0.2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</row>
    <row r="806" spans="1:11" ht="12.75" customHeight="1" x14ac:dyDescent="0.2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</row>
    <row r="807" spans="1:11" ht="12.75" customHeight="1" x14ac:dyDescent="0.2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</row>
    <row r="808" spans="1:11" ht="12.75" customHeight="1" x14ac:dyDescent="0.2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</row>
    <row r="809" spans="1:11" ht="12.75" customHeight="1" x14ac:dyDescent="0.2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</row>
    <row r="810" spans="1:11" ht="12.75" customHeight="1" x14ac:dyDescent="0.2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</row>
    <row r="811" spans="1:11" ht="12.75" customHeight="1" x14ac:dyDescent="0.2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</row>
    <row r="812" spans="1:11" ht="12.75" customHeight="1" x14ac:dyDescent="0.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</row>
    <row r="813" spans="1:11" ht="12.75" customHeight="1" x14ac:dyDescent="0.2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</row>
    <row r="814" spans="1:11" ht="12.75" customHeight="1" x14ac:dyDescent="0.2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</row>
    <row r="815" spans="1:11" ht="12.75" customHeight="1" x14ac:dyDescent="0.2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</row>
    <row r="816" spans="1:11" ht="12.75" customHeight="1" x14ac:dyDescent="0.2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</row>
    <row r="817" spans="1:11" ht="12.75" customHeight="1" x14ac:dyDescent="0.2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</row>
    <row r="818" spans="1:11" ht="12.75" customHeight="1" x14ac:dyDescent="0.2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</row>
    <row r="819" spans="1:11" ht="12.75" customHeight="1" x14ac:dyDescent="0.2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</row>
    <row r="820" spans="1:11" ht="12.75" customHeight="1" x14ac:dyDescent="0.2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</row>
    <row r="821" spans="1:11" ht="12.75" customHeight="1" x14ac:dyDescent="0.2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</row>
    <row r="822" spans="1:11" ht="12.75" customHeight="1" x14ac:dyDescent="0.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</row>
    <row r="823" spans="1:11" ht="12.75" customHeight="1" x14ac:dyDescent="0.2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</row>
    <row r="824" spans="1:11" ht="12.75" customHeight="1" x14ac:dyDescent="0.2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</row>
    <row r="825" spans="1:11" ht="12.75" customHeight="1" x14ac:dyDescent="0.2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</row>
    <row r="826" spans="1:11" ht="12.75" customHeight="1" x14ac:dyDescent="0.2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</row>
    <row r="827" spans="1:11" ht="12.75" customHeight="1" x14ac:dyDescent="0.2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</row>
    <row r="828" spans="1:11" ht="12.75" customHeight="1" x14ac:dyDescent="0.2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</row>
    <row r="829" spans="1:11" ht="12.75" customHeight="1" x14ac:dyDescent="0.2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</row>
    <row r="830" spans="1:11" ht="12.75" customHeight="1" x14ac:dyDescent="0.2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</row>
    <row r="831" spans="1:11" ht="12.75" customHeight="1" x14ac:dyDescent="0.2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</row>
    <row r="832" spans="1:11" ht="12.75" customHeight="1" x14ac:dyDescent="0.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</row>
    <row r="833" spans="1:11" ht="12.75" customHeight="1" x14ac:dyDescent="0.2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</row>
    <row r="834" spans="1:11" ht="12.75" customHeight="1" x14ac:dyDescent="0.2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</row>
    <row r="835" spans="1:11" ht="12.75" customHeight="1" x14ac:dyDescent="0.2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</row>
    <row r="836" spans="1:11" ht="12.75" customHeight="1" x14ac:dyDescent="0.2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</row>
    <row r="837" spans="1:11" ht="12.75" customHeight="1" x14ac:dyDescent="0.2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</row>
    <row r="838" spans="1:11" ht="12.75" customHeight="1" x14ac:dyDescent="0.2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</row>
    <row r="839" spans="1:11" ht="12.75" customHeight="1" x14ac:dyDescent="0.2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</row>
    <row r="840" spans="1:11" ht="12.75" customHeight="1" x14ac:dyDescent="0.2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</row>
    <row r="841" spans="1:11" ht="12.75" customHeight="1" x14ac:dyDescent="0.2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</row>
    <row r="842" spans="1:11" ht="12.75" customHeight="1" x14ac:dyDescent="0.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</row>
    <row r="843" spans="1:11" ht="12.75" customHeight="1" x14ac:dyDescent="0.2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</row>
    <row r="844" spans="1:11" ht="12.75" customHeight="1" x14ac:dyDescent="0.2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</row>
    <row r="845" spans="1:11" ht="12.75" customHeight="1" x14ac:dyDescent="0.2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</row>
    <row r="846" spans="1:11" ht="12.75" customHeight="1" x14ac:dyDescent="0.2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</row>
    <row r="847" spans="1:11" ht="12.75" customHeight="1" x14ac:dyDescent="0.2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</row>
    <row r="848" spans="1:11" ht="12.75" customHeight="1" x14ac:dyDescent="0.2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</row>
    <row r="849" spans="1:11" ht="12.75" customHeight="1" x14ac:dyDescent="0.2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</row>
    <row r="850" spans="1:11" ht="12.75" customHeight="1" x14ac:dyDescent="0.2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</row>
    <row r="851" spans="1:11" ht="12.75" customHeight="1" x14ac:dyDescent="0.2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</row>
    <row r="852" spans="1:11" ht="12.75" customHeight="1" x14ac:dyDescent="0.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</row>
    <row r="853" spans="1:11" ht="12.75" customHeight="1" x14ac:dyDescent="0.2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</row>
    <row r="854" spans="1:11" ht="12.75" customHeight="1" x14ac:dyDescent="0.2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</row>
    <row r="855" spans="1:11" ht="12.75" customHeight="1" x14ac:dyDescent="0.2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</row>
    <row r="856" spans="1:11" ht="12.75" customHeight="1" x14ac:dyDescent="0.2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</row>
    <row r="857" spans="1:11" ht="12.75" customHeight="1" x14ac:dyDescent="0.2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</row>
    <row r="858" spans="1:11" ht="12.75" customHeight="1" x14ac:dyDescent="0.2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</row>
    <row r="859" spans="1:11" ht="12.75" customHeight="1" x14ac:dyDescent="0.2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</row>
    <row r="860" spans="1:11" ht="12.75" customHeight="1" x14ac:dyDescent="0.2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</row>
    <row r="861" spans="1:11" ht="12.75" customHeight="1" x14ac:dyDescent="0.2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</row>
    <row r="862" spans="1:11" ht="12.75" customHeight="1" x14ac:dyDescent="0.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</row>
    <row r="863" spans="1:11" ht="12.75" customHeight="1" x14ac:dyDescent="0.2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</row>
    <row r="864" spans="1:11" ht="12.75" customHeight="1" x14ac:dyDescent="0.2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</row>
    <row r="865" spans="1:11" ht="12.75" customHeight="1" x14ac:dyDescent="0.2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</row>
    <row r="866" spans="1:11" ht="12.75" customHeight="1" x14ac:dyDescent="0.2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</row>
    <row r="867" spans="1:11" ht="12.75" customHeight="1" x14ac:dyDescent="0.2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</row>
    <row r="868" spans="1:11" ht="12.75" customHeight="1" x14ac:dyDescent="0.2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</row>
    <row r="869" spans="1:11" ht="12.75" customHeight="1" x14ac:dyDescent="0.2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</row>
    <row r="870" spans="1:11" ht="12.75" customHeight="1" x14ac:dyDescent="0.2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</row>
    <row r="871" spans="1:11" ht="12.75" customHeight="1" x14ac:dyDescent="0.2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</row>
    <row r="872" spans="1:11" ht="12.75" customHeight="1" x14ac:dyDescent="0.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</row>
    <row r="873" spans="1:11" ht="12.75" customHeight="1" x14ac:dyDescent="0.2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</row>
    <row r="874" spans="1:11" ht="12.75" customHeight="1" x14ac:dyDescent="0.2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</row>
    <row r="875" spans="1:11" ht="12.75" customHeight="1" x14ac:dyDescent="0.2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</row>
    <row r="876" spans="1:11" ht="12.75" customHeight="1" x14ac:dyDescent="0.2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</row>
    <row r="877" spans="1:11" ht="12.75" customHeight="1" x14ac:dyDescent="0.2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</row>
    <row r="878" spans="1:11" ht="12.75" customHeight="1" x14ac:dyDescent="0.2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</row>
    <row r="879" spans="1:11" ht="12.75" customHeight="1" x14ac:dyDescent="0.2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</row>
    <row r="880" spans="1:11" ht="12.75" customHeight="1" x14ac:dyDescent="0.2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</row>
    <row r="881" spans="1:11" ht="12.75" customHeight="1" x14ac:dyDescent="0.2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</row>
    <row r="882" spans="1:11" ht="12.75" customHeight="1" x14ac:dyDescent="0.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</row>
    <row r="883" spans="1:11" ht="12.75" customHeight="1" x14ac:dyDescent="0.2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</row>
    <row r="884" spans="1:11" ht="12.75" customHeight="1" x14ac:dyDescent="0.2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</row>
    <row r="885" spans="1:11" ht="12.75" customHeight="1" x14ac:dyDescent="0.2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</row>
    <row r="886" spans="1:11" ht="12.75" customHeight="1" x14ac:dyDescent="0.2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</row>
    <row r="887" spans="1:11" ht="12.75" customHeight="1" x14ac:dyDescent="0.2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</row>
    <row r="888" spans="1:11" ht="12.75" customHeight="1" x14ac:dyDescent="0.2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</row>
    <row r="889" spans="1:11" ht="12.75" customHeight="1" x14ac:dyDescent="0.2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</row>
    <row r="890" spans="1:11" ht="12.75" customHeight="1" x14ac:dyDescent="0.2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</row>
    <row r="891" spans="1:11" ht="12.75" customHeight="1" x14ac:dyDescent="0.2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</row>
    <row r="892" spans="1:11" ht="12.75" customHeight="1" x14ac:dyDescent="0.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</row>
    <row r="893" spans="1:11" ht="12.75" customHeight="1" x14ac:dyDescent="0.2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</row>
    <row r="894" spans="1:11" ht="12.75" customHeight="1" x14ac:dyDescent="0.2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</row>
    <row r="895" spans="1:11" ht="12.75" customHeight="1" x14ac:dyDescent="0.2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</row>
    <row r="896" spans="1:11" ht="12.75" customHeight="1" x14ac:dyDescent="0.2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</row>
    <row r="897" spans="1:11" ht="12.75" customHeight="1" x14ac:dyDescent="0.2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</row>
    <row r="898" spans="1:11" ht="12.75" customHeight="1" x14ac:dyDescent="0.2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</row>
    <row r="899" spans="1:11" ht="12.75" customHeight="1" x14ac:dyDescent="0.2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</row>
    <row r="900" spans="1:11" ht="12.75" customHeight="1" x14ac:dyDescent="0.2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</row>
    <row r="901" spans="1:11" ht="12.75" customHeight="1" x14ac:dyDescent="0.2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</row>
    <row r="902" spans="1:11" ht="12.75" customHeight="1" x14ac:dyDescent="0.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</row>
    <row r="903" spans="1:11" ht="12.75" customHeight="1" x14ac:dyDescent="0.2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</row>
    <row r="904" spans="1:11" ht="12.75" customHeight="1" x14ac:dyDescent="0.2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</row>
    <row r="905" spans="1:11" ht="12.75" customHeight="1" x14ac:dyDescent="0.2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</row>
    <row r="906" spans="1:11" ht="12.75" customHeight="1" x14ac:dyDescent="0.2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</row>
    <row r="907" spans="1:11" ht="12.75" customHeight="1" x14ac:dyDescent="0.2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</row>
    <row r="908" spans="1:11" ht="12.75" customHeight="1" x14ac:dyDescent="0.2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</row>
    <row r="909" spans="1:11" ht="12.75" customHeight="1" x14ac:dyDescent="0.2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</row>
    <row r="910" spans="1:11" ht="12.75" customHeight="1" x14ac:dyDescent="0.2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</row>
    <row r="911" spans="1:11" ht="12.75" customHeight="1" x14ac:dyDescent="0.2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</row>
    <row r="912" spans="1:11" ht="12.75" customHeight="1" x14ac:dyDescent="0.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</row>
    <row r="913" spans="1:11" ht="12.75" customHeight="1" x14ac:dyDescent="0.2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</row>
    <row r="914" spans="1:11" ht="12.75" customHeight="1" x14ac:dyDescent="0.2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</row>
    <row r="915" spans="1:11" ht="12.75" customHeight="1" x14ac:dyDescent="0.2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</row>
    <row r="916" spans="1:11" ht="12.75" customHeight="1" x14ac:dyDescent="0.2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</row>
    <row r="917" spans="1:11" ht="12.75" customHeight="1" x14ac:dyDescent="0.2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</row>
    <row r="918" spans="1:11" ht="12.75" customHeight="1" x14ac:dyDescent="0.2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</row>
    <row r="919" spans="1:11" ht="12.75" customHeight="1" x14ac:dyDescent="0.2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</row>
    <row r="920" spans="1:11" ht="12.75" customHeight="1" x14ac:dyDescent="0.2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</row>
    <row r="921" spans="1:11" ht="12.75" customHeight="1" x14ac:dyDescent="0.2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</row>
    <row r="922" spans="1:11" ht="12.75" customHeight="1" x14ac:dyDescent="0.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</row>
    <row r="923" spans="1:11" ht="12.75" customHeight="1" x14ac:dyDescent="0.2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</row>
    <row r="924" spans="1:11" ht="12.75" customHeight="1" x14ac:dyDescent="0.2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</row>
    <row r="925" spans="1:11" ht="12.75" customHeight="1" x14ac:dyDescent="0.2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</row>
    <row r="926" spans="1:11" ht="12.75" customHeight="1" x14ac:dyDescent="0.2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</row>
    <row r="927" spans="1:11" ht="12.75" customHeight="1" x14ac:dyDescent="0.2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</row>
    <row r="928" spans="1:11" ht="12.75" customHeight="1" x14ac:dyDescent="0.2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</row>
    <row r="929" spans="1:11" ht="12.75" customHeight="1" x14ac:dyDescent="0.2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</row>
    <row r="930" spans="1:11" ht="12.75" customHeight="1" x14ac:dyDescent="0.2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</row>
    <row r="931" spans="1:11" ht="12.75" customHeight="1" x14ac:dyDescent="0.2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</row>
    <row r="932" spans="1:11" ht="12.75" customHeight="1" x14ac:dyDescent="0.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</row>
    <row r="933" spans="1:11" ht="12.75" customHeight="1" x14ac:dyDescent="0.2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</row>
    <row r="934" spans="1:11" ht="12.75" customHeight="1" x14ac:dyDescent="0.2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</row>
    <row r="935" spans="1:11" ht="12.75" customHeight="1" x14ac:dyDescent="0.2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</row>
    <row r="936" spans="1:11" ht="12.75" customHeight="1" x14ac:dyDescent="0.2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</row>
    <row r="937" spans="1:11" ht="12.75" customHeight="1" x14ac:dyDescent="0.2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</row>
    <row r="938" spans="1:11" ht="12.75" customHeight="1" x14ac:dyDescent="0.2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</row>
    <row r="939" spans="1:11" ht="12.75" customHeight="1" x14ac:dyDescent="0.2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</row>
    <row r="940" spans="1:11" ht="12.75" customHeight="1" x14ac:dyDescent="0.2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</row>
    <row r="941" spans="1:11" ht="12.75" customHeight="1" x14ac:dyDescent="0.2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</row>
    <row r="942" spans="1:11" ht="12.75" customHeight="1" x14ac:dyDescent="0.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</row>
    <row r="943" spans="1:11" ht="12.75" customHeight="1" x14ac:dyDescent="0.2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</row>
    <row r="944" spans="1:11" ht="12.75" customHeight="1" x14ac:dyDescent="0.2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</row>
    <row r="945" spans="1:11" ht="12.75" customHeight="1" x14ac:dyDescent="0.2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</row>
    <row r="946" spans="1:11" ht="12.75" customHeight="1" x14ac:dyDescent="0.2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</row>
    <row r="947" spans="1:11" ht="12.75" customHeight="1" x14ac:dyDescent="0.2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</row>
    <row r="948" spans="1:11" ht="12.75" customHeight="1" x14ac:dyDescent="0.2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</row>
    <row r="949" spans="1:11" ht="12.75" customHeight="1" x14ac:dyDescent="0.2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</row>
    <row r="950" spans="1:11" ht="12.75" customHeight="1" x14ac:dyDescent="0.2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</row>
    <row r="951" spans="1:11" ht="12.75" customHeight="1" x14ac:dyDescent="0.2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</row>
    <row r="952" spans="1:11" ht="12.75" customHeight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</row>
    <row r="953" spans="1:11" ht="12.75" customHeight="1" x14ac:dyDescent="0.2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</row>
    <row r="954" spans="1:11" ht="12.75" customHeight="1" x14ac:dyDescent="0.2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</row>
    <row r="955" spans="1:11" ht="12.75" customHeight="1" x14ac:dyDescent="0.2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</row>
    <row r="956" spans="1:11" ht="12.75" customHeight="1" x14ac:dyDescent="0.2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</row>
    <row r="957" spans="1:11" ht="12.75" customHeight="1" x14ac:dyDescent="0.2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</row>
    <row r="958" spans="1:11" ht="12.75" customHeight="1" x14ac:dyDescent="0.2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</row>
    <row r="959" spans="1:11" ht="12.75" customHeight="1" x14ac:dyDescent="0.2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</row>
    <row r="960" spans="1:11" ht="12.75" customHeight="1" x14ac:dyDescent="0.2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</row>
    <row r="961" spans="1:11" ht="12.75" customHeight="1" x14ac:dyDescent="0.2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</row>
    <row r="962" spans="1:11" ht="12.75" customHeight="1" x14ac:dyDescent="0.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</row>
    <row r="963" spans="1:11" ht="12.75" customHeight="1" x14ac:dyDescent="0.2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</row>
    <row r="964" spans="1:11" ht="12.75" customHeight="1" x14ac:dyDescent="0.2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</row>
    <row r="965" spans="1:11" ht="12.75" customHeight="1" x14ac:dyDescent="0.2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</row>
    <row r="966" spans="1:11" ht="12.75" customHeight="1" x14ac:dyDescent="0.2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</row>
    <row r="967" spans="1:11" ht="12.75" customHeight="1" x14ac:dyDescent="0.2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</row>
    <row r="968" spans="1:11" ht="12.75" customHeight="1" x14ac:dyDescent="0.2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</row>
    <row r="969" spans="1:11" ht="12.75" customHeight="1" x14ac:dyDescent="0.2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</row>
    <row r="970" spans="1:11" ht="12.75" customHeight="1" x14ac:dyDescent="0.2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</row>
    <row r="971" spans="1:11" ht="12.75" customHeight="1" x14ac:dyDescent="0.2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</row>
    <row r="972" spans="1:11" ht="12.75" customHeight="1" x14ac:dyDescent="0.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</row>
    <row r="973" spans="1:11" ht="12.75" customHeight="1" x14ac:dyDescent="0.2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</row>
    <row r="974" spans="1:11" ht="12.75" customHeight="1" x14ac:dyDescent="0.2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</row>
    <row r="975" spans="1:11" ht="12.75" customHeight="1" x14ac:dyDescent="0.2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</row>
    <row r="976" spans="1:11" ht="12.75" customHeight="1" x14ac:dyDescent="0.2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</row>
    <row r="977" spans="1:11" ht="12.75" customHeight="1" x14ac:dyDescent="0.2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</row>
    <row r="978" spans="1:11" ht="12.75" customHeight="1" x14ac:dyDescent="0.2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</row>
    <row r="979" spans="1:11" ht="12.75" customHeight="1" x14ac:dyDescent="0.2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</row>
    <row r="980" spans="1:11" ht="12.75" customHeight="1" x14ac:dyDescent="0.2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</row>
    <row r="981" spans="1:11" ht="12.75" customHeight="1" x14ac:dyDescent="0.2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</row>
    <row r="982" spans="1:11" ht="12.75" customHeight="1" x14ac:dyDescent="0.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</row>
    <row r="983" spans="1:11" ht="12.75" customHeight="1" x14ac:dyDescent="0.2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</row>
    <row r="984" spans="1:11" ht="12.75" customHeight="1" x14ac:dyDescent="0.2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</row>
    <row r="985" spans="1:11" ht="12.75" customHeight="1" x14ac:dyDescent="0.2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</row>
    <row r="986" spans="1:11" ht="12.75" customHeight="1" x14ac:dyDescent="0.2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</row>
    <row r="987" spans="1:11" ht="12.75" customHeight="1" x14ac:dyDescent="0.2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</row>
    <row r="988" spans="1:11" ht="12.75" customHeigh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</row>
    <row r="989" spans="1:11" ht="12.75" customHeight="1" x14ac:dyDescent="0.2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</row>
    <row r="990" spans="1:11" ht="12.75" customHeight="1" x14ac:dyDescent="0.2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</row>
    <row r="991" spans="1:11" ht="12.75" customHeigh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</row>
    <row r="992" spans="1:11" ht="12.75" customHeight="1" x14ac:dyDescent="0.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</row>
    <row r="993" spans="1:11" ht="12.75" customHeight="1" x14ac:dyDescent="0.2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</row>
    <row r="994" spans="1:11" ht="12.75" customHeight="1" x14ac:dyDescent="0.2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</row>
    <row r="995" spans="1:11" ht="12.75" customHeight="1" x14ac:dyDescent="0.2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</row>
    <row r="996" spans="1:11" ht="12.75" customHeight="1" x14ac:dyDescent="0.2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</row>
    <row r="997" spans="1:11" ht="12.75" customHeight="1" x14ac:dyDescent="0.2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</row>
    <row r="998" spans="1:11" ht="12.75" customHeight="1" x14ac:dyDescent="0.2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</row>
    <row r="999" spans="1:11" ht="12.75" customHeight="1" x14ac:dyDescent="0.2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</row>
    <row r="1000" spans="1:11" ht="12.75" customHeight="1" x14ac:dyDescent="0.2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</row>
  </sheetData>
  <sheetProtection password="E111" sheet="1" objects="1" scenarios="1" formatCells="0" formatColumns="0" formatRows="0" insertColumns="0" insertRows="0" insertHyperlinks="0" deleteColumns="0" deleteRows="0" sort="0" autoFilter="0" pivotTables="0"/>
  <mergeCells count="137">
    <mergeCell ref="A1:I1"/>
    <mergeCell ref="A2:I2"/>
    <mergeCell ref="A4:I4"/>
    <mergeCell ref="B5:G5"/>
    <mergeCell ref="H5:I5"/>
    <mergeCell ref="B6:G6"/>
    <mergeCell ref="H6:I6"/>
    <mergeCell ref="A11:B11"/>
    <mergeCell ref="A12:B12"/>
    <mergeCell ref="C12:D12"/>
    <mergeCell ref="B7:G7"/>
    <mergeCell ref="H7:I7"/>
    <mergeCell ref="B8:G8"/>
    <mergeCell ref="H8:I8"/>
    <mergeCell ref="A10:I10"/>
    <mergeCell ref="C11:D11"/>
    <mergeCell ref="E11:I11"/>
    <mergeCell ref="E12:I12"/>
    <mergeCell ref="A14:I14"/>
    <mergeCell ref="B15:G15"/>
    <mergeCell ref="H15:I15"/>
    <mergeCell ref="B16:G16"/>
    <mergeCell ref="H16:I16"/>
    <mergeCell ref="H17:I17"/>
    <mergeCell ref="B17:G17"/>
    <mergeCell ref="B18:G18"/>
    <mergeCell ref="H18:I18"/>
    <mergeCell ref="B19:G19"/>
    <mergeCell ref="H19:I19"/>
    <mergeCell ref="A20:I20"/>
    <mergeCell ref="A21:I21"/>
    <mergeCell ref="B22:G22"/>
    <mergeCell ref="B23:G23"/>
    <mergeCell ref="B24:G24"/>
    <mergeCell ref="B25:F25"/>
    <mergeCell ref="B26:G26"/>
    <mergeCell ref="B27:G27"/>
    <mergeCell ref="B28:G28"/>
    <mergeCell ref="A29:H29"/>
    <mergeCell ref="A31:I31"/>
    <mergeCell ref="A32:G32"/>
    <mergeCell ref="B33:G33"/>
    <mergeCell ref="B34:G34"/>
    <mergeCell ref="A35:G35"/>
    <mergeCell ref="B36:G36"/>
    <mergeCell ref="B86:G86"/>
    <mergeCell ref="A87:G87"/>
    <mergeCell ref="A88:I88"/>
    <mergeCell ref="A89:I89"/>
    <mergeCell ref="A90:H90"/>
    <mergeCell ref="B91:H91"/>
    <mergeCell ref="B92:H92"/>
    <mergeCell ref="A93:H93"/>
    <mergeCell ref="A94:I94"/>
    <mergeCell ref="A95:I95"/>
    <mergeCell ref="B96:G96"/>
    <mergeCell ref="B97:G97"/>
    <mergeCell ref="B98:G98"/>
    <mergeCell ref="B99:G99"/>
    <mergeCell ref="B100:G100"/>
    <mergeCell ref="B101:G101"/>
    <mergeCell ref="A102:G102"/>
    <mergeCell ref="A103:I103"/>
    <mergeCell ref="A104:I104"/>
    <mergeCell ref="B105:G105"/>
    <mergeCell ref="B106:G106"/>
    <mergeCell ref="B107:G107"/>
    <mergeCell ref="B108:G108"/>
    <mergeCell ref="B109:G109"/>
    <mergeCell ref="B110:G110"/>
    <mergeCell ref="B111:G111"/>
    <mergeCell ref="A112:G112"/>
    <mergeCell ref="B113:I113"/>
    <mergeCell ref="B125:H125"/>
    <mergeCell ref="B126:H126"/>
    <mergeCell ref="B127:H127"/>
    <mergeCell ref="B128:H128"/>
    <mergeCell ref="B129:H129"/>
    <mergeCell ref="B130:H130"/>
    <mergeCell ref="B131:H131"/>
    <mergeCell ref="A132:H132"/>
    <mergeCell ref="B114:G114"/>
    <mergeCell ref="B115:G115"/>
    <mergeCell ref="B117:G117"/>
    <mergeCell ref="B119:G119"/>
    <mergeCell ref="B121:G121"/>
    <mergeCell ref="A123:I123"/>
    <mergeCell ref="A124:H124"/>
    <mergeCell ref="B37:G37"/>
    <mergeCell ref="A38:G38"/>
    <mergeCell ref="B39:G39"/>
    <mergeCell ref="B40:G40"/>
    <mergeCell ref="B41:G41"/>
    <mergeCell ref="B42:G42"/>
    <mergeCell ref="B43:G43"/>
    <mergeCell ref="B44:G44"/>
    <mergeCell ref="B45:G45"/>
    <mergeCell ref="B46:G46"/>
    <mergeCell ref="A47:G47"/>
    <mergeCell ref="A48:I48"/>
    <mergeCell ref="A49:G49"/>
    <mergeCell ref="B50:G50"/>
    <mergeCell ref="B51:G51"/>
    <mergeCell ref="B52:G52"/>
    <mergeCell ref="B53:G53"/>
    <mergeCell ref="B54:G54"/>
    <mergeCell ref="B55:G55"/>
    <mergeCell ref="A56:H56"/>
    <mergeCell ref="A57:I57"/>
    <mergeCell ref="A58:I58"/>
    <mergeCell ref="A59:H59"/>
    <mergeCell ref="B60:H60"/>
    <mergeCell ref="B61:H61"/>
    <mergeCell ref="B62:H62"/>
    <mergeCell ref="A63:H63"/>
    <mergeCell ref="A64:I64"/>
    <mergeCell ref="A65:I65"/>
    <mergeCell ref="B66:G66"/>
    <mergeCell ref="B67:G67"/>
    <mergeCell ref="B68:G68"/>
    <mergeCell ref="B69:G69"/>
    <mergeCell ref="B70:G70"/>
    <mergeCell ref="B71:G71"/>
    <mergeCell ref="B72:G72"/>
    <mergeCell ref="B82:G82"/>
    <mergeCell ref="A83:G83"/>
    <mergeCell ref="A84:I84"/>
    <mergeCell ref="A85:G85"/>
    <mergeCell ref="A73:G73"/>
    <mergeCell ref="A74:I74"/>
    <mergeCell ref="A75:I75"/>
    <mergeCell ref="A76:G76"/>
    <mergeCell ref="B77:G77"/>
    <mergeCell ref="B78:G78"/>
    <mergeCell ref="B79:G79"/>
    <mergeCell ref="B80:G80"/>
    <mergeCell ref="B81:G8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19</vt:i4>
      </vt:variant>
    </vt:vector>
  </HeadingPairs>
  <TitlesOfParts>
    <vt:vector size="19" baseType="lpstr">
      <vt:lpstr>Instruções Planilha</vt:lpstr>
      <vt:lpstr>RESUMO</vt:lpstr>
      <vt:lpstr>Encarregado</vt:lpstr>
      <vt:lpstr>Pedreiro</vt:lpstr>
      <vt:lpstr>Servente</vt:lpstr>
      <vt:lpstr>Pintor</vt:lpstr>
      <vt:lpstr>Bombeiro Hid.</vt:lpstr>
      <vt:lpstr>Técnico de Manutenção</vt:lpstr>
      <vt:lpstr>Mec Ar Cond</vt:lpstr>
      <vt:lpstr>Marceneiro</vt:lpstr>
      <vt:lpstr>Caldeireiro</vt:lpstr>
      <vt:lpstr>Eletrotécnico</vt:lpstr>
      <vt:lpstr>Eletricista Dia</vt:lpstr>
      <vt:lpstr>Eletricista Noite</vt:lpstr>
      <vt:lpstr>Lider de Almoxarifado</vt:lpstr>
      <vt:lpstr>Téc Eletrônica</vt:lpstr>
      <vt:lpstr>Uniformes</vt:lpstr>
      <vt:lpstr>EPIs</vt:lpstr>
      <vt:lpstr>Material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</dc:creator>
  <cp:lastModifiedBy>Raissa de Souza Graça Torres</cp:lastModifiedBy>
  <dcterms:created xsi:type="dcterms:W3CDTF">2010-12-08T17:56:00Z</dcterms:created>
  <dcterms:modified xsi:type="dcterms:W3CDTF">2026-06-01T19:31:23Z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1046-10.2.0.7516</vt:lpwstr>
  </property>
</Properties>
</file>