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partamentos\dcol\CSUP_DCOL\1 _2021\1.0 - DCOL\1.0_Licitações_Pregões\Pregões_2021\08 - Pregão 08 -2021 - Limpeza e Carpete - 23038.0132462020-71\1- Edital\"/>
    </mc:Choice>
  </mc:AlternateContent>
  <bookViews>
    <workbookView xWindow="-16320" yWindow="-7680" windowWidth="16440" windowHeight="28590" tabRatio="928" activeTab="2"/>
  </bookViews>
  <sheets>
    <sheet name="RESUMO M²" sheetId="35" r:id="rId1"/>
    <sheet name="M²" sheetId="36" r:id="rId2"/>
    <sheet name="Servente" sheetId="6" r:id="rId3"/>
    <sheet name="Encarregado" sheetId="22" r:id="rId4"/>
    <sheet name="Jauzeiro" sheetId="23" r:id="rId5"/>
  </sheets>
  <definedNames>
    <definedName name="_xlnm.Print_Area" localSheetId="3">Encarregado!$A$1:$D$126</definedName>
    <definedName name="_xlnm.Print_Area" localSheetId="4">Jauzeiro!$A$1:$D$126</definedName>
    <definedName name="_xlnm.Print_Area" localSheetId="1">M²!$A$1:$M$59</definedName>
    <definedName name="_xlnm.Print_Area" localSheetId="0">'RESUMO M²'!$A$1:$F$16</definedName>
    <definedName name="_xlnm.Print_Area" localSheetId="2">Servente!$A$1:$D$126</definedName>
    <definedName name="_xlnm.Print_Area">#REF!</definedName>
    <definedName name="Excel_BuiltIn_Print_Area_1" localSheetId="3">#REF!</definedName>
    <definedName name="Excel_BuiltIn_Print_Area_1" localSheetId="4">#REF!</definedName>
    <definedName name="Excel_BuiltIn_Print_Area_1" localSheetId="1">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Excel_BuiltIn_Print_Area_2" localSheetId="3">#REF!</definedName>
    <definedName name="Excel_BuiltIn_Print_Area_2" localSheetId="4">#REF!</definedName>
    <definedName name="Excel_BuiltIn_Print_Area_2" localSheetId="1">#REF!</definedName>
    <definedName name="Excel_BuiltIn_Print_Area_2" localSheetId="0">#REF!</definedName>
    <definedName name="Excel_BuiltIn_Print_Area_2" localSheetId="2">#REF!</definedName>
    <definedName name="Excel_BuiltIn_Print_Area_2">#REF!</definedName>
    <definedName name="Jardineiro" localSheetId="3">#REF!</definedName>
    <definedName name="Jardineiro" localSheetId="4">#REF!</definedName>
    <definedName name="Jardineiro" localSheetId="1">#REF!</definedName>
    <definedName name="Jardineiro" localSheetId="0">#REF!</definedName>
    <definedName name="Jardineiro" localSheetId="2">#REF!</definedName>
    <definedName name="Jardineiro">#REF!</definedName>
    <definedName name="Print_Area_1" localSheetId="3">#REF!</definedName>
    <definedName name="Print_Area_1" localSheetId="4">#REF!</definedName>
    <definedName name="Print_Area_1" localSheetId="1">#REF!</definedName>
    <definedName name="Print_Area_1" localSheetId="0">#REF!</definedName>
    <definedName name="Print_Area_1" localSheetId="2">#REF!</definedName>
    <definedName name="Print_Area_1">#REF!</definedName>
  </definedNames>
  <calcPr calcId="152511"/>
</workbook>
</file>

<file path=xl/calcChain.xml><?xml version="1.0" encoding="utf-8"?>
<calcChain xmlns="http://schemas.openxmlformats.org/spreadsheetml/2006/main">
  <c r="E58" i="36" l="1"/>
  <c r="H57" i="36"/>
  <c r="E57" i="36"/>
  <c r="K57" i="36" s="1"/>
  <c r="K55" i="36"/>
  <c r="K59" i="36" s="1"/>
  <c r="H55" i="36"/>
  <c r="F16" i="35" l="1"/>
  <c r="E13" i="35"/>
  <c r="F13" i="35" l="1"/>
  <c r="F14" i="35" s="1"/>
  <c r="E14" i="35"/>
  <c r="J40" i="36"/>
  <c r="K5" i="36"/>
  <c r="K9" i="36" l="1"/>
  <c r="A47" i="36" l="1"/>
  <c r="E99" i="23" l="1"/>
  <c r="E99" i="22"/>
  <c r="D83" i="6"/>
  <c r="D83" i="22"/>
  <c r="D83" i="23"/>
  <c r="D69" i="6"/>
  <c r="D70" i="6"/>
  <c r="D71" i="6"/>
  <c r="D72" i="6"/>
  <c r="D73" i="6"/>
  <c r="D69" i="22"/>
  <c r="D70" i="22"/>
  <c r="D71" i="22"/>
  <c r="D72" i="22"/>
  <c r="D73" i="22"/>
  <c r="D69" i="23"/>
  <c r="D70" i="23"/>
  <c r="D71" i="23"/>
  <c r="D72" i="23"/>
  <c r="D73" i="23"/>
  <c r="E78" i="23"/>
  <c r="E78" i="22"/>
  <c r="E78" i="6"/>
  <c r="E39" i="23"/>
  <c r="E39" i="22"/>
  <c r="E39" i="6"/>
  <c r="F52" i="6"/>
  <c r="F52" i="22"/>
  <c r="F52" i="23"/>
  <c r="E31" i="36" l="1"/>
  <c r="E32" i="36"/>
  <c r="E23" i="36"/>
  <c r="E24" i="36"/>
  <c r="E15" i="36"/>
  <c r="E16" i="36"/>
  <c r="H50" i="36"/>
  <c r="H49" i="36"/>
  <c r="G49" i="36"/>
  <c r="H41" i="36" l="1"/>
  <c r="H40" i="36"/>
  <c r="G40" i="36"/>
  <c r="A40" i="36"/>
  <c r="A38" i="36"/>
  <c r="E7" i="36"/>
  <c r="C41" i="36" l="1"/>
  <c r="E8" i="36"/>
  <c r="J38" i="36" l="1"/>
  <c r="J47" i="36"/>
  <c r="C50" i="36"/>
  <c r="J49" i="36" s="1"/>
  <c r="C111" i="23" l="1"/>
  <c r="E113" i="23" s="1"/>
  <c r="E114" i="23" s="1"/>
  <c r="A94" i="23"/>
  <c r="A93" i="23"/>
  <c r="D89" i="23"/>
  <c r="D94" i="23" s="1"/>
  <c r="C84" i="23"/>
  <c r="A63" i="23"/>
  <c r="A62" i="23"/>
  <c r="A61" i="23"/>
  <c r="D55" i="23"/>
  <c r="D54" i="23"/>
  <c r="D53" i="23"/>
  <c r="G52" i="23"/>
  <c r="D52" i="23" s="1"/>
  <c r="H51" i="23"/>
  <c r="G51" i="23"/>
  <c r="C47" i="23"/>
  <c r="C35" i="23"/>
  <c r="D20" i="23"/>
  <c r="D16" i="23"/>
  <c r="C111" i="22"/>
  <c r="E113" i="22" s="1"/>
  <c r="E114" i="22" s="1"/>
  <c r="A94" i="22"/>
  <c r="A93" i="22"/>
  <c r="D89" i="22"/>
  <c r="D94" i="22" s="1"/>
  <c r="C84" i="22"/>
  <c r="A63" i="22"/>
  <c r="A62" i="22"/>
  <c r="A61" i="22"/>
  <c r="D55" i="22"/>
  <c r="D54" i="22"/>
  <c r="D53" i="22"/>
  <c r="G52" i="22"/>
  <c r="D52" i="22" s="1"/>
  <c r="H51" i="22"/>
  <c r="G51" i="22"/>
  <c r="C47" i="22"/>
  <c r="C35" i="22"/>
  <c r="D20" i="22"/>
  <c r="D16" i="22"/>
  <c r="C115" i="23" l="1"/>
  <c r="C74" i="22"/>
  <c r="D21" i="23"/>
  <c r="C85" i="23"/>
  <c r="C93" i="23" s="1"/>
  <c r="C95" i="23" s="1"/>
  <c r="C115" i="22"/>
  <c r="I51" i="23"/>
  <c r="D51" i="23" s="1"/>
  <c r="D57" i="23" s="1"/>
  <c r="D63" i="23" s="1"/>
  <c r="C62" i="23"/>
  <c r="C74" i="23"/>
  <c r="C61" i="23"/>
  <c r="D28" i="22"/>
  <c r="I51" i="22"/>
  <c r="D51" i="22" s="1"/>
  <c r="D57" i="22" s="1"/>
  <c r="D63" i="22" s="1"/>
  <c r="C61" i="22"/>
  <c r="C85" i="22"/>
  <c r="C93" i="22" s="1"/>
  <c r="C95" i="22" s="1"/>
  <c r="C62" i="22"/>
  <c r="D33" i="22" l="1"/>
  <c r="D28" i="23"/>
  <c r="D81" i="22"/>
  <c r="D34" i="22"/>
  <c r="D35" i="22" s="1"/>
  <c r="C64" i="23"/>
  <c r="D119" i="22"/>
  <c r="E68" i="22"/>
  <c r="C64" i="22"/>
  <c r="D33" i="23" l="1"/>
  <c r="D78" i="23"/>
  <c r="D80" i="22"/>
  <c r="E68" i="23"/>
  <c r="D34" i="23"/>
  <c r="D35" i="23" s="1"/>
  <c r="D119" i="23"/>
  <c r="D82" i="22"/>
  <c r="D79" i="22"/>
  <c r="D78" i="22"/>
  <c r="D80" i="23"/>
  <c r="D68" i="22"/>
  <c r="D61" i="22"/>
  <c r="D89" i="6"/>
  <c r="D94" i="6" s="1"/>
  <c r="C84" i="6"/>
  <c r="D79" i="23" l="1"/>
  <c r="D81" i="23"/>
  <c r="D82" i="23"/>
  <c r="D84" i="22"/>
  <c r="D85" i="22" s="1"/>
  <c r="D93" i="22" s="1"/>
  <c r="D95" i="22" s="1"/>
  <c r="D122" i="22" s="1"/>
  <c r="D61" i="23"/>
  <c r="D68" i="23"/>
  <c r="D40" i="23"/>
  <c r="D74" i="22"/>
  <c r="D45" i="22"/>
  <c r="D41" i="22"/>
  <c r="D44" i="22"/>
  <c r="D40" i="22"/>
  <c r="D43" i="22"/>
  <c r="D46" i="22"/>
  <c r="D42" i="22"/>
  <c r="D39" i="22"/>
  <c r="D84" i="23" l="1"/>
  <c r="D85" i="23" s="1"/>
  <c r="D93" i="23" s="1"/>
  <c r="D95" i="23" s="1"/>
  <c r="D122" i="23" s="1"/>
  <c r="D121" i="22"/>
  <c r="D74" i="23"/>
  <c r="D44" i="23"/>
  <c r="D41" i="23"/>
  <c r="D43" i="23"/>
  <c r="D46" i="23"/>
  <c r="D42" i="23"/>
  <c r="D45" i="23"/>
  <c r="D39" i="23"/>
  <c r="D47" i="22"/>
  <c r="D99" i="22" s="1"/>
  <c r="E100" i="22" s="1"/>
  <c r="F100" i="22" s="1"/>
  <c r="G100" i="22" s="1"/>
  <c r="D121" i="23" l="1"/>
  <c r="D47" i="23"/>
  <c r="D99" i="23" s="1"/>
  <c r="E100" i="23" s="1"/>
  <c r="F100" i="23" s="1"/>
  <c r="G100" i="23" s="1"/>
  <c r="D62" i="22"/>
  <c r="D64" i="22" s="1"/>
  <c r="D120" i="22" s="1"/>
  <c r="D62" i="23" l="1"/>
  <c r="D64" i="23" s="1"/>
  <c r="D120" i="23" s="1"/>
  <c r="C47" i="6"/>
  <c r="C85" i="6" l="1"/>
  <c r="C93" i="6" s="1"/>
  <c r="C95" i="6" s="1"/>
  <c r="C111" i="6" l="1"/>
  <c r="E113" i="6" s="1"/>
  <c r="A94" i="6"/>
  <c r="A93" i="6"/>
  <c r="A63" i="6" l="1"/>
  <c r="A62" i="6"/>
  <c r="A61" i="6"/>
  <c r="G51" i="6"/>
  <c r="H51" i="6"/>
  <c r="G52" i="6"/>
  <c r="C115" i="6" l="1"/>
  <c r="I51" i="6"/>
  <c r="D100" i="22" l="1"/>
  <c r="D105" i="22" s="1"/>
  <c r="D123" i="22" s="1"/>
  <c r="D124" i="22" s="1"/>
  <c r="E109" i="22" l="1"/>
  <c r="D109" i="22" s="1"/>
  <c r="E110" i="22" s="1"/>
  <c r="D100" i="23"/>
  <c r="D110" i="22" l="1"/>
  <c r="E111" i="22" s="1"/>
  <c r="F114" i="22" s="1"/>
  <c r="G114" i="22" s="1"/>
  <c r="D113" i="22" l="1"/>
  <c r="H114" i="22"/>
  <c r="D114" i="22"/>
  <c r="D112" i="22"/>
  <c r="E114" i="6"/>
  <c r="D55" i="6"/>
  <c r="D54" i="6"/>
  <c r="D53" i="6"/>
  <c r="D52" i="6"/>
  <c r="D51" i="6"/>
  <c r="D20" i="6"/>
  <c r="D16" i="6"/>
  <c r="D115" i="22" l="1"/>
  <c r="E115" i="22" s="1"/>
  <c r="I114" i="22"/>
  <c r="D28" i="6"/>
  <c r="C74" i="6"/>
  <c r="C62" i="6"/>
  <c r="D57" i="6"/>
  <c r="E99" i="6" s="1"/>
  <c r="D125" i="22" l="1"/>
  <c r="D126" i="22" s="1"/>
  <c r="D119" i="6"/>
  <c r="D81" i="6"/>
  <c r="D78" i="6"/>
  <c r="D33" i="6"/>
  <c r="D34" i="6"/>
  <c r="E68" i="6"/>
  <c r="D79" i="6"/>
  <c r="D80" i="6"/>
  <c r="D82" i="6"/>
  <c r="D63" i="6"/>
  <c r="C35" i="6"/>
  <c r="H13" i="36" l="1"/>
  <c r="K13" i="36" s="1"/>
  <c r="H21" i="36"/>
  <c r="K21" i="36" s="1"/>
  <c r="H29" i="36"/>
  <c r="K29" i="36" s="1"/>
  <c r="K47" i="36"/>
  <c r="M47" i="36" s="1"/>
  <c r="H5" i="36"/>
  <c r="K38" i="36"/>
  <c r="M38" i="36" s="1"/>
  <c r="D68" i="6"/>
  <c r="D35" i="6"/>
  <c r="D84" i="6"/>
  <c r="D85" i="6" s="1"/>
  <c r="D93" i="6" s="1"/>
  <c r="D95" i="6" s="1"/>
  <c r="C61" i="6"/>
  <c r="C64" i="6" s="1"/>
  <c r="D61" i="6" l="1"/>
  <c r="D39" i="6"/>
  <c r="D40" i="6"/>
  <c r="D41" i="6"/>
  <c r="D45" i="6" l="1"/>
  <c r="D43" i="6"/>
  <c r="D46" i="6"/>
  <c r="D44" i="6"/>
  <c r="D42" i="6"/>
  <c r="D47" i="6" l="1"/>
  <c r="D62" i="6"/>
  <c r="D64" i="6" s="1"/>
  <c r="D74" i="6" l="1"/>
  <c r="D99" i="6" s="1"/>
  <c r="E100" i="6" s="1"/>
  <c r="F100" i="6" s="1"/>
  <c r="G100" i="6" s="1"/>
  <c r="D120" i="6"/>
  <c r="D121" i="6" l="1"/>
  <c r="D100" i="6" l="1"/>
  <c r="D105" i="23" l="1"/>
  <c r="D105" i="6"/>
  <c r="D122" i="6"/>
  <c r="D123" i="6" l="1"/>
  <c r="D124" i="6" s="1"/>
  <c r="E109" i="6"/>
  <c r="D109" i="6" s="1"/>
  <c r="E109" i="23"/>
  <c r="D109" i="23" s="1"/>
  <c r="D123" i="23"/>
  <c r="D124" i="23" s="1"/>
  <c r="E110" i="23" l="1"/>
  <c r="D110" i="23" s="1"/>
  <c r="E111" i="23" s="1"/>
  <c r="F114" i="23" s="1"/>
  <c r="G114" i="23" s="1"/>
  <c r="E110" i="6"/>
  <c r="D110" i="6" s="1"/>
  <c r="E111" i="6" s="1"/>
  <c r="F114" i="6" s="1"/>
  <c r="G114" i="6" s="1"/>
  <c r="H114" i="23" l="1"/>
  <c r="D113" i="23"/>
  <c r="D112" i="23"/>
  <c r="D114" i="23"/>
  <c r="D114" i="6"/>
  <c r="D113" i="6"/>
  <c r="H114" i="6"/>
  <c r="D112" i="6"/>
  <c r="D115" i="23" l="1"/>
  <c r="D125" i="23" s="1"/>
  <c r="D126" i="23" s="1"/>
  <c r="I114" i="23"/>
  <c r="D115" i="6"/>
  <c r="D125" i="6" s="1"/>
  <c r="D126" i="6" s="1"/>
  <c r="I114" i="6"/>
  <c r="H15" i="36" l="1"/>
  <c r="K15" i="36" s="1"/>
  <c r="K17" i="36" s="1"/>
  <c r="D4" i="35" s="1"/>
  <c r="E4" i="35" s="1"/>
  <c r="H7" i="36"/>
  <c r="H31" i="36"/>
  <c r="K31" i="36" s="1"/>
  <c r="K33" i="36" s="1"/>
  <c r="D6" i="35" s="1"/>
  <c r="E6" i="35" s="1"/>
  <c r="F6" i="35" s="1"/>
  <c r="H23" i="36"/>
  <c r="K23" i="36" s="1"/>
  <c r="K25" i="36" s="1"/>
  <c r="D5" i="35" s="1"/>
  <c r="E5" i="35" s="1"/>
  <c r="F5" i="35" s="1"/>
  <c r="E115" i="23"/>
  <c r="K49" i="36"/>
  <c r="M49" i="36" s="1"/>
  <c r="M51" i="36" s="1"/>
  <c r="D8" i="35" s="1"/>
  <c r="E8" i="35" s="1"/>
  <c r="F8" i="35" s="1"/>
  <c r="K40" i="36"/>
  <c r="M40" i="36" s="1"/>
  <c r="M42" i="36" s="1"/>
  <c r="D7" i="35" s="1"/>
  <c r="E7" i="35" s="1"/>
  <c r="F7" i="35" s="1"/>
  <c r="K7" i="36"/>
  <c r="E115" i="6"/>
  <c r="D3" i="35" l="1"/>
  <c r="E3" i="35" s="1"/>
  <c r="E9" i="35" s="1"/>
  <c r="F4" i="35"/>
  <c r="F3" i="35" l="1"/>
  <c r="F9" i="35" s="1"/>
</calcChain>
</file>

<file path=xl/comments1.xml><?xml version="1.0" encoding="utf-8"?>
<comments xmlns="http://schemas.openxmlformats.org/spreadsheetml/2006/main">
  <authors>
    <author>Marcelo</author>
  </authors>
  <commentList>
    <comment ref="D78" authorId="0" shapeId="0">
      <text>
        <r>
          <rPr>
            <b/>
            <sz val="9"/>
            <color indexed="81"/>
            <rFont val="Segoe UI"/>
            <family val="2"/>
          </rPr>
          <t>Marcelo:</t>
        </r>
        <r>
          <rPr>
            <sz val="9"/>
            <color indexed="81"/>
            <rFont val="Segoe UI"/>
            <family val="2"/>
          </rPr>
          <t xml:space="preserve">
Considerando que a partir do segundo ano de vigência contratual o "empregado folguista" substituirá o empregado residente a cada ano pelo período de 30 dias e que não haverá substituição referente ao quinto período aquisitivo, a Administração deverá:
a) apropriar, a título de 13º, férias e adicional de férias, apenas 1/12 do valor ao longo de cada ano e ratear esse custo ao longo de 12 meses para encontrar o valor mensal;
b) ao proceder a renovação contratual do quarto para o quinto ano, deve excluir da planilha de custo o valor provisionado.
Base de cálculo
Total do Módulo 1 (Composição da Remuneração)
IN nº 5/2017 e Nota Técnica nº 2/2018/CGAC/CISET/SG-PR, fl. 4.
8,33% = 13º
9,075% = Férias
3,025% = Abono de férias
Cálculo:
(8,33/100/12)*100 = 0,69%
(9,075/100/12)*100 = 0,76%
(3,025/100/12)*100 = 0,25%
0,69% + 0,76% + 0,25% = 1,70% incide sobre a base de cálculo</t>
        </r>
      </text>
    </comment>
  </commentList>
</comments>
</file>

<file path=xl/comments2.xml><?xml version="1.0" encoding="utf-8"?>
<comments xmlns="http://schemas.openxmlformats.org/spreadsheetml/2006/main">
  <authors>
    <author>Marcelo</author>
  </authors>
  <commentList>
    <comment ref="D78" authorId="0" shapeId="0">
      <text>
        <r>
          <rPr>
            <b/>
            <sz val="9"/>
            <color indexed="81"/>
            <rFont val="Segoe UI"/>
            <family val="2"/>
          </rPr>
          <t>Marcelo:</t>
        </r>
        <r>
          <rPr>
            <sz val="9"/>
            <color indexed="81"/>
            <rFont val="Segoe UI"/>
            <family val="2"/>
          </rPr>
          <t xml:space="preserve">
Considerando que a partir do segundo ano de vigência contratual o "empregado folguista" substituirá o empregado residente a cada ano pelo período de 30 dias e que não haverá substituição referente ao quinto período aquisitivo, a Administração deverá:
a) apropriar, a título de 13º, férias e adicional de férias, apenas 1/12 do valor ao longo de cada ano e ratear esse custo ao longo de 12 meses para encontrar o valor mensal;
b) ao proceder a renovação contratual do quarto para o quinto ano, deve excluir da planilha de custo o valor provisionado.
Base de cálculo
Total do Módulo 1 (Composição da Remuneração)
IN nº 5/2017 e Nota Técnica nº 2/2018/CGAC/CISET/SG-PR, fl. 4.
8,33% = 13º
9,075% = Férias
3,025% = Abono de férias
Cálculo:
(8,33/100/12)*100 = 0,69%
(9,075/100/12)*100 = 0,76%
(3,025/100/12)*100 = 0,25%
0,69% + 0,76% + 0,25% = 1,70% incide sobre a base de cálculo</t>
        </r>
      </text>
    </comment>
  </commentList>
</comments>
</file>

<file path=xl/comments3.xml><?xml version="1.0" encoding="utf-8"?>
<comments xmlns="http://schemas.openxmlformats.org/spreadsheetml/2006/main">
  <authors>
    <author>Marcelo</author>
  </authors>
  <commentList>
    <comment ref="D78" authorId="0" shapeId="0">
      <text>
        <r>
          <rPr>
            <b/>
            <sz val="9"/>
            <color indexed="81"/>
            <rFont val="Segoe UI"/>
            <family val="2"/>
          </rPr>
          <t>Marcelo:</t>
        </r>
        <r>
          <rPr>
            <sz val="9"/>
            <color indexed="81"/>
            <rFont val="Segoe UI"/>
            <family val="2"/>
          </rPr>
          <t xml:space="preserve">
Considerando que a partir do segundo ano de vigência contratual o "empregado folguista" substituirá o empregado residente a cada ano pelo período de 30 dias e que não haverá substituição referente ao quinto período aquisitivo, a Administração deverá:
a) apropriar, a título de 13º, férias e adicional de férias, apenas 1/12 do valor ao longo de cada ano e ratear esse custo ao longo de 12 meses para encontrar o valor mensal;
b) ao proceder a renovação contratual do quarto para o quinto ano, deve excluir da planilha de custo o valor provisionado.
Base de cálculo
Total do Módulo 1 (Composição da Remuneração)
IN nº 5/2017 e Nota Técnica nº 2/2018/CGAC/CISET/SG-PR, fl. 4.
8,33% = 13º
9,075% = Férias
3,025% = Abono de férias
Cálculo:
(8,33/100/12)*100 = 0,69%
(9,075/100/12)*100 = 0,76%
(3,025/100/12)*100 = 0,25%
0,69% + 0,76% + 0,25% = 1,70% incide sobre a base de cálculo</t>
        </r>
      </text>
    </comment>
  </commentList>
</comments>
</file>

<file path=xl/sharedStrings.xml><?xml version="1.0" encoding="utf-8"?>
<sst xmlns="http://schemas.openxmlformats.org/spreadsheetml/2006/main" count="715" uniqueCount="170">
  <si>
    <t>A</t>
  </si>
  <si>
    <t>Data de apresentação da proposta (dia/mês/ano)</t>
  </si>
  <si>
    <t>B</t>
  </si>
  <si>
    <t>Município/UF</t>
  </si>
  <si>
    <t>C</t>
  </si>
  <si>
    <t>Convenção Coletiva do Trabalho</t>
  </si>
  <si>
    <t>D</t>
  </si>
  <si>
    <t>Nº de meses de execução contratual</t>
  </si>
  <si>
    <t>Tipo de Serviço</t>
  </si>
  <si>
    <t>Limpeza</t>
  </si>
  <si>
    <t>Categoria</t>
  </si>
  <si>
    <t>Dados complementares para composição dos custos referente à mão-de-obra</t>
  </si>
  <si>
    <t>Tipo de serviço (mesmo serviço com características distintas)</t>
  </si>
  <si>
    <t>Limpeza e Conservação</t>
  </si>
  <si>
    <t>Salário Normativo da Categoria Profissional</t>
  </si>
  <si>
    <t>Categoria profissional (vinculada à execução contratual)</t>
  </si>
  <si>
    <t>Data base da categoria (dia/mês/ano)</t>
  </si>
  <si>
    <t>Salário Base</t>
  </si>
  <si>
    <t>%</t>
  </si>
  <si>
    <t>Adicional de periculosidade (30%) Lei 11.901/09</t>
  </si>
  <si>
    <t>Adicional de insalubridade</t>
  </si>
  <si>
    <t>Adicional noturno</t>
  </si>
  <si>
    <t>E</t>
  </si>
  <si>
    <t>F</t>
  </si>
  <si>
    <t>Adicional de Hora Extra</t>
  </si>
  <si>
    <t>G</t>
  </si>
  <si>
    <t>Intervalo Intrajornada</t>
  </si>
  <si>
    <t>H</t>
  </si>
  <si>
    <t>Outros (especificar)</t>
  </si>
  <si>
    <t>Total da Remuneração</t>
  </si>
  <si>
    <t>Transporte</t>
  </si>
  <si>
    <t>Auxílio alimentação (Vales, cesta básica etc.)</t>
  </si>
  <si>
    <t>Assistência odontológica</t>
  </si>
  <si>
    <t>Seguro de vida, invalidez e funeral</t>
  </si>
  <si>
    <t>Auxílio creche</t>
  </si>
  <si>
    <t>Uniformes</t>
  </si>
  <si>
    <t>Materiais</t>
  </si>
  <si>
    <t>Equipamentos</t>
  </si>
  <si>
    <t>Valor (R$)</t>
  </si>
  <si>
    <t>INSS</t>
  </si>
  <si>
    <t>INCRA</t>
  </si>
  <si>
    <t>Salário Educação</t>
  </si>
  <si>
    <t>FGTS</t>
  </si>
  <si>
    <t>SEBRAE</t>
  </si>
  <si>
    <t>TOTAL</t>
  </si>
  <si>
    <t>Total</t>
  </si>
  <si>
    <t>Afastamento maternidade</t>
  </si>
  <si>
    <t>4.1</t>
  </si>
  <si>
    <t>4.2</t>
  </si>
  <si>
    <t>Custo de rescisão</t>
  </si>
  <si>
    <t>Custo de reposição do profissional ausente</t>
  </si>
  <si>
    <t>Custos Indiretos</t>
  </si>
  <si>
    <t>Tributos</t>
  </si>
  <si>
    <t>Lucro</t>
  </si>
  <si>
    <t>Módulo 1 – Composição da Remuneração</t>
  </si>
  <si>
    <t>Encargos previdenciários e FGTS</t>
  </si>
  <si>
    <t>TOTAL MENSAL</t>
  </si>
  <si>
    <t>TOTAL ANUAL</t>
  </si>
  <si>
    <t>Módulo 1 - Composição da Remuneração</t>
  </si>
  <si>
    <t>Provisão para Rescisão</t>
  </si>
  <si>
    <t xml:space="preserve">PLANILHA DE CUSTOS E FORMAÇÃO DE PREÇOS  - INSTRUÇÃO NORMATIVA N° 5 , DE 25 DE MAIO DE 2017.       </t>
  </si>
  <si>
    <t>ANEXO VII-D</t>
  </si>
  <si>
    <t>1. MÓDULOS - Mão de obra</t>
  </si>
  <si>
    <t>Classificação Brasileira de Ocupações (CBO)</t>
  </si>
  <si>
    <t>Adicional de Hora Noturna Reduzida</t>
  </si>
  <si>
    <t>Adicional de Hora Extra no Feriado Trabalhado</t>
  </si>
  <si>
    <t>Módulo 2 - Encargos e Benefícios Anuais, Mensais e Diários</t>
  </si>
  <si>
    <t>Submódulo 2.1 - 13º (décimo terceiro) Salário, Férias e Adicional de Férias</t>
  </si>
  <si>
    <t>13º (décimo terceiro) Salário, Férias e Adicional de Férias</t>
  </si>
  <si>
    <t>2.1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</si>
  <si>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</si>
  <si>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</si>
  <si>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</si>
  <si>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GPS, FGTS e outras contribuições</t>
  </si>
  <si>
    <t>2.2</t>
  </si>
  <si>
    <t>Percentual (%)</t>
  </si>
  <si>
    <t>Composição da Remuneração</t>
  </si>
  <si>
    <t>SAT</t>
  </si>
  <si>
    <t>SESC ou SESI</t>
  </si>
  <si>
    <t>SENAI - SENAC</t>
  </si>
  <si>
    <t>Submódulo 2.3 - Benefícios Mensais e Diários.</t>
  </si>
  <si>
    <t>2.3</t>
  </si>
  <si>
    <t>Benefícios Mensais e Diários</t>
  </si>
  <si>
    <t>Assistência médica e Familiar</t>
  </si>
  <si>
    <t>Quadro-Resumo do Módulo 2 - Encargos e Benefícios anuais, mensais e diários</t>
  </si>
  <si>
    <t>Encargos e Benefícios Anuais, Mensais e Diários</t>
  </si>
  <si>
    <t xml:space="preserve">Total </t>
  </si>
  <si>
    <t>Módulo 3 - Provisão para Rescisão</t>
  </si>
  <si>
    <t>Módulo 4 - Custo de Reposição do Profissional Ausente</t>
  </si>
  <si>
    <t>Submódulo 4.1 - Ausências Legais</t>
  </si>
  <si>
    <t>Submódulo 4.2 - Intrajornada</t>
  </si>
  <si>
    <t>Intrajornada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</si>
  <si>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</si>
  <si>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</si>
  <si>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</si>
  <si>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</si>
  <si>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Módulo 6 - Custos Indiretos, Tributos e Lucro</t>
  </si>
  <si>
    <t>Custos Indiretos, Tributos e Lucro</t>
  </si>
  <si>
    <t>C.1. Tributos Federais (especificar) - PIS</t>
  </si>
  <si>
    <t>C.2. Tributos Estaduais (especificar) - COFINS</t>
  </si>
  <si>
    <t>C.3. Tributos Municipais (especificar) - ISS</t>
  </si>
  <si>
    <t>Mão de obra vinculada à execução contratual (valor por empregado)</t>
  </si>
  <si>
    <t>Subtotal (A + B +C+ D+E)</t>
  </si>
  <si>
    <t>Módulo 6 – Custos Indiretos, Tributos e Lucro</t>
  </si>
  <si>
    <t>VALOR TOTAL POR EMPREGADO</t>
  </si>
  <si>
    <t>2. QUADRO - RESUMO DO CUSTO POR EMPREGADO</t>
  </si>
  <si>
    <t>Substituto na cobertura de Intervalo para repouso ou alimentação</t>
  </si>
  <si>
    <t xml:space="preserve">Substituto nas Ausências Legais </t>
  </si>
  <si>
    <t>Substituto nas Intrajornada</t>
  </si>
  <si>
    <t>Servente</t>
  </si>
  <si>
    <t>Encarregado</t>
  </si>
  <si>
    <t>Jauzeiro</t>
  </si>
  <si>
    <t>DESCRIÇÃO DA ÀREA</t>
  </si>
  <si>
    <t>ÁREA                          (M²)</t>
  </si>
  <si>
    <t>VALOR                                  (R$/M²)</t>
  </si>
  <si>
    <t>SUBTOTAL MENSAL</t>
  </si>
  <si>
    <t>JAUZEIRO</t>
  </si>
  <si>
    <t>ENCARREGADO</t>
  </si>
  <si>
    <t xml:space="preserve">MÃO DE OBRA </t>
  </si>
  <si>
    <t>PRODUTIVIDADE                                                                       (1 / M²)</t>
  </si>
  <si>
    <t>PREÇO                                                              HOMEM-MÊS (R$)</t>
  </si>
  <si>
    <t xml:space="preserve"> SUBTOTAL                                                     (R$ / M²) </t>
  </si>
  <si>
    <t>X</t>
  </si>
  <si>
    <t>SERVENTE</t>
  </si>
  <si>
    <t>TOTAL UNITARIO ( M² )</t>
  </si>
  <si>
    <t>MÃO DE OBRA</t>
  </si>
  <si>
    <t>PRODUTIVIDADE                   (1 / M²)</t>
  </si>
  <si>
    <t>FREQUÊNCIA NO MÊS (HORAS)</t>
  </si>
  <si>
    <t>JORNADA DE TRABALHO NO MÊS (HORAS)</t>
  </si>
  <si>
    <t>Ki                          (1)x(2)x(3)</t>
  </si>
  <si>
    <t>PREÇO           HOMEM-MÊS                             (R$)</t>
  </si>
  <si>
    <t>SUBTOTAL           (R$ / M²)</t>
  </si>
  <si>
    <t xml:space="preserve">( 1 ). </t>
  </si>
  <si>
    <t>( 2 ).</t>
  </si>
  <si>
    <t>( 3 ).</t>
  </si>
  <si>
    <t>( 4).</t>
  </si>
  <si>
    <t>( 5 ).</t>
  </si>
  <si>
    <t>( 6 ).</t>
  </si>
  <si>
    <t>Aviso prévio indenizado (33 ÷ 365 x 0,20 x 100 = 1,81%)</t>
  </si>
  <si>
    <t>Incidência do FGTS sobre aviso prévio indenizado (8% x 1,81% = 0,14%)</t>
  </si>
  <si>
    <t>Multa do FGTS e contribuição social sobre o aviso prévio indenizado (Item 14 do Anexo XII da IN 05/2017 - 4,5% x 90% do pessoal recebe aviso indenizado)</t>
  </si>
  <si>
    <t>Aviso prévio trabalhado (07 ÷ 30 ÷ 12 x 0,10 x 100 = 0,19%)</t>
  </si>
  <si>
    <t>Incidência dos encargos do submódulo 2.2 sobre o aviso prévio trabalhado (36,80% x 0,19% = 0,07%)</t>
  </si>
  <si>
    <t>Multa do FGTS e contribuição social sobre o aviso prévio trabalhado (Item 14 do Anexo XII da IN 05/2017 - 4,5% x 10% do pessoal recebe aviso trabalhado)</t>
  </si>
  <si>
    <t>f</t>
  </si>
  <si>
    <t>Substituto na cobertura de férias (Terço constitucional de férias e 13º salário do ferista (3,03% + 8,33%) ÷ 12 = 0,95%)</t>
  </si>
  <si>
    <t>Substituto na cobertura de ausências legais e ausências por doença ((8 ÷ 30 ÷ 12) + (7 ÷ 30 ÷ 12)) x 100 = 4,17%</t>
  </si>
  <si>
    <t>Substituto na cobertura de licença-paternidade (5 ÷ 30 ÷ 12 x 0,075) x 100 = 0,10%</t>
  </si>
  <si>
    <t>Substituto na cobertura de ausência por acidente de trabalho ((15 ÷ 30 ÷ 12) x 0,15 x 100 = 0,63%</t>
  </si>
  <si>
    <t>Substituto na cobertura de afastamento maternidade (1 ÷ 12 x 4) + (1,33 ÷ 12 x 4) ÷ 12 x 0,00025 x 100 = 0,02%</t>
  </si>
  <si>
    <t>Incidência do submódulo 2.2 sobre o somatório do submódulo 2.1 e sobre as alíneas A, B, C, D e E do submódulo 4.1</t>
  </si>
  <si>
    <t>AREA 8 - ESQUADRIAS</t>
  </si>
  <si>
    <t>AREA 9 - FACHADAS</t>
  </si>
  <si>
    <t>Esquadrias</t>
  </si>
  <si>
    <t>Fachadas</t>
  </si>
  <si>
    <t>Banheiros</t>
  </si>
  <si>
    <t>AREA 1 - BANHEIROS</t>
  </si>
  <si>
    <t>AREA 3 - GARAGEM</t>
  </si>
  <si>
    <t>AREA 4 - PISOS PAVIMENTADOS ADJACENTES</t>
  </si>
  <si>
    <t>AREA 2 - PISOS, ESCADAS E ELEVADOR</t>
  </si>
  <si>
    <t>Pisos, Escadas e Elevadores</t>
  </si>
  <si>
    <t>Garagens</t>
  </si>
  <si>
    <t>Pisos Pavimentados Adjacentes</t>
  </si>
  <si>
    <t xml:space="preserve">ITEM </t>
  </si>
  <si>
    <t>QUADRO RESUMO M² - ITEM 1 - Limpeza e Conservação</t>
  </si>
  <si>
    <t>QUADRO RESUMO M² - ITEM 2 - Higienização de Carpetes</t>
  </si>
  <si>
    <t>Higienização de Carpetes</t>
  </si>
  <si>
    <t xml:space="preserve">Valor  total estimado da contratação </t>
  </si>
  <si>
    <t xml:space="preserve">Item 2 - Higienização de Carpetes </t>
  </si>
  <si>
    <t xml:space="preserve"> PREÇO MENSAL UNITÁRIO POR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</si>
</sst>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&quot;R$ &quot;* #,##0.00_);_(&quot;R$ &quot;* \(#,##0.00\);_(&quot;R$ &quot;* \-??_);_(@_)"/>
    <numFmt numFmtId="167" formatCode="_(* #,##0.00_);_(* \(#,##0.00\);_(* &quot;-&quot;??_);_(@_)"/>
    <numFmt numFmtId="168" formatCode="_-* #,##0.0000_-;\-* #,##0.0000_-;_-* &quot;-&quot;??_-;_-@_-"/>
    <numFmt numFmtId="169" formatCode="_-* #,##0.0000_-;\-* #,##0.0000_-;_-* &quot;-&quot;????_-;_-@_-"/>
    <numFmt numFmtId="170" formatCode="0.000%"/>
    <numFmt numFmtId="171" formatCode="_(* #,##0.00_);_(* \(#,##0.00\);_(* \-??_);_(@_)"/>
    <numFmt numFmtId="172" formatCode="0.0000000"/>
    <numFmt numFmtId="173" formatCode="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sz val="12"/>
      <color theme="0" tint="-4.9989318521683403E-2"/>
      <name val="Arial"/>
      <family val="2"/>
    </font>
    <font>
      <b/>
      <sz val="12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7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8" fillId="0" borderId="0" applyFill="0" applyBorder="0" applyAlignment="0" applyProtection="0"/>
    <xf numFmtId="44" fontId="18" fillId="0" borderId="0" applyFill="0" applyBorder="0" applyAlignment="0" applyProtection="0"/>
    <xf numFmtId="166" fontId="5" fillId="0" borderId="0" applyFill="0" applyBorder="0" applyAlignment="0" applyProtection="0"/>
    <xf numFmtId="0" fontId="2" fillId="0" borderId="0"/>
    <xf numFmtId="0" fontId="1" fillId="0" borderId="0"/>
    <xf numFmtId="9" fontId="2" fillId="0" borderId="0" applyFill="0" applyBorder="0" applyAlignment="0" applyProtection="0"/>
    <xf numFmtId="171" fontId="2" fillId="0" borderId="0" applyFill="0" applyBorder="0" applyAlignment="0" applyProtection="0"/>
    <xf numFmtId="44" fontId="18" fillId="0" borderId="0" applyFill="0" applyBorder="0" applyAlignment="0" applyProtection="0"/>
  </cellStyleXfs>
  <cellXfs count="208">
    <xf numFmtId="0" fontId="0" fillId="0" borderId="0" xfId="0"/>
    <xf numFmtId="0" fontId="11" fillId="0" borderId="0" xfId="0" applyFont="1"/>
    <xf numFmtId="0" fontId="11" fillId="0" borderId="0" xfId="0" applyFont="1" applyAlignment="1">
      <alignment wrapText="1"/>
    </xf>
    <xf numFmtId="44" fontId="13" fillId="4" borderId="1" xfId="1" applyFont="1" applyFill="1" applyBorder="1" applyAlignment="1">
      <alignment horizontal="center" vertical="center" wrapText="1"/>
    </xf>
    <xf numFmtId="44" fontId="11" fillId="4" borderId="1" xfId="1" applyFont="1" applyFill="1" applyBorder="1" applyAlignment="1">
      <alignment horizontal="center" vertical="center" wrapText="1"/>
    </xf>
    <xf numFmtId="0" fontId="10" fillId="0" borderId="0" xfId="2" applyFont="1"/>
    <xf numFmtId="0" fontId="11" fillId="0" borderId="0" xfId="4" applyFont="1" applyAlignment="1">
      <alignment horizontal="center"/>
    </xf>
    <xf numFmtId="0" fontId="11" fillId="0" borderId="0" xfId="0" applyFont="1" applyAlignment="1">
      <alignment horizontal="center"/>
    </xf>
    <xf numFmtId="0" fontId="10" fillId="3" borderId="0" xfId="2" applyFont="1" applyFill="1" applyAlignment="1"/>
    <xf numFmtId="44" fontId="13" fillId="0" borderId="1" xfId="1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0" xfId="4" applyFont="1"/>
    <xf numFmtId="0" fontId="13" fillId="0" borderId="0" xfId="0" applyFont="1" applyBorder="1" applyAlignment="1">
      <alignment horizontal="center" wrapText="1"/>
    </xf>
    <xf numFmtId="0" fontId="11" fillId="0" borderId="10" xfId="4" applyFont="1" applyBorder="1" applyAlignment="1"/>
    <xf numFmtId="0" fontId="11" fillId="0" borderId="6" xfId="4" applyFont="1" applyBorder="1" applyAlignment="1"/>
    <xf numFmtId="0" fontId="11" fillId="0" borderId="11" xfId="4" applyFont="1" applyBorder="1" applyAlignment="1"/>
    <xf numFmtId="167" fontId="10" fillId="3" borderId="0" xfId="56" applyFont="1" applyFill="1" applyAlignment="1">
      <alignment horizontal="center" vertical="center" wrapText="1"/>
    </xf>
    <xf numFmtId="165" fontId="10" fillId="3" borderId="0" xfId="28" applyNumberFormat="1" applyFont="1" applyFill="1" applyAlignment="1">
      <alignment horizontal="center" vertical="center" wrapText="1"/>
    </xf>
    <xf numFmtId="0" fontId="10" fillId="3" borderId="0" xfId="28" applyFont="1" applyFill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1" fillId="0" borderId="2" xfId="4" applyFont="1" applyBorder="1" applyAlignment="1"/>
    <xf numFmtId="0" fontId="11" fillId="0" borderId="3" xfId="4" applyFont="1" applyBorder="1" applyAlignment="1"/>
    <xf numFmtId="0" fontId="11" fillId="0" borderId="4" xfId="4" applyFont="1" applyBorder="1" applyAlignment="1"/>
    <xf numFmtId="2" fontId="11" fillId="0" borderId="2" xfId="4" applyNumberFormat="1" applyFont="1" applyFill="1" applyBorder="1" applyAlignment="1"/>
    <xf numFmtId="0" fontId="11" fillId="0" borderId="3" xfId="4" applyFont="1" applyFill="1" applyBorder="1" applyAlignment="1"/>
    <xf numFmtId="0" fontId="11" fillId="0" borderId="4" xfId="4" applyFont="1" applyFill="1" applyBorder="1" applyAlignment="1"/>
    <xf numFmtId="2" fontId="19" fillId="0" borderId="0" xfId="0" applyNumberFormat="1" applyFont="1" applyAlignment="1">
      <alignment horizontal="center"/>
    </xf>
    <xf numFmtId="0" fontId="13" fillId="0" borderId="0" xfId="4" applyFont="1" applyBorder="1" applyAlignment="1">
      <alignment horizontal="center"/>
    </xf>
    <xf numFmtId="44" fontId="13" fillId="0" borderId="0" xfId="13" applyFont="1" applyBorder="1" applyAlignment="1">
      <alignment horizontal="center"/>
    </xf>
    <xf numFmtId="0" fontId="13" fillId="2" borderId="1" xfId="4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/>
    </xf>
    <xf numFmtId="0" fontId="13" fillId="2" borderId="7" xfId="4" applyFont="1" applyFill="1" applyBorder="1" applyAlignment="1">
      <alignment horizontal="center" vertical="center" wrapText="1"/>
    </xf>
    <xf numFmtId="0" fontId="11" fillId="0" borderId="3" xfId="4" applyFont="1" applyBorder="1" applyAlignment="1">
      <alignment horizontal="center"/>
    </xf>
    <xf numFmtId="0" fontId="11" fillId="0" borderId="0" xfId="0" applyFont="1" applyBorder="1"/>
    <xf numFmtId="3" fontId="11" fillId="0" borderId="2" xfId="4" applyNumberFormat="1" applyFont="1" applyFill="1" applyBorder="1" applyAlignment="1"/>
    <xf numFmtId="3" fontId="11" fillId="0" borderId="4" xfId="4" applyNumberFormat="1" applyFont="1" applyFill="1" applyBorder="1" applyAlignment="1"/>
    <xf numFmtId="44" fontId="13" fillId="0" borderId="1" xfId="13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wrapText="1"/>
    </xf>
    <xf numFmtId="0" fontId="13" fillId="0" borderId="0" xfId="4" applyFont="1" applyBorder="1" applyAlignment="1">
      <alignment horizontal="center" vertical="center"/>
    </xf>
    <xf numFmtId="44" fontId="13" fillId="0" borderId="0" xfId="13" applyFont="1" applyBorder="1" applyAlignment="1">
      <alignment horizontal="center" vertical="center"/>
    </xf>
    <xf numFmtId="0" fontId="11" fillId="0" borderId="3" xfId="4" applyFont="1" applyBorder="1" applyAlignment="1">
      <alignment horizontal="center"/>
    </xf>
    <xf numFmtId="0" fontId="13" fillId="2" borderId="1" xfId="4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 wrapText="1"/>
    </xf>
    <xf numFmtId="0" fontId="11" fillId="0" borderId="2" xfId="4" applyFont="1" applyBorder="1"/>
    <xf numFmtId="0" fontId="11" fillId="0" borderId="4" xfId="4" applyFont="1" applyBorder="1"/>
    <xf numFmtId="3" fontId="11" fillId="0" borderId="2" xfId="4" applyNumberFormat="1" applyFont="1" applyBorder="1"/>
    <xf numFmtId="3" fontId="11" fillId="0" borderId="4" xfId="4" applyNumberFormat="1" applyFont="1" applyBorder="1"/>
    <xf numFmtId="49" fontId="13" fillId="0" borderId="0" xfId="0" applyNumberFormat="1" applyFont="1" applyBorder="1" applyAlignment="1">
      <alignment horizont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" fillId="5" borderId="0" xfId="2" applyFont="1" applyFill="1" applyBorder="1" applyAlignment="1">
      <alignment vertical="center" wrapText="1"/>
    </xf>
    <xf numFmtId="10" fontId="10" fillId="4" borderId="0" xfId="2" applyNumberFormat="1" applyFont="1" applyFill="1" applyAlignment="1">
      <alignment wrapText="1"/>
    </xf>
    <xf numFmtId="44" fontId="13" fillId="4" borderId="7" xfId="1" applyFont="1" applyFill="1" applyBorder="1" applyAlignment="1">
      <alignment horizontal="center" vertical="center" wrapText="1"/>
    </xf>
    <xf numFmtId="0" fontId="10" fillId="4" borderId="0" xfId="2" applyFont="1" applyFill="1" applyAlignment="1">
      <alignment wrapText="1"/>
    </xf>
    <xf numFmtId="0" fontId="11" fillId="4" borderId="0" xfId="0" applyFont="1" applyFill="1" applyAlignment="1">
      <alignment wrapText="1"/>
    </xf>
    <xf numFmtId="0" fontId="10" fillId="4" borderId="0" xfId="2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14" fontId="15" fillId="4" borderId="1" xfId="1" applyNumberFormat="1" applyFont="1" applyFill="1" applyBorder="1" applyAlignment="1">
      <alignment horizontal="center" vertical="center" wrapText="1"/>
    </xf>
    <xf numFmtId="49" fontId="11" fillId="4" borderId="1" xfId="59" applyNumberFormat="1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wrapText="1"/>
    </xf>
    <xf numFmtId="44" fontId="11" fillId="4" borderId="0" xfId="0" applyNumberFormat="1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9" fontId="11" fillId="4" borderId="0" xfId="0" applyNumberFormat="1" applyFont="1" applyFill="1" applyBorder="1" applyAlignment="1">
      <alignment wrapText="1"/>
    </xf>
    <xf numFmtId="0" fontId="11" fillId="4" borderId="0" xfId="0" applyFont="1" applyFill="1" applyBorder="1" applyAlignment="1">
      <alignment horizontal="center" vertical="center" wrapText="1"/>
    </xf>
    <xf numFmtId="9" fontId="11" fillId="4" borderId="0" xfId="0" applyNumberFormat="1" applyFont="1" applyFill="1" applyBorder="1" applyAlignment="1">
      <alignment horizontal="center" wrapText="1"/>
    </xf>
    <xf numFmtId="44" fontId="11" fillId="4" borderId="0" xfId="0" applyNumberFormat="1" applyFont="1" applyFill="1" applyBorder="1" applyAlignment="1">
      <alignment wrapText="1"/>
    </xf>
    <xf numFmtId="44" fontId="11" fillId="4" borderId="0" xfId="0" applyNumberFormat="1" applyFont="1" applyFill="1" applyBorder="1" applyAlignment="1">
      <alignment horizontal="center" vertical="center" wrapText="1"/>
    </xf>
    <xf numFmtId="14" fontId="11" fillId="4" borderId="1" xfId="1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9" fontId="13" fillId="4" borderId="1" xfId="57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left" vertical="center" wrapText="1"/>
    </xf>
    <xf numFmtId="9" fontId="11" fillId="4" borderId="1" xfId="57" applyFont="1" applyFill="1" applyBorder="1" applyAlignment="1">
      <alignment horizontal="center" vertical="center" wrapText="1"/>
    </xf>
    <xf numFmtId="44" fontId="11" fillId="4" borderId="1" xfId="1" applyFont="1" applyFill="1" applyBorder="1" applyAlignment="1">
      <alignment horizontal="left" vertical="center" wrapText="1"/>
    </xf>
    <xf numFmtId="44" fontId="11" fillId="4" borderId="0" xfId="1" applyFont="1" applyFill="1" applyBorder="1" applyAlignment="1">
      <alignment wrapText="1"/>
    </xf>
    <xf numFmtId="43" fontId="11" fillId="4" borderId="0" xfId="59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2" fontId="11" fillId="4" borderId="0" xfId="0" applyNumberFormat="1" applyFont="1" applyFill="1" applyBorder="1" applyAlignment="1">
      <alignment horizontal="center" wrapText="1"/>
    </xf>
    <xf numFmtId="0" fontId="13" fillId="4" borderId="1" xfId="0" applyFont="1" applyFill="1" applyBorder="1" applyAlignment="1">
      <alignment vertical="center" wrapText="1"/>
    </xf>
    <xf numFmtId="44" fontId="13" fillId="4" borderId="1" xfId="1" applyFont="1" applyFill="1" applyBorder="1" applyAlignment="1">
      <alignment horizontal="left" vertical="center" wrapText="1"/>
    </xf>
    <xf numFmtId="10" fontId="11" fillId="4" borderId="1" xfId="57" applyNumberFormat="1" applyFont="1" applyFill="1" applyBorder="1" applyAlignment="1">
      <alignment horizontal="center" vertical="center" wrapText="1"/>
    </xf>
    <xf numFmtId="44" fontId="11" fillId="4" borderId="1" xfId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left" vertical="center" wrapText="1"/>
    </xf>
    <xf numFmtId="44" fontId="10" fillId="4" borderId="0" xfId="2" applyNumberFormat="1" applyFont="1" applyFill="1" applyAlignment="1">
      <alignment wrapText="1"/>
    </xf>
    <xf numFmtId="0" fontId="11" fillId="4" borderId="0" xfId="0" applyFont="1" applyFill="1" applyAlignment="1">
      <alignment horizontal="left" vertical="center" wrapText="1"/>
    </xf>
    <xf numFmtId="10" fontId="11" fillId="4" borderId="0" xfId="57" applyNumberFormat="1" applyFont="1" applyFill="1" applyAlignment="1">
      <alignment horizontal="center" vertical="center" wrapText="1"/>
    </xf>
    <xf numFmtId="168" fontId="11" fillId="4" borderId="0" xfId="59" applyNumberFormat="1" applyFont="1" applyFill="1" applyAlignment="1">
      <alignment horizontal="left" vertical="center" wrapText="1"/>
    </xf>
    <xf numFmtId="43" fontId="11" fillId="4" borderId="0" xfId="59" applyFont="1" applyFill="1" applyAlignment="1">
      <alignment horizontal="center" vertical="center" wrapText="1"/>
    </xf>
    <xf numFmtId="169" fontId="11" fillId="4" borderId="0" xfId="0" applyNumberFormat="1" applyFont="1" applyFill="1" applyAlignment="1">
      <alignment horizontal="left" vertical="center" wrapText="1"/>
    </xf>
    <xf numFmtId="10" fontId="13" fillId="4" borderId="0" xfId="57" applyNumberFormat="1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44" fontId="10" fillId="4" borderId="1" xfId="1" applyFont="1" applyFill="1" applyBorder="1" applyAlignment="1">
      <alignment vertical="center" wrapText="1"/>
    </xf>
    <xf numFmtId="0" fontId="15" fillId="4" borderId="0" xfId="2" applyFont="1" applyFill="1" applyAlignment="1"/>
    <xf numFmtId="0" fontId="13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44" fontId="11" fillId="4" borderId="1" xfId="1" applyFont="1" applyFill="1" applyBorder="1" applyAlignment="1">
      <alignment horizontal="center" wrapText="1"/>
    </xf>
    <xf numFmtId="10" fontId="10" fillId="4" borderId="0" xfId="57" applyNumberFormat="1" applyFont="1" applyFill="1" applyAlignment="1">
      <alignment wrapText="1"/>
    </xf>
    <xf numFmtId="10" fontId="11" fillId="4" borderId="1" xfId="0" applyNumberFormat="1" applyFont="1" applyFill="1" applyBorder="1" applyAlignment="1">
      <alignment horizontal="center" vertical="center" wrapText="1"/>
    </xf>
    <xf numFmtId="10" fontId="10" fillId="4" borderId="1" xfId="3" applyNumberFormat="1" applyFont="1" applyFill="1" applyBorder="1" applyAlignment="1">
      <alignment horizontal="center" vertical="center" wrapText="1"/>
    </xf>
    <xf numFmtId="10" fontId="13" fillId="4" borderId="1" xfId="57" applyNumberFormat="1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wrapText="1"/>
    </xf>
    <xf numFmtId="170" fontId="11" fillId="4" borderId="1" xfId="57" applyNumberFormat="1" applyFont="1" applyFill="1" applyBorder="1" applyAlignment="1">
      <alignment horizontal="center" vertical="center" wrapText="1"/>
    </xf>
    <xf numFmtId="9" fontId="10" fillId="4" borderId="0" xfId="57" applyFont="1" applyFill="1" applyAlignment="1">
      <alignment wrapText="1"/>
    </xf>
    <xf numFmtId="44" fontId="11" fillId="4" borderId="1" xfId="1" applyFont="1" applyFill="1" applyBorder="1" applyAlignment="1">
      <alignment horizontal="left" wrapText="1"/>
    </xf>
    <xf numFmtId="9" fontId="10" fillId="4" borderId="0" xfId="2" applyNumberFormat="1" applyFont="1" applyFill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10" fillId="4" borderId="1" xfId="2" applyFont="1" applyFill="1" applyBorder="1" applyAlignment="1">
      <alignment vertical="center" wrapText="1"/>
    </xf>
    <xf numFmtId="10" fontId="10" fillId="4" borderId="1" xfId="57" applyNumberFormat="1" applyFont="1" applyFill="1" applyBorder="1" applyAlignment="1">
      <alignment horizontal="center" vertical="center" wrapText="1"/>
    </xf>
    <xf numFmtId="10" fontId="10" fillId="4" borderId="1" xfId="2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wrapText="1"/>
    </xf>
    <xf numFmtId="44" fontId="11" fillId="4" borderId="0" xfId="1" applyFont="1" applyFill="1" applyAlignment="1">
      <alignment horizontal="center" wrapText="1"/>
    </xf>
    <xf numFmtId="44" fontId="10" fillId="6" borderId="0" xfId="2" applyNumberFormat="1" applyFont="1" applyFill="1" applyAlignment="1">
      <alignment wrapText="1"/>
    </xf>
    <xf numFmtId="9" fontId="10" fillId="6" borderId="0" xfId="2" applyNumberFormat="1" applyFont="1" applyFill="1" applyAlignment="1">
      <alignment wrapText="1"/>
    </xf>
    <xf numFmtId="0" fontId="10" fillId="6" borderId="0" xfId="2" applyFont="1" applyFill="1" applyAlignment="1">
      <alignment wrapText="1"/>
    </xf>
    <xf numFmtId="0" fontId="11" fillId="6" borderId="0" xfId="0" applyFont="1" applyFill="1" applyAlignment="1">
      <alignment wrapText="1"/>
    </xf>
    <xf numFmtId="44" fontId="10" fillId="6" borderId="0" xfId="1" applyFont="1" applyFill="1" applyAlignment="1">
      <alignment wrapText="1"/>
    </xf>
    <xf numFmtId="164" fontId="10" fillId="4" borderId="0" xfId="2" applyNumberFormat="1" applyFont="1" applyFill="1" applyAlignment="1">
      <alignment wrapText="1"/>
    </xf>
    <xf numFmtId="164" fontId="10" fillId="0" borderId="0" xfId="2" applyNumberFormat="1" applyFont="1"/>
    <xf numFmtId="0" fontId="9" fillId="7" borderId="1" xfId="2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/>
    </xf>
    <xf numFmtId="44" fontId="13" fillId="0" borderId="2" xfId="1" applyFont="1" applyBorder="1" applyAlignment="1">
      <alignment horizontal="right" vertical="center"/>
    </xf>
    <xf numFmtId="0" fontId="9" fillId="7" borderId="1" xfId="2" applyFont="1" applyFill="1" applyBorder="1" applyAlignment="1">
      <alignment horizontal="center" vertical="center"/>
    </xf>
    <xf numFmtId="164" fontId="9" fillId="0" borderId="1" xfId="2" applyNumberFormat="1" applyFont="1" applyBorder="1"/>
    <xf numFmtId="10" fontId="11" fillId="4" borderId="1" xfId="0" applyNumberFormat="1" applyFont="1" applyFill="1" applyBorder="1" applyAlignment="1">
      <alignment wrapText="1"/>
    </xf>
    <xf numFmtId="2" fontId="11" fillId="4" borderId="4" xfId="4" applyNumberFormat="1" applyFont="1" applyFill="1" applyBorder="1" applyAlignment="1">
      <alignment horizontal="left"/>
    </xf>
    <xf numFmtId="0" fontId="9" fillId="7" borderId="1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9" fillId="0" borderId="7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20" fillId="8" borderId="1" xfId="4" applyFont="1" applyFill="1" applyBorder="1" applyAlignment="1">
      <alignment horizontal="left"/>
    </xf>
    <xf numFmtId="0" fontId="15" fillId="8" borderId="1" xfId="4" applyFont="1" applyFill="1" applyBorder="1" applyAlignment="1">
      <alignment horizontal="left"/>
    </xf>
    <xf numFmtId="0" fontId="13" fillId="2" borderId="1" xfId="4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44" fontId="13" fillId="0" borderId="2" xfId="13" applyFont="1" applyBorder="1" applyAlignment="1">
      <alignment horizontal="center" vertical="center"/>
    </xf>
    <xf numFmtId="44" fontId="13" fillId="0" borderId="3" xfId="13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/>
    </xf>
    <xf numFmtId="44" fontId="11" fillId="0" borderId="1" xfId="13" applyFont="1" applyFill="1" applyBorder="1" applyAlignment="1">
      <alignment horizontal="center" vertical="center" wrapText="1"/>
    </xf>
    <xf numFmtId="44" fontId="11" fillId="0" borderId="4" xfId="13" applyFont="1" applyFill="1" applyBorder="1" applyAlignment="1">
      <alignment horizontal="center" vertical="center" wrapText="1"/>
    </xf>
    <xf numFmtId="44" fontId="11" fillId="0" borderId="1" xfId="1" applyFont="1" applyBorder="1" applyAlignment="1">
      <alignment horizontal="center" vertical="center"/>
    </xf>
    <xf numFmtId="2" fontId="11" fillId="0" borderId="3" xfId="4" applyNumberFormat="1" applyFont="1" applyFill="1" applyBorder="1" applyAlignment="1">
      <alignment horizontal="center"/>
    </xf>
    <xf numFmtId="0" fontId="11" fillId="0" borderId="3" xfId="4" applyFont="1" applyFill="1" applyBorder="1" applyAlignment="1">
      <alignment horizontal="center"/>
    </xf>
    <xf numFmtId="0" fontId="11" fillId="0" borderId="2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/>
    </xf>
    <xf numFmtId="0" fontId="13" fillId="2" borderId="7" xfId="4" applyFont="1" applyFill="1" applyBorder="1" applyAlignment="1">
      <alignment horizontal="center" vertical="center"/>
    </xf>
    <xf numFmtId="0" fontId="13" fillId="2" borderId="8" xfId="4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2" xfId="4" applyFont="1" applyBorder="1" applyAlignment="1">
      <alignment horizontal="right"/>
    </xf>
    <xf numFmtId="0" fontId="11" fillId="0" borderId="3" xfId="4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3" fillId="0" borderId="9" xfId="4" applyFont="1" applyBorder="1" applyAlignment="1">
      <alignment horizontal="center" vertical="center"/>
    </xf>
    <xf numFmtId="44" fontId="11" fillId="0" borderId="7" xfId="1" applyFont="1" applyBorder="1" applyAlignment="1">
      <alignment horizontal="center" vertical="center"/>
    </xf>
    <xf numFmtId="44" fontId="11" fillId="0" borderId="8" xfId="1" applyFont="1" applyBorder="1" applyAlignment="1">
      <alignment horizontal="center" vertical="center"/>
    </xf>
    <xf numFmtId="4" fontId="11" fillId="4" borderId="3" xfId="4" applyNumberFormat="1" applyFont="1" applyFill="1" applyBorder="1" applyAlignment="1">
      <alignment horizontal="left"/>
    </xf>
    <xf numFmtId="4" fontId="11" fillId="4" borderId="4" xfId="4" applyNumberFormat="1" applyFont="1" applyFill="1" applyBorder="1" applyAlignment="1">
      <alignment horizontal="left"/>
    </xf>
    <xf numFmtId="0" fontId="11" fillId="0" borderId="1" xfId="4" applyFont="1" applyBorder="1" applyAlignment="1">
      <alignment horizontal="center"/>
    </xf>
    <xf numFmtId="172" fontId="11" fillId="0" borderId="1" xfId="4" applyNumberFormat="1" applyFont="1" applyBorder="1" applyAlignment="1">
      <alignment horizontal="center" vertical="center"/>
    </xf>
    <xf numFmtId="44" fontId="11" fillId="0" borderId="1" xfId="13" applyFont="1" applyBorder="1" applyAlignment="1">
      <alignment horizontal="center" vertical="center" wrapText="1"/>
    </xf>
    <xf numFmtId="44" fontId="11" fillId="0" borderId="2" xfId="13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4" fontId="11" fillId="0" borderId="3" xfId="4" applyNumberFormat="1" applyFont="1" applyFill="1" applyBorder="1" applyAlignment="1">
      <alignment horizontal="center"/>
    </xf>
    <xf numFmtId="0" fontId="13" fillId="2" borderId="2" xfId="4" applyFont="1" applyFill="1" applyBorder="1" applyAlignment="1">
      <alignment horizontal="center" vertical="center" wrapText="1"/>
    </xf>
    <xf numFmtId="0" fontId="13" fillId="2" borderId="4" xfId="4" applyFont="1" applyFill="1" applyBorder="1" applyAlignment="1">
      <alignment horizontal="center" vertical="center" wrapText="1"/>
    </xf>
    <xf numFmtId="0" fontId="13" fillId="2" borderId="10" xfId="4" applyFont="1" applyFill="1" applyBorder="1" applyAlignment="1">
      <alignment horizontal="center" vertical="center" wrapText="1"/>
    </xf>
    <xf numFmtId="0" fontId="13" fillId="2" borderId="11" xfId="4" applyFont="1" applyFill="1" applyBorder="1" applyAlignment="1">
      <alignment horizontal="center" vertical="center" wrapText="1"/>
    </xf>
    <xf numFmtId="0" fontId="13" fillId="2" borderId="3" xfId="4" applyFont="1" applyFill="1" applyBorder="1" applyAlignment="1">
      <alignment horizontal="center" vertical="center" wrapText="1"/>
    </xf>
    <xf numFmtId="0" fontId="13" fillId="2" borderId="2" xfId="4" applyNumberFormat="1" applyFont="1" applyFill="1" applyBorder="1" applyAlignment="1">
      <alignment horizontal="center" vertical="center" wrapText="1"/>
    </xf>
    <xf numFmtId="0" fontId="13" fillId="2" borderId="3" xfId="4" applyNumberFormat="1" applyFont="1" applyFill="1" applyBorder="1" applyAlignment="1">
      <alignment horizontal="center" vertical="center" wrapText="1"/>
    </xf>
    <xf numFmtId="0" fontId="13" fillId="2" borderId="4" xfId="4" applyNumberFormat="1" applyFont="1" applyFill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/>
    </xf>
    <xf numFmtId="173" fontId="11" fillId="0" borderId="1" xfId="4" applyNumberFormat="1" applyFont="1" applyBorder="1" applyAlignment="1">
      <alignment horizontal="center" vertical="center"/>
    </xf>
    <xf numFmtId="4" fontId="11" fillId="0" borderId="3" xfId="4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justify" vertical="justify" wrapText="1"/>
    </xf>
    <xf numFmtId="0" fontId="12" fillId="4" borderId="1" xfId="0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left" vertical="center" wrapText="1"/>
    </xf>
    <xf numFmtId="44" fontId="11" fillId="4" borderId="0" xfId="0" applyNumberFormat="1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</cellXfs>
  <cellStyles count="68">
    <cellStyle name="Hyperlink 2" xfId="5"/>
    <cellStyle name="Hyperlink 3" xfId="6"/>
    <cellStyle name="Moeda" xfId="1" builtinId="4"/>
    <cellStyle name="Moeda 2" xfId="7"/>
    <cellStyle name="Moeda 2 2" xfId="8"/>
    <cellStyle name="Moeda 2 2 2" xfId="9"/>
    <cellStyle name="Moeda 2 3" xfId="10"/>
    <cellStyle name="Moeda 2 4" xfId="62"/>
    <cellStyle name="Moeda 3" xfId="11"/>
    <cellStyle name="Moeda 4" xfId="12"/>
    <cellStyle name="Moeda 4 2" xfId="13"/>
    <cellStyle name="Moeda 4 3" xfId="14"/>
    <cellStyle name="Moeda 4 4" xfId="15"/>
    <cellStyle name="Moeda 4 5" xfId="16"/>
    <cellStyle name="Moeda 4 6" xfId="17"/>
    <cellStyle name="Moeda 4 7" xfId="18"/>
    <cellStyle name="Moeda 4_Atacadão_Vigilância - Taguatinga" xfId="19"/>
    <cellStyle name="Moeda 5" xfId="20"/>
    <cellStyle name="Moeda 6" xfId="21"/>
    <cellStyle name="Moeda 6 2" xfId="22"/>
    <cellStyle name="Moeda 7" xfId="61"/>
    <cellStyle name="Moeda 8" xfId="60"/>
    <cellStyle name="Moeda 9" xfId="67"/>
    <cellStyle name="Normal" xfId="0" builtinId="0"/>
    <cellStyle name="Normal 2" xfId="2"/>
    <cellStyle name="Normal 2 2" xfId="63"/>
    <cellStyle name="Normal 3" xfId="23"/>
    <cellStyle name="Normal 3 2" xfId="24"/>
    <cellStyle name="Normal 3 3" xfId="64"/>
    <cellStyle name="Normal 3__HPlus_Vigilancia_Reajuste 2012" xfId="25"/>
    <cellStyle name="Normal 4" xfId="26"/>
    <cellStyle name="Normal 4 2" xfId="58"/>
    <cellStyle name="Normal 5" xfId="27"/>
    <cellStyle name="Normal 5 2" xfId="4"/>
    <cellStyle name="Normal 5 2 2" xfId="28"/>
    <cellStyle name="Normal 6" xfId="29"/>
    <cellStyle name="Normal 7" xfId="30"/>
    <cellStyle name="Porcentagem" xfId="57" builtinId="5"/>
    <cellStyle name="Porcentagem 2" xfId="3"/>
    <cellStyle name="Porcentagem 3" xfId="31"/>
    <cellStyle name="Porcentagem 3 2" xfId="32"/>
    <cellStyle name="Porcentagem 4" xfId="65"/>
    <cellStyle name="Separador de milhares 2" xfId="33"/>
    <cellStyle name="Separador de milhares 2 2" xfId="34"/>
    <cellStyle name="Separador de milhares 2 3" xfId="35"/>
    <cellStyle name="Separador de milhares 2_Atacadão_Vigilância - Taguatinga" xfId="36"/>
    <cellStyle name="Separador de milhares 3" xfId="37"/>
    <cellStyle name="Separador de milhares 4" xfId="38"/>
    <cellStyle name="Separador de milhares 4 2" xfId="39"/>
    <cellStyle name="Separador de milhares 4 3" xfId="40"/>
    <cellStyle name="Separador de milhares 4 4" xfId="41"/>
    <cellStyle name="Separador de milhares 4 5" xfId="42"/>
    <cellStyle name="Separador de milhares 4 6" xfId="43"/>
    <cellStyle name="Separador de milhares 4 7" xfId="44"/>
    <cellStyle name="Separador de milhares 4 8" xfId="45"/>
    <cellStyle name="Separador de milhares 4 9" xfId="46"/>
    <cellStyle name="Separador de milhares 4_Atacadão_Vigilância - Taguatinga" xfId="47"/>
    <cellStyle name="Separador de milhares 5" xfId="48"/>
    <cellStyle name="Título 1 1" xfId="49"/>
    <cellStyle name="Título 1 1 1" xfId="50"/>
    <cellStyle name="Título 5" xfId="51"/>
    <cellStyle name="Vírgula" xfId="59" builtinId="3"/>
    <cellStyle name="Vírgula 2" xfId="52"/>
    <cellStyle name="Vírgula 3" xfId="53"/>
    <cellStyle name="Vírgula 4" xfId="54"/>
    <cellStyle name="Vírgula 5" xfId="55"/>
    <cellStyle name="Vírgula 5 2" xfId="56"/>
    <cellStyle name="Vírgula 6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="85" zoomScaleNormal="100" zoomScaleSheetLayoutView="85" workbookViewId="0">
      <selection activeCell="G19" sqref="G19"/>
    </sheetView>
  </sheetViews>
  <sheetFormatPr defaultRowHeight="15" x14ac:dyDescent="0.2"/>
  <cols>
    <col min="1" max="1" width="7.28515625" style="8" bestFit="1" customWidth="1"/>
    <col min="2" max="2" width="39.140625" style="8" customWidth="1"/>
    <col min="3" max="3" width="18.28515625" style="8" customWidth="1"/>
    <col min="4" max="4" width="16" style="8" customWidth="1"/>
    <col min="5" max="5" width="22.42578125" style="8" bestFit="1" customWidth="1"/>
    <col min="6" max="6" width="20.42578125" style="5" customWidth="1"/>
    <col min="7" max="7" width="9.140625" style="5"/>
    <col min="8" max="8" width="16.7109375" style="5" bestFit="1" customWidth="1"/>
    <col min="9" max="11" width="9.140625" style="5"/>
    <col min="12" max="16384" width="9.140625" style="1"/>
  </cols>
  <sheetData>
    <row r="1" spans="1:8" ht="18.75" customHeight="1" x14ac:dyDescent="0.2">
      <c r="A1" s="132" t="s">
        <v>164</v>
      </c>
      <c r="B1" s="132"/>
      <c r="C1" s="132"/>
      <c r="D1" s="132"/>
      <c r="E1" s="132"/>
      <c r="F1" s="133"/>
    </row>
    <row r="2" spans="1:8" ht="45" customHeight="1" x14ac:dyDescent="0.2">
      <c r="A2" s="119" t="s">
        <v>163</v>
      </c>
      <c r="B2" s="120" t="s">
        <v>112</v>
      </c>
      <c r="C2" s="121" t="s">
        <v>113</v>
      </c>
      <c r="D2" s="121" t="s">
        <v>114</v>
      </c>
      <c r="E2" s="121" t="s">
        <v>115</v>
      </c>
      <c r="F2" s="122" t="s">
        <v>57</v>
      </c>
    </row>
    <row r="3" spans="1:8" ht="15.75" x14ac:dyDescent="0.2">
      <c r="A3" s="138">
        <v>1</v>
      </c>
      <c r="B3" s="124" t="s">
        <v>155</v>
      </c>
      <c r="C3" s="126">
        <v>837.22</v>
      </c>
      <c r="D3" s="9">
        <f>M²!K9</f>
        <v>29.737708333333337</v>
      </c>
      <c r="E3" s="9">
        <f>D3*C3</f>
        <v>24897.004170833337</v>
      </c>
      <c r="F3" s="127">
        <f>E3*12</f>
        <v>298764.05005000008</v>
      </c>
      <c r="H3" s="118"/>
    </row>
    <row r="4" spans="1:8" ht="15.75" x14ac:dyDescent="0.2">
      <c r="A4" s="139"/>
      <c r="B4" s="125" t="s">
        <v>160</v>
      </c>
      <c r="C4" s="126">
        <v>19878.54</v>
      </c>
      <c r="D4" s="9">
        <f>M²!K17</f>
        <v>7.4344294842802547</v>
      </c>
      <c r="E4" s="9">
        <f t="shared" ref="E4:E8" si="0">D4*C4</f>
        <v>147785.60388044443</v>
      </c>
      <c r="F4" s="127">
        <f>E4*12</f>
        <v>1773427.2465653331</v>
      </c>
    </row>
    <row r="5" spans="1:8" ht="15.75" x14ac:dyDescent="0.2">
      <c r="A5" s="139"/>
      <c r="B5" s="125" t="s">
        <v>161</v>
      </c>
      <c r="C5" s="126">
        <v>2410</v>
      </c>
      <c r="D5" s="9">
        <f>M²!K25</f>
        <v>4.9562847222222235</v>
      </c>
      <c r="E5" s="9">
        <f t="shared" si="0"/>
        <v>11944.646180555559</v>
      </c>
      <c r="F5" s="127">
        <f t="shared" ref="F5:F8" si="1">E5*12</f>
        <v>143335.75416666671</v>
      </c>
    </row>
    <row r="6" spans="1:8" ht="17.25" customHeight="1" x14ac:dyDescent="0.2">
      <c r="A6" s="139"/>
      <c r="B6" s="125" t="s">
        <v>162</v>
      </c>
      <c r="C6" s="126">
        <v>3760.78</v>
      </c>
      <c r="D6" s="9">
        <f>M²!K33</f>
        <v>3.3041898148148152</v>
      </c>
      <c r="E6" s="9">
        <f t="shared" si="0"/>
        <v>12426.330971759262</v>
      </c>
      <c r="F6" s="127">
        <f t="shared" si="1"/>
        <v>149115.97166111114</v>
      </c>
    </row>
    <row r="7" spans="1:8" ht="15.75" x14ac:dyDescent="0.2">
      <c r="A7" s="139"/>
      <c r="B7" s="125" t="s">
        <v>153</v>
      </c>
      <c r="C7" s="126">
        <v>2289</v>
      </c>
      <c r="D7" s="9">
        <f>M²!M42</f>
        <v>1.3266730611228221</v>
      </c>
      <c r="E7" s="9">
        <f t="shared" si="0"/>
        <v>3036.7546369101397</v>
      </c>
      <c r="F7" s="127">
        <f t="shared" si="1"/>
        <v>36441.055642921674</v>
      </c>
    </row>
    <row r="8" spans="1:8" ht="15.75" x14ac:dyDescent="0.2">
      <c r="A8" s="140"/>
      <c r="B8" s="125" t="s">
        <v>154</v>
      </c>
      <c r="C8" s="126">
        <v>5314.42</v>
      </c>
      <c r="D8" s="9">
        <f>M²!M51</f>
        <v>0.43294775295779631</v>
      </c>
      <c r="E8" s="9">
        <f t="shared" si="0"/>
        <v>2300.8661972739719</v>
      </c>
      <c r="F8" s="127">
        <f t="shared" si="1"/>
        <v>27610.394367287663</v>
      </c>
    </row>
    <row r="9" spans="1:8" ht="51" customHeight="1" x14ac:dyDescent="0.2">
      <c r="A9" s="134" t="s">
        <v>56</v>
      </c>
      <c r="B9" s="134"/>
      <c r="C9" s="134"/>
      <c r="D9" s="134"/>
      <c r="E9" s="9">
        <f>SUM(E3:E8)</f>
        <v>202391.20603777669</v>
      </c>
      <c r="F9" s="9">
        <f>SUM(F3:F8)</f>
        <v>2428694.4724533209</v>
      </c>
    </row>
    <row r="11" spans="1:8" ht="15.75" x14ac:dyDescent="0.2">
      <c r="A11" s="132" t="s">
        <v>165</v>
      </c>
      <c r="B11" s="132"/>
      <c r="C11" s="132"/>
      <c r="D11" s="132"/>
      <c r="E11" s="132"/>
      <c r="F11" s="133"/>
    </row>
    <row r="12" spans="1:8" ht="31.5" x14ac:dyDescent="0.2">
      <c r="A12" s="128" t="s">
        <v>163</v>
      </c>
      <c r="B12" s="120" t="s">
        <v>112</v>
      </c>
      <c r="C12" s="121" t="s">
        <v>113</v>
      </c>
      <c r="D12" s="121" t="s">
        <v>114</v>
      </c>
      <c r="E12" s="121" t="s">
        <v>115</v>
      </c>
      <c r="F12" s="122" t="s">
        <v>57</v>
      </c>
    </row>
    <row r="13" spans="1:8" ht="15.75" x14ac:dyDescent="0.2">
      <c r="A13" s="123">
        <v>2</v>
      </c>
      <c r="B13" s="124" t="s">
        <v>166</v>
      </c>
      <c r="C13" s="126">
        <v>5097</v>
      </c>
      <c r="D13" s="9">
        <v>7.43</v>
      </c>
      <c r="E13" s="9">
        <f>D13*C13</f>
        <v>37870.71</v>
      </c>
      <c r="F13" s="127">
        <f>E13*12</f>
        <v>454448.52</v>
      </c>
    </row>
    <row r="14" spans="1:8" ht="15.75" x14ac:dyDescent="0.2">
      <c r="A14" s="134" t="s">
        <v>56</v>
      </c>
      <c r="B14" s="134"/>
      <c r="C14" s="134"/>
      <c r="D14" s="134"/>
      <c r="E14" s="9">
        <f>SUM(E13:E13)</f>
        <v>37870.71</v>
      </c>
      <c r="F14" s="9">
        <f>SUM(F13:F13)</f>
        <v>454448.52</v>
      </c>
    </row>
    <row r="16" spans="1:8" ht="15.75" x14ac:dyDescent="0.25">
      <c r="A16" s="135" t="s">
        <v>167</v>
      </c>
      <c r="B16" s="136"/>
      <c r="C16" s="136"/>
      <c r="D16" s="136"/>
      <c r="E16" s="137"/>
      <c r="F16" s="129">
        <f>F9+F14</f>
        <v>2883142.9924533209</v>
      </c>
    </row>
  </sheetData>
  <mergeCells count="6">
    <mergeCell ref="A11:F11"/>
    <mergeCell ref="A14:D14"/>
    <mergeCell ref="A16:E16"/>
    <mergeCell ref="A1:F1"/>
    <mergeCell ref="A9:D9"/>
    <mergeCell ref="A3:A8"/>
  </mergeCells>
  <printOptions horizontalCentered="1"/>
  <pageMargins left="0.39370078740157483" right="0.39370078740157483" top="1.7322834645669292" bottom="1.1811023622047245" header="0" footer="0"/>
  <pageSetup paperSize="9" scale="76" orientation="portrait" r:id="rId1"/>
  <headerFooter scaleWithDoc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view="pageBreakPreview" zoomScaleNormal="100" zoomScaleSheetLayoutView="100" workbookViewId="0">
      <selection activeCell="H5" sqref="H5:J6"/>
    </sheetView>
  </sheetViews>
  <sheetFormatPr defaultRowHeight="15" x14ac:dyDescent="0.2"/>
  <cols>
    <col min="1" max="1" width="20.7109375" style="8" customWidth="1"/>
    <col min="2" max="2" width="2.85546875" style="8" customWidth="1"/>
    <col min="3" max="3" width="3.5703125" style="8" customWidth="1"/>
    <col min="4" max="4" width="5.140625" style="8" customWidth="1"/>
    <col min="5" max="5" width="4.5703125" style="8" customWidth="1"/>
    <col min="6" max="6" width="4.85546875" style="8" customWidth="1"/>
    <col min="7" max="7" width="15.28515625" style="8" customWidth="1"/>
    <col min="8" max="8" width="4.42578125" style="8" customWidth="1"/>
    <col min="9" max="9" width="11.140625" style="8" customWidth="1"/>
    <col min="10" max="10" width="14.140625" style="8" customWidth="1"/>
    <col min="11" max="11" width="8.140625" style="8" customWidth="1"/>
    <col min="12" max="12" width="11.5703125" style="5" customWidth="1"/>
    <col min="13" max="13" width="15.28515625" style="5" customWidth="1"/>
    <col min="14" max="14" width="9.5703125" style="5" bestFit="1" customWidth="1"/>
    <col min="15" max="31" width="9.140625" style="5"/>
    <col min="32" max="16384" width="9.140625" style="1"/>
  </cols>
  <sheetData>
    <row r="1" spans="1:19" ht="15.75" x14ac:dyDescent="0.2">
      <c r="A1" s="141" t="s">
        <v>169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7"/>
      <c r="O1" s="1"/>
      <c r="P1" s="1"/>
      <c r="Q1" s="1"/>
      <c r="R1" s="1"/>
      <c r="S1" s="1"/>
    </row>
    <row r="2" spans="1:19" ht="15.75" x14ac:dyDescent="0.25">
      <c r="A2" s="11"/>
      <c r="B2" s="11"/>
      <c r="C2" s="11"/>
      <c r="D2" s="6"/>
      <c r="E2" s="6"/>
      <c r="F2" s="11"/>
      <c r="G2" s="11"/>
      <c r="H2" s="11"/>
      <c r="I2" s="11"/>
      <c r="J2" s="11"/>
      <c r="K2" s="11"/>
      <c r="L2" s="11"/>
      <c r="M2" s="11"/>
      <c r="N2" s="7"/>
      <c r="O2" s="1"/>
      <c r="P2" s="12"/>
      <c r="Q2" s="12"/>
      <c r="R2" s="12"/>
      <c r="S2" s="12"/>
    </row>
    <row r="3" spans="1:19" ht="15.75" x14ac:dyDescent="0.25">
      <c r="A3" s="142" t="s">
        <v>156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7"/>
      <c r="O3" s="1"/>
      <c r="P3" s="1"/>
      <c r="Q3" s="1"/>
      <c r="R3" s="1"/>
      <c r="S3" s="1"/>
    </row>
    <row r="4" spans="1:19" ht="33.75" customHeight="1" x14ac:dyDescent="0.25">
      <c r="A4" s="144" t="s">
        <v>118</v>
      </c>
      <c r="B4" s="144"/>
      <c r="C4" s="145" t="s">
        <v>119</v>
      </c>
      <c r="D4" s="145"/>
      <c r="E4" s="145"/>
      <c r="F4" s="145"/>
      <c r="G4" s="145"/>
      <c r="H4" s="145" t="s">
        <v>120</v>
      </c>
      <c r="I4" s="145"/>
      <c r="J4" s="145"/>
      <c r="K4" s="145" t="s">
        <v>121</v>
      </c>
      <c r="L4" s="145"/>
      <c r="M4" s="145"/>
      <c r="N4" s="161"/>
      <c r="O4" s="161"/>
      <c r="P4" s="161"/>
      <c r="Q4" s="161"/>
      <c r="R4" s="161"/>
      <c r="S4" s="161"/>
    </row>
    <row r="5" spans="1:19" x14ac:dyDescent="0.2">
      <c r="A5" s="150" t="s">
        <v>117</v>
      </c>
      <c r="B5" s="150"/>
      <c r="C5" s="13"/>
      <c r="D5" s="14"/>
      <c r="E5" s="158">
        <v>1</v>
      </c>
      <c r="F5" s="158"/>
      <c r="G5" s="15"/>
      <c r="H5" s="152">
        <f>ROUND(Encarregado!$D$126,2)</f>
        <v>9073.25</v>
      </c>
      <c r="I5" s="152"/>
      <c r="J5" s="152"/>
      <c r="K5" s="154">
        <f>E5/(C6*G6)*H5</f>
        <v>1.5122083333333334</v>
      </c>
      <c r="L5" s="154"/>
      <c r="M5" s="154"/>
      <c r="N5" s="16"/>
      <c r="O5" s="17"/>
      <c r="P5" s="18"/>
      <c r="Q5" s="18"/>
      <c r="R5" s="18"/>
      <c r="S5" s="1"/>
    </row>
    <row r="6" spans="1:19" x14ac:dyDescent="0.2">
      <c r="A6" s="150"/>
      <c r="B6" s="157"/>
      <c r="C6" s="162">
        <v>30</v>
      </c>
      <c r="D6" s="163"/>
      <c r="E6" s="151" t="s">
        <v>122</v>
      </c>
      <c r="F6" s="151"/>
      <c r="G6" s="131">
        <v>200</v>
      </c>
      <c r="H6" s="153"/>
      <c r="I6" s="152"/>
      <c r="J6" s="152"/>
      <c r="K6" s="154"/>
      <c r="L6" s="154"/>
      <c r="M6" s="154"/>
      <c r="N6" s="19"/>
      <c r="O6" s="19"/>
      <c r="P6" s="18"/>
      <c r="Q6" s="18"/>
      <c r="R6" s="18"/>
      <c r="S6" s="1"/>
    </row>
    <row r="7" spans="1:19" x14ac:dyDescent="0.2">
      <c r="A7" s="150" t="s">
        <v>123</v>
      </c>
      <c r="B7" s="150"/>
      <c r="C7" s="20"/>
      <c r="D7" s="21"/>
      <c r="E7" s="151">
        <f>E5</f>
        <v>1</v>
      </c>
      <c r="F7" s="151"/>
      <c r="G7" s="22"/>
      <c r="H7" s="152">
        <f>ROUND(Servente!$D$126,2)</f>
        <v>5645.1</v>
      </c>
      <c r="I7" s="152"/>
      <c r="J7" s="152"/>
      <c r="K7" s="154">
        <f>E7/E8*H7</f>
        <v>28.225500000000004</v>
      </c>
      <c r="L7" s="154"/>
      <c r="M7" s="154"/>
      <c r="N7" s="7"/>
      <c r="O7" s="1"/>
      <c r="P7" s="1"/>
      <c r="Q7" s="1"/>
      <c r="R7" s="1"/>
      <c r="S7" s="1"/>
    </row>
    <row r="8" spans="1:19" x14ac:dyDescent="0.2">
      <c r="A8" s="150"/>
      <c r="B8" s="150"/>
      <c r="C8" s="23"/>
      <c r="D8" s="24"/>
      <c r="E8" s="155">
        <f>G6</f>
        <v>200</v>
      </c>
      <c r="F8" s="156"/>
      <c r="G8" s="25"/>
      <c r="H8" s="153"/>
      <c r="I8" s="152"/>
      <c r="J8" s="152"/>
      <c r="K8" s="154"/>
      <c r="L8" s="154"/>
      <c r="M8" s="154"/>
      <c r="N8" s="26"/>
      <c r="O8" s="1"/>
      <c r="P8" s="1"/>
      <c r="Q8" s="1"/>
      <c r="R8" s="1"/>
      <c r="S8" s="1"/>
    </row>
    <row r="9" spans="1:19" ht="15.75" x14ac:dyDescent="0.2">
      <c r="A9" s="146" t="s">
        <v>124</v>
      </c>
      <c r="B9" s="147"/>
      <c r="C9" s="147"/>
      <c r="D9" s="147"/>
      <c r="E9" s="147"/>
      <c r="F9" s="147"/>
      <c r="G9" s="147"/>
      <c r="H9" s="147"/>
      <c r="I9" s="147"/>
      <c r="J9" s="147"/>
      <c r="K9" s="148">
        <f>SUM(K5:M8)</f>
        <v>29.737708333333337</v>
      </c>
      <c r="L9" s="149"/>
      <c r="M9" s="149"/>
      <c r="N9" s="19"/>
      <c r="O9" s="19"/>
      <c r="P9" s="1"/>
      <c r="Q9" s="1"/>
      <c r="R9" s="1"/>
      <c r="S9" s="1"/>
    </row>
    <row r="10" spans="1:19" ht="15.75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39"/>
      <c r="M10" s="39"/>
      <c r="N10" s="19"/>
      <c r="O10" s="19"/>
      <c r="P10" s="1"/>
      <c r="Q10" s="1"/>
      <c r="R10" s="1"/>
      <c r="S10" s="1"/>
    </row>
    <row r="11" spans="1:19" ht="15.75" x14ac:dyDescent="0.25">
      <c r="A11" s="142" t="s">
        <v>159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9"/>
      <c r="O11" s="19"/>
      <c r="P11" s="1"/>
      <c r="Q11" s="1"/>
      <c r="R11" s="1"/>
      <c r="S11" s="1"/>
    </row>
    <row r="12" spans="1:19" ht="15.75" x14ac:dyDescent="0.2">
      <c r="A12" s="144" t="s">
        <v>118</v>
      </c>
      <c r="B12" s="144"/>
      <c r="C12" s="145" t="s">
        <v>119</v>
      </c>
      <c r="D12" s="145"/>
      <c r="E12" s="145"/>
      <c r="F12" s="145"/>
      <c r="G12" s="145"/>
      <c r="H12" s="145" t="s">
        <v>120</v>
      </c>
      <c r="I12" s="145"/>
      <c r="J12" s="145"/>
      <c r="K12" s="145" t="s">
        <v>121</v>
      </c>
      <c r="L12" s="145"/>
      <c r="M12" s="145"/>
      <c r="N12" s="19"/>
      <c r="O12" s="19"/>
      <c r="P12" s="1"/>
      <c r="Q12" s="1"/>
      <c r="R12" s="1"/>
      <c r="S12" s="1"/>
    </row>
    <row r="13" spans="1:19" x14ac:dyDescent="0.2">
      <c r="A13" s="150" t="s">
        <v>117</v>
      </c>
      <c r="B13" s="150"/>
      <c r="C13" s="13"/>
      <c r="D13" s="14"/>
      <c r="E13" s="158">
        <v>1</v>
      </c>
      <c r="F13" s="158"/>
      <c r="G13" s="15"/>
      <c r="H13" s="152">
        <f>ROUND(Encarregado!$D$126,2)</f>
        <v>9073.25</v>
      </c>
      <c r="I13" s="152"/>
      <c r="J13" s="152"/>
      <c r="K13" s="154">
        <f>E13/(C14*G14)*H13</f>
        <v>0.37805208333333334</v>
      </c>
      <c r="L13" s="154"/>
      <c r="M13" s="154"/>
      <c r="N13" s="19"/>
      <c r="O13" s="19"/>
      <c r="P13" s="1"/>
      <c r="Q13" s="1"/>
      <c r="R13" s="1"/>
      <c r="S13" s="1"/>
    </row>
    <row r="14" spans="1:19" x14ac:dyDescent="0.2">
      <c r="A14" s="150"/>
      <c r="B14" s="157"/>
      <c r="C14" s="162">
        <v>30</v>
      </c>
      <c r="D14" s="163"/>
      <c r="E14" s="151" t="s">
        <v>122</v>
      </c>
      <c r="F14" s="151"/>
      <c r="G14" s="131">
        <v>800</v>
      </c>
      <c r="H14" s="153"/>
      <c r="I14" s="152"/>
      <c r="J14" s="152"/>
      <c r="K14" s="154"/>
      <c r="L14" s="154"/>
      <c r="M14" s="154"/>
      <c r="N14" s="19"/>
      <c r="O14" s="19"/>
      <c r="P14" s="1"/>
      <c r="Q14" s="1"/>
      <c r="R14" s="1"/>
      <c r="S14" s="1"/>
    </row>
    <row r="15" spans="1:19" x14ac:dyDescent="0.2">
      <c r="A15" s="150" t="s">
        <v>123</v>
      </c>
      <c r="B15" s="150"/>
      <c r="C15" s="20"/>
      <c r="D15" s="21"/>
      <c r="E15" s="151">
        <f>E13</f>
        <v>1</v>
      </c>
      <c r="F15" s="151"/>
      <c r="G15" s="22"/>
      <c r="H15" s="152">
        <f>Servente!$D$126</f>
        <v>5645.1019207575373</v>
      </c>
      <c r="I15" s="152"/>
      <c r="J15" s="152"/>
      <c r="K15" s="154">
        <f>E15/E16*H15</f>
        <v>7.0563774009469213</v>
      </c>
      <c r="L15" s="154"/>
      <c r="M15" s="154"/>
      <c r="N15" s="19"/>
      <c r="O15" s="19"/>
      <c r="P15" s="1"/>
      <c r="Q15" s="1"/>
      <c r="R15" s="1"/>
      <c r="S15" s="1"/>
    </row>
    <row r="16" spans="1:19" x14ac:dyDescent="0.2">
      <c r="A16" s="150"/>
      <c r="B16" s="150"/>
      <c r="C16" s="23"/>
      <c r="D16" s="24"/>
      <c r="E16" s="155">
        <f>G14</f>
        <v>800</v>
      </c>
      <c r="F16" s="156"/>
      <c r="G16" s="25"/>
      <c r="H16" s="153"/>
      <c r="I16" s="152"/>
      <c r="J16" s="152"/>
      <c r="K16" s="154"/>
      <c r="L16" s="154"/>
      <c r="M16" s="154"/>
      <c r="N16" s="19"/>
      <c r="O16" s="19"/>
      <c r="P16" s="1"/>
      <c r="Q16" s="1"/>
      <c r="R16" s="1"/>
      <c r="S16" s="1"/>
    </row>
    <row r="17" spans="1:19" ht="15.75" x14ac:dyDescent="0.2">
      <c r="A17" s="146" t="s">
        <v>124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8">
        <f>SUM(K13:M16)</f>
        <v>7.4344294842802547</v>
      </c>
      <c r="L17" s="149"/>
      <c r="M17" s="149"/>
      <c r="N17" s="19"/>
      <c r="O17" s="19"/>
      <c r="P17" s="1"/>
      <c r="Q17" s="1"/>
      <c r="R17" s="1"/>
      <c r="S17" s="1"/>
    </row>
    <row r="18" spans="1:19" ht="15.75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8"/>
      <c r="M18" s="28"/>
      <c r="N18" s="19"/>
      <c r="O18" s="19"/>
      <c r="P18" s="1"/>
      <c r="Q18" s="1"/>
      <c r="R18" s="1"/>
      <c r="S18" s="1"/>
    </row>
    <row r="19" spans="1:19" ht="15.75" x14ac:dyDescent="0.25">
      <c r="A19" s="142" t="s">
        <v>157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9"/>
      <c r="O19" s="19"/>
      <c r="P19" s="1"/>
      <c r="Q19" s="1"/>
      <c r="R19" s="1"/>
      <c r="S19" s="1"/>
    </row>
    <row r="20" spans="1:19" ht="15.75" x14ac:dyDescent="0.2">
      <c r="A20" s="144" t="s">
        <v>118</v>
      </c>
      <c r="B20" s="144"/>
      <c r="C20" s="145" t="s">
        <v>119</v>
      </c>
      <c r="D20" s="145"/>
      <c r="E20" s="145"/>
      <c r="F20" s="145"/>
      <c r="G20" s="145"/>
      <c r="H20" s="145" t="s">
        <v>120</v>
      </c>
      <c r="I20" s="145"/>
      <c r="J20" s="145"/>
      <c r="K20" s="145" t="s">
        <v>121</v>
      </c>
      <c r="L20" s="145"/>
      <c r="M20" s="145"/>
      <c r="N20" s="19"/>
      <c r="O20" s="19"/>
      <c r="P20" s="1"/>
      <c r="Q20" s="1"/>
      <c r="R20" s="1"/>
      <c r="S20" s="1"/>
    </row>
    <row r="21" spans="1:19" x14ac:dyDescent="0.2">
      <c r="A21" s="150" t="s">
        <v>117</v>
      </c>
      <c r="B21" s="150"/>
      <c r="C21" s="13"/>
      <c r="D21" s="14"/>
      <c r="E21" s="158">
        <v>1</v>
      </c>
      <c r="F21" s="158"/>
      <c r="G21" s="15"/>
      <c r="H21" s="152">
        <f>ROUND(Encarregado!$D$126,2)</f>
        <v>9073.25</v>
      </c>
      <c r="I21" s="152"/>
      <c r="J21" s="152"/>
      <c r="K21" s="154">
        <f>E21/(C22*G22)*H21</f>
        <v>0.25203472222222223</v>
      </c>
      <c r="L21" s="154"/>
      <c r="M21" s="154"/>
      <c r="N21" s="19"/>
      <c r="O21" s="19"/>
      <c r="P21" s="1"/>
      <c r="Q21" s="1"/>
      <c r="R21" s="1"/>
      <c r="S21" s="1"/>
    </row>
    <row r="22" spans="1:19" x14ac:dyDescent="0.2">
      <c r="A22" s="150"/>
      <c r="B22" s="157"/>
      <c r="C22" s="162">
        <v>30</v>
      </c>
      <c r="D22" s="163"/>
      <c r="E22" s="151" t="s">
        <v>122</v>
      </c>
      <c r="F22" s="151"/>
      <c r="G22" s="131">
        <v>1200</v>
      </c>
      <c r="H22" s="153"/>
      <c r="I22" s="152"/>
      <c r="J22" s="152"/>
      <c r="K22" s="154"/>
      <c r="L22" s="154"/>
      <c r="M22" s="154"/>
      <c r="N22" s="19"/>
      <c r="O22" s="19"/>
      <c r="P22" s="1"/>
      <c r="Q22" s="1"/>
      <c r="R22" s="1"/>
      <c r="S22" s="1"/>
    </row>
    <row r="23" spans="1:19" x14ac:dyDescent="0.2">
      <c r="A23" s="150" t="s">
        <v>123</v>
      </c>
      <c r="B23" s="150"/>
      <c r="C23" s="20"/>
      <c r="D23" s="21"/>
      <c r="E23" s="151">
        <f>E21</f>
        <v>1</v>
      </c>
      <c r="F23" s="151"/>
      <c r="G23" s="22"/>
      <c r="H23" s="152">
        <f>ROUND(Servente!$D$126,2)</f>
        <v>5645.1</v>
      </c>
      <c r="I23" s="152"/>
      <c r="J23" s="152"/>
      <c r="K23" s="154">
        <f>E23/E24*H23</f>
        <v>4.7042500000000009</v>
      </c>
      <c r="L23" s="154"/>
      <c r="M23" s="154"/>
      <c r="N23" s="19"/>
      <c r="O23" s="19"/>
      <c r="P23" s="1"/>
      <c r="Q23" s="1"/>
      <c r="R23" s="1"/>
      <c r="S23" s="1"/>
    </row>
    <row r="24" spans="1:19" x14ac:dyDescent="0.2">
      <c r="A24" s="150"/>
      <c r="B24" s="150"/>
      <c r="C24" s="23"/>
      <c r="D24" s="24"/>
      <c r="E24" s="155">
        <f>G22</f>
        <v>1200</v>
      </c>
      <c r="F24" s="156"/>
      <c r="G24" s="25"/>
      <c r="H24" s="153"/>
      <c r="I24" s="152"/>
      <c r="J24" s="152"/>
      <c r="K24" s="154"/>
      <c r="L24" s="154"/>
      <c r="M24" s="154"/>
      <c r="N24" s="19"/>
      <c r="O24" s="19"/>
      <c r="P24" s="1"/>
      <c r="Q24" s="1"/>
      <c r="R24" s="1"/>
      <c r="S24" s="1"/>
    </row>
    <row r="25" spans="1:19" ht="15.75" x14ac:dyDescent="0.2">
      <c r="A25" s="146" t="s">
        <v>124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8">
        <f>SUM(K21:M24)</f>
        <v>4.9562847222222235</v>
      </c>
      <c r="L25" s="149"/>
      <c r="M25" s="149"/>
      <c r="N25" s="19"/>
      <c r="O25" s="19"/>
      <c r="P25" s="1"/>
      <c r="Q25" s="1"/>
      <c r="R25" s="1"/>
      <c r="S25" s="1"/>
    </row>
    <row r="26" spans="1:19" ht="15.7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8"/>
      <c r="M26" s="28"/>
      <c r="N26" s="19"/>
      <c r="O26" s="19"/>
      <c r="P26" s="1"/>
      <c r="Q26" s="1"/>
      <c r="R26" s="1"/>
      <c r="S26" s="1"/>
    </row>
    <row r="27" spans="1:19" ht="15.75" x14ac:dyDescent="0.25">
      <c r="A27" s="142" t="s">
        <v>158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9"/>
      <c r="O27" s="19"/>
      <c r="P27" s="1"/>
      <c r="Q27" s="1"/>
      <c r="R27" s="1"/>
      <c r="S27" s="1"/>
    </row>
    <row r="28" spans="1:19" ht="15.75" x14ac:dyDescent="0.2">
      <c r="A28" s="144" t="s">
        <v>118</v>
      </c>
      <c r="B28" s="144"/>
      <c r="C28" s="145" t="s">
        <v>119</v>
      </c>
      <c r="D28" s="145"/>
      <c r="E28" s="145"/>
      <c r="F28" s="145"/>
      <c r="G28" s="145"/>
      <c r="H28" s="145" t="s">
        <v>120</v>
      </c>
      <c r="I28" s="145"/>
      <c r="J28" s="145"/>
      <c r="K28" s="145" t="s">
        <v>121</v>
      </c>
      <c r="L28" s="145"/>
      <c r="M28" s="145"/>
      <c r="N28" s="19"/>
      <c r="O28" s="19"/>
      <c r="P28" s="1"/>
      <c r="Q28" s="1"/>
      <c r="R28" s="1"/>
      <c r="S28" s="1"/>
    </row>
    <row r="29" spans="1:19" x14ac:dyDescent="0.2">
      <c r="A29" s="150" t="s">
        <v>117</v>
      </c>
      <c r="B29" s="150"/>
      <c r="C29" s="13"/>
      <c r="D29" s="14"/>
      <c r="E29" s="158">
        <v>1</v>
      </c>
      <c r="F29" s="158"/>
      <c r="G29" s="15"/>
      <c r="H29" s="152">
        <f>ROUND(Encarregado!$D$126,2)</f>
        <v>9073.25</v>
      </c>
      <c r="I29" s="152"/>
      <c r="J29" s="152"/>
      <c r="K29" s="154">
        <f>E29/(C30*G30)*H29</f>
        <v>0.16802314814814814</v>
      </c>
      <c r="L29" s="154"/>
      <c r="M29" s="154"/>
      <c r="N29" s="19"/>
      <c r="O29" s="19"/>
      <c r="P29" s="1"/>
      <c r="Q29" s="1"/>
      <c r="R29" s="1"/>
      <c r="S29" s="1"/>
    </row>
    <row r="30" spans="1:19" x14ac:dyDescent="0.2">
      <c r="A30" s="150"/>
      <c r="B30" s="157"/>
      <c r="C30" s="162">
        <v>30</v>
      </c>
      <c r="D30" s="163"/>
      <c r="E30" s="151" t="s">
        <v>122</v>
      </c>
      <c r="F30" s="151"/>
      <c r="G30" s="131">
        <v>1800</v>
      </c>
      <c r="H30" s="153"/>
      <c r="I30" s="152"/>
      <c r="J30" s="152"/>
      <c r="K30" s="154"/>
      <c r="L30" s="154"/>
      <c r="M30" s="154"/>
      <c r="N30" s="19"/>
      <c r="O30" s="19"/>
      <c r="P30" s="1"/>
      <c r="Q30" s="1"/>
      <c r="R30" s="1"/>
      <c r="S30" s="1"/>
    </row>
    <row r="31" spans="1:19" x14ac:dyDescent="0.2">
      <c r="A31" s="150" t="s">
        <v>123</v>
      </c>
      <c r="B31" s="150"/>
      <c r="C31" s="20"/>
      <c r="D31" s="21"/>
      <c r="E31" s="151">
        <f>E29</f>
        <v>1</v>
      </c>
      <c r="F31" s="151"/>
      <c r="G31" s="22"/>
      <c r="H31" s="152">
        <f>ROUND(Servente!$D$126,2)</f>
        <v>5645.1</v>
      </c>
      <c r="I31" s="152"/>
      <c r="J31" s="152"/>
      <c r="K31" s="154">
        <f>E31/E32*H31</f>
        <v>3.136166666666667</v>
      </c>
      <c r="L31" s="154"/>
      <c r="M31" s="154"/>
      <c r="N31" s="19"/>
      <c r="O31" s="19"/>
      <c r="P31" s="1"/>
      <c r="Q31" s="1"/>
      <c r="R31" s="1"/>
      <c r="S31" s="1"/>
    </row>
    <row r="32" spans="1:19" x14ac:dyDescent="0.2">
      <c r="A32" s="150"/>
      <c r="B32" s="150"/>
      <c r="C32" s="23"/>
      <c r="D32" s="24"/>
      <c r="E32" s="155">
        <f>G30</f>
        <v>1800</v>
      </c>
      <c r="F32" s="156"/>
      <c r="G32" s="25"/>
      <c r="H32" s="153"/>
      <c r="I32" s="152"/>
      <c r="J32" s="152"/>
      <c r="K32" s="154"/>
      <c r="L32" s="154"/>
      <c r="M32" s="154"/>
      <c r="N32" s="19"/>
      <c r="O32" s="19"/>
      <c r="P32" s="1"/>
      <c r="Q32" s="1"/>
      <c r="R32" s="1"/>
      <c r="S32" s="1"/>
    </row>
    <row r="33" spans="1:19" ht="15.75" x14ac:dyDescent="0.2">
      <c r="A33" s="146" t="s">
        <v>124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8">
        <f>SUM(K29:M32)</f>
        <v>3.3041898148148152</v>
      </c>
      <c r="L33" s="149"/>
      <c r="M33" s="149"/>
      <c r="N33" s="19"/>
      <c r="O33" s="19"/>
      <c r="P33" s="1"/>
      <c r="Q33" s="1"/>
      <c r="R33" s="1"/>
      <c r="S33" s="1"/>
    </row>
    <row r="34" spans="1:19" ht="15.7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8"/>
      <c r="L34" s="28"/>
      <c r="M34" s="28"/>
      <c r="N34" s="19"/>
      <c r="O34" s="19"/>
      <c r="P34" s="1"/>
      <c r="Q34" s="1"/>
      <c r="R34" s="1"/>
      <c r="S34" s="1"/>
    </row>
    <row r="35" spans="1:19" ht="15.75" x14ac:dyDescent="0.25">
      <c r="A35" s="142" t="s">
        <v>151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7"/>
      <c r="O35" s="1"/>
      <c r="P35" s="1"/>
      <c r="Q35" s="1"/>
      <c r="R35" s="1"/>
      <c r="S35" s="1"/>
    </row>
    <row r="36" spans="1:19" ht="47.25" x14ac:dyDescent="0.2">
      <c r="A36" s="159" t="s">
        <v>125</v>
      </c>
      <c r="B36" s="178" t="s">
        <v>126</v>
      </c>
      <c r="C36" s="182"/>
      <c r="D36" s="182"/>
      <c r="E36" s="182"/>
      <c r="F36" s="179"/>
      <c r="G36" s="29" t="s">
        <v>127</v>
      </c>
      <c r="H36" s="145" t="s">
        <v>128</v>
      </c>
      <c r="I36" s="145"/>
      <c r="J36" s="29" t="s">
        <v>129</v>
      </c>
      <c r="K36" s="145" t="s">
        <v>130</v>
      </c>
      <c r="L36" s="145"/>
      <c r="M36" s="29" t="s">
        <v>131</v>
      </c>
      <c r="N36" s="7"/>
      <c r="O36" s="1"/>
      <c r="P36" s="1"/>
      <c r="Q36" s="1"/>
      <c r="R36" s="1"/>
      <c r="S36" s="1"/>
    </row>
    <row r="37" spans="1:19" ht="15.75" x14ac:dyDescent="0.2">
      <c r="A37" s="160"/>
      <c r="B37" s="183" t="s">
        <v>132</v>
      </c>
      <c r="C37" s="184"/>
      <c r="D37" s="184"/>
      <c r="E37" s="184"/>
      <c r="F37" s="185"/>
      <c r="G37" s="29" t="s">
        <v>133</v>
      </c>
      <c r="H37" s="178" t="s">
        <v>134</v>
      </c>
      <c r="I37" s="179"/>
      <c r="J37" s="30" t="s">
        <v>135</v>
      </c>
      <c r="K37" s="180" t="s">
        <v>136</v>
      </c>
      <c r="L37" s="181"/>
      <c r="M37" s="31" t="s">
        <v>137</v>
      </c>
      <c r="N37" s="7"/>
      <c r="O37" s="1"/>
      <c r="P37" s="1"/>
      <c r="Q37" s="1"/>
      <c r="R37" s="1"/>
      <c r="S37" s="1"/>
    </row>
    <row r="38" spans="1:19" x14ac:dyDescent="0.2">
      <c r="A38" s="174" t="str">
        <f>A5</f>
        <v>ENCARREGADO</v>
      </c>
      <c r="B38" s="20"/>
      <c r="C38" s="151">
        <v>1</v>
      </c>
      <c r="D38" s="151"/>
      <c r="E38" s="151"/>
      <c r="F38" s="22"/>
      <c r="G38" s="150">
        <v>16</v>
      </c>
      <c r="H38" s="170">
        <v>1</v>
      </c>
      <c r="I38" s="170"/>
      <c r="J38" s="171">
        <f>C38/(B39*E39)*G38*(H38/H39)</f>
        <v>7.4354141339787274E-6</v>
      </c>
      <c r="K38" s="172">
        <f>ROUND(Encarregado!$D$126,2)</f>
        <v>9073.25</v>
      </c>
      <c r="L38" s="173"/>
      <c r="M38" s="166">
        <f>K38*J38</f>
        <v>6.7463371291122495E-2</v>
      </c>
      <c r="N38" s="7"/>
      <c r="O38" s="1"/>
      <c r="P38" s="1"/>
      <c r="Q38" s="1"/>
      <c r="R38" s="1"/>
      <c r="S38" s="1"/>
    </row>
    <row r="39" spans="1:19" x14ac:dyDescent="0.2">
      <c r="A39" s="175"/>
      <c r="B39" s="162">
        <v>30</v>
      </c>
      <c r="C39" s="163"/>
      <c r="D39" s="32" t="s">
        <v>122</v>
      </c>
      <c r="E39" s="168">
        <v>380</v>
      </c>
      <c r="F39" s="169"/>
      <c r="G39" s="176"/>
      <c r="H39" s="170">
        <v>188.76</v>
      </c>
      <c r="I39" s="170"/>
      <c r="J39" s="171"/>
      <c r="K39" s="172"/>
      <c r="L39" s="173"/>
      <c r="M39" s="167"/>
      <c r="N39" s="7"/>
      <c r="O39" s="1"/>
      <c r="P39" s="1"/>
      <c r="Q39" s="1"/>
      <c r="R39" s="1"/>
      <c r="S39" s="1"/>
    </row>
    <row r="40" spans="1:19" x14ac:dyDescent="0.2">
      <c r="A40" s="150" t="str">
        <f>A7</f>
        <v>SERVENTE</v>
      </c>
      <c r="B40" s="20"/>
      <c r="C40" s="151">
        <v>1</v>
      </c>
      <c r="D40" s="151"/>
      <c r="E40" s="151"/>
      <c r="F40" s="22"/>
      <c r="G40" s="150">
        <f>G38</f>
        <v>16</v>
      </c>
      <c r="H40" s="170">
        <f>H38</f>
        <v>1</v>
      </c>
      <c r="I40" s="170"/>
      <c r="J40" s="171">
        <f>C40/C41*G40*(H40/H41)</f>
        <v>2.2306242401936183E-4</v>
      </c>
      <c r="K40" s="172">
        <f>ROUND(Servente!$D$126,2)</f>
        <v>5645.1</v>
      </c>
      <c r="L40" s="173"/>
      <c r="M40" s="166">
        <f>K40*J40</f>
        <v>1.2592096898316996</v>
      </c>
      <c r="N40" s="7"/>
      <c r="O40" s="33"/>
      <c r="P40" s="33"/>
      <c r="Q40" s="1"/>
      <c r="R40" s="1"/>
      <c r="S40" s="1"/>
    </row>
    <row r="41" spans="1:19" x14ac:dyDescent="0.2">
      <c r="A41" s="150"/>
      <c r="B41" s="34"/>
      <c r="C41" s="177">
        <f>E39</f>
        <v>380</v>
      </c>
      <c r="D41" s="177"/>
      <c r="E41" s="177"/>
      <c r="F41" s="35"/>
      <c r="G41" s="150"/>
      <c r="H41" s="170">
        <f>H39</f>
        <v>188.76</v>
      </c>
      <c r="I41" s="170"/>
      <c r="J41" s="171"/>
      <c r="K41" s="172"/>
      <c r="L41" s="173"/>
      <c r="M41" s="167"/>
      <c r="N41" s="7"/>
      <c r="O41" s="33"/>
      <c r="P41" s="164"/>
      <c r="Q41" s="2"/>
      <c r="R41" s="1"/>
      <c r="S41" s="1"/>
    </row>
    <row r="42" spans="1:19" ht="15.75" x14ac:dyDescent="0.2">
      <c r="A42" s="146" t="s">
        <v>124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65"/>
      <c r="L42" s="165"/>
      <c r="M42" s="36">
        <f>SUM(M38:M41)</f>
        <v>1.3266730611228221</v>
      </c>
      <c r="N42" s="26"/>
      <c r="O42" s="33"/>
      <c r="P42" s="164"/>
      <c r="Q42" s="2"/>
      <c r="R42" s="1"/>
      <c r="S42" s="1"/>
    </row>
    <row r="43" spans="1:19" ht="15.75" x14ac:dyDescent="0.25">
      <c r="A43" s="11"/>
      <c r="B43" s="11"/>
      <c r="C43" s="11"/>
      <c r="D43" s="6"/>
      <c r="E43" s="6"/>
      <c r="F43" s="11"/>
      <c r="G43" s="11"/>
      <c r="H43" s="11"/>
      <c r="I43" s="11"/>
      <c r="J43" s="11"/>
      <c r="K43" s="11"/>
      <c r="L43" s="11"/>
      <c r="M43" s="11"/>
      <c r="N43" s="12"/>
      <c r="O43" s="12"/>
      <c r="P43" s="10"/>
      <c r="Q43" s="2"/>
      <c r="R43" s="1"/>
      <c r="S43" s="1"/>
    </row>
    <row r="44" spans="1:19" ht="15.75" x14ac:dyDescent="0.25">
      <c r="A44" s="142" t="s">
        <v>152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2"/>
      <c r="O44" s="37"/>
      <c r="P44" s="1"/>
      <c r="Q44" s="1"/>
      <c r="R44" s="1"/>
      <c r="S44" s="1"/>
    </row>
    <row r="45" spans="1:19" ht="47.25" x14ac:dyDescent="0.25">
      <c r="A45" s="159" t="s">
        <v>125</v>
      </c>
      <c r="B45" s="178" t="s">
        <v>126</v>
      </c>
      <c r="C45" s="182"/>
      <c r="D45" s="182"/>
      <c r="E45" s="182"/>
      <c r="F45" s="179"/>
      <c r="G45" s="42" t="s">
        <v>127</v>
      </c>
      <c r="H45" s="145" t="s">
        <v>128</v>
      </c>
      <c r="I45" s="145"/>
      <c r="J45" s="42" t="s">
        <v>129</v>
      </c>
      <c r="K45" s="145" t="s">
        <v>130</v>
      </c>
      <c r="L45" s="145"/>
      <c r="M45" s="42" t="s">
        <v>131</v>
      </c>
      <c r="N45" s="12"/>
      <c r="O45" s="37"/>
      <c r="P45" s="1"/>
      <c r="Q45" s="1"/>
      <c r="R45" s="1"/>
      <c r="S45" s="1"/>
    </row>
    <row r="46" spans="1:19" ht="15.75" x14ac:dyDescent="0.25">
      <c r="A46" s="160"/>
      <c r="B46" s="178" t="s">
        <v>132</v>
      </c>
      <c r="C46" s="182"/>
      <c r="D46" s="182"/>
      <c r="E46" s="182"/>
      <c r="F46" s="179"/>
      <c r="G46" s="42" t="s">
        <v>133</v>
      </c>
      <c r="H46" s="178" t="s">
        <v>134</v>
      </c>
      <c r="I46" s="179"/>
      <c r="J46" s="41" t="s">
        <v>135</v>
      </c>
      <c r="K46" s="180" t="s">
        <v>136</v>
      </c>
      <c r="L46" s="181"/>
      <c r="M46" s="31" t="s">
        <v>137</v>
      </c>
      <c r="N46" s="12"/>
      <c r="O46" s="37"/>
      <c r="P46" s="1"/>
      <c r="Q46" s="1"/>
      <c r="R46" s="1"/>
      <c r="S46" s="1"/>
    </row>
    <row r="47" spans="1:19" ht="15.75" x14ac:dyDescent="0.25">
      <c r="A47" s="174" t="str">
        <f>A29</f>
        <v>ENCARREGADO</v>
      </c>
      <c r="B47" s="43"/>
      <c r="C47" s="151">
        <v>1</v>
      </c>
      <c r="D47" s="151"/>
      <c r="E47" s="151"/>
      <c r="F47" s="44"/>
      <c r="G47" s="150">
        <v>8</v>
      </c>
      <c r="H47" s="170">
        <v>1</v>
      </c>
      <c r="I47" s="170"/>
      <c r="J47" s="171">
        <f>C47/(B48*E48)*G47*(H47/H48)</f>
        <v>1.1036553063747132E-5</v>
      </c>
      <c r="K47" s="172">
        <f>ROUND(Encarregado!D126,2)</f>
        <v>9073.25</v>
      </c>
      <c r="L47" s="173"/>
      <c r="M47" s="166">
        <f>K47*J47</f>
        <v>0.10013740508564367</v>
      </c>
      <c r="N47" s="12"/>
      <c r="O47" s="37"/>
      <c r="P47" s="1"/>
      <c r="Q47" s="1"/>
      <c r="R47" s="1"/>
      <c r="S47" s="1"/>
    </row>
    <row r="48" spans="1:19" ht="15.75" x14ac:dyDescent="0.25">
      <c r="A48" s="175"/>
      <c r="B48" s="162">
        <v>4</v>
      </c>
      <c r="C48" s="163"/>
      <c r="D48" s="40" t="s">
        <v>122</v>
      </c>
      <c r="E48" s="168">
        <v>160</v>
      </c>
      <c r="F48" s="169"/>
      <c r="G48" s="176"/>
      <c r="H48" s="186">
        <v>1132.5999999999999</v>
      </c>
      <c r="I48" s="170"/>
      <c r="J48" s="171"/>
      <c r="K48" s="172"/>
      <c r="L48" s="173"/>
      <c r="M48" s="167"/>
      <c r="N48" s="12"/>
      <c r="O48" s="37"/>
      <c r="P48" s="1"/>
      <c r="Q48" s="1"/>
      <c r="R48" s="1"/>
      <c r="S48" s="1"/>
    </row>
    <row r="49" spans="1:19" ht="15.75" x14ac:dyDescent="0.25">
      <c r="A49" s="150" t="s">
        <v>116</v>
      </c>
      <c r="B49" s="43"/>
      <c r="C49" s="151">
        <v>1</v>
      </c>
      <c r="D49" s="151"/>
      <c r="E49" s="151"/>
      <c r="F49" s="44"/>
      <c r="G49" s="150">
        <f>G47</f>
        <v>8</v>
      </c>
      <c r="H49" s="170">
        <f>H47</f>
        <v>1</v>
      </c>
      <c r="I49" s="170"/>
      <c r="J49" s="187">
        <f>C49/C50*G49*(H49/H50)</f>
        <v>4.4146212254988529E-5</v>
      </c>
      <c r="K49" s="172">
        <f>ROUND(Jauzeiro!D126,2)</f>
        <v>7538.82</v>
      </c>
      <c r="L49" s="173"/>
      <c r="M49" s="166">
        <f>K49*J49</f>
        <v>0.33281034787215263</v>
      </c>
      <c r="N49" s="12"/>
      <c r="O49" s="37"/>
      <c r="P49" s="1"/>
      <c r="Q49" s="1"/>
      <c r="R49" s="1"/>
      <c r="S49" s="1"/>
    </row>
    <row r="50" spans="1:19" ht="15.75" x14ac:dyDescent="0.25">
      <c r="A50" s="150"/>
      <c r="B50" s="45"/>
      <c r="C50" s="188">
        <f>E48</f>
        <v>160</v>
      </c>
      <c r="D50" s="188"/>
      <c r="E50" s="188"/>
      <c r="F50" s="46"/>
      <c r="G50" s="150"/>
      <c r="H50" s="170">
        <f>H48</f>
        <v>1132.5999999999999</v>
      </c>
      <c r="I50" s="170"/>
      <c r="J50" s="187"/>
      <c r="K50" s="172"/>
      <c r="L50" s="173"/>
      <c r="M50" s="167"/>
      <c r="N50" s="12"/>
      <c r="O50" s="37"/>
      <c r="P50" s="1"/>
      <c r="Q50" s="1"/>
      <c r="R50" s="1"/>
      <c r="S50" s="1"/>
    </row>
    <row r="51" spans="1:19" ht="15.75" x14ac:dyDescent="0.25">
      <c r="A51" s="146" t="s">
        <v>124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65"/>
      <c r="L51" s="165"/>
      <c r="M51" s="36">
        <f>SUM(M47:M50)</f>
        <v>0.43294775295779631</v>
      </c>
      <c r="N51" s="47"/>
      <c r="O51" s="37"/>
      <c r="P51" s="1"/>
      <c r="Q51" s="1"/>
      <c r="R51" s="1"/>
      <c r="S51" s="1"/>
    </row>
    <row r="53" spans="1:19" ht="15.75" x14ac:dyDescent="0.25">
      <c r="A53" s="142" t="s">
        <v>168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1:19" ht="15.75" x14ac:dyDescent="0.2">
      <c r="A54" s="144" t="s">
        <v>118</v>
      </c>
      <c r="B54" s="144"/>
      <c r="C54" s="145" t="s">
        <v>119</v>
      </c>
      <c r="D54" s="145"/>
      <c r="E54" s="145"/>
      <c r="F54" s="145"/>
      <c r="G54" s="145"/>
      <c r="H54" s="145" t="s">
        <v>120</v>
      </c>
      <c r="I54" s="145"/>
      <c r="J54" s="145"/>
      <c r="K54" s="145" t="s">
        <v>121</v>
      </c>
      <c r="L54" s="145"/>
      <c r="M54" s="145"/>
    </row>
    <row r="55" spans="1:19" x14ac:dyDescent="0.2">
      <c r="A55" s="150" t="s">
        <v>117</v>
      </c>
      <c r="B55" s="150"/>
      <c r="C55" s="13"/>
      <c r="D55" s="14"/>
      <c r="E55" s="158">
        <v>1</v>
      </c>
      <c r="F55" s="158"/>
      <c r="G55" s="15"/>
      <c r="H55" s="152">
        <f>ROUND(Encarregado!$D$126,2)</f>
        <v>9073.25</v>
      </c>
      <c r="I55" s="152"/>
      <c r="J55" s="152"/>
      <c r="K55" s="154">
        <f>E55/(C56*G56)*H55</f>
        <v>0.37805208333333334</v>
      </c>
      <c r="L55" s="154"/>
      <c r="M55" s="154"/>
    </row>
    <row r="56" spans="1:19" x14ac:dyDescent="0.2">
      <c r="A56" s="150"/>
      <c r="B56" s="157"/>
      <c r="C56" s="162">
        <v>30</v>
      </c>
      <c r="D56" s="163"/>
      <c r="E56" s="151" t="s">
        <v>122</v>
      </c>
      <c r="F56" s="151"/>
      <c r="G56" s="131">
        <v>800</v>
      </c>
      <c r="H56" s="153"/>
      <c r="I56" s="152"/>
      <c r="J56" s="152"/>
      <c r="K56" s="154"/>
      <c r="L56" s="154"/>
      <c r="M56" s="154"/>
    </row>
    <row r="57" spans="1:19" x14ac:dyDescent="0.2">
      <c r="A57" s="150" t="s">
        <v>123</v>
      </c>
      <c r="B57" s="150"/>
      <c r="C57" s="20"/>
      <c r="D57" s="21"/>
      <c r="E57" s="151">
        <f>E55</f>
        <v>1</v>
      </c>
      <c r="F57" s="151"/>
      <c r="G57" s="22"/>
      <c r="H57" s="152">
        <f>Servente!$D$126</f>
        <v>5645.1019207575373</v>
      </c>
      <c r="I57" s="152"/>
      <c r="J57" s="152"/>
      <c r="K57" s="154">
        <f>E57/E58*H57</f>
        <v>7.0563774009469213</v>
      </c>
      <c r="L57" s="154"/>
      <c r="M57" s="154"/>
    </row>
    <row r="58" spans="1:19" x14ac:dyDescent="0.2">
      <c r="A58" s="150"/>
      <c r="B58" s="150"/>
      <c r="C58" s="23"/>
      <c r="D58" s="24"/>
      <c r="E58" s="155">
        <f>G56</f>
        <v>800</v>
      </c>
      <c r="F58" s="156"/>
      <c r="G58" s="25"/>
      <c r="H58" s="153"/>
      <c r="I58" s="152"/>
      <c r="J58" s="152"/>
      <c r="K58" s="154"/>
      <c r="L58" s="154"/>
      <c r="M58" s="154"/>
    </row>
    <row r="59" spans="1:19" ht="15.75" x14ac:dyDescent="0.2">
      <c r="A59" s="146" t="s">
        <v>124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8">
        <f>SUM(K55:M58)</f>
        <v>7.4344294842802547</v>
      </c>
      <c r="L59" s="149"/>
      <c r="M59" s="149"/>
    </row>
    <row r="60" spans="1:19" ht="15.7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28"/>
    </row>
  </sheetData>
  <mergeCells count="149">
    <mergeCell ref="A57:B58"/>
    <mergeCell ref="E57:F57"/>
    <mergeCell ref="H57:J58"/>
    <mergeCell ref="K57:M58"/>
    <mergeCell ref="E58:F58"/>
    <mergeCell ref="A59:J59"/>
    <mergeCell ref="K59:M59"/>
    <mergeCell ref="A53:M53"/>
    <mergeCell ref="A54:B54"/>
    <mergeCell ref="C54:G54"/>
    <mergeCell ref="H54:J54"/>
    <mergeCell ref="K54:M54"/>
    <mergeCell ref="A55:B56"/>
    <mergeCell ref="E55:F55"/>
    <mergeCell ref="H55:J56"/>
    <mergeCell ref="K55:M56"/>
    <mergeCell ref="C56:D56"/>
    <mergeCell ref="E56:F56"/>
    <mergeCell ref="K33:M33"/>
    <mergeCell ref="A27:M27"/>
    <mergeCell ref="A28:B28"/>
    <mergeCell ref="C28:G28"/>
    <mergeCell ref="H28:J28"/>
    <mergeCell ref="K28:M28"/>
    <mergeCell ref="A29:B30"/>
    <mergeCell ref="E29:F29"/>
    <mergeCell ref="H29:J30"/>
    <mergeCell ref="K29:M30"/>
    <mergeCell ref="C30:D30"/>
    <mergeCell ref="E30:F30"/>
    <mergeCell ref="K21:M22"/>
    <mergeCell ref="C22:D22"/>
    <mergeCell ref="E22:F22"/>
    <mergeCell ref="A23:B24"/>
    <mergeCell ref="E23:F23"/>
    <mergeCell ref="H23:J24"/>
    <mergeCell ref="K23:M24"/>
    <mergeCell ref="E24:F24"/>
    <mergeCell ref="A25:J25"/>
    <mergeCell ref="K25:M25"/>
    <mergeCell ref="A51:L51"/>
    <mergeCell ref="M47:M48"/>
    <mergeCell ref="B48:C48"/>
    <mergeCell ref="E48:F48"/>
    <mergeCell ref="H48:I48"/>
    <mergeCell ref="A49:A50"/>
    <mergeCell ref="C49:E49"/>
    <mergeCell ref="G49:G50"/>
    <mergeCell ref="H49:I49"/>
    <mergeCell ref="J49:J50"/>
    <mergeCell ref="K49:L50"/>
    <mergeCell ref="M49:M50"/>
    <mergeCell ref="C50:E50"/>
    <mergeCell ref="H50:I50"/>
    <mergeCell ref="C47:E47"/>
    <mergeCell ref="G47:G48"/>
    <mergeCell ref="H46:I46"/>
    <mergeCell ref="K46:L46"/>
    <mergeCell ref="A47:A48"/>
    <mergeCell ref="H47:I47"/>
    <mergeCell ref="J47:J48"/>
    <mergeCell ref="K47:L48"/>
    <mergeCell ref="A31:B32"/>
    <mergeCell ref="E31:F31"/>
    <mergeCell ref="H31:J32"/>
    <mergeCell ref="K31:M32"/>
    <mergeCell ref="E32:F32"/>
    <mergeCell ref="A33:J33"/>
    <mergeCell ref="B36:F36"/>
    <mergeCell ref="H36:I36"/>
    <mergeCell ref="K36:L36"/>
    <mergeCell ref="B37:F37"/>
    <mergeCell ref="H37:I37"/>
    <mergeCell ref="K37:L37"/>
    <mergeCell ref="A44:M44"/>
    <mergeCell ref="A45:A46"/>
    <mergeCell ref="B45:F45"/>
    <mergeCell ref="H45:I45"/>
    <mergeCell ref="K45:L45"/>
    <mergeCell ref="B46:F46"/>
    <mergeCell ref="P41:P42"/>
    <mergeCell ref="A42:L42"/>
    <mergeCell ref="M38:M39"/>
    <mergeCell ref="B39:C39"/>
    <mergeCell ref="E39:F39"/>
    <mergeCell ref="H39:I39"/>
    <mergeCell ref="A40:A41"/>
    <mergeCell ref="C40:E40"/>
    <mergeCell ref="G40:G41"/>
    <mergeCell ref="H40:I40"/>
    <mergeCell ref="J40:J41"/>
    <mergeCell ref="K40:L41"/>
    <mergeCell ref="A38:A39"/>
    <mergeCell ref="C38:E38"/>
    <mergeCell ref="G38:G39"/>
    <mergeCell ref="H38:I38"/>
    <mergeCell ref="J38:J39"/>
    <mergeCell ref="K38:L39"/>
    <mergeCell ref="M40:M41"/>
    <mergeCell ref="C41:E41"/>
    <mergeCell ref="H41:I41"/>
    <mergeCell ref="A36:A37"/>
    <mergeCell ref="N4:S4"/>
    <mergeCell ref="A5:B6"/>
    <mergeCell ref="E5:F5"/>
    <mergeCell ref="H5:J6"/>
    <mergeCell ref="K5:M6"/>
    <mergeCell ref="C6:D6"/>
    <mergeCell ref="E6:F6"/>
    <mergeCell ref="A7:B8"/>
    <mergeCell ref="E7:F7"/>
    <mergeCell ref="H7:J8"/>
    <mergeCell ref="K7:M8"/>
    <mergeCell ref="E8:F8"/>
    <mergeCell ref="A11:M11"/>
    <mergeCell ref="A12:B12"/>
    <mergeCell ref="C12:G12"/>
    <mergeCell ref="H12:J12"/>
    <mergeCell ref="K12:M12"/>
    <mergeCell ref="A13:B14"/>
    <mergeCell ref="E13:F13"/>
    <mergeCell ref="H13:J14"/>
    <mergeCell ref="K13:M14"/>
    <mergeCell ref="C14:D14"/>
    <mergeCell ref="E14:F14"/>
    <mergeCell ref="A1:M1"/>
    <mergeCell ref="A3:M3"/>
    <mergeCell ref="A4:B4"/>
    <mergeCell ref="C4:G4"/>
    <mergeCell ref="H4:J4"/>
    <mergeCell ref="K4:M4"/>
    <mergeCell ref="A9:J9"/>
    <mergeCell ref="K9:M9"/>
    <mergeCell ref="A35:M35"/>
    <mergeCell ref="A15:B16"/>
    <mergeCell ref="E15:F15"/>
    <mergeCell ref="H15:J16"/>
    <mergeCell ref="K15:M16"/>
    <mergeCell ref="E16:F16"/>
    <mergeCell ref="A17:J17"/>
    <mergeCell ref="K17:M17"/>
    <mergeCell ref="A19:M19"/>
    <mergeCell ref="A20:B20"/>
    <mergeCell ref="C20:G20"/>
    <mergeCell ref="H20:J20"/>
    <mergeCell ref="K20:M20"/>
    <mergeCell ref="A21:B22"/>
    <mergeCell ref="E21:F21"/>
    <mergeCell ref="H21:J22"/>
  </mergeCells>
  <printOptions horizontalCentered="1"/>
  <pageMargins left="0.39370078740157483" right="0.39370078740157483" top="1.7322834645669292" bottom="1.1811023622047245" header="0" footer="0"/>
  <pageSetup paperSize="9" scale="73" orientation="portrait" r:id="rId1"/>
  <headerFooter scaleWithDoc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27"/>
  <sheetViews>
    <sheetView tabSelected="1" view="pageBreakPreview" zoomScaleNormal="100" zoomScaleSheetLayoutView="100" workbookViewId="0">
      <selection activeCell="E99" sqref="E99"/>
    </sheetView>
  </sheetViews>
  <sheetFormatPr defaultRowHeight="15" x14ac:dyDescent="0.2"/>
  <cols>
    <col min="1" max="1" width="7.140625" style="110" customWidth="1"/>
    <col min="2" max="2" width="62.140625" style="54" customWidth="1"/>
    <col min="3" max="3" width="19.85546875" style="86" customWidth="1"/>
    <col min="4" max="4" width="27.5703125" style="111" customWidth="1"/>
    <col min="5" max="5" width="27.42578125" style="53" customWidth="1"/>
    <col min="6" max="6" width="20.7109375" style="53" bestFit="1" customWidth="1"/>
    <col min="7" max="7" width="19.28515625" style="53" bestFit="1" customWidth="1"/>
    <col min="8" max="8" width="14.85546875" style="53" bestFit="1" customWidth="1"/>
    <col min="9" max="9" width="13.140625" style="53" bestFit="1" customWidth="1"/>
    <col min="10" max="11" width="19.85546875" style="53" bestFit="1" customWidth="1"/>
    <col min="12" max="12" width="15.5703125" style="53" bestFit="1" customWidth="1"/>
    <col min="13" max="13" width="12.85546875" style="53" bestFit="1" customWidth="1"/>
    <col min="14" max="14" width="17.5703125" style="53" bestFit="1" customWidth="1"/>
    <col min="15" max="15" width="13.140625" style="53" bestFit="1" customWidth="1"/>
    <col min="16" max="32" width="9.140625" style="53"/>
    <col min="33" max="16384" width="9.140625" style="54"/>
  </cols>
  <sheetData>
    <row r="1" spans="1:16" ht="15.75" x14ac:dyDescent="0.25">
      <c r="A1" s="198" t="s">
        <v>61</v>
      </c>
      <c r="B1" s="198"/>
      <c r="C1" s="198"/>
      <c r="D1" s="198"/>
      <c r="E1" s="51">
        <v>4.1000000000000002E-2</v>
      </c>
      <c r="F1" s="52">
        <v>1237.23</v>
      </c>
    </row>
    <row r="2" spans="1:16" x14ac:dyDescent="0.2">
      <c r="A2" s="200" t="s">
        <v>60</v>
      </c>
      <c r="B2" s="200"/>
      <c r="C2" s="200"/>
      <c r="D2" s="200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55"/>
    </row>
    <row r="3" spans="1:16" x14ac:dyDescent="0.2">
      <c r="A3" s="193"/>
      <c r="B3" s="193"/>
      <c r="C3" s="193"/>
      <c r="D3" s="193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55"/>
    </row>
    <row r="4" spans="1:16" x14ac:dyDescent="0.2">
      <c r="A4" s="56" t="s">
        <v>0</v>
      </c>
      <c r="B4" s="189" t="s">
        <v>1</v>
      </c>
      <c r="C4" s="189"/>
      <c r="D4" s="57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55"/>
    </row>
    <row r="5" spans="1:16" x14ac:dyDescent="0.2">
      <c r="A5" s="56" t="s">
        <v>2</v>
      </c>
      <c r="B5" s="189" t="s">
        <v>3</v>
      </c>
      <c r="C5" s="189"/>
      <c r="D5" s="4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55"/>
    </row>
    <row r="6" spans="1:16" x14ac:dyDescent="0.2">
      <c r="A6" s="56" t="s">
        <v>4</v>
      </c>
      <c r="B6" s="189" t="s">
        <v>5</v>
      </c>
      <c r="C6" s="189"/>
      <c r="D6" s="4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55"/>
    </row>
    <row r="7" spans="1:16" x14ac:dyDescent="0.2">
      <c r="A7" s="56" t="s">
        <v>6</v>
      </c>
      <c r="B7" s="189" t="s">
        <v>7</v>
      </c>
      <c r="C7" s="189"/>
      <c r="D7" s="58">
        <v>12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55"/>
    </row>
    <row r="8" spans="1:16" x14ac:dyDescent="0.2">
      <c r="A8" s="193"/>
      <c r="B8" s="193"/>
      <c r="C8" s="193"/>
      <c r="D8" s="193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55"/>
    </row>
    <row r="9" spans="1:16" x14ac:dyDescent="0.2">
      <c r="A9" s="189" t="s">
        <v>8</v>
      </c>
      <c r="B9" s="189"/>
      <c r="C9" s="189"/>
      <c r="D9" s="4" t="s">
        <v>9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55"/>
    </row>
    <row r="10" spans="1:16" x14ac:dyDescent="0.2">
      <c r="A10" s="189" t="s">
        <v>10</v>
      </c>
      <c r="B10" s="189"/>
      <c r="C10" s="189"/>
      <c r="D10" s="59" t="s">
        <v>109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55"/>
    </row>
    <row r="11" spans="1:16" ht="15.75" x14ac:dyDescent="0.2">
      <c r="A11" s="194" t="s">
        <v>62</v>
      </c>
      <c r="B11" s="194"/>
      <c r="C11" s="194"/>
      <c r="D11" s="194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55"/>
    </row>
    <row r="12" spans="1:16" ht="15.75" x14ac:dyDescent="0.2">
      <c r="A12" s="190" t="s">
        <v>11</v>
      </c>
      <c r="B12" s="190"/>
      <c r="C12" s="190"/>
      <c r="D12" s="190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55"/>
    </row>
    <row r="13" spans="1:16" x14ac:dyDescent="0.2">
      <c r="A13" s="56">
        <v>1</v>
      </c>
      <c r="B13" s="189" t="s">
        <v>12</v>
      </c>
      <c r="C13" s="189"/>
      <c r="D13" s="59" t="s">
        <v>13</v>
      </c>
      <c r="E13" s="204"/>
      <c r="F13" s="204"/>
      <c r="G13" s="204"/>
      <c r="H13" s="204"/>
      <c r="I13" s="204"/>
      <c r="J13" s="204"/>
      <c r="K13" s="204"/>
      <c r="L13" s="60"/>
      <c r="M13" s="60"/>
      <c r="N13" s="60"/>
      <c r="O13" s="60"/>
      <c r="P13" s="60"/>
    </row>
    <row r="14" spans="1:16" x14ac:dyDescent="0.2">
      <c r="A14" s="56">
        <v>2</v>
      </c>
      <c r="B14" s="189" t="s">
        <v>63</v>
      </c>
      <c r="C14" s="189"/>
      <c r="D14" s="59"/>
      <c r="E14" s="61"/>
      <c r="F14" s="61"/>
      <c r="G14" s="62"/>
      <c r="H14" s="62"/>
      <c r="I14" s="62"/>
      <c r="J14" s="62"/>
      <c r="K14" s="62"/>
      <c r="L14" s="60"/>
      <c r="M14" s="60"/>
      <c r="N14" s="60"/>
      <c r="O14" s="60"/>
      <c r="P14" s="60"/>
    </row>
    <row r="15" spans="1:16" ht="18" customHeight="1" x14ac:dyDescent="0.2">
      <c r="A15" s="56">
        <v>3</v>
      </c>
      <c r="B15" s="189" t="s">
        <v>14</v>
      </c>
      <c r="C15" s="189"/>
      <c r="D15" s="3">
        <v>1287.95643</v>
      </c>
      <c r="E15" s="60"/>
      <c r="F15" s="63"/>
      <c r="G15" s="64"/>
      <c r="H15" s="63"/>
      <c r="I15" s="64"/>
      <c r="J15" s="65"/>
      <c r="K15" s="64"/>
      <c r="L15" s="62"/>
      <c r="M15" s="60"/>
      <c r="N15" s="60"/>
      <c r="O15" s="60"/>
      <c r="P15" s="60"/>
    </row>
    <row r="16" spans="1:16" x14ac:dyDescent="0.2">
      <c r="A16" s="56">
        <v>4</v>
      </c>
      <c r="B16" s="189" t="s">
        <v>15</v>
      </c>
      <c r="C16" s="189"/>
      <c r="D16" s="4" t="str">
        <f>D10</f>
        <v>Servente</v>
      </c>
      <c r="E16" s="66"/>
      <c r="F16" s="66"/>
      <c r="G16" s="66"/>
      <c r="H16" s="66"/>
      <c r="I16" s="66"/>
      <c r="J16" s="66"/>
      <c r="K16" s="66"/>
      <c r="L16" s="60"/>
      <c r="M16" s="66"/>
      <c r="N16" s="64"/>
      <c r="O16" s="67"/>
      <c r="P16" s="60"/>
    </row>
    <row r="17" spans="1:16" x14ac:dyDescent="0.2">
      <c r="A17" s="56">
        <v>5</v>
      </c>
      <c r="B17" s="189" t="s">
        <v>16</v>
      </c>
      <c r="C17" s="189"/>
      <c r="D17" s="68">
        <v>44197</v>
      </c>
      <c r="E17" s="66"/>
      <c r="F17" s="66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15.75" x14ac:dyDescent="0.2">
      <c r="A18" s="194" t="s">
        <v>58</v>
      </c>
      <c r="B18" s="194"/>
      <c r="C18" s="194"/>
      <c r="D18" s="194"/>
      <c r="E18" s="204"/>
      <c r="F18" s="204"/>
      <c r="G18" s="204"/>
      <c r="H18" s="204"/>
      <c r="I18" s="204"/>
      <c r="J18" s="204"/>
      <c r="K18" s="204"/>
      <c r="L18" s="60"/>
      <c r="M18" s="60"/>
      <c r="N18" s="60"/>
      <c r="O18" s="60"/>
      <c r="P18" s="60"/>
    </row>
    <row r="19" spans="1:16" ht="15.75" x14ac:dyDescent="0.2">
      <c r="A19" s="49">
        <v>1</v>
      </c>
      <c r="B19" s="48" t="s">
        <v>76</v>
      </c>
      <c r="C19" s="49" t="s">
        <v>75</v>
      </c>
      <c r="D19" s="3" t="s">
        <v>38</v>
      </c>
      <c r="E19" s="62"/>
      <c r="F19" s="62"/>
      <c r="G19" s="62"/>
      <c r="H19" s="62"/>
      <c r="I19" s="62"/>
      <c r="J19" s="62"/>
      <c r="K19" s="62"/>
      <c r="L19" s="60"/>
      <c r="M19" s="60"/>
      <c r="N19" s="60"/>
      <c r="O19" s="60"/>
      <c r="P19" s="60"/>
    </row>
    <row r="20" spans="1:16" ht="15.75" x14ac:dyDescent="0.2">
      <c r="A20" s="56" t="s">
        <v>0</v>
      </c>
      <c r="B20" s="69" t="s">
        <v>17</v>
      </c>
      <c r="C20" s="70" t="s">
        <v>18</v>
      </c>
      <c r="D20" s="71">
        <f>D15</f>
        <v>1287.95643</v>
      </c>
      <c r="E20" s="64"/>
      <c r="F20" s="64"/>
      <c r="G20" s="64"/>
      <c r="H20" s="203"/>
      <c r="I20" s="203"/>
      <c r="J20" s="64"/>
      <c r="K20" s="64"/>
      <c r="L20" s="60"/>
      <c r="M20" s="60"/>
      <c r="N20" s="60"/>
      <c r="O20" s="60"/>
      <c r="P20" s="60"/>
    </row>
    <row r="21" spans="1:16" x14ac:dyDescent="0.2">
      <c r="A21" s="56" t="s">
        <v>2</v>
      </c>
      <c r="B21" s="69" t="s">
        <v>19</v>
      </c>
      <c r="C21" s="72"/>
      <c r="D21" s="73">
        <v>0</v>
      </c>
      <c r="E21" s="61"/>
      <c r="F21" s="62"/>
      <c r="G21" s="61"/>
      <c r="H21" s="204"/>
      <c r="I21" s="204"/>
      <c r="J21" s="66"/>
      <c r="K21" s="74"/>
      <c r="L21" s="60"/>
      <c r="M21" s="60"/>
      <c r="N21" s="60"/>
      <c r="O21" s="60"/>
      <c r="P21" s="60"/>
    </row>
    <row r="22" spans="1:16" x14ac:dyDescent="0.2">
      <c r="A22" s="56" t="s">
        <v>4</v>
      </c>
      <c r="B22" s="69" t="s">
        <v>20</v>
      </c>
      <c r="C22" s="72"/>
      <c r="D22" s="73">
        <v>0</v>
      </c>
      <c r="E22" s="60"/>
      <c r="F22" s="66"/>
      <c r="G22" s="66"/>
      <c r="H22" s="75"/>
      <c r="I22" s="66"/>
      <c r="J22" s="66"/>
      <c r="K22" s="66"/>
      <c r="L22" s="60"/>
      <c r="M22" s="60"/>
      <c r="N22" s="60"/>
      <c r="O22" s="60"/>
      <c r="P22" s="60"/>
    </row>
    <row r="23" spans="1:16" x14ac:dyDescent="0.2">
      <c r="A23" s="56" t="s">
        <v>6</v>
      </c>
      <c r="B23" s="69" t="s">
        <v>21</v>
      </c>
      <c r="C23" s="72"/>
      <c r="D23" s="73">
        <v>0</v>
      </c>
      <c r="E23" s="66"/>
      <c r="F23" s="66"/>
      <c r="G23" s="66"/>
      <c r="H23" s="75"/>
      <c r="I23" s="74"/>
      <c r="J23" s="60"/>
      <c r="K23" s="74"/>
      <c r="L23" s="60"/>
      <c r="M23" s="60"/>
      <c r="N23" s="60"/>
      <c r="O23" s="60"/>
      <c r="P23" s="60"/>
    </row>
    <row r="24" spans="1:16" x14ac:dyDescent="0.2">
      <c r="A24" s="56" t="s">
        <v>22</v>
      </c>
      <c r="B24" s="69" t="s">
        <v>64</v>
      </c>
      <c r="C24" s="72"/>
      <c r="D24" s="73">
        <v>0</v>
      </c>
      <c r="E24" s="66"/>
      <c r="F24" s="66"/>
      <c r="G24" s="66"/>
      <c r="H24" s="66"/>
      <c r="I24" s="66"/>
      <c r="J24" s="66"/>
      <c r="K24" s="66"/>
      <c r="L24" s="60"/>
      <c r="M24" s="66"/>
      <c r="N24" s="64"/>
      <c r="O24" s="67"/>
      <c r="P24" s="60"/>
    </row>
    <row r="25" spans="1:16" x14ac:dyDescent="0.2">
      <c r="A25" s="56" t="s">
        <v>23</v>
      </c>
      <c r="B25" s="69" t="s">
        <v>24</v>
      </c>
      <c r="C25" s="72"/>
      <c r="D25" s="73">
        <v>0</v>
      </c>
      <c r="E25" s="204"/>
      <c r="F25" s="204"/>
      <c r="G25" s="204"/>
      <c r="H25" s="204"/>
      <c r="I25" s="204"/>
      <c r="J25" s="204"/>
      <c r="K25" s="204"/>
      <c r="L25" s="202"/>
      <c r="M25" s="202"/>
      <c r="N25" s="202"/>
      <c r="O25" s="202"/>
      <c r="P25" s="202"/>
    </row>
    <row r="26" spans="1:16" x14ac:dyDescent="0.2">
      <c r="A26" s="56" t="s">
        <v>25</v>
      </c>
      <c r="B26" s="76" t="s">
        <v>65</v>
      </c>
      <c r="C26" s="72"/>
      <c r="D26" s="73">
        <v>0</v>
      </c>
      <c r="E26" s="64"/>
      <c r="F26" s="65"/>
      <c r="G26" s="64"/>
      <c r="H26" s="203"/>
      <c r="I26" s="203"/>
      <c r="J26" s="64"/>
      <c r="K26" s="64"/>
      <c r="L26" s="60"/>
      <c r="M26" s="66"/>
      <c r="N26" s="64"/>
      <c r="O26" s="67"/>
      <c r="P26" s="60"/>
    </row>
    <row r="27" spans="1:16" x14ac:dyDescent="0.2">
      <c r="A27" s="56" t="s">
        <v>27</v>
      </c>
      <c r="B27" s="69" t="s">
        <v>26</v>
      </c>
      <c r="C27" s="72"/>
      <c r="D27" s="73">
        <v>0</v>
      </c>
      <c r="E27" s="61"/>
      <c r="F27" s="61"/>
      <c r="G27" s="77"/>
      <c r="H27" s="204"/>
      <c r="I27" s="204"/>
      <c r="J27" s="66"/>
      <c r="K27" s="74"/>
      <c r="L27" s="60"/>
      <c r="M27" s="60"/>
      <c r="N27" s="60"/>
      <c r="O27" s="60"/>
      <c r="P27" s="60"/>
    </row>
    <row r="28" spans="1:16" ht="15.75" x14ac:dyDescent="0.2">
      <c r="A28" s="49"/>
      <c r="B28" s="78" t="s">
        <v>29</v>
      </c>
      <c r="C28" s="70"/>
      <c r="D28" s="79">
        <f>SUM(D20:D27)</f>
        <v>1287.95643</v>
      </c>
    </row>
    <row r="29" spans="1:16" x14ac:dyDescent="0.2">
      <c r="A29" s="193"/>
      <c r="B29" s="193"/>
      <c r="C29" s="193"/>
      <c r="D29" s="193"/>
    </row>
    <row r="30" spans="1:16" ht="15.75" x14ac:dyDescent="0.2">
      <c r="A30" s="194" t="s">
        <v>66</v>
      </c>
      <c r="B30" s="194"/>
      <c r="C30" s="194"/>
      <c r="D30" s="194"/>
    </row>
    <row r="31" spans="1:16" ht="15.75" x14ac:dyDescent="0.2">
      <c r="A31" s="194" t="s">
        <v>67</v>
      </c>
      <c r="B31" s="194"/>
      <c r="C31" s="194"/>
      <c r="D31" s="194"/>
    </row>
    <row r="32" spans="1:16" ht="31.5" x14ac:dyDescent="0.2">
      <c r="A32" s="49" t="s">
        <v>69</v>
      </c>
      <c r="B32" s="78" t="s">
        <v>68</v>
      </c>
      <c r="C32" s="49" t="s">
        <v>75</v>
      </c>
      <c r="D32" s="3" t="s">
        <v>38</v>
      </c>
    </row>
    <row r="33" spans="1:6" x14ac:dyDescent="0.2">
      <c r="A33" s="56" t="s">
        <v>0</v>
      </c>
      <c r="B33" s="69" t="s">
        <v>70</v>
      </c>
      <c r="C33" s="80">
        <v>8.3299999999999999E-2</v>
      </c>
      <c r="D33" s="81">
        <f>C33*$D$28</f>
        <v>107.286770619</v>
      </c>
    </row>
    <row r="34" spans="1:6" x14ac:dyDescent="0.2">
      <c r="A34" s="56" t="s">
        <v>2</v>
      </c>
      <c r="B34" s="69" t="s">
        <v>71</v>
      </c>
      <c r="C34" s="80">
        <v>0.121</v>
      </c>
      <c r="D34" s="81">
        <f>C34*$D$28</f>
        <v>155.84272802999999</v>
      </c>
    </row>
    <row r="35" spans="1:6" x14ac:dyDescent="0.2">
      <c r="A35" s="56"/>
      <c r="B35" s="56" t="s">
        <v>45</v>
      </c>
      <c r="C35" s="80">
        <f>SUM(C33:C34)</f>
        <v>0.20429999999999998</v>
      </c>
      <c r="D35" s="81">
        <f>SUM(D33:D34)</f>
        <v>263.12949864899997</v>
      </c>
    </row>
    <row r="36" spans="1:6" x14ac:dyDescent="0.2">
      <c r="A36" s="193"/>
      <c r="B36" s="193"/>
      <c r="C36" s="193"/>
      <c r="D36" s="193"/>
    </row>
    <row r="37" spans="1:6" ht="33" customHeight="1" x14ac:dyDescent="0.2">
      <c r="A37" s="199" t="s">
        <v>72</v>
      </c>
      <c r="B37" s="199"/>
      <c r="C37" s="199"/>
      <c r="D37" s="199"/>
    </row>
    <row r="38" spans="1:6" ht="15.75" x14ac:dyDescent="0.25">
      <c r="A38" s="82" t="s">
        <v>74</v>
      </c>
      <c r="B38" s="78" t="s">
        <v>73</v>
      </c>
      <c r="C38" s="49" t="s">
        <v>75</v>
      </c>
      <c r="D38" s="3" t="s">
        <v>38</v>
      </c>
    </row>
    <row r="39" spans="1:6" x14ac:dyDescent="0.2">
      <c r="A39" s="56" t="s">
        <v>0</v>
      </c>
      <c r="B39" s="83" t="s">
        <v>39</v>
      </c>
      <c r="C39" s="80">
        <v>0.2</v>
      </c>
      <c r="D39" s="81">
        <f>$E$39*C39</f>
        <v>310.21718572980001</v>
      </c>
      <c r="E39" s="84">
        <f>D28+D35</f>
        <v>1551.0859286489999</v>
      </c>
    </row>
    <row r="40" spans="1:6" x14ac:dyDescent="0.2">
      <c r="A40" s="56" t="s">
        <v>2</v>
      </c>
      <c r="B40" s="83" t="s">
        <v>41</v>
      </c>
      <c r="C40" s="80">
        <v>2.5000000000000001E-2</v>
      </c>
      <c r="D40" s="81">
        <f t="shared" ref="D40:D46" si="0">$E$39*C40</f>
        <v>38.777148216225001</v>
      </c>
      <c r="E40" s="85"/>
      <c r="F40" s="86"/>
    </row>
    <row r="41" spans="1:6" x14ac:dyDescent="0.2">
      <c r="A41" s="56" t="s">
        <v>4</v>
      </c>
      <c r="B41" s="83" t="s">
        <v>77</v>
      </c>
      <c r="C41" s="80">
        <v>0.03</v>
      </c>
      <c r="D41" s="81">
        <f t="shared" si="0"/>
        <v>46.532577859469995</v>
      </c>
      <c r="E41" s="87"/>
      <c r="F41" s="88"/>
    </row>
    <row r="42" spans="1:6" x14ac:dyDescent="0.2">
      <c r="A42" s="56" t="s">
        <v>6</v>
      </c>
      <c r="B42" s="83" t="s">
        <v>78</v>
      </c>
      <c r="C42" s="80">
        <v>1.4999999999999999E-2</v>
      </c>
      <c r="D42" s="81">
        <f t="shared" si="0"/>
        <v>23.266288929734998</v>
      </c>
      <c r="E42" s="89"/>
      <c r="F42" s="86"/>
    </row>
    <row r="43" spans="1:6" x14ac:dyDescent="0.2">
      <c r="A43" s="56" t="s">
        <v>22</v>
      </c>
      <c r="B43" s="83" t="s">
        <v>79</v>
      </c>
      <c r="C43" s="80">
        <v>0.01</v>
      </c>
      <c r="D43" s="81">
        <f t="shared" si="0"/>
        <v>15.51085928649</v>
      </c>
      <c r="E43" s="85"/>
      <c r="F43" s="86"/>
    </row>
    <row r="44" spans="1:6" x14ac:dyDescent="0.2">
      <c r="A44" s="56" t="s">
        <v>23</v>
      </c>
      <c r="B44" s="83" t="s">
        <v>43</v>
      </c>
      <c r="C44" s="80">
        <v>6.0000000000000001E-3</v>
      </c>
      <c r="D44" s="81">
        <f t="shared" si="0"/>
        <v>9.3065155718939998</v>
      </c>
      <c r="E44" s="85"/>
      <c r="F44" s="86"/>
    </row>
    <row r="45" spans="1:6" ht="15.75" x14ac:dyDescent="0.2">
      <c r="A45" s="56" t="s">
        <v>25</v>
      </c>
      <c r="B45" s="83" t="s">
        <v>40</v>
      </c>
      <c r="C45" s="80">
        <v>2E-3</v>
      </c>
      <c r="D45" s="81">
        <f t="shared" si="0"/>
        <v>3.1021718572979999</v>
      </c>
      <c r="E45" s="85"/>
      <c r="F45" s="90"/>
    </row>
    <row r="46" spans="1:6" x14ac:dyDescent="0.2">
      <c r="A46" s="56" t="s">
        <v>27</v>
      </c>
      <c r="B46" s="83" t="s">
        <v>42</v>
      </c>
      <c r="C46" s="80">
        <v>0.08</v>
      </c>
      <c r="D46" s="81">
        <f t="shared" si="0"/>
        <v>124.08687429192</v>
      </c>
      <c r="E46" s="85"/>
      <c r="F46" s="86"/>
    </row>
    <row r="47" spans="1:6" x14ac:dyDescent="0.2">
      <c r="A47" s="56"/>
      <c r="B47" s="56" t="s">
        <v>44</v>
      </c>
      <c r="C47" s="80">
        <f>SUM(C39:C46)</f>
        <v>0.36800000000000005</v>
      </c>
      <c r="D47" s="81">
        <f>SUM(D39:D46)</f>
        <v>570.79962174283207</v>
      </c>
      <c r="E47" s="91"/>
      <c r="F47" s="86"/>
    </row>
    <row r="48" spans="1:6" x14ac:dyDescent="0.2">
      <c r="A48" s="193"/>
      <c r="B48" s="193"/>
      <c r="C48" s="193"/>
      <c r="D48" s="193"/>
      <c r="E48" s="91"/>
      <c r="F48" s="86"/>
    </row>
    <row r="49" spans="1:9" ht="15.75" x14ac:dyDescent="0.2">
      <c r="A49" s="194" t="s">
        <v>80</v>
      </c>
      <c r="B49" s="194"/>
      <c r="C49" s="194"/>
      <c r="D49" s="194"/>
    </row>
    <row r="50" spans="1:9" ht="15.75" x14ac:dyDescent="0.25">
      <c r="A50" s="82" t="s">
        <v>81</v>
      </c>
      <c r="B50" s="194" t="s">
        <v>82</v>
      </c>
      <c r="C50" s="194"/>
      <c r="D50" s="3" t="s">
        <v>38</v>
      </c>
    </row>
    <row r="51" spans="1:9" x14ac:dyDescent="0.2">
      <c r="A51" s="56" t="s">
        <v>0</v>
      </c>
      <c r="B51" s="189" t="s">
        <v>30</v>
      </c>
      <c r="C51" s="189"/>
      <c r="D51" s="92">
        <f>I51</f>
        <v>208.72261420000001</v>
      </c>
      <c r="E51" s="53">
        <v>11</v>
      </c>
      <c r="F51" s="53">
        <v>26</v>
      </c>
      <c r="G51" s="53">
        <f>E51*F51</f>
        <v>286</v>
      </c>
      <c r="H51" s="84">
        <f>D15*6/100</f>
        <v>77.27738579999999</v>
      </c>
      <c r="I51" s="53">
        <f>G51-H51</f>
        <v>208.72261420000001</v>
      </c>
    </row>
    <row r="52" spans="1:9" x14ac:dyDescent="0.2">
      <c r="A52" s="56" t="s">
        <v>2</v>
      </c>
      <c r="B52" s="189" t="s">
        <v>31</v>
      </c>
      <c r="C52" s="189"/>
      <c r="D52" s="92">
        <f>G52</f>
        <v>910</v>
      </c>
      <c r="E52" s="53">
        <v>35</v>
      </c>
      <c r="F52" s="53">
        <f>F51</f>
        <v>26</v>
      </c>
      <c r="G52" s="53">
        <f>E52*F52</f>
        <v>910</v>
      </c>
    </row>
    <row r="53" spans="1:9" x14ac:dyDescent="0.2">
      <c r="A53" s="56" t="s">
        <v>4</v>
      </c>
      <c r="B53" s="189" t="s">
        <v>83</v>
      </c>
      <c r="C53" s="189"/>
      <c r="D53" s="92">
        <f>E53</f>
        <v>160.07</v>
      </c>
      <c r="E53" s="53">
        <v>160.07</v>
      </c>
      <c r="F53" s="93"/>
    </row>
    <row r="54" spans="1:9" x14ac:dyDescent="0.2">
      <c r="A54" s="56" t="s">
        <v>6</v>
      </c>
      <c r="B54" s="189" t="s">
        <v>32</v>
      </c>
      <c r="C54" s="189"/>
      <c r="D54" s="92">
        <f>E54</f>
        <v>10.63</v>
      </c>
      <c r="E54" s="53">
        <v>10.63</v>
      </c>
    </row>
    <row r="55" spans="1:9" x14ac:dyDescent="0.2">
      <c r="A55" s="56" t="s">
        <v>22</v>
      </c>
      <c r="B55" s="189" t="s">
        <v>33</v>
      </c>
      <c r="C55" s="189"/>
      <c r="D55" s="92">
        <f>E55</f>
        <v>2.2999999999999998</v>
      </c>
      <c r="E55" s="53">
        <v>2.2999999999999998</v>
      </c>
    </row>
    <row r="56" spans="1:9" x14ac:dyDescent="0.2">
      <c r="A56" s="56" t="s">
        <v>23</v>
      </c>
      <c r="B56" s="189" t="s">
        <v>34</v>
      </c>
      <c r="C56" s="189"/>
      <c r="D56" s="92">
        <v>0</v>
      </c>
    </row>
    <row r="57" spans="1:9" x14ac:dyDescent="0.2">
      <c r="A57" s="193" t="s">
        <v>86</v>
      </c>
      <c r="B57" s="193"/>
      <c r="C57" s="193"/>
      <c r="D57" s="92">
        <f>SUM(D51:D56)</f>
        <v>1291.7226142</v>
      </c>
    </row>
    <row r="58" spans="1:9" x14ac:dyDescent="0.2">
      <c r="A58" s="193"/>
      <c r="B58" s="193"/>
      <c r="C58" s="193"/>
      <c r="D58" s="193"/>
    </row>
    <row r="59" spans="1:9" ht="15.75" x14ac:dyDescent="0.25">
      <c r="A59" s="198" t="s">
        <v>84</v>
      </c>
      <c r="B59" s="198"/>
      <c r="C59" s="198"/>
      <c r="D59" s="198"/>
    </row>
    <row r="60" spans="1:9" ht="15.75" x14ac:dyDescent="0.25">
      <c r="A60" s="49">
        <v>2</v>
      </c>
      <c r="B60" s="94" t="s">
        <v>85</v>
      </c>
      <c r="C60" s="49" t="s">
        <v>75</v>
      </c>
      <c r="D60" s="3" t="s">
        <v>38</v>
      </c>
    </row>
    <row r="61" spans="1:9" x14ac:dyDescent="0.2">
      <c r="A61" s="95" t="str">
        <f>A32</f>
        <v>2.1</v>
      </c>
      <c r="B61" s="69" t="s">
        <v>68</v>
      </c>
      <c r="C61" s="80">
        <f>C35</f>
        <v>0.20429999999999998</v>
      </c>
      <c r="D61" s="96">
        <f>D35</f>
        <v>263.12949864899997</v>
      </c>
      <c r="E61" s="97"/>
    </row>
    <row r="62" spans="1:9" x14ac:dyDescent="0.2">
      <c r="A62" s="95" t="str">
        <f>A38</f>
        <v>2.2</v>
      </c>
      <c r="B62" s="76" t="s">
        <v>73</v>
      </c>
      <c r="C62" s="80">
        <f>C47</f>
        <v>0.36800000000000005</v>
      </c>
      <c r="D62" s="96">
        <f>D47</f>
        <v>570.79962174283207</v>
      </c>
      <c r="E62" s="97"/>
    </row>
    <row r="63" spans="1:9" x14ac:dyDescent="0.2">
      <c r="A63" s="95" t="str">
        <f>A50</f>
        <v>2.3</v>
      </c>
      <c r="B63" s="191" t="s">
        <v>82</v>
      </c>
      <c r="C63" s="191"/>
      <c r="D63" s="96">
        <f>D57</f>
        <v>1291.7226142</v>
      </c>
      <c r="E63" s="97"/>
    </row>
    <row r="64" spans="1:9" x14ac:dyDescent="0.2">
      <c r="A64" s="193" t="s">
        <v>86</v>
      </c>
      <c r="B64" s="193"/>
      <c r="C64" s="98">
        <f>SUM(C61:C63)</f>
        <v>0.57230000000000003</v>
      </c>
      <c r="D64" s="92">
        <f>SUM(D61:D63)</f>
        <v>2125.6517345918319</v>
      </c>
      <c r="E64" s="84"/>
      <c r="F64" s="84"/>
    </row>
    <row r="65" spans="1:6" x14ac:dyDescent="0.2">
      <c r="A65" s="193"/>
      <c r="B65" s="193"/>
      <c r="C65" s="193"/>
      <c r="D65" s="193"/>
    </row>
    <row r="66" spans="1:6" ht="15.75" x14ac:dyDescent="0.2">
      <c r="A66" s="194" t="s">
        <v>87</v>
      </c>
      <c r="B66" s="194"/>
      <c r="C66" s="194"/>
      <c r="D66" s="194"/>
    </row>
    <row r="67" spans="1:6" ht="15.75" x14ac:dyDescent="0.2">
      <c r="A67" s="49">
        <v>3</v>
      </c>
      <c r="B67" s="49" t="s">
        <v>59</v>
      </c>
      <c r="C67" s="49" t="s">
        <v>75</v>
      </c>
      <c r="D67" s="3" t="s">
        <v>38</v>
      </c>
    </row>
    <row r="68" spans="1:6" ht="27.75" customHeight="1" x14ac:dyDescent="0.2">
      <c r="A68" s="56" t="s">
        <v>0</v>
      </c>
      <c r="B68" s="69" t="s">
        <v>138</v>
      </c>
      <c r="C68" s="80">
        <v>1.8100000000000002E-2</v>
      </c>
      <c r="D68" s="81">
        <f>$E$68*C68</f>
        <v>23.312011383000002</v>
      </c>
      <c r="E68" s="84">
        <f>D28</f>
        <v>1287.95643</v>
      </c>
    </row>
    <row r="69" spans="1:6" ht="27.75" customHeight="1" x14ac:dyDescent="0.2">
      <c r="A69" s="56" t="s">
        <v>2</v>
      </c>
      <c r="B69" s="69" t="s">
        <v>139</v>
      </c>
      <c r="C69" s="80">
        <v>1.4E-3</v>
      </c>
      <c r="D69" s="81">
        <f t="shared" ref="D69:D73" si="1">$E$68*C69</f>
        <v>1.803139002</v>
      </c>
    </row>
    <row r="70" spans="1:6" ht="27.75" customHeight="1" x14ac:dyDescent="0.2">
      <c r="A70" s="56" t="s">
        <v>4</v>
      </c>
      <c r="B70" s="69" t="s">
        <v>140</v>
      </c>
      <c r="C70" s="99">
        <v>4.0500000000000001E-2</v>
      </c>
      <c r="D70" s="81">
        <f t="shared" si="1"/>
        <v>52.162235414999998</v>
      </c>
    </row>
    <row r="71" spans="1:6" ht="27.75" customHeight="1" x14ac:dyDescent="0.2">
      <c r="A71" s="56" t="s">
        <v>6</v>
      </c>
      <c r="B71" s="69" t="s">
        <v>141</v>
      </c>
      <c r="C71" s="99">
        <v>1.9E-3</v>
      </c>
      <c r="D71" s="81">
        <f t="shared" si="1"/>
        <v>2.4471172169999997</v>
      </c>
    </row>
    <row r="72" spans="1:6" ht="27.75" customHeight="1" x14ac:dyDescent="0.2">
      <c r="A72" s="56" t="s">
        <v>22</v>
      </c>
      <c r="B72" s="69" t="s">
        <v>142</v>
      </c>
      <c r="C72" s="99">
        <v>6.9999999999999999E-4</v>
      </c>
      <c r="D72" s="81">
        <f t="shared" si="1"/>
        <v>0.901569501</v>
      </c>
    </row>
    <row r="73" spans="1:6" ht="41.25" customHeight="1" x14ac:dyDescent="0.2">
      <c r="A73" s="56" t="s">
        <v>144</v>
      </c>
      <c r="B73" s="69" t="s">
        <v>143</v>
      </c>
      <c r="C73" s="99">
        <v>4.4999999999999997E-3</v>
      </c>
      <c r="D73" s="81">
        <f t="shared" si="1"/>
        <v>5.7958039349999995</v>
      </c>
    </row>
    <row r="74" spans="1:6" ht="15.75" x14ac:dyDescent="0.2">
      <c r="A74" s="190" t="s">
        <v>45</v>
      </c>
      <c r="B74" s="190"/>
      <c r="C74" s="100">
        <f>SUM(C68:C73)</f>
        <v>6.7100000000000007E-2</v>
      </c>
      <c r="D74" s="3">
        <f>SUM(D68:D73)</f>
        <v>86.421876452999982</v>
      </c>
      <c r="E74" s="51"/>
    </row>
    <row r="75" spans="1:6" x14ac:dyDescent="0.2">
      <c r="A75" s="195"/>
      <c r="B75" s="196"/>
      <c r="C75" s="196"/>
      <c r="D75" s="197"/>
    </row>
    <row r="76" spans="1:6" ht="15.75" x14ac:dyDescent="0.2">
      <c r="A76" s="194" t="s">
        <v>88</v>
      </c>
      <c r="B76" s="194"/>
      <c r="C76" s="194"/>
      <c r="D76" s="194"/>
    </row>
    <row r="77" spans="1:6" ht="15.75" x14ac:dyDescent="0.2">
      <c r="A77" s="49" t="s">
        <v>47</v>
      </c>
      <c r="B77" s="78" t="s">
        <v>89</v>
      </c>
      <c r="C77" s="49" t="s">
        <v>75</v>
      </c>
      <c r="D77" s="3" t="s">
        <v>38</v>
      </c>
      <c r="F77" s="55"/>
    </row>
    <row r="78" spans="1:6" ht="32.25" customHeight="1" x14ac:dyDescent="0.2">
      <c r="A78" s="56" t="s">
        <v>0</v>
      </c>
      <c r="B78" s="101" t="s">
        <v>145</v>
      </c>
      <c r="C78" s="102">
        <v>9.4999999999999998E-3</v>
      </c>
      <c r="D78" s="81">
        <f>$E$78*C78</f>
        <v>12.235586085</v>
      </c>
      <c r="E78" s="84">
        <f>D28</f>
        <v>1287.95643</v>
      </c>
      <c r="F78" s="50"/>
    </row>
    <row r="79" spans="1:6" ht="32.25" customHeight="1" x14ac:dyDescent="0.2">
      <c r="A79" s="56" t="s">
        <v>2</v>
      </c>
      <c r="B79" s="101" t="s">
        <v>146</v>
      </c>
      <c r="C79" s="80">
        <v>4.1700000000000001E-2</v>
      </c>
      <c r="D79" s="81">
        <f t="shared" ref="D79:D83" si="2">$E$78*C79</f>
        <v>53.707783130999999</v>
      </c>
      <c r="F79" s="50"/>
    </row>
    <row r="80" spans="1:6" ht="32.25" customHeight="1" x14ac:dyDescent="0.2">
      <c r="A80" s="56" t="s">
        <v>4</v>
      </c>
      <c r="B80" s="101" t="s">
        <v>147</v>
      </c>
      <c r="C80" s="99">
        <v>1E-3</v>
      </c>
      <c r="D80" s="81">
        <f t="shared" si="2"/>
        <v>1.2879564299999999</v>
      </c>
      <c r="F80" s="50"/>
    </row>
    <row r="81" spans="1:8" ht="32.25" customHeight="1" x14ac:dyDescent="0.2">
      <c r="A81" s="56" t="s">
        <v>6</v>
      </c>
      <c r="B81" s="101" t="s">
        <v>148</v>
      </c>
      <c r="C81" s="99">
        <v>6.3E-3</v>
      </c>
      <c r="D81" s="81">
        <f>$E$78*C81</f>
        <v>8.1141255089999991</v>
      </c>
      <c r="F81" s="50"/>
    </row>
    <row r="82" spans="1:8" ht="32.25" customHeight="1" x14ac:dyDescent="0.2">
      <c r="A82" s="56" t="s">
        <v>22</v>
      </c>
      <c r="B82" s="101" t="s">
        <v>149</v>
      </c>
      <c r="C82" s="99">
        <v>2.0000000000000001E-4</v>
      </c>
      <c r="D82" s="81">
        <f t="shared" si="2"/>
        <v>0.25759128600000003</v>
      </c>
      <c r="F82" s="50"/>
    </row>
    <row r="83" spans="1:8" ht="32.25" customHeight="1" x14ac:dyDescent="0.2">
      <c r="A83" s="56" t="s">
        <v>23</v>
      </c>
      <c r="B83" s="101" t="s">
        <v>150</v>
      </c>
      <c r="C83" s="99">
        <v>9.6799999999999997E-2</v>
      </c>
      <c r="D83" s="81">
        <f t="shared" si="2"/>
        <v>124.67418242399999</v>
      </c>
      <c r="F83" s="55"/>
    </row>
    <row r="84" spans="1:8" ht="16.5" customHeight="1" x14ac:dyDescent="0.2">
      <c r="A84" s="193" t="s">
        <v>45</v>
      </c>
      <c r="B84" s="193"/>
      <c r="C84" s="80">
        <f>SUM(C78:C83)</f>
        <v>0.1555</v>
      </c>
      <c r="D84" s="4">
        <f>SUM(D78:D83)</f>
        <v>200.27722486499999</v>
      </c>
      <c r="E84" s="51"/>
    </row>
    <row r="85" spans="1:8" ht="16.5" customHeight="1" x14ac:dyDescent="0.2">
      <c r="A85" s="190" t="s">
        <v>45</v>
      </c>
      <c r="B85" s="190"/>
      <c r="C85" s="100">
        <f>SUM(C84:C84)</f>
        <v>0.1555</v>
      </c>
      <c r="D85" s="3">
        <f>SUM(D84:D84)</f>
        <v>200.27722486499999</v>
      </c>
      <c r="E85" s="51"/>
    </row>
    <row r="86" spans="1:8" ht="15.75" x14ac:dyDescent="0.2">
      <c r="A86" s="194" t="s">
        <v>90</v>
      </c>
      <c r="B86" s="194"/>
      <c r="C86" s="194"/>
      <c r="D86" s="194"/>
      <c r="E86" s="84"/>
      <c r="F86" s="84"/>
      <c r="G86" s="84"/>
    </row>
    <row r="87" spans="1:8" ht="15.75" x14ac:dyDescent="0.2">
      <c r="A87" s="49" t="s">
        <v>48</v>
      </c>
      <c r="B87" s="194" t="s">
        <v>91</v>
      </c>
      <c r="C87" s="194"/>
      <c r="D87" s="3" t="s">
        <v>38</v>
      </c>
    </row>
    <row r="88" spans="1:8" x14ac:dyDescent="0.2">
      <c r="A88" s="56" t="s">
        <v>0</v>
      </c>
      <c r="B88" s="189" t="s">
        <v>106</v>
      </c>
      <c r="C88" s="189"/>
      <c r="D88" s="4"/>
    </row>
    <row r="89" spans="1:8" x14ac:dyDescent="0.2">
      <c r="A89" s="193" t="s">
        <v>45</v>
      </c>
      <c r="B89" s="193"/>
      <c r="C89" s="193"/>
      <c r="D89" s="4">
        <f>SUM(D88)</f>
        <v>0</v>
      </c>
    </row>
    <row r="90" spans="1:8" ht="8.25" customHeight="1" x14ac:dyDescent="0.2">
      <c r="A90" s="193"/>
      <c r="B90" s="193"/>
      <c r="C90" s="193"/>
      <c r="D90" s="193"/>
    </row>
    <row r="91" spans="1:8" ht="15.75" x14ac:dyDescent="0.2">
      <c r="A91" s="190" t="s">
        <v>92</v>
      </c>
      <c r="B91" s="190"/>
      <c r="C91" s="190"/>
      <c r="D91" s="190"/>
    </row>
    <row r="92" spans="1:8" ht="15.75" x14ac:dyDescent="0.25">
      <c r="A92" s="49">
        <v>4</v>
      </c>
      <c r="B92" s="94" t="s">
        <v>93</v>
      </c>
      <c r="C92" s="49" t="s">
        <v>75</v>
      </c>
      <c r="D92" s="3" t="s">
        <v>38</v>
      </c>
      <c r="E92" s="84"/>
    </row>
    <row r="93" spans="1:8" x14ac:dyDescent="0.2">
      <c r="A93" s="95" t="str">
        <f>A77</f>
        <v>4.1</v>
      </c>
      <c r="B93" s="69" t="s">
        <v>107</v>
      </c>
      <c r="C93" s="80">
        <f>C85</f>
        <v>0.1555</v>
      </c>
      <c r="D93" s="96">
        <f>D85</f>
        <v>200.27722486499999</v>
      </c>
    </row>
    <row r="94" spans="1:8" x14ac:dyDescent="0.2">
      <c r="A94" s="95" t="str">
        <f>A87</f>
        <v>4.2</v>
      </c>
      <c r="B94" s="76" t="s">
        <v>108</v>
      </c>
      <c r="C94" s="76"/>
      <c r="D94" s="96">
        <f>D89</f>
        <v>0</v>
      </c>
    </row>
    <row r="95" spans="1:8" x14ac:dyDescent="0.2">
      <c r="A95" s="193" t="s">
        <v>86</v>
      </c>
      <c r="B95" s="193"/>
      <c r="C95" s="98">
        <f>SUM(C93:C94)</f>
        <v>0.1555</v>
      </c>
      <c r="D95" s="92">
        <f>SUM(D91:D94)</f>
        <v>200.27722486499999</v>
      </c>
      <c r="E95" s="51"/>
      <c r="F95" s="97"/>
      <c r="G95" s="84"/>
      <c r="H95" s="103"/>
    </row>
    <row r="96" spans="1:8" x14ac:dyDescent="0.2">
      <c r="A96" s="195"/>
      <c r="B96" s="196"/>
      <c r="C96" s="196"/>
      <c r="D96" s="197"/>
      <c r="G96" s="51"/>
    </row>
    <row r="97" spans="1:32" ht="15.75" x14ac:dyDescent="0.2">
      <c r="A97" s="194" t="s">
        <v>94</v>
      </c>
      <c r="B97" s="194"/>
      <c r="C97" s="194"/>
      <c r="D97" s="194"/>
    </row>
    <row r="98" spans="1:32" ht="15.75" x14ac:dyDescent="0.25">
      <c r="A98" s="49">
        <v>5</v>
      </c>
      <c r="B98" s="192" t="s">
        <v>95</v>
      </c>
      <c r="C98" s="192"/>
      <c r="D98" s="3" t="s">
        <v>38</v>
      </c>
    </row>
    <row r="99" spans="1:32" s="115" customFormat="1" x14ac:dyDescent="0.2">
      <c r="A99" s="95" t="s">
        <v>0</v>
      </c>
      <c r="B99" s="76" t="s">
        <v>35</v>
      </c>
      <c r="C99" s="130">
        <v>1.4500000000000001E-2</v>
      </c>
      <c r="D99" s="104">
        <f>E99*C99</f>
        <v>53.654455355692569</v>
      </c>
      <c r="E99" s="112">
        <f>D28+D35+D47+D57+D74+D85</f>
        <v>3700.307265909832</v>
      </c>
      <c r="F99" s="113">
        <v>0.12</v>
      </c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</row>
    <row r="100" spans="1:32" s="115" customFormat="1" x14ac:dyDescent="0.2">
      <c r="A100" s="95" t="s">
        <v>2</v>
      </c>
      <c r="B100" s="76" t="s">
        <v>36</v>
      </c>
      <c r="C100" s="130">
        <v>0.12</v>
      </c>
      <c r="D100" s="104">
        <f>G100</f>
        <v>511.90387108166243</v>
      </c>
      <c r="E100" s="112">
        <f>D28+D35+D47+D57+D74+D85+D99</f>
        <v>3753.9617212655248</v>
      </c>
      <c r="F100" s="116">
        <f>(E100/(1-F99))*F99</f>
        <v>511.90387108166243</v>
      </c>
      <c r="G100" s="112">
        <f>(F100+E100)*F99</f>
        <v>511.90387108166243</v>
      </c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</row>
    <row r="101" spans="1:32" s="115" customFormat="1" x14ac:dyDescent="0.2">
      <c r="A101" s="95" t="s">
        <v>4</v>
      </c>
      <c r="B101" s="76" t="s">
        <v>37</v>
      </c>
      <c r="C101" s="76"/>
      <c r="D101" s="104">
        <v>135</v>
      </c>
      <c r="E101" s="112"/>
      <c r="F101" s="112"/>
      <c r="G101" s="112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</row>
    <row r="102" spans="1:32" x14ac:dyDescent="0.2">
      <c r="A102" s="95" t="s">
        <v>6</v>
      </c>
      <c r="B102" s="191" t="s">
        <v>28</v>
      </c>
      <c r="C102" s="191"/>
      <c r="D102" s="104"/>
      <c r="E102" s="84"/>
      <c r="F102" s="84"/>
      <c r="G102" s="84"/>
    </row>
    <row r="103" spans="1:32" x14ac:dyDescent="0.2">
      <c r="A103" s="95" t="s">
        <v>22</v>
      </c>
      <c r="B103" s="191" t="s">
        <v>28</v>
      </c>
      <c r="C103" s="191"/>
      <c r="D103" s="104"/>
      <c r="F103" s="84"/>
      <c r="G103" s="84"/>
    </row>
    <row r="104" spans="1:32" x14ac:dyDescent="0.2">
      <c r="A104" s="95" t="s">
        <v>23</v>
      </c>
      <c r="B104" s="191" t="s">
        <v>28</v>
      </c>
      <c r="C104" s="191"/>
      <c r="D104" s="104"/>
      <c r="G104" s="117"/>
    </row>
    <row r="105" spans="1:32" x14ac:dyDescent="0.2">
      <c r="A105" s="193" t="s">
        <v>86</v>
      </c>
      <c r="B105" s="193"/>
      <c r="C105" s="193"/>
      <c r="D105" s="71">
        <f>SUM(D99:D104)</f>
        <v>700.55832643735505</v>
      </c>
      <c r="E105" s="84"/>
    </row>
    <row r="106" spans="1:32" x14ac:dyDescent="0.2">
      <c r="A106" s="195"/>
      <c r="B106" s="196"/>
      <c r="C106" s="196"/>
      <c r="D106" s="197"/>
    </row>
    <row r="107" spans="1:32" ht="15.75" x14ac:dyDescent="0.2">
      <c r="A107" s="194" t="s">
        <v>96</v>
      </c>
      <c r="B107" s="194"/>
      <c r="C107" s="194"/>
      <c r="D107" s="194"/>
      <c r="E107" s="84"/>
    </row>
    <row r="108" spans="1:32" ht="15.75" x14ac:dyDescent="0.25">
      <c r="A108" s="49">
        <v>6</v>
      </c>
      <c r="B108" s="94" t="s">
        <v>97</v>
      </c>
      <c r="C108" s="49" t="s">
        <v>75</v>
      </c>
      <c r="D108" s="3" t="s">
        <v>38</v>
      </c>
    </row>
    <row r="109" spans="1:32" x14ac:dyDescent="0.2">
      <c r="A109" s="56" t="s">
        <v>0</v>
      </c>
      <c r="B109" s="106" t="s">
        <v>51</v>
      </c>
      <c r="C109" s="80">
        <v>6.7900000000000002E-2</v>
      </c>
      <c r="D109" s="81">
        <f>E109*C109</f>
        <v>298.818773720374</v>
      </c>
      <c r="E109" s="84">
        <f>D28+D64+D74+D95+D105</f>
        <v>4400.865592347187</v>
      </c>
    </row>
    <row r="110" spans="1:32" x14ac:dyDescent="0.2">
      <c r="A110" s="56" t="s">
        <v>2</v>
      </c>
      <c r="B110" s="107" t="s">
        <v>53</v>
      </c>
      <c r="C110" s="108">
        <v>0.03</v>
      </c>
      <c r="D110" s="81">
        <f>E110*C110</f>
        <v>140.99053098202683</v>
      </c>
      <c r="E110" s="84">
        <f>E109+D109</f>
        <v>4699.6843660675613</v>
      </c>
      <c r="F110" s="54"/>
    </row>
    <row r="111" spans="1:32" x14ac:dyDescent="0.2">
      <c r="A111" s="56" t="s">
        <v>4</v>
      </c>
      <c r="B111" s="107" t="s">
        <v>52</v>
      </c>
      <c r="C111" s="109">
        <f>C114+C113+C112</f>
        <v>0.14250000000000002</v>
      </c>
      <c r="D111" s="81"/>
      <c r="E111" s="84">
        <f>E110+D110</f>
        <v>4840.6748970495883</v>
      </c>
      <c r="F111" s="54"/>
    </row>
    <row r="112" spans="1:32" x14ac:dyDescent="0.2">
      <c r="A112" s="56"/>
      <c r="B112" s="107" t="s">
        <v>98</v>
      </c>
      <c r="C112" s="108">
        <v>1.6500000000000001E-2</v>
      </c>
      <c r="D112" s="81">
        <f>$G$114*C112</f>
        <v>93.144181692499387</v>
      </c>
      <c r="E112" s="105">
        <v>1</v>
      </c>
      <c r="F112" s="54"/>
      <c r="G112" s="84"/>
      <c r="H112" s="84"/>
      <c r="I112" s="84"/>
      <c r="J112" s="84"/>
    </row>
    <row r="113" spans="1:9" x14ac:dyDescent="0.2">
      <c r="A113" s="56"/>
      <c r="B113" s="107" t="s">
        <v>99</v>
      </c>
      <c r="C113" s="108">
        <v>7.5999999999999998E-2</v>
      </c>
      <c r="D113" s="81">
        <f t="shared" ref="D113:D114" si="3">$G$114*C113</f>
        <v>429.02774597757292</v>
      </c>
      <c r="E113" s="51">
        <f>C111</f>
        <v>0.14250000000000002</v>
      </c>
    </row>
    <row r="114" spans="1:9" x14ac:dyDescent="0.2">
      <c r="A114" s="56"/>
      <c r="B114" s="107" t="s">
        <v>100</v>
      </c>
      <c r="C114" s="108">
        <v>0.05</v>
      </c>
      <c r="D114" s="81">
        <f t="shared" si="3"/>
        <v>282.25509603787691</v>
      </c>
      <c r="E114" s="51">
        <f>E112-E113</f>
        <v>0.85749999999999993</v>
      </c>
      <c r="F114" s="84">
        <f>E111</f>
        <v>4840.6748970495883</v>
      </c>
      <c r="G114" s="84">
        <f>F114/E114</f>
        <v>5645.1019207575382</v>
      </c>
      <c r="H114" s="84">
        <f>G114-F114</f>
        <v>804.42702370794996</v>
      </c>
      <c r="I114" s="84">
        <f>H114-D112-D113-D114</f>
        <v>7.3896444519050419E-13</v>
      </c>
    </row>
    <row r="115" spans="1:9" x14ac:dyDescent="0.2">
      <c r="A115" s="193" t="s">
        <v>86</v>
      </c>
      <c r="B115" s="193"/>
      <c r="C115" s="98">
        <f>SUM(C109:C111)</f>
        <v>0.2404</v>
      </c>
      <c r="D115" s="96">
        <f>SUM(D109:D114)</f>
        <v>1244.2363284103501</v>
      </c>
      <c r="E115" s="84">
        <f>D115</f>
        <v>1244.2363284103501</v>
      </c>
    </row>
    <row r="116" spans="1:9" x14ac:dyDescent="0.2">
      <c r="A116" s="56"/>
      <c r="B116" s="56"/>
      <c r="C116" s="98"/>
      <c r="D116" s="96"/>
    </row>
    <row r="117" spans="1:9" ht="15.75" x14ac:dyDescent="0.2">
      <c r="A117" s="190" t="s">
        <v>105</v>
      </c>
      <c r="B117" s="190"/>
      <c r="C117" s="190"/>
      <c r="D117" s="190"/>
    </row>
    <row r="118" spans="1:9" ht="15.75" x14ac:dyDescent="0.2">
      <c r="A118" s="76"/>
      <c r="B118" s="190" t="s">
        <v>101</v>
      </c>
      <c r="C118" s="190"/>
      <c r="D118" s="3" t="s">
        <v>38</v>
      </c>
    </row>
    <row r="119" spans="1:9" x14ac:dyDescent="0.2">
      <c r="A119" s="56" t="s">
        <v>0</v>
      </c>
      <c r="B119" s="206" t="s">
        <v>54</v>
      </c>
      <c r="C119" s="206"/>
      <c r="D119" s="4">
        <f>D28</f>
        <v>1287.95643</v>
      </c>
    </row>
    <row r="120" spans="1:9" x14ac:dyDescent="0.2">
      <c r="A120" s="56" t="s">
        <v>2</v>
      </c>
      <c r="B120" s="206" t="s">
        <v>66</v>
      </c>
      <c r="C120" s="206" t="s">
        <v>55</v>
      </c>
      <c r="D120" s="4">
        <f>D64</f>
        <v>2125.6517345918319</v>
      </c>
      <c r="F120" s="84"/>
    </row>
    <row r="121" spans="1:9" x14ac:dyDescent="0.2">
      <c r="A121" s="56" t="s">
        <v>4</v>
      </c>
      <c r="B121" s="206" t="s">
        <v>87</v>
      </c>
      <c r="C121" s="206" t="s">
        <v>46</v>
      </c>
      <c r="D121" s="4">
        <f>D74</f>
        <v>86.421876452999982</v>
      </c>
      <c r="E121" s="84"/>
      <c r="F121" s="84"/>
    </row>
    <row r="122" spans="1:9" x14ac:dyDescent="0.2">
      <c r="A122" s="56" t="s">
        <v>6</v>
      </c>
      <c r="B122" s="206" t="s">
        <v>88</v>
      </c>
      <c r="C122" s="206" t="s">
        <v>49</v>
      </c>
      <c r="D122" s="4">
        <f>D95</f>
        <v>200.27722486499999</v>
      </c>
    </row>
    <row r="123" spans="1:9" x14ac:dyDescent="0.2">
      <c r="A123" s="56" t="s">
        <v>22</v>
      </c>
      <c r="B123" s="206" t="s">
        <v>94</v>
      </c>
      <c r="C123" s="206" t="s">
        <v>50</v>
      </c>
      <c r="D123" s="4">
        <f>D105</f>
        <v>700.55832643735505</v>
      </c>
    </row>
    <row r="124" spans="1:9" x14ac:dyDescent="0.2">
      <c r="A124" s="207" t="s">
        <v>102</v>
      </c>
      <c r="B124" s="207"/>
      <c r="C124" s="207"/>
      <c r="D124" s="4">
        <f>SUM(D119:D123)</f>
        <v>4400.865592347187</v>
      </c>
    </row>
    <row r="125" spans="1:9" x14ac:dyDescent="0.2">
      <c r="A125" s="56" t="s">
        <v>23</v>
      </c>
      <c r="B125" s="206" t="s">
        <v>103</v>
      </c>
      <c r="C125" s="206" t="s">
        <v>50</v>
      </c>
      <c r="D125" s="4">
        <f>D115</f>
        <v>1244.2363284103501</v>
      </c>
    </row>
    <row r="126" spans="1:9" ht="15.75" x14ac:dyDescent="0.2">
      <c r="A126" s="190" t="s">
        <v>104</v>
      </c>
      <c r="B126" s="190"/>
      <c r="C126" s="190"/>
      <c r="D126" s="3">
        <f>SUM(D124:D125)</f>
        <v>5645.1019207575373</v>
      </c>
      <c r="F126" s="84"/>
      <c r="G126" s="84"/>
    </row>
    <row r="127" spans="1:9" x14ac:dyDescent="0.2">
      <c r="A127" s="205"/>
      <c r="B127" s="205"/>
      <c r="C127" s="205"/>
      <c r="D127" s="205"/>
    </row>
  </sheetData>
  <mergeCells count="83">
    <mergeCell ref="A59:D59"/>
    <mergeCell ref="A65:D65"/>
    <mergeCell ref="A76:D76"/>
    <mergeCell ref="J13:K13"/>
    <mergeCell ref="E13:I13"/>
    <mergeCell ref="E18:K18"/>
    <mergeCell ref="H20:I20"/>
    <mergeCell ref="H21:I21"/>
    <mergeCell ref="B53:C53"/>
    <mergeCell ref="B54:C54"/>
    <mergeCell ref="B55:C55"/>
    <mergeCell ref="B56:C56"/>
    <mergeCell ref="B50:C50"/>
    <mergeCell ref="A58:D58"/>
    <mergeCell ref="B51:C51"/>
    <mergeCell ref="A64:B64"/>
    <mergeCell ref="A127:D127"/>
    <mergeCell ref="A117:D117"/>
    <mergeCell ref="B119:C119"/>
    <mergeCell ref="B120:C120"/>
    <mergeCell ref="B121:C121"/>
    <mergeCell ref="B122:C122"/>
    <mergeCell ref="B123:C123"/>
    <mergeCell ref="A126:C126"/>
    <mergeCell ref="A124:C124"/>
    <mergeCell ref="B125:C125"/>
    <mergeCell ref="L25:P25"/>
    <mergeCell ref="H26:I26"/>
    <mergeCell ref="H27:I27"/>
    <mergeCell ref="E25:K25"/>
    <mergeCell ref="A49:D49"/>
    <mergeCell ref="A48:D48"/>
    <mergeCell ref="E2:I12"/>
    <mergeCell ref="J2:O12"/>
    <mergeCell ref="A3:D3"/>
    <mergeCell ref="B4:C4"/>
    <mergeCell ref="B5:C5"/>
    <mergeCell ref="B6:C6"/>
    <mergeCell ref="B7:C7"/>
    <mergeCell ref="A8:D8"/>
    <mergeCell ref="A9:C9"/>
    <mergeCell ref="A10:C10"/>
    <mergeCell ref="A12:D12"/>
    <mergeCell ref="A1:D1"/>
    <mergeCell ref="A11:D11"/>
    <mergeCell ref="B14:C14"/>
    <mergeCell ref="A31:D31"/>
    <mergeCell ref="A37:D37"/>
    <mergeCell ref="A18:D18"/>
    <mergeCell ref="B17:C17"/>
    <mergeCell ref="A2:D2"/>
    <mergeCell ref="B13:C13"/>
    <mergeCell ref="B15:C15"/>
    <mergeCell ref="B16:C16"/>
    <mergeCell ref="A30:D30"/>
    <mergeCell ref="A29:D29"/>
    <mergeCell ref="A36:D36"/>
    <mergeCell ref="A75:D75"/>
    <mergeCell ref="A107:D107"/>
    <mergeCell ref="A86:D86"/>
    <mergeCell ref="B87:C87"/>
    <mergeCell ref="A89:C89"/>
    <mergeCell ref="A91:D91"/>
    <mergeCell ref="A97:D97"/>
    <mergeCell ref="A90:D90"/>
    <mergeCell ref="A95:B95"/>
    <mergeCell ref="A85:B85"/>
    <mergeCell ref="B52:C52"/>
    <mergeCell ref="B118:C118"/>
    <mergeCell ref="B63:C63"/>
    <mergeCell ref="A74:B74"/>
    <mergeCell ref="B98:C98"/>
    <mergeCell ref="A105:C105"/>
    <mergeCell ref="B102:C102"/>
    <mergeCell ref="B103:C103"/>
    <mergeCell ref="B104:C104"/>
    <mergeCell ref="A57:C57"/>
    <mergeCell ref="A115:B115"/>
    <mergeCell ref="B88:C88"/>
    <mergeCell ref="A84:B84"/>
    <mergeCell ref="A66:D66"/>
    <mergeCell ref="A106:D106"/>
    <mergeCell ref="A96:D96"/>
  </mergeCells>
  <printOptions horizontalCentered="1"/>
  <pageMargins left="0.39370078740157483" right="0.39370078740157483" top="1.7322834645669292" bottom="1.1811023622047245" header="0" footer="0"/>
  <pageSetup paperSize="9" scale="76" orientation="portrait" r:id="rId1"/>
  <headerFooter scaleWithDoc="0"/>
  <rowBreaks count="2" manualBreakCount="2">
    <brk id="48" max="3" man="1"/>
    <brk id="85" max="3" man="1"/>
  </rowBreaks>
  <colBreaks count="1" manualBreakCount="1">
    <brk id="4" min="1" max="84" man="1"/>
  </col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27"/>
  <sheetViews>
    <sheetView view="pageBreakPreview" topLeftCell="A10" zoomScaleNormal="100" zoomScaleSheetLayoutView="100" workbookViewId="0">
      <selection activeCell="C115" sqref="C115"/>
    </sheetView>
  </sheetViews>
  <sheetFormatPr defaultRowHeight="15" x14ac:dyDescent="0.2"/>
  <cols>
    <col min="1" max="1" width="7.140625" style="110" customWidth="1"/>
    <col min="2" max="2" width="62.140625" style="54" customWidth="1"/>
    <col min="3" max="3" width="19.85546875" style="86" customWidth="1"/>
    <col min="4" max="4" width="27.5703125" style="111" customWidth="1"/>
    <col min="5" max="5" width="27.42578125" style="53" customWidth="1"/>
    <col min="6" max="6" width="20.7109375" style="53" bestFit="1" customWidth="1"/>
    <col min="7" max="7" width="19.28515625" style="53" bestFit="1" customWidth="1"/>
    <col min="8" max="8" width="14.85546875" style="53" bestFit="1" customWidth="1"/>
    <col min="9" max="9" width="13.140625" style="53" bestFit="1" customWidth="1"/>
    <col min="10" max="11" width="19.85546875" style="53" bestFit="1" customWidth="1"/>
    <col min="12" max="12" width="15.5703125" style="53" bestFit="1" customWidth="1"/>
    <col min="13" max="13" width="12.85546875" style="53" bestFit="1" customWidth="1"/>
    <col min="14" max="14" width="17.5703125" style="53" bestFit="1" customWidth="1"/>
    <col min="15" max="15" width="13.140625" style="53" bestFit="1" customWidth="1"/>
    <col min="16" max="32" width="9.140625" style="53"/>
    <col min="33" max="16384" width="9.140625" style="54"/>
  </cols>
  <sheetData>
    <row r="1" spans="1:16" ht="15.75" x14ac:dyDescent="0.25">
      <c r="A1" s="198" t="s">
        <v>61</v>
      </c>
      <c r="B1" s="198"/>
      <c r="C1" s="198"/>
      <c r="D1" s="198"/>
      <c r="E1" s="51">
        <v>4.1000000000000002E-2</v>
      </c>
      <c r="F1" s="52">
        <v>2474.46</v>
      </c>
    </row>
    <row r="2" spans="1:16" x14ac:dyDescent="0.2">
      <c r="A2" s="200" t="s">
        <v>60</v>
      </c>
      <c r="B2" s="200"/>
      <c r="C2" s="200"/>
      <c r="D2" s="200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55"/>
    </row>
    <row r="3" spans="1:16" x14ac:dyDescent="0.2">
      <c r="A3" s="193"/>
      <c r="B3" s="193"/>
      <c r="C3" s="193"/>
      <c r="D3" s="193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55"/>
    </row>
    <row r="4" spans="1:16" x14ac:dyDescent="0.2">
      <c r="A4" s="56" t="s">
        <v>0</v>
      </c>
      <c r="B4" s="189" t="s">
        <v>1</v>
      </c>
      <c r="C4" s="189"/>
      <c r="D4" s="57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55"/>
    </row>
    <row r="5" spans="1:16" x14ac:dyDescent="0.2">
      <c r="A5" s="56" t="s">
        <v>2</v>
      </c>
      <c r="B5" s="189" t="s">
        <v>3</v>
      </c>
      <c r="C5" s="189"/>
      <c r="D5" s="4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55"/>
    </row>
    <row r="6" spans="1:16" x14ac:dyDescent="0.2">
      <c r="A6" s="56" t="s">
        <v>4</v>
      </c>
      <c r="B6" s="189" t="s">
        <v>5</v>
      </c>
      <c r="C6" s="189"/>
      <c r="D6" s="4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55"/>
    </row>
    <row r="7" spans="1:16" x14ac:dyDescent="0.2">
      <c r="A7" s="56" t="s">
        <v>6</v>
      </c>
      <c r="B7" s="189" t="s">
        <v>7</v>
      </c>
      <c r="C7" s="189"/>
      <c r="D7" s="58">
        <v>12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55"/>
    </row>
    <row r="8" spans="1:16" x14ac:dyDescent="0.2">
      <c r="A8" s="193"/>
      <c r="B8" s="193"/>
      <c r="C8" s="193"/>
      <c r="D8" s="193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55"/>
    </row>
    <row r="9" spans="1:16" x14ac:dyDescent="0.2">
      <c r="A9" s="189" t="s">
        <v>8</v>
      </c>
      <c r="B9" s="189"/>
      <c r="C9" s="189"/>
      <c r="D9" s="4" t="s">
        <v>9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55"/>
    </row>
    <row r="10" spans="1:16" x14ac:dyDescent="0.2">
      <c r="A10" s="189" t="s">
        <v>10</v>
      </c>
      <c r="B10" s="189"/>
      <c r="C10" s="189"/>
      <c r="D10" s="59" t="s">
        <v>110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55"/>
    </row>
    <row r="11" spans="1:16" ht="15.75" x14ac:dyDescent="0.2">
      <c r="A11" s="194" t="s">
        <v>62</v>
      </c>
      <c r="B11" s="194"/>
      <c r="C11" s="194"/>
      <c r="D11" s="194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55"/>
    </row>
    <row r="12" spans="1:16" ht="15.75" x14ac:dyDescent="0.2">
      <c r="A12" s="190" t="s">
        <v>11</v>
      </c>
      <c r="B12" s="190"/>
      <c r="C12" s="190"/>
      <c r="D12" s="190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55"/>
    </row>
    <row r="13" spans="1:16" x14ac:dyDescent="0.2">
      <c r="A13" s="56">
        <v>1</v>
      </c>
      <c r="B13" s="189" t="s">
        <v>12</v>
      </c>
      <c r="C13" s="189"/>
      <c r="D13" s="59" t="s">
        <v>13</v>
      </c>
      <c r="E13" s="204"/>
      <c r="F13" s="204"/>
      <c r="G13" s="204"/>
      <c r="H13" s="204"/>
      <c r="I13" s="204"/>
      <c r="J13" s="204"/>
      <c r="K13" s="204"/>
      <c r="L13" s="60"/>
      <c r="M13" s="60"/>
      <c r="N13" s="60"/>
      <c r="O13" s="60"/>
      <c r="P13" s="60"/>
    </row>
    <row r="14" spans="1:16" x14ac:dyDescent="0.2">
      <c r="A14" s="56">
        <v>2</v>
      </c>
      <c r="B14" s="189" t="s">
        <v>63</v>
      </c>
      <c r="C14" s="189"/>
      <c r="D14" s="59"/>
      <c r="E14" s="61"/>
      <c r="F14" s="61"/>
      <c r="G14" s="62"/>
      <c r="H14" s="62"/>
      <c r="I14" s="62"/>
      <c r="J14" s="62"/>
      <c r="K14" s="62"/>
      <c r="L14" s="60"/>
      <c r="M14" s="60"/>
      <c r="N14" s="60"/>
      <c r="O14" s="60"/>
      <c r="P14" s="60"/>
    </row>
    <row r="15" spans="1:16" ht="18" customHeight="1" x14ac:dyDescent="0.2">
      <c r="A15" s="56">
        <v>3</v>
      </c>
      <c r="B15" s="189" t="s">
        <v>14</v>
      </c>
      <c r="C15" s="189"/>
      <c r="D15" s="3">
        <v>2575.9128599999999</v>
      </c>
      <c r="E15" s="60"/>
      <c r="F15" s="63"/>
      <c r="G15" s="64"/>
      <c r="H15" s="63"/>
      <c r="I15" s="64"/>
      <c r="J15" s="65"/>
      <c r="K15" s="64"/>
      <c r="L15" s="62"/>
      <c r="M15" s="60"/>
      <c r="N15" s="60"/>
      <c r="O15" s="60"/>
      <c r="P15" s="60"/>
    </row>
    <row r="16" spans="1:16" x14ac:dyDescent="0.2">
      <c r="A16" s="56">
        <v>4</v>
      </c>
      <c r="B16" s="189" t="s">
        <v>15</v>
      </c>
      <c r="C16" s="189"/>
      <c r="D16" s="4" t="str">
        <f>D10</f>
        <v>Encarregado</v>
      </c>
      <c r="E16" s="66"/>
      <c r="F16" s="66"/>
      <c r="G16" s="66"/>
      <c r="H16" s="66"/>
      <c r="I16" s="66"/>
      <c r="J16" s="66"/>
      <c r="K16" s="66"/>
      <c r="L16" s="60"/>
      <c r="M16" s="66"/>
      <c r="N16" s="64"/>
      <c r="O16" s="67"/>
      <c r="P16" s="60"/>
    </row>
    <row r="17" spans="1:16" x14ac:dyDescent="0.2">
      <c r="A17" s="56">
        <v>5</v>
      </c>
      <c r="B17" s="189" t="s">
        <v>16</v>
      </c>
      <c r="C17" s="189"/>
      <c r="D17" s="68">
        <v>44197</v>
      </c>
      <c r="E17" s="66"/>
      <c r="F17" s="66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15.75" x14ac:dyDescent="0.2">
      <c r="A18" s="194" t="s">
        <v>58</v>
      </c>
      <c r="B18" s="194"/>
      <c r="C18" s="194"/>
      <c r="D18" s="194"/>
      <c r="E18" s="204"/>
      <c r="F18" s="204"/>
      <c r="G18" s="204"/>
      <c r="H18" s="204"/>
      <c r="I18" s="204"/>
      <c r="J18" s="204"/>
      <c r="K18" s="204"/>
      <c r="L18" s="60"/>
      <c r="M18" s="60"/>
      <c r="N18" s="60"/>
      <c r="O18" s="60"/>
      <c r="P18" s="60"/>
    </row>
    <row r="19" spans="1:16" ht="15.75" x14ac:dyDescent="0.2">
      <c r="A19" s="49">
        <v>1</v>
      </c>
      <c r="B19" s="48" t="s">
        <v>76</v>
      </c>
      <c r="C19" s="49" t="s">
        <v>75</v>
      </c>
      <c r="D19" s="3" t="s">
        <v>38</v>
      </c>
      <c r="E19" s="62"/>
      <c r="F19" s="62"/>
      <c r="G19" s="62"/>
      <c r="H19" s="62"/>
      <c r="I19" s="62"/>
      <c r="J19" s="62"/>
      <c r="K19" s="62"/>
      <c r="L19" s="60"/>
      <c r="M19" s="60"/>
      <c r="N19" s="60"/>
      <c r="O19" s="60"/>
      <c r="P19" s="60"/>
    </row>
    <row r="20" spans="1:16" ht="15.75" x14ac:dyDescent="0.2">
      <c r="A20" s="56" t="s">
        <v>0</v>
      </c>
      <c r="B20" s="69" t="s">
        <v>17</v>
      </c>
      <c r="C20" s="70" t="s">
        <v>18</v>
      </c>
      <c r="D20" s="71">
        <f>D15</f>
        <v>2575.9128599999999</v>
      </c>
      <c r="E20" s="64"/>
      <c r="F20" s="64"/>
      <c r="G20" s="64"/>
      <c r="H20" s="203"/>
      <c r="I20" s="203"/>
      <c r="J20" s="64"/>
      <c r="K20" s="64"/>
      <c r="L20" s="60"/>
      <c r="M20" s="60"/>
      <c r="N20" s="60"/>
      <c r="O20" s="60"/>
      <c r="P20" s="60"/>
    </row>
    <row r="21" spans="1:16" x14ac:dyDescent="0.2">
      <c r="A21" s="56" t="s">
        <v>2</v>
      </c>
      <c r="B21" s="69" t="s">
        <v>19</v>
      </c>
      <c r="C21" s="72"/>
      <c r="D21" s="73">
        <v>0</v>
      </c>
      <c r="E21" s="61"/>
      <c r="F21" s="62"/>
      <c r="G21" s="61"/>
      <c r="H21" s="204"/>
      <c r="I21" s="204"/>
      <c r="J21" s="66"/>
      <c r="K21" s="74"/>
      <c r="L21" s="60"/>
      <c r="M21" s="60"/>
      <c r="N21" s="60"/>
      <c r="O21" s="60"/>
      <c r="P21" s="60"/>
    </row>
    <row r="22" spans="1:16" x14ac:dyDescent="0.2">
      <c r="A22" s="56" t="s">
        <v>4</v>
      </c>
      <c r="B22" s="69" t="s">
        <v>20</v>
      </c>
      <c r="C22" s="72"/>
      <c r="D22" s="73">
        <v>0</v>
      </c>
      <c r="E22" s="60"/>
      <c r="F22" s="66"/>
      <c r="G22" s="66"/>
      <c r="H22" s="75"/>
      <c r="I22" s="66"/>
      <c r="J22" s="66"/>
      <c r="K22" s="66"/>
      <c r="L22" s="60"/>
      <c r="M22" s="60"/>
      <c r="N22" s="60"/>
      <c r="O22" s="60"/>
      <c r="P22" s="60"/>
    </row>
    <row r="23" spans="1:16" x14ac:dyDescent="0.2">
      <c r="A23" s="56" t="s">
        <v>6</v>
      </c>
      <c r="B23" s="69" t="s">
        <v>21</v>
      </c>
      <c r="C23" s="72"/>
      <c r="D23" s="73">
        <v>0</v>
      </c>
      <c r="E23" s="66"/>
      <c r="F23" s="66"/>
      <c r="G23" s="66"/>
      <c r="H23" s="75"/>
      <c r="I23" s="74"/>
      <c r="J23" s="60"/>
      <c r="K23" s="74"/>
      <c r="L23" s="60"/>
      <c r="M23" s="60"/>
      <c r="N23" s="60"/>
      <c r="O23" s="60"/>
      <c r="P23" s="60"/>
    </row>
    <row r="24" spans="1:16" x14ac:dyDescent="0.2">
      <c r="A24" s="56" t="s">
        <v>22</v>
      </c>
      <c r="B24" s="69" t="s">
        <v>64</v>
      </c>
      <c r="C24" s="72"/>
      <c r="D24" s="73">
        <v>0</v>
      </c>
      <c r="E24" s="66"/>
      <c r="F24" s="66"/>
      <c r="G24" s="66"/>
      <c r="H24" s="66"/>
      <c r="I24" s="66"/>
      <c r="J24" s="66"/>
      <c r="K24" s="66"/>
      <c r="L24" s="60"/>
      <c r="M24" s="66"/>
      <c r="N24" s="64"/>
      <c r="O24" s="67"/>
      <c r="P24" s="60"/>
    </row>
    <row r="25" spans="1:16" x14ac:dyDescent="0.2">
      <c r="A25" s="56" t="s">
        <v>23</v>
      </c>
      <c r="B25" s="69" t="s">
        <v>24</v>
      </c>
      <c r="C25" s="72"/>
      <c r="D25" s="73">
        <v>0</v>
      </c>
      <c r="E25" s="204"/>
      <c r="F25" s="204"/>
      <c r="G25" s="204"/>
      <c r="H25" s="204"/>
      <c r="I25" s="204"/>
      <c r="J25" s="204"/>
      <c r="K25" s="204"/>
      <c r="L25" s="202"/>
      <c r="M25" s="202"/>
      <c r="N25" s="202"/>
      <c r="O25" s="202"/>
      <c r="P25" s="202"/>
    </row>
    <row r="26" spans="1:16" x14ac:dyDescent="0.2">
      <c r="A26" s="56" t="s">
        <v>25</v>
      </c>
      <c r="B26" s="76" t="s">
        <v>65</v>
      </c>
      <c r="C26" s="72"/>
      <c r="D26" s="73">
        <v>0</v>
      </c>
      <c r="E26" s="64"/>
      <c r="F26" s="65"/>
      <c r="G26" s="64"/>
      <c r="H26" s="203"/>
      <c r="I26" s="203"/>
      <c r="J26" s="64"/>
      <c r="K26" s="64"/>
      <c r="L26" s="60"/>
      <c r="M26" s="66"/>
      <c r="N26" s="64"/>
      <c r="O26" s="67"/>
      <c r="P26" s="60"/>
    </row>
    <row r="27" spans="1:16" x14ac:dyDescent="0.2">
      <c r="A27" s="56" t="s">
        <v>27</v>
      </c>
      <c r="B27" s="69" t="s">
        <v>26</v>
      </c>
      <c r="C27" s="72"/>
      <c r="D27" s="73">
        <v>0</v>
      </c>
      <c r="E27" s="61"/>
      <c r="F27" s="61"/>
      <c r="G27" s="77"/>
      <c r="H27" s="204"/>
      <c r="I27" s="204"/>
      <c r="J27" s="66"/>
      <c r="K27" s="74"/>
      <c r="L27" s="60"/>
      <c r="M27" s="60"/>
      <c r="N27" s="60"/>
      <c r="O27" s="60"/>
      <c r="P27" s="60"/>
    </row>
    <row r="28" spans="1:16" ht="15.75" x14ac:dyDescent="0.2">
      <c r="A28" s="49"/>
      <c r="B28" s="78" t="s">
        <v>29</v>
      </c>
      <c r="C28" s="70"/>
      <c r="D28" s="79">
        <f>SUM(D20:D27)</f>
        <v>2575.9128599999999</v>
      </c>
    </row>
    <row r="29" spans="1:16" x14ac:dyDescent="0.2">
      <c r="A29" s="193"/>
      <c r="B29" s="193"/>
      <c r="C29" s="193"/>
      <c r="D29" s="193"/>
    </row>
    <row r="30" spans="1:16" ht="15.75" x14ac:dyDescent="0.2">
      <c r="A30" s="194" t="s">
        <v>66</v>
      </c>
      <c r="B30" s="194"/>
      <c r="C30" s="194"/>
      <c r="D30" s="194"/>
    </row>
    <row r="31" spans="1:16" ht="15.75" x14ac:dyDescent="0.2">
      <c r="A31" s="194" t="s">
        <v>67</v>
      </c>
      <c r="B31" s="194"/>
      <c r="C31" s="194"/>
      <c r="D31" s="194"/>
    </row>
    <row r="32" spans="1:16" ht="31.5" x14ac:dyDescent="0.2">
      <c r="A32" s="49" t="s">
        <v>69</v>
      </c>
      <c r="B32" s="78" t="s">
        <v>68</v>
      </c>
      <c r="C32" s="49" t="s">
        <v>75</v>
      </c>
      <c r="D32" s="3" t="s">
        <v>38</v>
      </c>
    </row>
    <row r="33" spans="1:6" x14ac:dyDescent="0.2">
      <c r="A33" s="56" t="s">
        <v>0</v>
      </c>
      <c r="B33" s="69" t="s">
        <v>70</v>
      </c>
      <c r="C33" s="80">
        <v>8.3299999999999999E-2</v>
      </c>
      <c r="D33" s="81">
        <f>C33*$D$28</f>
        <v>214.57354123799999</v>
      </c>
    </row>
    <row r="34" spans="1:6" x14ac:dyDescent="0.2">
      <c r="A34" s="56" t="s">
        <v>2</v>
      </c>
      <c r="B34" s="69" t="s">
        <v>71</v>
      </c>
      <c r="C34" s="80">
        <v>0.121</v>
      </c>
      <c r="D34" s="81">
        <f>C34*$D$28</f>
        <v>311.68545605999998</v>
      </c>
    </row>
    <row r="35" spans="1:6" x14ac:dyDescent="0.2">
      <c r="A35" s="56"/>
      <c r="B35" s="56" t="s">
        <v>45</v>
      </c>
      <c r="C35" s="80">
        <f>SUM(C33:C34)</f>
        <v>0.20429999999999998</v>
      </c>
      <c r="D35" s="81">
        <f>SUM(D33:D34)</f>
        <v>526.25899729799994</v>
      </c>
    </row>
    <row r="36" spans="1:6" x14ac:dyDescent="0.2">
      <c r="A36" s="193"/>
      <c r="B36" s="193"/>
      <c r="C36" s="193"/>
      <c r="D36" s="193"/>
    </row>
    <row r="37" spans="1:6" ht="33" customHeight="1" x14ac:dyDescent="0.2">
      <c r="A37" s="199" t="s">
        <v>72</v>
      </c>
      <c r="B37" s="199"/>
      <c r="C37" s="199"/>
      <c r="D37" s="199"/>
    </row>
    <row r="38" spans="1:6" ht="15.75" x14ac:dyDescent="0.25">
      <c r="A38" s="82" t="s">
        <v>74</v>
      </c>
      <c r="B38" s="78" t="s">
        <v>73</v>
      </c>
      <c r="C38" s="49" t="s">
        <v>75</v>
      </c>
      <c r="D38" s="3" t="s">
        <v>38</v>
      </c>
    </row>
    <row r="39" spans="1:6" x14ac:dyDescent="0.2">
      <c r="A39" s="56" t="s">
        <v>0</v>
      </c>
      <c r="B39" s="83" t="s">
        <v>39</v>
      </c>
      <c r="C39" s="80">
        <v>0.2</v>
      </c>
      <c r="D39" s="81">
        <f>$E$39*C39</f>
        <v>620.43437145960002</v>
      </c>
      <c r="E39" s="84">
        <f>D28+D35</f>
        <v>3102.1718572979998</v>
      </c>
    </row>
    <row r="40" spans="1:6" x14ac:dyDescent="0.2">
      <c r="A40" s="56" t="s">
        <v>2</v>
      </c>
      <c r="B40" s="83" t="s">
        <v>41</v>
      </c>
      <c r="C40" s="80">
        <v>2.5000000000000001E-2</v>
      </c>
      <c r="D40" s="81">
        <f t="shared" ref="D40:D46" si="0">$E$39*C40</f>
        <v>77.554296432450002</v>
      </c>
      <c r="E40" s="85"/>
      <c r="F40" s="86"/>
    </row>
    <row r="41" spans="1:6" x14ac:dyDescent="0.2">
      <c r="A41" s="56" t="s">
        <v>4</v>
      </c>
      <c r="B41" s="83" t="s">
        <v>77</v>
      </c>
      <c r="C41" s="80">
        <v>0.03</v>
      </c>
      <c r="D41" s="81">
        <f t="shared" si="0"/>
        <v>93.065155718939991</v>
      </c>
      <c r="E41" s="87"/>
      <c r="F41" s="88"/>
    </row>
    <row r="42" spans="1:6" x14ac:dyDescent="0.2">
      <c r="A42" s="56" t="s">
        <v>6</v>
      </c>
      <c r="B42" s="83" t="s">
        <v>78</v>
      </c>
      <c r="C42" s="80">
        <v>1.4999999999999999E-2</v>
      </c>
      <c r="D42" s="81">
        <f t="shared" si="0"/>
        <v>46.532577859469995</v>
      </c>
      <c r="E42" s="89"/>
      <c r="F42" s="86"/>
    </row>
    <row r="43" spans="1:6" x14ac:dyDescent="0.2">
      <c r="A43" s="56" t="s">
        <v>22</v>
      </c>
      <c r="B43" s="83" t="s">
        <v>79</v>
      </c>
      <c r="C43" s="80">
        <v>0.01</v>
      </c>
      <c r="D43" s="81">
        <f t="shared" si="0"/>
        <v>31.021718572979999</v>
      </c>
      <c r="E43" s="85"/>
      <c r="F43" s="86"/>
    </row>
    <row r="44" spans="1:6" x14ac:dyDescent="0.2">
      <c r="A44" s="56" t="s">
        <v>23</v>
      </c>
      <c r="B44" s="83" t="s">
        <v>43</v>
      </c>
      <c r="C44" s="80">
        <v>6.0000000000000001E-3</v>
      </c>
      <c r="D44" s="81">
        <f t="shared" si="0"/>
        <v>18.613031143788</v>
      </c>
      <c r="E44" s="85"/>
      <c r="F44" s="86"/>
    </row>
    <row r="45" spans="1:6" ht="15.75" x14ac:dyDescent="0.2">
      <c r="A45" s="56" t="s">
        <v>25</v>
      </c>
      <c r="B45" s="83" t="s">
        <v>40</v>
      </c>
      <c r="C45" s="80">
        <v>2E-3</v>
      </c>
      <c r="D45" s="81">
        <f t="shared" si="0"/>
        <v>6.2043437145959999</v>
      </c>
      <c r="E45" s="85"/>
      <c r="F45" s="90"/>
    </row>
    <row r="46" spans="1:6" x14ac:dyDescent="0.2">
      <c r="A46" s="56" t="s">
        <v>27</v>
      </c>
      <c r="B46" s="83" t="s">
        <v>42</v>
      </c>
      <c r="C46" s="80">
        <v>0.08</v>
      </c>
      <c r="D46" s="81">
        <f t="shared" si="0"/>
        <v>248.17374858383999</v>
      </c>
      <c r="E46" s="85"/>
      <c r="F46" s="86"/>
    </row>
    <row r="47" spans="1:6" x14ac:dyDescent="0.2">
      <c r="A47" s="56"/>
      <c r="B47" s="56" t="s">
        <v>44</v>
      </c>
      <c r="C47" s="80">
        <f>SUM(C39:C46)</f>
        <v>0.36800000000000005</v>
      </c>
      <c r="D47" s="81">
        <f>SUM(D39:D46)</f>
        <v>1141.5992434856641</v>
      </c>
      <c r="E47" s="91"/>
      <c r="F47" s="86"/>
    </row>
    <row r="48" spans="1:6" x14ac:dyDescent="0.2">
      <c r="A48" s="193"/>
      <c r="B48" s="193"/>
      <c r="C48" s="193"/>
      <c r="D48" s="193"/>
      <c r="E48" s="91"/>
      <c r="F48" s="86"/>
    </row>
    <row r="49" spans="1:9" ht="15.75" x14ac:dyDescent="0.2">
      <c r="A49" s="194" t="s">
        <v>80</v>
      </c>
      <c r="B49" s="194"/>
      <c r="C49" s="194"/>
      <c r="D49" s="194"/>
    </row>
    <row r="50" spans="1:9" ht="15.75" x14ac:dyDescent="0.25">
      <c r="A50" s="82" t="s">
        <v>81</v>
      </c>
      <c r="B50" s="194" t="s">
        <v>82</v>
      </c>
      <c r="C50" s="194"/>
      <c r="D50" s="3" t="s">
        <v>38</v>
      </c>
    </row>
    <row r="51" spans="1:9" x14ac:dyDescent="0.2">
      <c r="A51" s="56" t="s">
        <v>0</v>
      </c>
      <c r="B51" s="189" t="s">
        <v>30</v>
      </c>
      <c r="C51" s="189"/>
      <c r="D51" s="92">
        <f>I51</f>
        <v>131.44522840000002</v>
      </c>
      <c r="E51" s="53">
        <v>11</v>
      </c>
      <c r="F51" s="53">
        <v>26</v>
      </c>
      <c r="G51" s="53">
        <f>E51*F51</f>
        <v>286</v>
      </c>
      <c r="H51" s="84">
        <f>D15*6/100</f>
        <v>154.55477159999998</v>
      </c>
      <c r="I51" s="53">
        <f>G51-H51</f>
        <v>131.44522840000002</v>
      </c>
    </row>
    <row r="52" spans="1:9" x14ac:dyDescent="0.2">
      <c r="A52" s="56" t="s">
        <v>2</v>
      </c>
      <c r="B52" s="189" t="s">
        <v>31</v>
      </c>
      <c r="C52" s="189"/>
      <c r="D52" s="92">
        <f>G52</f>
        <v>910</v>
      </c>
      <c r="E52" s="53">
        <v>35</v>
      </c>
      <c r="F52" s="53">
        <f>F51</f>
        <v>26</v>
      </c>
      <c r="G52" s="53">
        <f>E52*F52</f>
        <v>910</v>
      </c>
    </row>
    <row r="53" spans="1:9" x14ac:dyDescent="0.2">
      <c r="A53" s="56" t="s">
        <v>4</v>
      </c>
      <c r="B53" s="189" t="s">
        <v>83</v>
      </c>
      <c r="C53" s="189"/>
      <c r="D53" s="92">
        <f>E53</f>
        <v>160.07</v>
      </c>
      <c r="E53" s="53">
        <v>160.07</v>
      </c>
      <c r="F53" s="93"/>
    </row>
    <row r="54" spans="1:9" x14ac:dyDescent="0.2">
      <c r="A54" s="56" t="s">
        <v>6</v>
      </c>
      <c r="B54" s="189" t="s">
        <v>32</v>
      </c>
      <c r="C54" s="189"/>
      <c r="D54" s="92">
        <f>E54</f>
        <v>10.63</v>
      </c>
      <c r="E54" s="53">
        <v>10.63</v>
      </c>
    </row>
    <row r="55" spans="1:9" x14ac:dyDescent="0.2">
      <c r="A55" s="56" t="s">
        <v>22</v>
      </c>
      <c r="B55" s="189" t="s">
        <v>33</v>
      </c>
      <c r="C55" s="189"/>
      <c r="D55" s="92">
        <f>E55</f>
        <v>2.2999999999999998</v>
      </c>
      <c r="E55" s="53">
        <v>2.2999999999999998</v>
      </c>
    </row>
    <row r="56" spans="1:9" x14ac:dyDescent="0.2">
      <c r="A56" s="56" t="s">
        <v>23</v>
      </c>
      <c r="B56" s="189" t="s">
        <v>34</v>
      </c>
      <c r="C56" s="189"/>
      <c r="D56" s="92">
        <v>0</v>
      </c>
    </row>
    <row r="57" spans="1:9" x14ac:dyDescent="0.2">
      <c r="A57" s="193" t="s">
        <v>86</v>
      </c>
      <c r="B57" s="193"/>
      <c r="C57" s="193"/>
      <c r="D57" s="92">
        <f>SUM(D51:D56)</f>
        <v>1214.4452283999999</v>
      </c>
    </row>
    <row r="58" spans="1:9" x14ac:dyDescent="0.2">
      <c r="A58" s="193"/>
      <c r="B58" s="193"/>
      <c r="C58" s="193"/>
      <c r="D58" s="193"/>
    </row>
    <row r="59" spans="1:9" ht="15.75" x14ac:dyDescent="0.25">
      <c r="A59" s="198" t="s">
        <v>84</v>
      </c>
      <c r="B59" s="198"/>
      <c r="C59" s="198"/>
      <c r="D59" s="198"/>
    </row>
    <row r="60" spans="1:9" ht="15.75" x14ac:dyDescent="0.25">
      <c r="A60" s="49">
        <v>2</v>
      </c>
      <c r="B60" s="94" t="s">
        <v>85</v>
      </c>
      <c r="C60" s="49" t="s">
        <v>75</v>
      </c>
      <c r="D60" s="3" t="s">
        <v>38</v>
      </c>
    </row>
    <row r="61" spans="1:9" x14ac:dyDescent="0.2">
      <c r="A61" s="95" t="str">
        <f>A32</f>
        <v>2.1</v>
      </c>
      <c r="B61" s="69" t="s">
        <v>68</v>
      </c>
      <c r="C61" s="80">
        <f>C35</f>
        <v>0.20429999999999998</v>
      </c>
      <c r="D61" s="96">
        <f>D35</f>
        <v>526.25899729799994</v>
      </c>
      <c r="E61" s="97"/>
    </row>
    <row r="62" spans="1:9" x14ac:dyDescent="0.2">
      <c r="A62" s="95" t="str">
        <f>A38</f>
        <v>2.2</v>
      </c>
      <c r="B62" s="76" t="s">
        <v>73</v>
      </c>
      <c r="C62" s="80">
        <f>C47</f>
        <v>0.36800000000000005</v>
      </c>
      <c r="D62" s="96">
        <f>D47</f>
        <v>1141.5992434856641</v>
      </c>
      <c r="E62" s="97"/>
    </row>
    <row r="63" spans="1:9" x14ac:dyDescent="0.2">
      <c r="A63" s="95" t="str">
        <f>A50</f>
        <v>2.3</v>
      </c>
      <c r="B63" s="191" t="s">
        <v>82</v>
      </c>
      <c r="C63" s="191"/>
      <c r="D63" s="96">
        <f>D57</f>
        <v>1214.4452283999999</v>
      </c>
      <c r="E63" s="97"/>
    </row>
    <row r="64" spans="1:9" x14ac:dyDescent="0.2">
      <c r="A64" s="193" t="s">
        <v>86</v>
      </c>
      <c r="B64" s="193"/>
      <c r="C64" s="98">
        <f>SUM(C61:C63)</f>
        <v>0.57230000000000003</v>
      </c>
      <c r="D64" s="92">
        <f>SUM(D61:D63)</f>
        <v>2882.3034691836638</v>
      </c>
      <c r="E64" s="84"/>
      <c r="F64" s="84"/>
    </row>
    <row r="65" spans="1:6" x14ac:dyDescent="0.2">
      <c r="A65" s="193"/>
      <c r="B65" s="193"/>
      <c r="C65" s="193"/>
      <c r="D65" s="193"/>
    </row>
    <row r="66" spans="1:6" ht="15.75" x14ac:dyDescent="0.2">
      <c r="A66" s="194" t="s">
        <v>87</v>
      </c>
      <c r="B66" s="194"/>
      <c r="C66" s="194"/>
      <c r="D66" s="194"/>
    </row>
    <row r="67" spans="1:6" ht="15.75" x14ac:dyDescent="0.2">
      <c r="A67" s="49">
        <v>3</v>
      </c>
      <c r="B67" s="49" t="s">
        <v>59</v>
      </c>
      <c r="C67" s="49" t="s">
        <v>75</v>
      </c>
      <c r="D67" s="3" t="s">
        <v>38</v>
      </c>
    </row>
    <row r="68" spans="1:6" ht="27.75" customHeight="1" x14ac:dyDescent="0.2">
      <c r="A68" s="56" t="s">
        <v>0</v>
      </c>
      <c r="B68" s="69" t="s">
        <v>138</v>
      </c>
      <c r="C68" s="80">
        <v>1.8100000000000002E-2</v>
      </c>
      <c r="D68" s="81">
        <f>$E$68*C68</f>
        <v>46.624022766000003</v>
      </c>
      <c r="E68" s="84">
        <f>D28</f>
        <v>2575.9128599999999</v>
      </c>
    </row>
    <row r="69" spans="1:6" ht="27.75" customHeight="1" x14ac:dyDescent="0.2">
      <c r="A69" s="56" t="s">
        <v>2</v>
      </c>
      <c r="B69" s="69" t="s">
        <v>139</v>
      </c>
      <c r="C69" s="80">
        <v>1.4E-3</v>
      </c>
      <c r="D69" s="81">
        <f t="shared" ref="D69:D73" si="1">$E$68*C69</f>
        <v>3.606278004</v>
      </c>
    </row>
    <row r="70" spans="1:6" ht="27.75" customHeight="1" x14ac:dyDescent="0.2">
      <c r="A70" s="56" t="s">
        <v>4</v>
      </c>
      <c r="B70" s="69" t="s">
        <v>140</v>
      </c>
      <c r="C70" s="99">
        <v>4.0500000000000001E-2</v>
      </c>
      <c r="D70" s="81">
        <f t="shared" si="1"/>
        <v>104.32447083</v>
      </c>
    </row>
    <row r="71" spans="1:6" ht="27.75" customHeight="1" x14ac:dyDescent="0.2">
      <c r="A71" s="56" t="s">
        <v>6</v>
      </c>
      <c r="B71" s="69" t="s">
        <v>141</v>
      </c>
      <c r="C71" s="99">
        <v>1.9E-3</v>
      </c>
      <c r="D71" s="81">
        <f t="shared" si="1"/>
        <v>4.8942344339999995</v>
      </c>
    </row>
    <row r="72" spans="1:6" ht="27.75" customHeight="1" x14ac:dyDescent="0.2">
      <c r="A72" s="56" t="s">
        <v>22</v>
      </c>
      <c r="B72" s="69" t="s">
        <v>142</v>
      </c>
      <c r="C72" s="99">
        <v>6.9999999999999999E-4</v>
      </c>
      <c r="D72" s="81">
        <f t="shared" si="1"/>
        <v>1.803139002</v>
      </c>
    </row>
    <row r="73" spans="1:6" ht="41.25" customHeight="1" x14ac:dyDescent="0.2">
      <c r="A73" s="56" t="s">
        <v>144</v>
      </c>
      <c r="B73" s="69" t="s">
        <v>143</v>
      </c>
      <c r="C73" s="99">
        <v>4.4999999999999997E-3</v>
      </c>
      <c r="D73" s="81">
        <f t="shared" si="1"/>
        <v>11.591607869999999</v>
      </c>
    </row>
    <row r="74" spans="1:6" ht="15.75" x14ac:dyDescent="0.2">
      <c r="A74" s="190" t="s">
        <v>45</v>
      </c>
      <c r="B74" s="190"/>
      <c r="C74" s="100">
        <f>SUM(C68:C73)</f>
        <v>6.7100000000000007E-2</v>
      </c>
      <c r="D74" s="3">
        <f>SUM(D68:D73)</f>
        <v>172.84375290599996</v>
      </c>
      <c r="E74" s="51"/>
    </row>
    <row r="75" spans="1:6" x14ac:dyDescent="0.2">
      <c r="A75" s="195"/>
      <c r="B75" s="196"/>
      <c r="C75" s="196"/>
      <c r="D75" s="197"/>
    </row>
    <row r="76" spans="1:6" ht="15.75" x14ac:dyDescent="0.2">
      <c r="A76" s="194" t="s">
        <v>88</v>
      </c>
      <c r="B76" s="194"/>
      <c r="C76" s="194"/>
      <c r="D76" s="194"/>
    </row>
    <row r="77" spans="1:6" ht="15.75" x14ac:dyDescent="0.2">
      <c r="A77" s="49" t="s">
        <v>47</v>
      </c>
      <c r="B77" s="78" t="s">
        <v>89</v>
      </c>
      <c r="C77" s="49" t="s">
        <v>75</v>
      </c>
      <c r="D77" s="3" t="s">
        <v>38</v>
      </c>
      <c r="F77" s="55"/>
    </row>
    <row r="78" spans="1:6" ht="32.25" customHeight="1" x14ac:dyDescent="0.2">
      <c r="A78" s="56" t="s">
        <v>0</v>
      </c>
      <c r="B78" s="101" t="s">
        <v>145</v>
      </c>
      <c r="C78" s="102">
        <v>9.4999999999999998E-3</v>
      </c>
      <c r="D78" s="81">
        <f>$E$78*C78</f>
        <v>24.471172169999999</v>
      </c>
      <c r="E78" s="84">
        <f>D28</f>
        <v>2575.9128599999999</v>
      </c>
      <c r="F78" s="50"/>
    </row>
    <row r="79" spans="1:6" ht="32.25" customHeight="1" x14ac:dyDescent="0.2">
      <c r="A79" s="56" t="s">
        <v>2</v>
      </c>
      <c r="B79" s="101" t="s">
        <v>146</v>
      </c>
      <c r="C79" s="80">
        <v>4.1700000000000001E-2</v>
      </c>
      <c r="D79" s="81">
        <f t="shared" ref="D79:D83" si="2">$E$78*C79</f>
        <v>107.415566262</v>
      </c>
      <c r="F79" s="50"/>
    </row>
    <row r="80" spans="1:6" ht="32.25" customHeight="1" x14ac:dyDescent="0.2">
      <c r="A80" s="56" t="s">
        <v>4</v>
      </c>
      <c r="B80" s="101" t="s">
        <v>147</v>
      </c>
      <c r="C80" s="99">
        <v>1E-3</v>
      </c>
      <c r="D80" s="81">
        <f t="shared" si="2"/>
        <v>2.5759128599999999</v>
      </c>
      <c r="F80" s="50"/>
    </row>
    <row r="81" spans="1:8" ht="32.25" customHeight="1" x14ac:dyDescent="0.2">
      <c r="A81" s="56" t="s">
        <v>6</v>
      </c>
      <c r="B81" s="101" t="s">
        <v>148</v>
      </c>
      <c r="C81" s="99">
        <v>6.3E-3</v>
      </c>
      <c r="D81" s="81">
        <f>$E$78*C81</f>
        <v>16.228251017999998</v>
      </c>
      <c r="F81" s="50"/>
    </row>
    <row r="82" spans="1:8" ht="32.25" customHeight="1" x14ac:dyDescent="0.2">
      <c r="A82" s="56" t="s">
        <v>22</v>
      </c>
      <c r="B82" s="101" t="s">
        <v>149</v>
      </c>
      <c r="C82" s="99">
        <v>2.0000000000000001E-4</v>
      </c>
      <c r="D82" s="81">
        <f t="shared" si="2"/>
        <v>0.51518257200000006</v>
      </c>
      <c r="F82" s="50"/>
    </row>
    <row r="83" spans="1:8" ht="32.25" customHeight="1" x14ac:dyDescent="0.2">
      <c r="A83" s="56" t="s">
        <v>23</v>
      </c>
      <c r="B83" s="101" t="s">
        <v>150</v>
      </c>
      <c r="C83" s="99">
        <v>9.6799999999999997E-2</v>
      </c>
      <c r="D83" s="81">
        <f t="shared" si="2"/>
        <v>249.34836484799999</v>
      </c>
      <c r="F83" s="55"/>
    </row>
    <row r="84" spans="1:8" ht="16.5" customHeight="1" x14ac:dyDescent="0.2">
      <c r="A84" s="193" t="s">
        <v>45</v>
      </c>
      <c r="B84" s="193"/>
      <c r="C84" s="80">
        <f>SUM(C78:C83)</f>
        <v>0.1555</v>
      </c>
      <c r="D84" s="4">
        <f>SUM(D78:D83)</f>
        <v>400.55444972999999</v>
      </c>
      <c r="E84" s="51"/>
    </row>
    <row r="85" spans="1:8" ht="16.5" customHeight="1" x14ac:dyDescent="0.2">
      <c r="A85" s="190" t="s">
        <v>45</v>
      </c>
      <c r="B85" s="190"/>
      <c r="C85" s="100">
        <f>SUM(C84:C84)</f>
        <v>0.1555</v>
      </c>
      <c r="D85" s="3">
        <f>SUM(D84:D84)</f>
        <v>400.55444972999999</v>
      </c>
      <c r="E85" s="51"/>
    </row>
    <row r="86" spans="1:8" ht="15.75" x14ac:dyDescent="0.2">
      <c r="A86" s="194" t="s">
        <v>90</v>
      </c>
      <c r="B86" s="194"/>
      <c r="C86" s="194"/>
      <c r="D86" s="194"/>
      <c r="E86" s="84"/>
      <c r="F86" s="84"/>
      <c r="G86" s="84"/>
    </row>
    <row r="87" spans="1:8" ht="15.75" x14ac:dyDescent="0.2">
      <c r="A87" s="49" t="s">
        <v>48</v>
      </c>
      <c r="B87" s="194" t="s">
        <v>91</v>
      </c>
      <c r="C87" s="194"/>
      <c r="D87" s="3" t="s">
        <v>38</v>
      </c>
    </row>
    <row r="88" spans="1:8" x14ac:dyDescent="0.2">
      <c r="A88" s="56" t="s">
        <v>0</v>
      </c>
      <c r="B88" s="189" t="s">
        <v>106</v>
      </c>
      <c r="C88" s="189"/>
      <c r="D88" s="4"/>
    </row>
    <row r="89" spans="1:8" x14ac:dyDescent="0.2">
      <c r="A89" s="193" t="s">
        <v>45</v>
      </c>
      <c r="B89" s="193"/>
      <c r="C89" s="193"/>
      <c r="D89" s="4">
        <f>SUM(D88)</f>
        <v>0</v>
      </c>
    </row>
    <row r="90" spans="1:8" ht="8.25" customHeight="1" x14ac:dyDescent="0.2">
      <c r="A90" s="193"/>
      <c r="B90" s="193"/>
      <c r="C90" s="193"/>
      <c r="D90" s="193"/>
    </row>
    <row r="91" spans="1:8" ht="15.75" x14ac:dyDescent="0.2">
      <c r="A91" s="190" t="s">
        <v>92</v>
      </c>
      <c r="B91" s="190"/>
      <c r="C91" s="190"/>
      <c r="D91" s="190"/>
    </row>
    <row r="92" spans="1:8" ht="15.75" x14ac:dyDescent="0.25">
      <c r="A92" s="49">
        <v>4</v>
      </c>
      <c r="B92" s="94" t="s">
        <v>93</v>
      </c>
      <c r="C92" s="49" t="s">
        <v>75</v>
      </c>
      <c r="D92" s="3" t="s">
        <v>38</v>
      </c>
      <c r="E92" s="84"/>
    </row>
    <row r="93" spans="1:8" x14ac:dyDescent="0.2">
      <c r="A93" s="95" t="str">
        <f>A77</f>
        <v>4.1</v>
      </c>
      <c r="B93" s="69" t="s">
        <v>107</v>
      </c>
      <c r="C93" s="80">
        <f>C85</f>
        <v>0.1555</v>
      </c>
      <c r="D93" s="96">
        <f>D85</f>
        <v>400.55444972999999</v>
      </c>
    </row>
    <row r="94" spans="1:8" x14ac:dyDescent="0.2">
      <c r="A94" s="95" t="str">
        <f>A87</f>
        <v>4.2</v>
      </c>
      <c r="B94" s="76" t="s">
        <v>108</v>
      </c>
      <c r="C94" s="76"/>
      <c r="D94" s="96">
        <f>D89</f>
        <v>0</v>
      </c>
    </row>
    <row r="95" spans="1:8" x14ac:dyDescent="0.2">
      <c r="A95" s="193" t="s">
        <v>86</v>
      </c>
      <c r="B95" s="193"/>
      <c r="C95" s="98">
        <f>SUM(C93:C94)</f>
        <v>0.1555</v>
      </c>
      <c r="D95" s="92">
        <f>SUM(D91:D94)</f>
        <v>400.55444972999999</v>
      </c>
      <c r="E95" s="51"/>
      <c r="F95" s="97"/>
      <c r="G95" s="84"/>
      <c r="H95" s="103"/>
    </row>
    <row r="96" spans="1:8" x14ac:dyDescent="0.2">
      <c r="A96" s="195"/>
      <c r="B96" s="196"/>
      <c r="C96" s="196"/>
      <c r="D96" s="197"/>
      <c r="G96" s="51"/>
    </row>
    <row r="97" spans="1:32" ht="15.75" x14ac:dyDescent="0.2">
      <c r="A97" s="194" t="s">
        <v>94</v>
      </c>
      <c r="B97" s="194"/>
      <c r="C97" s="194"/>
      <c r="D97" s="194"/>
    </row>
    <row r="98" spans="1:32" ht="15.75" x14ac:dyDescent="0.25">
      <c r="A98" s="49">
        <v>5</v>
      </c>
      <c r="B98" s="192" t="s">
        <v>95</v>
      </c>
      <c r="C98" s="192"/>
      <c r="D98" s="3" t="s">
        <v>38</v>
      </c>
    </row>
    <row r="99" spans="1:32" s="115" customFormat="1" x14ac:dyDescent="0.2">
      <c r="A99" s="95" t="s">
        <v>0</v>
      </c>
      <c r="B99" s="76" t="s">
        <v>35</v>
      </c>
      <c r="C99" s="130">
        <v>1.23E-2</v>
      </c>
      <c r="D99" s="96">
        <f>E99*C99</f>
        <v>74.188858741381864</v>
      </c>
      <c r="E99" s="112">
        <f>D28+D35+D47+D57+D74+D85</f>
        <v>6031.6145318196641</v>
      </c>
      <c r="F99" s="113">
        <v>0.12</v>
      </c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</row>
    <row r="100" spans="1:32" s="115" customFormat="1" x14ac:dyDescent="0.2">
      <c r="A100" s="95" t="s">
        <v>2</v>
      </c>
      <c r="B100" s="76" t="s">
        <v>36</v>
      </c>
      <c r="C100" s="130">
        <v>0.12</v>
      </c>
      <c r="D100" s="96">
        <f>F100</f>
        <v>832.60955325832458</v>
      </c>
      <c r="E100" s="112">
        <f>D28+D35+D47+D57+D74+D85+D99</f>
        <v>6105.8033905610464</v>
      </c>
      <c r="F100" s="116">
        <f>(E100/(1-F99))*F99</f>
        <v>832.60955325832458</v>
      </c>
      <c r="G100" s="112">
        <f>(F100+E100)*F99</f>
        <v>832.60955325832458</v>
      </c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</row>
    <row r="101" spans="1:32" s="115" customFormat="1" x14ac:dyDescent="0.2">
      <c r="A101" s="95" t="s">
        <v>4</v>
      </c>
      <c r="B101" s="76" t="s">
        <v>37</v>
      </c>
      <c r="C101" s="76"/>
      <c r="D101" s="96">
        <v>135</v>
      </c>
      <c r="E101" s="112"/>
      <c r="F101" s="112"/>
      <c r="G101" s="112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</row>
    <row r="102" spans="1:32" s="115" customFormat="1" x14ac:dyDescent="0.2">
      <c r="A102" s="95" t="s">
        <v>6</v>
      </c>
      <c r="B102" s="191" t="s">
        <v>28</v>
      </c>
      <c r="C102" s="191"/>
      <c r="D102" s="96"/>
      <c r="E102" s="112"/>
      <c r="F102" s="112"/>
      <c r="G102" s="112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</row>
    <row r="103" spans="1:32" x14ac:dyDescent="0.2">
      <c r="A103" s="95" t="s">
        <v>22</v>
      </c>
      <c r="B103" s="191" t="s">
        <v>28</v>
      </c>
      <c r="C103" s="191"/>
      <c r="D103" s="96"/>
      <c r="F103" s="84"/>
      <c r="G103" s="84"/>
    </row>
    <row r="104" spans="1:32" x14ac:dyDescent="0.2">
      <c r="A104" s="95" t="s">
        <v>23</v>
      </c>
      <c r="B104" s="191" t="s">
        <v>28</v>
      </c>
      <c r="C104" s="191"/>
      <c r="D104" s="96"/>
    </row>
    <row r="105" spans="1:32" x14ac:dyDescent="0.2">
      <c r="A105" s="193" t="s">
        <v>86</v>
      </c>
      <c r="B105" s="193"/>
      <c r="C105" s="193"/>
      <c r="D105" s="92">
        <f>SUM(D99:D104)</f>
        <v>1041.7984119997063</v>
      </c>
      <c r="E105" s="84"/>
    </row>
    <row r="106" spans="1:32" x14ac:dyDescent="0.2">
      <c r="A106" s="195"/>
      <c r="B106" s="196"/>
      <c r="C106" s="196"/>
      <c r="D106" s="197"/>
    </row>
    <row r="107" spans="1:32" ht="15.75" x14ac:dyDescent="0.2">
      <c r="A107" s="194" t="s">
        <v>96</v>
      </c>
      <c r="B107" s="194"/>
      <c r="C107" s="194"/>
      <c r="D107" s="194"/>
      <c r="E107" s="84"/>
    </row>
    <row r="108" spans="1:32" ht="15.75" x14ac:dyDescent="0.25">
      <c r="A108" s="49">
        <v>6</v>
      </c>
      <c r="B108" s="94" t="s">
        <v>97</v>
      </c>
      <c r="C108" s="49" t="s">
        <v>75</v>
      </c>
      <c r="D108" s="3" t="s">
        <v>38</v>
      </c>
    </row>
    <row r="109" spans="1:32" x14ac:dyDescent="0.2">
      <c r="A109" s="56" t="s">
        <v>0</v>
      </c>
      <c r="B109" s="106" t="s">
        <v>51</v>
      </c>
      <c r="C109" s="80">
        <v>6.7900000000000002E-2</v>
      </c>
      <c r="D109" s="81">
        <f>E109*C109</f>
        <v>480.28473888533529</v>
      </c>
      <c r="E109" s="84">
        <f>D28+D64+D74+D95+D105</f>
        <v>7073.4129438193704</v>
      </c>
    </row>
    <row r="110" spans="1:32" x14ac:dyDescent="0.2">
      <c r="A110" s="56" t="s">
        <v>2</v>
      </c>
      <c r="B110" s="107" t="s">
        <v>53</v>
      </c>
      <c r="C110" s="108">
        <v>0.03</v>
      </c>
      <c r="D110" s="81">
        <f>E110*C110</f>
        <v>226.61093048114117</v>
      </c>
      <c r="E110" s="84">
        <f>E109+D109</f>
        <v>7553.6976827047056</v>
      </c>
      <c r="F110" s="54"/>
    </row>
    <row r="111" spans="1:32" x14ac:dyDescent="0.2">
      <c r="A111" s="56" t="s">
        <v>4</v>
      </c>
      <c r="B111" s="107" t="s">
        <v>52</v>
      </c>
      <c r="C111" s="109">
        <f>C114+C113+C112</f>
        <v>0.14250000000000002</v>
      </c>
      <c r="D111" s="81"/>
      <c r="E111" s="84">
        <f>E110+D110</f>
        <v>7780.3086131858472</v>
      </c>
      <c r="F111" s="54"/>
    </row>
    <row r="112" spans="1:32" x14ac:dyDescent="0.2">
      <c r="A112" s="56"/>
      <c r="B112" s="107" t="s">
        <v>98</v>
      </c>
      <c r="C112" s="108">
        <v>1.6500000000000001E-2</v>
      </c>
      <c r="D112" s="81">
        <f>$G$114*C112</f>
        <v>149.70856223622917</v>
      </c>
      <c r="E112" s="105">
        <v>1</v>
      </c>
      <c r="F112" s="54"/>
      <c r="G112" s="84"/>
      <c r="H112" s="84"/>
      <c r="I112" s="84"/>
      <c r="J112" s="84"/>
    </row>
    <row r="113" spans="1:9" x14ac:dyDescent="0.2">
      <c r="A113" s="56"/>
      <c r="B113" s="107" t="s">
        <v>99</v>
      </c>
      <c r="C113" s="108">
        <v>7.5999999999999998E-2</v>
      </c>
      <c r="D113" s="81">
        <f t="shared" ref="D113:D114" si="3">$G$114*C113</f>
        <v>689.56671090626753</v>
      </c>
      <c r="E113" s="51">
        <f>C111</f>
        <v>0.14250000000000002</v>
      </c>
    </row>
    <row r="114" spans="1:9" x14ac:dyDescent="0.2">
      <c r="A114" s="56"/>
      <c r="B114" s="107" t="s">
        <v>100</v>
      </c>
      <c r="C114" s="108">
        <v>0.05</v>
      </c>
      <c r="D114" s="81">
        <f t="shared" si="3"/>
        <v>453.66230980675505</v>
      </c>
      <c r="E114" s="51">
        <f>E112-E113</f>
        <v>0.85749999999999993</v>
      </c>
      <c r="F114" s="84">
        <f>E111</f>
        <v>7780.3086131858472</v>
      </c>
      <c r="G114" s="84">
        <f>F114/E114</f>
        <v>9073.2461961351</v>
      </c>
      <c r="H114" s="84">
        <f>G114-F114</f>
        <v>1292.9375829492528</v>
      </c>
      <c r="I114" s="84">
        <f>H114-D112-D113-D114</f>
        <v>1.0231815394945443E-12</v>
      </c>
    </row>
    <row r="115" spans="1:9" x14ac:dyDescent="0.2">
      <c r="A115" s="193" t="s">
        <v>86</v>
      </c>
      <c r="B115" s="193"/>
      <c r="C115" s="98">
        <f>SUM(C109:C111)</f>
        <v>0.2404</v>
      </c>
      <c r="D115" s="96">
        <f>SUM(D109:D114)</f>
        <v>1999.833252315728</v>
      </c>
      <c r="E115" s="84">
        <f>D115</f>
        <v>1999.833252315728</v>
      </c>
    </row>
    <row r="116" spans="1:9" x14ac:dyDescent="0.2">
      <c r="A116" s="56"/>
      <c r="B116" s="56"/>
      <c r="C116" s="98"/>
      <c r="D116" s="96"/>
    </row>
    <row r="117" spans="1:9" ht="15.75" x14ac:dyDescent="0.2">
      <c r="A117" s="190" t="s">
        <v>105</v>
      </c>
      <c r="B117" s="190"/>
      <c r="C117" s="190"/>
      <c r="D117" s="190"/>
    </row>
    <row r="118" spans="1:9" ht="15.75" x14ac:dyDescent="0.2">
      <c r="A118" s="76"/>
      <c r="B118" s="190" t="s">
        <v>101</v>
      </c>
      <c r="C118" s="190"/>
      <c r="D118" s="3" t="s">
        <v>38</v>
      </c>
    </row>
    <row r="119" spans="1:9" x14ac:dyDescent="0.2">
      <c r="A119" s="56" t="s">
        <v>0</v>
      </c>
      <c r="B119" s="206" t="s">
        <v>54</v>
      </c>
      <c r="C119" s="206"/>
      <c r="D119" s="4">
        <f>D28</f>
        <v>2575.9128599999999</v>
      </c>
    </row>
    <row r="120" spans="1:9" x14ac:dyDescent="0.2">
      <c r="A120" s="56" t="s">
        <v>2</v>
      </c>
      <c r="B120" s="206" t="s">
        <v>66</v>
      </c>
      <c r="C120" s="206" t="s">
        <v>55</v>
      </c>
      <c r="D120" s="4">
        <f>D64</f>
        <v>2882.3034691836638</v>
      </c>
      <c r="F120" s="84"/>
    </row>
    <row r="121" spans="1:9" x14ac:dyDescent="0.2">
      <c r="A121" s="56" t="s">
        <v>4</v>
      </c>
      <c r="B121" s="206" t="s">
        <v>87</v>
      </c>
      <c r="C121" s="206" t="s">
        <v>46</v>
      </c>
      <c r="D121" s="4">
        <f>D74</f>
        <v>172.84375290599996</v>
      </c>
      <c r="E121" s="84"/>
      <c r="F121" s="84"/>
    </row>
    <row r="122" spans="1:9" x14ac:dyDescent="0.2">
      <c r="A122" s="56" t="s">
        <v>6</v>
      </c>
      <c r="B122" s="206" t="s">
        <v>88</v>
      </c>
      <c r="C122" s="206" t="s">
        <v>49</v>
      </c>
      <c r="D122" s="4">
        <f>D95</f>
        <v>400.55444972999999</v>
      </c>
    </row>
    <row r="123" spans="1:9" x14ac:dyDescent="0.2">
      <c r="A123" s="56" t="s">
        <v>22</v>
      </c>
      <c r="B123" s="206" t="s">
        <v>94</v>
      </c>
      <c r="C123" s="206" t="s">
        <v>50</v>
      </c>
      <c r="D123" s="4">
        <f>D105</f>
        <v>1041.7984119997063</v>
      </c>
    </row>
    <row r="124" spans="1:9" x14ac:dyDescent="0.2">
      <c r="A124" s="207" t="s">
        <v>102</v>
      </c>
      <c r="B124" s="207"/>
      <c r="C124" s="207"/>
      <c r="D124" s="4">
        <f>SUM(D119:D123)</f>
        <v>7073.4129438193704</v>
      </c>
    </row>
    <row r="125" spans="1:9" x14ac:dyDescent="0.2">
      <c r="A125" s="56" t="s">
        <v>23</v>
      </c>
      <c r="B125" s="206" t="s">
        <v>103</v>
      </c>
      <c r="C125" s="206" t="s">
        <v>50</v>
      </c>
      <c r="D125" s="4">
        <f>D115</f>
        <v>1999.833252315728</v>
      </c>
    </row>
    <row r="126" spans="1:9" ht="15.75" x14ac:dyDescent="0.2">
      <c r="A126" s="190" t="s">
        <v>104</v>
      </c>
      <c r="B126" s="190"/>
      <c r="C126" s="190"/>
      <c r="D126" s="3">
        <f>SUM(D124:D125)</f>
        <v>9073.2461961350982</v>
      </c>
      <c r="F126" s="84"/>
      <c r="G126" s="84"/>
    </row>
    <row r="127" spans="1:9" x14ac:dyDescent="0.2">
      <c r="A127" s="205"/>
      <c r="B127" s="205"/>
      <c r="C127" s="205"/>
      <c r="D127" s="205"/>
    </row>
  </sheetData>
  <mergeCells count="83">
    <mergeCell ref="A1:D1"/>
    <mergeCell ref="A2:D2"/>
    <mergeCell ref="E2:I12"/>
    <mergeCell ref="J2:O12"/>
    <mergeCell ref="A3:D3"/>
    <mergeCell ref="B4:C4"/>
    <mergeCell ref="B5:C5"/>
    <mergeCell ref="B6:C6"/>
    <mergeCell ref="B7:C7"/>
    <mergeCell ref="A8:D8"/>
    <mergeCell ref="A9:C9"/>
    <mergeCell ref="A10:C10"/>
    <mergeCell ref="A11:D11"/>
    <mergeCell ref="A12:D12"/>
    <mergeCell ref="B13:C13"/>
    <mergeCell ref="H27:I27"/>
    <mergeCell ref="J13:K13"/>
    <mergeCell ref="B14:C14"/>
    <mergeCell ref="B15:C15"/>
    <mergeCell ref="B16:C16"/>
    <mergeCell ref="B17:C17"/>
    <mergeCell ref="A18:D18"/>
    <mergeCell ref="E18:K18"/>
    <mergeCell ref="E13:I13"/>
    <mergeCell ref="H20:I20"/>
    <mergeCell ref="H21:I21"/>
    <mergeCell ref="E25:K25"/>
    <mergeCell ref="L25:P25"/>
    <mergeCell ref="H26:I26"/>
    <mergeCell ref="B54:C54"/>
    <mergeCell ref="A29:D29"/>
    <mergeCell ref="A30:D30"/>
    <mergeCell ref="A31:D31"/>
    <mergeCell ref="A36:D36"/>
    <mergeCell ref="A37:D37"/>
    <mergeCell ref="A48:D48"/>
    <mergeCell ref="A49:D49"/>
    <mergeCell ref="B50:C50"/>
    <mergeCell ref="B51:C51"/>
    <mergeCell ref="B52:C52"/>
    <mergeCell ref="B53:C53"/>
    <mergeCell ref="A76:D76"/>
    <mergeCell ref="B55:C55"/>
    <mergeCell ref="B56:C56"/>
    <mergeCell ref="A57:C57"/>
    <mergeCell ref="A58:D58"/>
    <mergeCell ref="A59:D59"/>
    <mergeCell ref="B63:C63"/>
    <mergeCell ref="A64:B64"/>
    <mergeCell ref="A65:D65"/>
    <mergeCell ref="A66:D66"/>
    <mergeCell ref="A74:B74"/>
    <mergeCell ref="A75:D75"/>
    <mergeCell ref="B98:C98"/>
    <mergeCell ref="A84:B84"/>
    <mergeCell ref="A85:B85"/>
    <mergeCell ref="A86:D86"/>
    <mergeCell ref="B87:C87"/>
    <mergeCell ref="B88:C88"/>
    <mergeCell ref="A89:C89"/>
    <mergeCell ref="A90:D90"/>
    <mergeCell ref="A91:D91"/>
    <mergeCell ref="A95:B95"/>
    <mergeCell ref="A96:D96"/>
    <mergeCell ref="A97:D97"/>
    <mergeCell ref="B118:C118"/>
    <mergeCell ref="B102:C102"/>
    <mergeCell ref="B103:C103"/>
    <mergeCell ref="B104:C104"/>
    <mergeCell ref="A105:C105"/>
    <mergeCell ref="A106:D106"/>
    <mergeCell ref="A107:D107"/>
    <mergeCell ref="A115:B115"/>
    <mergeCell ref="A117:D117"/>
    <mergeCell ref="B125:C125"/>
    <mergeCell ref="A126:C126"/>
    <mergeCell ref="A127:D127"/>
    <mergeCell ref="B119:C119"/>
    <mergeCell ref="B120:C120"/>
    <mergeCell ref="B121:C121"/>
    <mergeCell ref="B122:C122"/>
    <mergeCell ref="B123:C123"/>
    <mergeCell ref="A124:C124"/>
  </mergeCells>
  <printOptions horizontalCentered="1"/>
  <pageMargins left="0.39370078740157483" right="0.39370078740157483" top="1.7322834645669292" bottom="1.1811023622047245" header="0" footer="0"/>
  <pageSetup paperSize="9" scale="76" orientation="portrait" r:id="rId1"/>
  <headerFooter scaleWithDoc="0"/>
  <rowBreaks count="2" manualBreakCount="2">
    <brk id="48" max="3" man="1"/>
    <brk id="85" max="3" man="1"/>
  </rowBreaks>
  <colBreaks count="1" manualBreakCount="1">
    <brk id="4" min="1" max="84" man="1"/>
  </col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27"/>
  <sheetViews>
    <sheetView view="pageBreakPreview" topLeftCell="A73" zoomScaleNormal="100" zoomScaleSheetLayoutView="100" workbookViewId="0">
      <selection activeCell="B112" sqref="B112"/>
    </sheetView>
  </sheetViews>
  <sheetFormatPr defaultRowHeight="15" x14ac:dyDescent="0.2"/>
  <cols>
    <col min="1" max="1" width="7.140625" style="110" customWidth="1"/>
    <col min="2" max="2" width="62.140625" style="54" customWidth="1"/>
    <col min="3" max="3" width="19.85546875" style="86" customWidth="1"/>
    <col min="4" max="4" width="27.5703125" style="111" customWidth="1"/>
    <col min="5" max="5" width="27.42578125" style="53" customWidth="1"/>
    <col min="6" max="6" width="20.7109375" style="53" bestFit="1" customWidth="1"/>
    <col min="7" max="7" width="19.28515625" style="53" bestFit="1" customWidth="1"/>
    <col min="8" max="8" width="14.85546875" style="53" bestFit="1" customWidth="1"/>
    <col min="9" max="9" width="13.140625" style="53" bestFit="1" customWidth="1"/>
    <col min="10" max="11" width="19.85546875" style="53" bestFit="1" customWidth="1"/>
    <col min="12" max="12" width="15.5703125" style="53" bestFit="1" customWidth="1"/>
    <col min="13" max="13" width="12.85546875" style="53" bestFit="1" customWidth="1"/>
    <col min="14" max="14" width="17.5703125" style="53" bestFit="1" customWidth="1"/>
    <col min="15" max="15" width="13.140625" style="53" bestFit="1" customWidth="1"/>
    <col min="16" max="32" width="9.140625" style="53"/>
    <col min="33" max="16384" width="9.140625" style="54"/>
  </cols>
  <sheetData>
    <row r="1" spans="1:16" ht="15.75" x14ac:dyDescent="0.25">
      <c r="A1" s="198" t="s">
        <v>61</v>
      </c>
      <c r="B1" s="198"/>
      <c r="C1" s="198"/>
      <c r="D1" s="198"/>
      <c r="E1" s="51">
        <v>4.1000000000000002E-2</v>
      </c>
      <c r="F1" s="52">
        <v>1466.89</v>
      </c>
    </row>
    <row r="2" spans="1:16" x14ac:dyDescent="0.2">
      <c r="A2" s="200" t="s">
        <v>60</v>
      </c>
      <c r="B2" s="200"/>
      <c r="C2" s="200"/>
      <c r="D2" s="200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55"/>
    </row>
    <row r="3" spans="1:16" x14ac:dyDescent="0.2">
      <c r="A3" s="193"/>
      <c r="B3" s="193"/>
      <c r="C3" s="193"/>
      <c r="D3" s="193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55"/>
    </row>
    <row r="4" spans="1:16" x14ac:dyDescent="0.2">
      <c r="A4" s="56" t="s">
        <v>0</v>
      </c>
      <c r="B4" s="189" t="s">
        <v>1</v>
      </c>
      <c r="C4" s="189"/>
      <c r="D4" s="57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55"/>
    </row>
    <row r="5" spans="1:16" x14ac:dyDescent="0.2">
      <c r="A5" s="56" t="s">
        <v>2</v>
      </c>
      <c r="B5" s="189" t="s">
        <v>3</v>
      </c>
      <c r="C5" s="189"/>
      <c r="D5" s="4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55"/>
    </row>
    <row r="6" spans="1:16" x14ac:dyDescent="0.2">
      <c r="A6" s="56" t="s">
        <v>4</v>
      </c>
      <c r="B6" s="189" t="s">
        <v>5</v>
      </c>
      <c r="C6" s="189"/>
      <c r="D6" s="4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55"/>
    </row>
    <row r="7" spans="1:16" x14ac:dyDescent="0.2">
      <c r="A7" s="56" t="s">
        <v>6</v>
      </c>
      <c r="B7" s="189" t="s">
        <v>7</v>
      </c>
      <c r="C7" s="189"/>
      <c r="D7" s="58">
        <v>12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55"/>
    </row>
    <row r="8" spans="1:16" x14ac:dyDescent="0.2">
      <c r="A8" s="193"/>
      <c r="B8" s="193"/>
      <c r="C8" s="193"/>
      <c r="D8" s="193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55"/>
    </row>
    <row r="9" spans="1:16" x14ac:dyDescent="0.2">
      <c r="A9" s="189" t="s">
        <v>8</v>
      </c>
      <c r="B9" s="189"/>
      <c r="C9" s="189"/>
      <c r="D9" s="4" t="s">
        <v>9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55"/>
    </row>
    <row r="10" spans="1:16" x14ac:dyDescent="0.2">
      <c r="A10" s="189" t="s">
        <v>10</v>
      </c>
      <c r="B10" s="189"/>
      <c r="C10" s="189"/>
      <c r="D10" s="59" t="s">
        <v>111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55"/>
    </row>
    <row r="11" spans="1:16" ht="15.75" x14ac:dyDescent="0.2">
      <c r="A11" s="194" t="s">
        <v>62</v>
      </c>
      <c r="B11" s="194"/>
      <c r="C11" s="194"/>
      <c r="D11" s="194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55"/>
    </row>
    <row r="12" spans="1:16" ht="15.75" x14ac:dyDescent="0.2">
      <c r="A12" s="190" t="s">
        <v>11</v>
      </c>
      <c r="B12" s="190"/>
      <c r="C12" s="190"/>
      <c r="D12" s="190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55"/>
    </row>
    <row r="13" spans="1:16" x14ac:dyDescent="0.2">
      <c r="A13" s="56">
        <v>1</v>
      </c>
      <c r="B13" s="189" t="s">
        <v>12</v>
      </c>
      <c r="C13" s="189"/>
      <c r="D13" s="59" t="s">
        <v>13</v>
      </c>
      <c r="E13" s="204"/>
      <c r="F13" s="204"/>
      <c r="G13" s="204"/>
      <c r="H13" s="204"/>
      <c r="I13" s="204"/>
      <c r="J13" s="204"/>
      <c r="K13" s="204"/>
      <c r="L13" s="60"/>
      <c r="M13" s="60"/>
      <c r="N13" s="60"/>
      <c r="O13" s="60"/>
      <c r="P13" s="60"/>
    </row>
    <row r="14" spans="1:16" x14ac:dyDescent="0.2">
      <c r="A14" s="56">
        <v>2</v>
      </c>
      <c r="B14" s="189" t="s">
        <v>63</v>
      </c>
      <c r="C14" s="189"/>
      <c r="D14" s="59"/>
      <c r="E14" s="61"/>
      <c r="F14" s="61"/>
      <c r="G14" s="62"/>
      <c r="H14" s="62"/>
      <c r="I14" s="62"/>
      <c r="J14" s="62"/>
      <c r="K14" s="62"/>
      <c r="L14" s="60"/>
      <c r="M14" s="60"/>
      <c r="N14" s="60"/>
      <c r="O14" s="60"/>
      <c r="P14" s="60"/>
    </row>
    <row r="15" spans="1:16" ht="18" customHeight="1" x14ac:dyDescent="0.2">
      <c r="A15" s="56">
        <v>3</v>
      </c>
      <c r="B15" s="189" t="s">
        <v>14</v>
      </c>
      <c r="C15" s="189"/>
      <c r="D15" s="3">
        <v>1527.0324900000001</v>
      </c>
      <c r="E15" s="60"/>
      <c r="F15" s="63"/>
      <c r="G15" s="64"/>
      <c r="H15" s="63"/>
      <c r="I15" s="64"/>
      <c r="J15" s="65"/>
      <c r="K15" s="64"/>
      <c r="L15" s="62"/>
      <c r="M15" s="60"/>
      <c r="N15" s="60"/>
      <c r="O15" s="60"/>
      <c r="P15" s="60"/>
    </row>
    <row r="16" spans="1:16" x14ac:dyDescent="0.2">
      <c r="A16" s="56">
        <v>4</v>
      </c>
      <c r="B16" s="189" t="s">
        <v>15</v>
      </c>
      <c r="C16" s="189"/>
      <c r="D16" s="4" t="str">
        <f>D10</f>
        <v>Jauzeiro</v>
      </c>
      <c r="E16" s="66"/>
      <c r="F16" s="66"/>
      <c r="G16" s="66"/>
      <c r="H16" s="66"/>
      <c r="I16" s="66"/>
      <c r="J16" s="66"/>
      <c r="K16" s="66"/>
      <c r="L16" s="60"/>
      <c r="M16" s="66"/>
      <c r="N16" s="64"/>
      <c r="O16" s="67"/>
      <c r="P16" s="60"/>
    </row>
    <row r="17" spans="1:16" x14ac:dyDescent="0.2">
      <c r="A17" s="56">
        <v>5</v>
      </c>
      <c r="B17" s="189" t="s">
        <v>16</v>
      </c>
      <c r="C17" s="189"/>
      <c r="D17" s="68">
        <v>44197</v>
      </c>
      <c r="E17" s="66"/>
      <c r="F17" s="66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15.75" x14ac:dyDescent="0.2">
      <c r="A18" s="194" t="s">
        <v>58</v>
      </c>
      <c r="B18" s="194"/>
      <c r="C18" s="194"/>
      <c r="D18" s="194"/>
      <c r="E18" s="204"/>
      <c r="F18" s="204"/>
      <c r="G18" s="204"/>
      <c r="H18" s="204"/>
      <c r="I18" s="204"/>
      <c r="J18" s="204"/>
      <c r="K18" s="204"/>
      <c r="L18" s="60"/>
      <c r="M18" s="60"/>
      <c r="N18" s="60"/>
      <c r="O18" s="60"/>
      <c r="P18" s="60"/>
    </row>
    <row r="19" spans="1:16" ht="15.75" x14ac:dyDescent="0.2">
      <c r="A19" s="49">
        <v>1</v>
      </c>
      <c r="B19" s="48" t="s">
        <v>76</v>
      </c>
      <c r="C19" s="49" t="s">
        <v>75</v>
      </c>
      <c r="D19" s="3" t="s">
        <v>38</v>
      </c>
      <c r="E19" s="62"/>
      <c r="F19" s="62"/>
      <c r="G19" s="62"/>
      <c r="H19" s="62"/>
      <c r="I19" s="62"/>
      <c r="J19" s="62"/>
      <c r="K19" s="62"/>
      <c r="L19" s="60"/>
      <c r="M19" s="60"/>
      <c r="N19" s="60"/>
      <c r="O19" s="60"/>
      <c r="P19" s="60"/>
    </row>
    <row r="20" spans="1:16" ht="15.75" x14ac:dyDescent="0.2">
      <c r="A20" s="56" t="s">
        <v>0</v>
      </c>
      <c r="B20" s="69" t="s">
        <v>17</v>
      </c>
      <c r="C20" s="70" t="s">
        <v>18</v>
      </c>
      <c r="D20" s="71">
        <f>D15</f>
        <v>1527.0324900000001</v>
      </c>
      <c r="E20" s="64"/>
      <c r="F20" s="64"/>
      <c r="G20" s="64"/>
      <c r="H20" s="203"/>
      <c r="I20" s="203"/>
      <c r="J20" s="64"/>
      <c r="K20" s="64"/>
      <c r="L20" s="60"/>
      <c r="M20" s="60"/>
      <c r="N20" s="60"/>
      <c r="O20" s="60"/>
      <c r="P20" s="60"/>
    </row>
    <row r="21" spans="1:16" x14ac:dyDescent="0.2">
      <c r="A21" s="56" t="s">
        <v>2</v>
      </c>
      <c r="B21" s="69" t="s">
        <v>19</v>
      </c>
      <c r="C21" s="72">
        <v>0.3</v>
      </c>
      <c r="D21" s="73">
        <f>D20*C21</f>
        <v>458.10974700000003</v>
      </c>
      <c r="E21" s="61"/>
      <c r="F21" s="62"/>
      <c r="G21" s="61"/>
      <c r="H21" s="204"/>
      <c r="I21" s="204"/>
      <c r="J21" s="66"/>
      <c r="K21" s="74"/>
      <c r="L21" s="60"/>
      <c r="M21" s="60"/>
      <c r="N21" s="60"/>
      <c r="O21" s="60"/>
      <c r="P21" s="60"/>
    </row>
    <row r="22" spans="1:16" x14ac:dyDescent="0.2">
      <c r="A22" s="56" t="s">
        <v>4</v>
      </c>
      <c r="B22" s="69" t="s">
        <v>20</v>
      </c>
      <c r="C22" s="72"/>
      <c r="D22" s="73">
        <v>0</v>
      </c>
      <c r="E22" s="60"/>
      <c r="F22" s="66"/>
      <c r="G22" s="66"/>
      <c r="H22" s="75"/>
      <c r="I22" s="66"/>
      <c r="J22" s="66"/>
      <c r="K22" s="66"/>
      <c r="L22" s="60"/>
      <c r="M22" s="60"/>
      <c r="N22" s="60"/>
      <c r="O22" s="60"/>
      <c r="P22" s="60"/>
    </row>
    <row r="23" spans="1:16" x14ac:dyDescent="0.2">
      <c r="A23" s="56" t="s">
        <v>6</v>
      </c>
      <c r="B23" s="69" t="s">
        <v>21</v>
      </c>
      <c r="C23" s="72"/>
      <c r="D23" s="73">
        <v>0</v>
      </c>
      <c r="E23" s="66"/>
      <c r="F23" s="66"/>
      <c r="G23" s="66"/>
      <c r="H23" s="75"/>
      <c r="I23" s="74"/>
      <c r="J23" s="60"/>
      <c r="K23" s="74"/>
      <c r="L23" s="60"/>
      <c r="M23" s="60"/>
      <c r="N23" s="60"/>
      <c r="O23" s="60"/>
      <c r="P23" s="60"/>
    </row>
    <row r="24" spans="1:16" x14ac:dyDescent="0.2">
      <c r="A24" s="56" t="s">
        <v>22</v>
      </c>
      <c r="B24" s="69" t="s">
        <v>64</v>
      </c>
      <c r="C24" s="72"/>
      <c r="D24" s="73">
        <v>0</v>
      </c>
      <c r="E24" s="66"/>
      <c r="F24" s="66"/>
      <c r="G24" s="66"/>
      <c r="H24" s="66"/>
      <c r="I24" s="66"/>
      <c r="J24" s="66"/>
      <c r="K24" s="66"/>
      <c r="L24" s="60"/>
      <c r="M24" s="66"/>
      <c r="N24" s="64"/>
      <c r="O24" s="67"/>
      <c r="P24" s="60"/>
    </row>
    <row r="25" spans="1:16" x14ac:dyDescent="0.2">
      <c r="A25" s="56" t="s">
        <v>23</v>
      </c>
      <c r="B25" s="69" t="s">
        <v>24</v>
      </c>
      <c r="C25" s="72"/>
      <c r="D25" s="73">
        <v>0</v>
      </c>
      <c r="E25" s="204"/>
      <c r="F25" s="204"/>
      <c r="G25" s="204"/>
      <c r="H25" s="204"/>
      <c r="I25" s="204"/>
      <c r="J25" s="204"/>
      <c r="K25" s="204"/>
      <c r="L25" s="202"/>
      <c r="M25" s="202"/>
      <c r="N25" s="202"/>
      <c r="O25" s="202"/>
      <c r="P25" s="202"/>
    </row>
    <row r="26" spans="1:16" x14ac:dyDescent="0.2">
      <c r="A26" s="56" t="s">
        <v>25</v>
      </c>
      <c r="B26" s="76" t="s">
        <v>65</v>
      </c>
      <c r="C26" s="72"/>
      <c r="D26" s="73">
        <v>0</v>
      </c>
      <c r="E26" s="64"/>
      <c r="F26" s="65"/>
      <c r="G26" s="64"/>
      <c r="H26" s="203"/>
      <c r="I26" s="203"/>
      <c r="J26" s="64"/>
      <c r="K26" s="64"/>
      <c r="L26" s="60"/>
      <c r="M26" s="66"/>
      <c r="N26" s="64"/>
      <c r="O26" s="67"/>
      <c r="P26" s="60"/>
    </row>
    <row r="27" spans="1:16" x14ac:dyDescent="0.2">
      <c r="A27" s="56" t="s">
        <v>27</v>
      </c>
      <c r="B27" s="69" t="s">
        <v>26</v>
      </c>
      <c r="C27" s="72"/>
      <c r="D27" s="73">
        <v>0</v>
      </c>
      <c r="E27" s="61"/>
      <c r="F27" s="61"/>
      <c r="G27" s="77"/>
      <c r="H27" s="204"/>
      <c r="I27" s="204"/>
      <c r="J27" s="66"/>
      <c r="K27" s="74"/>
      <c r="L27" s="60"/>
      <c r="M27" s="60"/>
      <c r="N27" s="60"/>
      <c r="O27" s="60"/>
      <c r="P27" s="60"/>
    </row>
    <row r="28" spans="1:16" ht="15.75" x14ac:dyDescent="0.2">
      <c r="A28" s="49"/>
      <c r="B28" s="78" t="s">
        <v>29</v>
      </c>
      <c r="C28" s="70"/>
      <c r="D28" s="79">
        <f>SUM(D20:D27)</f>
        <v>1985.142237</v>
      </c>
    </row>
    <row r="29" spans="1:16" x14ac:dyDescent="0.2">
      <c r="A29" s="193"/>
      <c r="B29" s="193"/>
      <c r="C29" s="193"/>
      <c r="D29" s="193"/>
    </row>
    <row r="30" spans="1:16" ht="15.75" x14ac:dyDescent="0.2">
      <c r="A30" s="194" t="s">
        <v>66</v>
      </c>
      <c r="B30" s="194"/>
      <c r="C30" s="194"/>
      <c r="D30" s="194"/>
    </row>
    <row r="31" spans="1:16" ht="15.75" x14ac:dyDescent="0.2">
      <c r="A31" s="194" t="s">
        <v>67</v>
      </c>
      <c r="B31" s="194"/>
      <c r="C31" s="194"/>
      <c r="D31" s="194"/>
    </row>
    <row r="32" spans="1:16" ht="31.5" x14ac:dyDescent="0.2">
      <c r="A32" s="49" t="s">
        <v>69</v>
      </c>
      <c r="B32" s="78" t="s">
        <v>68</v>
      </c>
      <c r="C32" s="49" t="s">
        <v>75</v>
      </c>
      <c r="D32" s="3" t="s">
        <v>38</v>
      </c>
    </row>
    <row r="33" spans="1:6" x14ac:dyDescent="0.2">
      <c r="A33" s="56" t="s">
        <v>0</v>
      </c>
      <c r="B33" s="69" t="s">
        <v>70</v>
      </c>
      <c r="C33" s="80">
        <v>8.3299999999999999E-2</v>
      </c>
      <c r="D33" s="81">
        <f>C33*$D$28</f>
        <v>165.36234834210001</v>
      </c>
    </row>
    <row r="34" spans="1:6" x14ac:dyDescent="0.2">
      <c r="A34" s="56" t="s">
        <v>2</v>
      </c>
      <c r="B34" s="69" t="s">
        <v>71</v>
      </c>
      <c r="C34" s="80">
        <v>0.121</v>
      </c>
      <c r="D34" s="81">
        <f>C34*$D$28</f>
        <v>240.20221067699998</v>
      </c>
    </row>
    <row r="35" spans="1:6" x14ac:dyDescent="0.2">
      <c r="A35" s="56"/>
      <c r="B35" s="56" t="s">
        <v>45</v>
      </c>
      <c r="C35" s="80">
        <f>SUM(C33:C34)</f>
        <v>0.20429999999999998</v>
      </c>
      <c r="D35" s="81">
        <f>SUM(D33:D34)</f>
        <v>405.56455901909999</v>
      </c>
    </row>
    <row r="36" spans="1:6" x14ac:dyDescent="0.2">
      <c r="A36" s="193"/>
      <c r="B36" s="193"/>
      <c r="C36" s="193"/>
      <c r="D36" s="193"/>
    </row>
    <row r="37" spans="1:6" ht="33" customHeight="1" x14ac:dyDescent="0.2">
      <c r="A37" s="199" t="s">
        <v>72</v>
      </c>
      <c r="B37" s="199"/>
      <c r="C37" s="199"/>
      <c r="D37" s="199"/>
    </row>
    <row r="38" spans="1:6" ht="15.75" x14ac:dyDescent="0.25">
      <c r="A38" s="82" t="s">
        <v>74</v>
      </c>
      <c r="B38" s="78" t="s">
        <v>73</v>
      </c>
      <c r="C38" s="49" t="s">
        <v>75</v>
      </c>
      <c r="D38" s="3" t="s">
        <v>38</v>
      </c>
    </row>
    <row r="39" spans="1:6" x14ac:dyDescent="0.2">
      <c r="A39" s="56" t="s">
        <v>0</v>
      </c>
      <c r="B39" s="83" t="s">
        <v>39</v>
      </c>
      <c r="C39" s="80">
        <v>0.2</v>
      </c>
      <c r="D39" s="81">
        <f>$E$39*C39</f>
        <v>478.14135920382</v>
      </c>
      <c r="E39" s="84">
        <f>D28+D35</f>
        <v>2390.7067960190998</v>
      </c>
    </row>
    <row r="40" spans="1:6" x14ac:dyDescent="0.2">
      <c r="A40" s="56" t="s">
        <v>2</v>
      </c>
      <c r="B40" s="83" t="s">
        <v>41</v>
      </c>
      <c r="C40" s="80">
        <v>2.5000000000000001E-2</v>
      </c>
      <c r="D40" s="81">
        <f t="shared" ref="D40:D46" si="0">$E$39*C40</f>
        <v>59.7676699004775</v>
      </c>
      <c r="E40" s="85"/>
      <c r="F40" s="86"/>
    </row>
    <row r="41" spans="1:6" x14ac:dyDescent="0.2">
      <c r="A41" s="56" t="s">
        <v>4</v>
      </c>
      <c r="B41" s="83" t="s">
        <v>77</v>
      </c>
      <c r="C41" s="80">
        <v>0.03</v>
      </c>
      <c r="D41" s="81">
        <f t="shared" si="0"/>
        <v>71.721203880572986</v>
      </c>
      <c r="E41" s="87"/>
      <c r="F41" s="88"/>
    </row>
    <row r="42" spans="1:6" x14ac:dyDescent="0.2">
      <c r="A42" s="56" t="s">
        <v>6</v>
      </c>
      <c r="B42" s="83" t="s">
        <v>78</v>
      </c>
      <c r="C42" s="80">
        <v>1.4999999999999999E-2</v>
      </c>
      <c r="D42" s="81">
        <f t="shared" si="0"/>
        <v>35.860601940286493</v>
      </c>
      <c r="E42" s="89"/>
      <c r="F42" s="86"/>
    </row>
    <row r="43" spans="1:6" x14ac:dyDescent="0.2">
      <c r="A43" s="56" t="s">
        <v>22</v>
      </c>
      <c r="B43" s="83" t="s">
        <v>79</v>
      </c>
      <c r="C43" s="80">
        <v>0.01</v>
      </c>
      <c r="D43" s="81">
        <f t="shared" si="0"/>
        <v>23.907067960191</v>
      </c>
      <c r="E43" s="85"/>
      <c r="F43" s="86"/>
    </row>
    <row r="44" spans="1:6" x14ac:dyDescent="0.2">
      <c r="A44" s="56" t="s">
        <v>23</v>
      </c>
      <c r="B44" s="83" t="s">
        <v>43</v>
      </c>
      <c r="C44" s="80">
        <v>6.0000000000000001E-3</v>
      </c>
      <c r="D44" s="81">
        <f t="shared" si="0"/>
        <v>14.344240776114599</v>
      </c>
      <c r="E44" s="85"/>
      <c r="F44" s="86"/>
    </row>
    <row r="45" spans="1:6" ht="15.75" x14ac:dyDescent="0.2">
      <c r="A45" s="56" t="s">
        <v>25</v>
      </c>
      <c r="B45" s="83" t="s">
        <v>40</v>
      </c>
      <c r="C45" s="80">
        <v>2E-3</v>
      </c>
      <c r="D45" s="81">
        <f t="shared" si="0"/>
        <v>4.7814135920381995</v>
      </c>
      <c r="E45" s="85"/>
      <c r="F45" s="90"/>
    </row>
    <row r="46" spans="1:6" x14ac:dyDescent="0.2">
      <c r="A46" s="56" t="s">
        <v>27</v>
      </c>
      <c r="B46" s="83" t="s">
        <v>42</v>
      </c>
      <c r="C46" s="80">
        <v>0.08</v>
      </c>
      <c r="D46" s="81">
        <f t="shared" si="0"/>
        <v>191.256543681528</v>
      </c>
      <c r="E46" s="85"/>
      <c r="F46" s="86"/>
    </row>
    <row r="47" spans="1:6" x14ac:dyDescent="0.2">
      <c r="A47" s="56"/>
      <c r="B47" s="56" t="s">
        <v>44</v>
      </c>
      <c r="C47" s="80">
        <f>SUM(C39:C46)</f>
        <v>0.36800000000000005</v>
      </c>
      <c r="D47" s="81">
        <f>SUM(D39:D46)</f>
        <v>879.78010093502883</v>
      </c>
      <c r="E47" s="91"/>
      <c r="F47" s="86"/>
    </row>
    <row r="48" spans="1:6" x14ac:dyDescent="0.2">
      <c r="A48" s="193"/>
      <c r="B48" s="193"/>
      <c r="C48" s="193"/>
      <c r="D48" s="193"/>
      <c r="E48" s="91"/>
      <c r="F48" s="86"/>
    </row>
    <row r="49" spans="1:9" ht="15.75" x14ac:dyDescent="0.2">
      <c r="A49" s="194" t="s">
        <v>80</v>
      </c>
      <c r="B49" s="194"/>
      <c r="C49" s="194"/>
      <c r="D49" s="194"/>
    </row>
    <row r="50" spans="1:9" ht="15.75" x14ac:dyDescent="0.25">
      <c r="A50" s="82" t="s">
        <v>81</v>
      </c>
      <c r="B50" s="194" t="s">
        <v>82</v>
      </c>
      <c r="C50" s="194"/>
      <c r="D50" s="3" t="s">
        <v>38</v>
      </c>
    </row>
    <row r="51" spans="1:9" x14ac:dyDescent="0.2">
      <c r="A51" s="56" t="s">
        <v>0</v>
      </c>
      <c r="B51" s="189" t="s">
        <v>30</v>
      </c>
      <c r="C51" s="189"/>
      <c r="D51" s="92">
        <f>I51</f>
        <v>194.37805059999999</v>
      </c>
      <c r="E51" s="53">
        <v>11</v>
      </c>
      <c r="F51" s="53">
        <v>26</v>
      </c>
      <c r="G51" s="53">
        <f>E51*F51</f>
        <v>286</v>
      </c>
      <c r="H51" s="84">
        <f>D15*6/100</f>
        <v>91.621949400000005</v>
      </c>
      <c r="I51" s="53">
        <f>G51-H51</f>
        <v>194.37805059999999</v>
      </c>
    </row>
    <row r="52" spans="1:9" x14ac:dyDescent="0.2">
      <c r="A52" s="56" t="s">
        <v>2</v>
      </c>
      <c r="B52" s="189" t="s">
        <v>31</v>
      </c>
      <c r="C52" s="189"/>
      <c r="D52" s="92">
        <f>G52</f>
        <v>910</v>
      </c>
      <c r="E52" s="53">
        <v>35</v>
      </c>
      <c r="F52" s="53">
        <f>F51</f>
        <v>26</v>
      </c>
      <c r="G52" s="53">
        <f>E52*F52</f>
        <v>910</v>
      </c>
    </row>
    <row r="53" spans="1:9" x14ac:dyDescent="0.2">
      <c r="A53" s="56" t="s">
        <v>4</v>
      </c>
      <c r="B53" s="189" t="s">
        <v>83</v>
      </c>
      <c r="C53" s="189"/>
      <c r="D53" s="92">
        <f>E53</f>
        <v>160.07</v>
      </c>
      <c r="E53" s="53">
        <v>160.07</v>
      </c>
      <c r="F53" s="93"/>
    </row>
    <row r="54" spans="1:9" x14ac:dyDescent="0.2">
      <c r="A54" s="56" t="s">
        <v>6</v>
      </c>
      <c r="B54" s="189" t="s">
        <v>32</v>
      </c>
      <c r="C54" s="189"/>
      <c r="D54" s="92">
        <f>E54</f>
        <v>10.63</v>
      </c>
      <c r="E54" s="53">
        <v>10.63</v>
      </c>
    </row>
    <row r="55" spans="1:9" x14ac:dyDescent="0.2">
      <c r="A55" s="56" t="s">
        <v>22</v>
      </c>
      <c r="B55" s="189" t="s">
        <v>33</v>
      </c>
      <c r="C55" s="189"/>
      <c r="D55" s="92">
        <f>E55</f>
        <v>2.2999999999999998</v>
      </c>
      <c r="E55" s="53">
        <v>2.2999999999999998</v>
      </c>
    </row>
    <row r="56" spans="1:9" x14ac:dyDescent="0.2">
      <c r="A56" s="56" t="s">
        <v>23</v>
      </c>
      <c r="B56" s="189" t="s">
        <v>34</v>
      </c>
      <c r="C56" s="189"/>
      <c r="D56" s="92">
        <v>0</v>
      </c>
    </row>
    <row r="57" spans="1:9" x14ac:dyDescent="0.2">
      <c r="A57" s="193" t="s">
        <v>86</v>
      </c>
      <c r="B57" s="193"/>
      <c r="C57" s="193"/>
      <c r="D57" s="92">
        <f>SUM(D51:D56)</f>
        <v>1277.3780506000001</v>
      </c>
    </row>
    <row r="58" spans="1:9" x14ac:dyDescent="0.2">
      <c r="A58" s="193"/>
      <c r="B58" s="193"/>
      <c r="C58" s="193"/>
      <c r="D58" s="193"/>
    </row>
    <row r="59" spans="1:9" ht="15.75" x14ac:dyDescent="0.25">
      <c r="A59" s="198" t="s">
        <v>84</v>
      </c>
      <c r="B59" s="198"/>
      <c r="C59" s="198"/>
      <c r="D59" s="198"/>
    </row>
    <row r="60" spans="1:9" ht="15.75" x14ac:dyDescent="0.25">
      <c r="A60" s="49">
        <v>2</v>
      </c>
      <c r="B60" s="94" t="s">
        <v>85</v>
      </c>
      <c r="C60" s="49" t="s">
        <v>75</v>
      </c>
      <c r="D60" s="3" t="s">
        <v>38</v>
      </c>
    </row>
    <row r="61" spans="1:9" x14ac:dyDescent="0.2">
      <c r="A61" s="95" t="str">
        <f>A32</f>
        <v>2.1</v>
      </c>
      <c r="B61" s="69" t="s">
        <v>68</v>
      </c>
      <c r="C61" s="80">
        <f>C35</f>
        <v>0.20429999999999998</v>
      </c>
      <c r="D61" s="96">
        <f>D35</f>
        <v>405.56455901909999</v>
      </c>
      <c r="E61" s="97"/>
    </row>
    <row r="62" spans="1:9" x14ac:dyDescent="0.2">
      <c r="A62" s="95" t="str">
        <f>A38</f>
        <v>2.2</v>
      </c>
      <c r="B62" s="76" t="s">
        <v>73</v>
      </c>
      <c r="C62" s="80">
        <f>C47</f>
        <v>0.36800000000000005</v>
      </c>
      <c r="D62" s="96">
        <f>D47</f>
        <v>879.78010093502883</v>
      </c>
      <c r="E62" s="97"/>
    </row>
    <row r="63" spans="1:9" x14ac:dyDescent="0.2">
      <c r="A63" s="95" t="str">
        <f>A50</f>
        <v>2.3</v>
      </c>
      <c r="B63" s="191" t="s">
        <v>82</v>
      </c>
      <c r="C63" s="191"/>
      <c r="D63" s="96">
        <f>D57</f>
        <v>1277.3780506000001</v>
      </c>
      <c r="E63" s="97"/>
    </row>
    <row r="64" spans="1:9" x14ac:dyDescent="0.2">
      <c r="A64" s="193" t="s">
        <v>86</v>
      </c>
      <c r="B64" s="193"/>
      <c r="C64" s="98">
        <f>SUM(C61:C63)</f>
        <v>0.57230000000000003</v>
      </c>
      <c r="D64" s="92">
        <f>SUM(D61:D63)</f>
        <v>2562.7227105541288</v>
      </c>
      <c r="E64" s="84"/>
      <c r="F64" s="84"/>
    </row>
    <row r="65" spans="1:6" x14ac:dyDescent="0.2">
      <c r="A65" s="193"/>
      <c r="B65" s="193"/>
      <c r="C65" s="193"/>
      <c r="D65" s="193"/>
    </row>
    <row r="66" spans="1:6" ht="15.75" x14ac:dyDescent="0.2">
      <c r="A66" s="194" t="s">
        <v>87</v>
      </c>
      <c r="B66" s="194"/>
      <c r="C66" s="194"/>
      <c r="D66" s="194"/>
    </row>
    <row r="67" spans="1:6" ht="15.75" x14ac:dyDescent="0.2">
      <c r="A67" s="49">
        <v>3</v>
      </c>
      <c r="B67" s="49" t="s">
        <v>59</v>
      </c>
      <c r="C67" s="49" t="s">
        <v>75</v>
      </c>
      <c r="D67" s="3" t="s">
        <v>38</v>
      </c>
    </row>
    <row r="68" spans="1:6" ht="27.75" customHeight="1" x14ac:dyDescent="0.2">
      <c r="A68" s="56" t="s">
        <v>0</v>
      </c>
      <c r="B68" s="69" t="s">
        <v>138</v>
      </c>
      <c r="C68" s="80">
        <v>1.8100000000000002E-2</v>
      </c>
      <c r="D68" s="81">
        <f>$E$68*C68</f>
        <v>35.931074489700002</v>
      </c>
      <c r="E68" s="84">
        <f>D28</f>
        <v>1985.142237</v>
      </c>
    </row>
    <row r="69" spans="1:6" ht="27.75" customHeight="1" x14ac:dyDescent="0.2">
      <c r="A69" s="56" t="s">
        <v>2</v>
      </c>
      <c r="B69" s="69" t="s">
        <v>139</v>
      </c>
      <c r="C69" s="80">
        <v>1.4E-3</v>
      </c>
      <c r="D69" s="81">
        <f t="shared" ref="D69:D73" si="1">$E$68*C69</f>
        <v>2.7791991318</v>
      </c>
    </row>
    <row r="70" spans="1:6" ht="27.75" customHeight="1" x14ac:dyDescent="0.2">
      <c r="A70" s="56" t="s">
        <v>4</v>
      </c>
      <c r="B70" s="69" t="s">
        <v>140</v>
      </c>
      <c r="C70" s="99">
        <v>4.0500000000000001E-2</v>
      </c>
      <c r="D70" s="81">
        <f t="shared" si="1"/>
        <v>80.398260598500002</v>
      </c>
    </row>
    <row r="71" spans="1:6" ht="27.75" customHeight="1" x14ac:dyDescent="0.2">
      <c r="A71" s="56" t="s">
        <v>6</v>
      </c>
      <c r="B71" s="69" t="s">
        <v>141</v>
      </c>
      <c r="C71" s="99">
        <v>1.9E-3</v>
      </c>
      <c r="D71" s="81">
        <f t="shared" si="1"/>
        <v>3.7717702502999999</v>
      </c>
    </row>
    <row r="72" spans="1:6" ht="27.75" customHeight="1" x14ac:dyDescent="0.2">
      <c r="A72" s="56" t="s">
        <v>22</v>
      </c>
      <c r="B72" s="69" t="s">
        <v>142</v>
      </c>
      <c r="C72" s="99">
        <v>6.9999999999999999E-4</v>
      </c>
      <c r="D72" s="81">
        <f t="shared" si="1"/>
        <v>1.3895995659</v>
      </c>
    </row>
    <row r="73" spans="1:6" ht="41.25" customHeight="1" x14ac:dyDescent="0.2">
      <c r="A73" s="56" t="s">
        <v>144</v>
      </c>
      <c r="B73" s="69" t="s">
        <v>143</v>
      </c>
      <c r="C73" s="99">
        <v>4.4999999999999997E-3</v>
      </c>
      <c r="D73" s="81">
        <f t="shared" si="1"/>
        <v>8.9331400665</v>
      </c>
    </row>
    <row r="74" spans="1:6" ht="15.75" x14ac:dyDescent="0.2">
      <c r="A74" s="190" t="s">
        <v>45</v>
      </c>
      <c r="B74" s="190"/>
      <c r="C74" s="100">
        <f>SUM(C68:C73)</f>
        <v>6.7100000000000007E-2</v>
      </c>
      <c r="D74" s="3">
        <f>SUM(D68:D73)</f>
        <v>133.20304410269998</v>
      </c>
      <c r="E74" s="51"/>
    </row>
    <row r="75" spans="1:6" x14ac:dyDescent="0.2">
      <c r="A75" s="195"/>
      <c r="B75" s="196"/>
      <c r="C75" s="196"/>
      <c r="D75" s="197"/>
    </row>
    <row r="76" spans="1:6" ht="15.75" x14ac:dyDescent="0.2">
      <c r="A76" s="194" t="s">
        <v>88</v>
      </c>
      <c r="B76" s="194"/>
      <c r="C76" s="194"/>
      <c r="D76" s="194"/>
    </row>
    <row r="77" spans="1:6" ht="15.75" x14ac:dyDescent="0.2">
      <c r="A77" s="49" t="s">
        <v>47</v>
      </c>
      <c r="B77" s="78" t="s">
        <v>89</v>
      </c>
      <c r="C77" s="49" t="s">
        <v>75</v>
      </c>
      <c r="D77" s="3" t="s">
        <v>38</v>
      </c>
      <c r="F77" s="55"/>
    </row>
    <row r="78" spans="1:6" ht="32.25" customHeight="1" x14ac:dyDescent="0.2">
      <c r="A78" s="56" t="s">
        <v>0</v>
      </c>
      <c r="B78" s="101" t="s">
        <v>145</v>
      </c>
      <c r="C78" s="102">
        <v>9.4999999999999998E-3</v>
      </c>
      <c r="D78" s="81">
        <f>$E$78*C78</f>
        <v>18.858851251499999</v>
      </c>
      <c r="E78" s="84">
        <f>D28</f>
        <v>1985.142237</v>
      </c>
      <c r="F78" s="50"/>
    </row>
    <row r="79" spans="1:6" ht="32.25" customHeight="1" x14ac:dyDescent="0.2">
      <c r="A79" s="56" t="s">
        <v>2</v>
      </c>
      <c r="B79" s="101" t="s">
        <v>146</v>
      </c>
      <c r="C79" s="80">
        <v>4.1700000000000001E-2</v>
      </c>
      <c r="D79" s="81">
        <f t="shared" ref="D79:D83" si="2">$E$78*C79</f>
        <v>82.780431282899997</v>
      </c>
      <c r="F79" s="50"/>
    </row>
    <row r="80" spans="1:6" ht="32.25" customHeight="1" x14ac:dyDescent="0.2">
      <c r="A80" s="56" t="s">
        <v>4</v>
      </c>
      <c r="B80" s="101" t="s">
        <v>147</v>
      </c>
      <c r="C80" s="99">
        <v>1E-3</v>
      </c>
      <c r="D80" s="81">
        <f t="shared" si="2"/>
        <v>1.985142237</v>
      </c>
      <c r="F80" s="50"/>
    </row>
    <row r="81" spans="1:8" ht="32.25" customHeight="1" x14ac:dyDescent="0.2">
      <c r="A81" s="56" t="s">
        <v>6</v>
      </c>
      <c r="B81" s="101" t="s">
        <v>148</v>
      </c>
      <c r="C81" s="99">
        <v>6.3E-3</v>
      </c>
      <c r="D81" s="81">
        <f>$E$78*C81</f>
        <v>12.506396093100001</v>
      </c>
      <c r="F81" s="50"/>
    </row>
    <row r="82" spans="1:8" ht="32.25" customHeight="1" x14ac:dyDescent="0.2">
      <c r="A82" s="56" t="s">
        <v>22</v>
      </c>
      <c r="B82" s="101" t="s">
        <v>149</v>
      </c>
      <c r="C82" s="99">
        <v>2.0000000000000001E-4</v>
      </c>
      <c r="D82" s="81">
        <f t="shared" si="2"/>
        <v>0.39702844740000004</v>
      </c>
      <c r="F82" s="50"/>
    </row>
    <row r="83" spans="1:8" ht="32.25" customHeight="1" x14ac:dyDescent="0.2">
      <c r="A83" s="56" t="s">
        <v>23</v>
      </c>
      <c r="B83" s="101" t="s">
        <v>150</v>
      </c>
      <c r="C83" s="99">
        <v>9.6799999999999997E-2</v>
      </c>
      <c r="D83" s="81">
        <f t="shared" si="2"/>
        <v>192.1617685416</v>
      </c>
      <c r="F83" s="55"/>
    </row>
    <row r="84" spans="1:8" ht="16.5" customHeight="1" x14ac:dyDescent="0.2">
      <c r="A84" s="193" t="s">
        <v>45</v>
      </c>
      <c r="B84" s="193"/>
      <c r="C84" s="80">
        <f>SUM(C78:C83)</f>
        <v>0.1555</v>
      </c>
      <c r="D84" s="4">
        <f>SUM(D78:D83)</f>
        <v>308.68961785350001</v>
      </c>
      <c r="E84" s="51"/>
    </row>
    <row r="85" spans="1:8" ht="16.5" customHeight="1" x14ac:dyDescent="0.2">
      <c r="A85" s="190" t="s">
        <v>45</v>
      </c>
      <c r="B85" s="190"/>
      <c r="C85" s="100">
        <f>SUM(C84:C84)</f>
        <v>0.1555</v>
      </c>
      <c r="D85" s="3">
        <f>SUM(D84:D84)</f>
        <v>308.68961785350001</v>
      </c>
      <c r="E85" s="51"/>
    </row>
    <row r="86" spans="1:8" ht="15.75" x14ac:dyDescent="0.2">
      <c r="A86" s="194" t="s">
        <v>90</v>
      </c>
      <c r="B86" s="194"/>
      <c r="C86" s="194"/>
      <c r="D86" s="194"/>
      <c r="E86" s="84"/>
      <c r="F86" s="84"/>
      <c r="G86" s="84"/>
    </row>
    <row r="87" spans="1:8" ht="15.75" x14ac:dyDescent="0.2">
      <c r="A87" s="49" t="s">
        <v>48</v>
      </c>
      <c r="B87" s="194" t="s">
        <v>91</v>
      </c>
      <c r="C87" s="194"/>
      <c r="D87" s="3" t="s">
        <v>38</v>
      </c>
    </row>
    <row r="88" spans="1:8" x14ac:dyDescent="0.2">
      <c r="A88" s="56" t="s">
        <v>0</v>
      </c>
      <c r="B88" s="189" t="s">
        <v>106</v>
      </c>
      <c r="C88" s="189"/>
      <c r="D88" s="4"/>
    </row>
    <row r="89" spans="1:8" x14ac:dyDescent="0.2">
      <c r="A89" s="193" t="s">
        <v>45</v>
      </c>
      <c r="B89" s="193"/>
      <c r="C89" s="193"/>
      <c r="D89" s="4">
        <f>SUM(D88)</f>
        <v>0</v>
      </c>
    </row>
    <row r="90" spans="1:8" ht="8.25" customHeight="1" x14ac:dyDescent="0.2">
      <c r="A90" s="193"/>
      <c r="B90" s="193"/>
      <c r="C90" s="193"/>
      <c r="D90" s="193"/>
    </row>
    <row r="91" spans="1:8" ht="15.75" x14ac:dyDescent="0.2">
      <c r="A91" s="190" t="s">
        <v>92</v>
      </c>
      <c r="B91" s="190"/>
      <c r="C91" s="190"/>
      <c r="D91" s="190"/>
    </row>
    <row r="92" spans="1:8" ht="15.75" x14ac:dyDescent="0.25">
      <c r="A92" s="49">
        <v>4</v>
      </c>
      <c r="B92" s="94" t="s">
        <v>93</v>
      </c>
      <c r="C92" s="49" t="s">
        <v>75</v>
      </c>
      <c r="D92" s="3" t="s">
        <v>38</v>
      </c>
      <c r="E92" s="84"/>
    </row>
    <row r="93" spans="1:8" x14ac:dyDescent="0.2">
      <c r="A93" s="95" t="str">
        <f>A77</f>
        <v>4.1</v>
      </c>
      <c r="B93" s="69" t="s">
        <v>107</v>
      </c>
      <c r="C93" s="80">
        <f>C85</f>
        <v>0.1555</v>
      </c>
      <c r="D93" s="96">
        <f>D85</f>
        <v>308.68961785350001</v>
      </c>
    </row>
    <row r="94" spans="1:8" x14ac:dyDescent="0.2">
      <c r="A94" s="95" t="str">
        <f>A87</f>
        <v>4.2</v>
      </c>
      <c r="B94" s="76" t="s">
        <v>108</v>
      </c>
      <c r="C94" s="76"/>
      <c r="D94" s="96">
        <f>D89</f>
        <v>0</v>
      </c>
    </row>
    <row r="95" spans="1:8" x14ac:dyDescent="0.2">
      <c r="A95" s="193" t="s">
        <v>86</v>
      </c>
      <c r="B95" s="193"/>
      <c r="C95" s="98">
        <f>SUM(C93:C94)</f>
        <v>0.1555</v>
      </c>
      <c r="D95" s="92">
        <f>SUM(D91:D94)</f>
        <v>308.68961785350001</v>
      </c>
      <c r="E95" s="51"/>
      <c r="F95" s="97"/>
      <c r="G95" s="84"/>
      <c r="H95" s="103"/>
    </row>
    <row r="96" spans="1:8" x14ac:dyDescent="0.2">
      <c r="A96" s="195"/>
      <c r="B96" s="196"/>
      <c r="C96" s="196"/>
      <c r="D96" s="197"/>
      <c r="G96" s="51"/>
    </row>
    <row r="97" spans="1:32" ht="15.75" x14ac:dyDescent="0.2">
      <c r="A97" s="194" t="s">
        <v>94</v>
      </c>
      <c r="B97" s="194"/>
      <c r="C97" s="194"/>
      <c r="D97" s="194"/>
    </row>
    <row r="98" spans="1:32" ht="17.25" customHeight="1" x14ac:dyDescent="0.25">
      <c r="A98" s="49">
        <v>5</v>
      </c>
      <c r="B98" s="192" t="s">
        <v>95</v>
      </c>
      <c r="C98" s="192"/>
      <c r="D98" s="3" t="s">
        <v>38</v>
      </c>
    </row>
    <row r="99" spans="1:32" s="115" customFormat="1" x14ac:dyDescent="0.2">
      <c r="A99" s="95" t="s">
        <v>0</v>
      </c>
      <c r="B99" s="76" t="s">
        <v>35</v>
      </c>
      <c r="C99" s="130">
        <v>1.2699999999999999E-2</v>
      </c>
      <c r="D99" s="96">
        <f>E99*C99</f>
        <v>63.369921640781172</v>
      </c>
      <c r="E99" s="112">
        <f>D28+D35+D47+D57+D74+D85</f>
        <v>4989.7576095103286</v>
      </c>
      <c r="F99" s="113">
        <v>0.12</v>
      </c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</row>
    <row r="100" spans="1:32" s="115" customFormat="1" x14ac:dyDescent="0.2">
      <c r="A100" s="95" t="s">
        <v>2</v>
      </c>
      <c r="B100" s="76" t="s">
        <v>36</v>
      </c>
      <c r="C100" s="130">
        <v>0.12</v>
      </c>
      <c r="D100" s="96">
        <f>F100</f>
        <v>689.0628451569695</v>
      </c>
      <c r="E100" s="112">
        <f>D28+D35+D47+D57+D74+D85+D99</f>
        <v>5053.1275311511099</v>
      </c>
      <c r="F100" s="116">
        <f>(E100/(1-F99))*F99</f>
        <v>689.0628451569695</v>
      </c>
      <c r="G100" s="112">
        <f>(F100+E100)*F99</f>
        <v>689.0628451569695</v>
      </c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</row>
    <row r="101" spans="1:32" s="115" customFormat="1" x14ac:dyDescent="0.2">
      <c r="A101" s="95" t="s">
        <v>4</v>
      </c>
      <c r="B101" s="76" t="s">
        <v>37</v>
      </c>
      <c r="C101" s="76"/>
      <c r="D101" s="96">
        <v>135</v>
      </c>
      <c r="E101" s="112"/>
      <c r="F101" s="112"/>
      <c r="G101" s="112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</row>
    <row r="102" spans="1:32" x14ac:dyDescent="0.2">
      <c r="A102" s="95" t="s">
        <v>6</v>
      </c>
      <c r="B102" s="191" t="s">
        <v>28</v>
      </c>
      <c r="C102" s="191"/>
      <c r="D102" s="96"/>
      <c r="E102" s="84"/>
      <c r="F102" s="84"/>
      <c r="G102" s="84"/>
    </row>
    <row r="103" spans="1:32" x14ac:dyDescent="0.2">
      <c r="A103" s="95" t="s">
        <v>22</v>
      </c>
      <c r="B103" s="191" t="s">
        <v>28</v>
      </c>
      <c r="C103" s="191"/>
      <c r="D103" s="96"/>
      <c r="F103" s="84"/>
      <c r="G103" s="84"/>
    </row>
    <row r="104" spans="1:32" x14ac:dyDescent="0.2">
      <c r="A104" s="95" t="s">
        <v>23</v>
      </c>
      <c r="B104" s="191" t="s">
        <v>28</v>
      </c>
      <c r="C104" s="191"/>
      <c r="D104" s="96"/>
    </row>
    <row r="105" spans="1:32" x14ac:dyDescent="0.2">
      <c r="A105" s="193" t="s">
        <v>86</v>
      </c>
      <c r="B105" s="193"/>
      <c r="C105" s="193"/>
      <c r="D105" s="92">
        <f>SUM(D99:D104)</f>
        <v>887.43276679775067</v>
      </c>
      <c r="E105" s="84"/>
    </row>
    <row r="106" spans="1:32" x14ac:dyDescent="0.2">
      <c r="A106" s="195"/>
      <c r="B106" s="196"/>
      <c r="C106" s="196"/>
      <c r="D106" s="197"/>
    </row>
    <row r="107" spans="1:32" ht="15.75" x14ac:dyDescent="0.2">
      <c r="A107" s="194" t="s">
        <v>96</v>
      </c>
      <c r="B107" s="194"/>
      <c r="C107" s="194"/>
      <c r="D107" s="194"/>
      <c r="E107" s="84"/>
    </row>
    <row r="108" spans="1:32" ht="15.75" x14ac:dyDescent="0.25">
      <c r="A108" s="49">
        <v>6</v>
      </c>
      <c r="B108" s="94" t="s">
        <v>97</v>
      </c>
      <c r="C108" s="49" t="s">
        <v>75</v>
      </c>
      <c r="D108" s="3" t="s">
        <v>38</v>
      </c>
    </row>
    <row r="109" spans="1:32" x14ac:dyDescent="0.2">
      <c r="A109" s="56" t="s">
        <v>0</v>
      </c>
      <c r="B109" s="106" t="s">
        <v>51</v>
      </c>
      <c r="C109" s="80">
        <v>6.7900000000000002E-2</v>
      </c>
      <c r="D109" s="81">
        <f>E109*C109</f>
        <v>399.06122655131855</v>
      </c>
      <c r="E109" s="84">
        <f>D28+D64+D74+D95+D105</f>
        <v>5877.1903763080791</v>
      </c>
    </row>
    <row r="110" spans="1:32" x14ac:dyDescent="0.2">
      <c r="A110" s="56" t="s">
        <v>2</v>
      </c>
      <c r="B110" s="107" t="s">
        <v>53</v>
      </c>
      <c r="C110" s="108">
        <v>0.03</v>
      </c>
      <c r="D110" s="81">
        <f>E110*C110</f>
        <v>188.28754808578191</v>
      </c>
      <c r="E110" s="84">
        <f>E109+D109</f>
        <v>6276.2516028593973</v>
      </c>
      <c r="F110" s="54"/>
    </row>
    <row r="111" spans="1:32" x14ac:dyDescent="0.2">
      <c r="A111" s="56" t="s">
        <v>4</v>
      </c>
      <c r="B111" s="107" t="s">
        <v>52</v>
      </c>
      <c r="C111" s="109">
        <f>C114+C113+C112</f>
        <v>0.14250000000000002</v>
      </c>
      <c r="D111" s="81"/>
      <c r="E111" s="84">
        <f>E110+D110</f>
        <v>6464.5391509451792</v>
      </c>
      <c r="F111" s="54"/>
    </row>
    <row r="112" spans="1:32" x14ac:dyDescent="0.2">
      <c r="A112" s="56"/>
      <c r="B112" s="107" t="s">
        <v>98</v>
      </c>
      <c r="C112" s="108">
        <v>1.6500000000000001E-2</v>
      </c>
      <c r="D112" s="81">
        <f>$G$114*C112</f>
        <v>124.39054926016965</v>
      </c>
      <c r="E112" s="105">
        <v>1</v>
      </c>
      <c r="F112" s="54"/>
      <c r="G112" s="84"/>
      <c r="H112" s="84"/>
      <c r="I112" s="84"/>
      <c r="J112" s="84"/>
    </row>
    <row r="113" spans="1:9" x14ac:dyDescent="0.2">
      <c r="A113" s="56"/>
      <c r="B113" s="107" t="s">
        <v>99</v>
      </c>
      <c r="C113" s="108">
        <v>7.5999999999999998E-2</v>
      </c>
      <c r="D113" s="81">
        <f t="shared" ref="D113:D114" si="3">$G$114*C113</f>
        <v>572.95040871350864</v>
      </c>
      <c r="E113" s="51">
        <f>C111</f>
        <v>0.14250000000000002</v>
      </c>
    </row>
    <row r="114" spans="1:9" x14ac:dyDescent="0.2">
      <c r="A114" s="56"/>
      <c r="B114" s="107" t="s">
        <v>100</v>
      </c>
      <c r="C114" s="108">
        <v>0.05</v>
      </c>
      <c r="D114" s="81">
        <f t="shared" si="3"/>
        <v>376.94105836415042</v>
      </c>
      <c r="E114" s="51">
        <f>E112-E113</f>
        <v>0.85749999999999993</v>
      </c>
      <c r="F114" s="84">
        <f>E111</f>
        <v>6464.5391509451792</v>
      </c>
      <c r="G114" s="84">
        <f>F114/E114</f>
        <v>7538.8211672830084</v>
      </c>
      <c r="H114" s="84">
        <f>G114-F114</f>
        <v>1074.2820163378292</v>
      </c>
      <c r="I114" s="84">
        <f>H114-D112-D113-D114</f>
        <v>4.5474735088646412E-13</v>
      </c>
    </row>
    <row r="115" spans="1:9" x14ac:dyDescent="0.2">
      <c r="A115" s="193" t="s">
        <v>86</v>
      </c>
      <c r="B115" s="193"/>
      <c r="C115" s="98">
        <f>SUM(C109:C111)</f>
        <v>0.2404</v>
      </c>
      <c r="D115" s="96">
        <f>SUM(D109:D114)</f>
        <v>1661.6307909749291</v>
      </c>
      <c r="E115" s="84">
        <f>D115</f>
        <v>1661.6307909749291</v>
      </c>
    </row>
    <row r="116" spans="1:9" x14ac:dyDescent="0.2">
      <c r="A116" s="56"/>
      <c r="B116" s="56"/>
      <c r="C116" s="98"/>
      <c r="D116" s="96"/>
    </row>
    <row r="117" spans="1:9" ht="15.75" x14ac:dyDescent="0.2">
      <c r="A117" s="190" t="s">
        <v>105</v>
      </c>
      <c r="B117" s="190"/>
      <c r="C117" s="190"/>
      <c r="D117" s="190"/>
    </row>
    <row r="118" spans="1:9" ht="15.75" x14ac:dyDescent="0.2">
      <c r="A118" s="76"/>
      <c r="B118" s="190" t="s">
        <v>101</v>
      </c>
      <c r="C118" s="190"/>
      <c r="D118" s="3" t="s">
        <v>38</v>
      </c>
    </row>
    <row r="119" spans="1:9" x14ac:dyDescent="0.2">
      <c r="A119" s="56" t="s">
        <v>0</v>
      </c>
      <c r="B119" s="206" t="s">
        <v>54</v>
      </c>
      <c r="C119" s="206"/>
      <c r="D119" s="4">
        <f>D28</f>
        <v>1985.142237</v>
      </c>
    </row>
    <row r="120" spans="1:9" x14ac:dyDescent="0.2">
      <c r="A120" s="56" t="s">
        <v>2</v>
      </c>
      <c r="B120" s="206" t="s">
        <v>66</v>
      </c>
      <c r="C120" s="206" t="s">
        <v>55</v>
      </c>
      <c r="D120" s="4">
        <f>D64</f>
        <v>2562.7227105541288</v>
      </c>
      <c r="F120" s="84"/>
    </row>
    <row r="121" spans="1:9" x14ac:dyDescent="0.2">
      <c r="A121" s="56" t="s">
        <v>4</v>
      </c>
      <c r="B121" s="206" t="s">
        <v>87</v>
      </c>
      <c r="C121" s="206" t="s">
        <v>46</v>
      </c>
      <c r="D121" s="4">
        <f>D74</f>
        <v>133.20304410269998</v>
      </c>
      <c r="E121" s="84"/>
      <c r="F121" s="84"/>
    </row>
    <row r="122" spans="1:9" x14ac:dyDescent="0.2">
      <c r="A122" s="56" t="s">
        <v>6</v>
      </c>
      <c r="B122" s="206" t="s">
        <v>88</v>
      </c>
      <c r="C122" s="206" t="s">
        <v>49</v>
      </c>
      <c r="D122" s="4">
        <f>D95</f>
        <v>308.68961785350001</v>
      </c>
    </row>
    <row r="123" spans="1:9" x14ac:dyDescent="0.2">
      <c r="A123" s="56" t="s">
        <v>22</v>
      </c>
      <c r="B123" s="206" t="s">
        <v>94</v>
      </c>
      <c r="C123" s="206" t="s">
        <v>50</v>
      </c>
      <c r="D123" s="4">
        <f>D105</f>
        <v>887.43276679775067</v>
      </c>
    </row>
    <row r="124" spans="1:9" x14ac:dyDescent="0.2">
      <c r="A124" s="207" t="s">
        <v>102</v>
      </c>
      <c r="B124" s="207"/>
      <c r="C124" s="207"/>
      <c r="D124" s="4">
        <f>SUM(D119:D123)</f>
        <v>5877.1903763080791</v>
      </c>
    </row>
    <row r="125" spans="1:9" x14ac:dyDescent="0.2">
      <c r="A125" s="56" t="s">
        <v>23</v>
      </c>
      <c r="B125" s="206" t="s">
        <v>103</v>
      </c>
      <c r="C125" s="206" t="s">
        <v>50</v>
      </c>
      <c r="D125" s="4">
        <f>D115</f>
        <v>1661.6307909749291</v>
      </c>
    </row>
    <row r="126" spans="1:9" ht="15.75" x14ac:dyDescent="0.2">
      <c r="A126" s="190" t="s">
        <v>104</v>
      </c>
      <c r="B126" s="190"/>
      <c r="C126" s="190"/>
      <c r="D126" s="3">
        <f>SUM(D124:D125)</f>
        <v>7538.8211672830084</v>
      </c>
      <c r="F126" s="84"/>
      <c r="G126" s="84"/>
    </row>
    <row r="127" spans="1:9" x14ac:dyDescent="0.2">
      <c r="A127" s="205"/>
      <c r="B127" s="205"/>
      <c r="C127" s="205"/>
      <c r="D127" s="205"/>
    </row>
  </sheetData>
  <mergeCells count="83">
    <mergeCell ref="A1:D1"/>
    <mergeCell ref="A2:D2"/>
    <mergeCell ref="E2:I12"/>
    <mergeCell ref="J2:O12"/>
    <mergeCell ref="A3:D3"/>
    <mergeCell ref="B4:C4"/>
    <mergeCell ref="B5:C5"/>
    <mergeCell ref="B6:C6"/>
    <mergeCell ref="B7:C7"/>
    <mergeCell ref="A8:D8"/>
    <mergeCell ref="A9:C9"/>
    <mergeCell ref="A10:C10"/>
    <mergeCell ref="A11:D11"/>
    <mergeCell ref="A12:D12"/>
    <mergeCell ref="B13:C13"/>
    <mergeCell ref="H27:I27"/>
    <mergeCell ref="J13:K13"/>
    <mergeCell ref="B14:C14"/>
    <mergeCell ref="B15:C15"/>
    <mergeCell ref="B16:C16"/>
    <mergeCell ref="B17:C17"/>
    <mergeCell ref="A18:D18"/>
    <mergeCell ref="E18:K18"/>
    <mergeCell ref="E13:I13"/>
    <mergeCell ref="H20:I20"/>
    <mergeCell ref="H21:I21"/>
    <mergeCell ref="E25:K25"/>
    <mergeCell ref="L25:P25"/>
    <mergeCell ref="H26:I26"/>
    <mergeCell ref="B54:C54"/>
    <mergeCell ref="A29:D29"/>
    <mergeCell ref="A30:D30"/>
    <mergeCell ref="A31:D31"/>
    <mergeCell ref="A36:D36"/>
    <mergeCell ref="A37:D37"/>
    <mergeCell ref="A48:D48"/>
    <mergeCell ref="A49:D49"/>
    <mergeCell ref="B50:C50"/>
    <mergeCell ref="B51:C51"/>
    <mergeCell ref="B52:C52"/>
    <mergeCell ref="B53:C53"/>
    <mergeCell ref="A76:D76"/>
    <mergeCell ref="B55:C55"/>
    <mergeCell ref="B56:C56"/>
    <mergeCell ref="A57:C57"/>
    <mergeCell ref="A58:D58"/>
    <mergeCell ref="A59:D59"/>
    <mergeCell ref="B63:C63"/>
    <mergeCell ref="A64:B64"/>
    <mergeCell ref="A65:D65"/>
    <mergeCell ref="A66:D66"/>
    <mergeCell ref="A74:B74"/>
    <mergeCell ref="A75:D75"/>
    <mergeCell ref="B98:C98"/>
    <mergeCell ref="A84:B84"/>
    <mergeCell ref="A85:B85"/>
    <mergeCell ref="A86:D86"/>
    <mergeCell ref="B87:C87"/>
    <mergeCell ref="B88:C88"/>
    <mergeCell ref="A89:C89"/>
    <mergeCell ref="A90:D90"/>
    <mergeCell ref="A91:D91"/>
    <mergeCell ref="A95:B95"/>
    <mergeCell ref="A96:D96"/>
    <mergeCell ref="A97:D97"/>
    <mergeCell ref="B118:C118"/>
    <mergeCell ref="B102:C102"/>
    <mergeCell ref="B103:C103"/>
    <mergeCell ref="B104:C104"/>
    <mergeCell ref="A105:C105"/>
    <mergeCell ref="A106:D106"/>
    <mergeCell ref="A107:D107"/>
    <mergeCell ref="A115:B115"/>
    <mergeCell ref="A117:D117"/>
    <mergeCell ref="B125:C125"/>
    <mergeCell ref="A126:C126"/>
    <mergeCell ref="A127:D127"/>
    <mergeCell ref="B119:C119"/>
    <mergeCell ref="B120:C120"/>
    <mergeCell ref="B121:C121"/>
    <mergeCell ref="B122:C122"/>
    <mergeCell ref="B123:C123"/>
    <mergeCell ref="A124:C124"/>
  </mergeCells>
  <printOptions horizontalCentered="1"/>
  <pageMargins left="0.39370078740157483" right="0.39370078740157483" top="1.7322834645669292" bottom="1.1811023622047245" header="0" footer="0"/>
  <pageSetup paperSize="9" scale="76" orientation="portrait" r:id="rId1"/>
  <headerFooter scaleWithDoc="0"/>
  <rowBreaks count="2" manualBreakCount="2">
    <brk id="48" max="3" man="1"/>
    <brk id="85" max="3" man="1"/>
  </rowBreaks>
  <colBreaks count="1" manualBreakCount="1">
    <brk id="4" min="1" max="84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RESUMO M²</vt:lpstr>
      <vt:lpstr>M²</vt:lpstr>
      <vt:lpstr>Servente</vt:lpstr>
      <vt:lpstr>Encarregado</vt:lpstr>
      <vt:lpstr>Jauzeiro</vt:lpstr>
      <vt:lpstr>Encarregado!Area_de_impressao</vt:lpstr>
      <vt:lpstr>Jauzeiro!Area_de_impressao</vt:lpstr>
      <vt:lpstr>M²!Area_de_impressao</vt:lpstr>
      <vt:lpstr>'RESUMO M²'!Area_de_impressao</vt:lpstr>
      <vt:lpstr>Servente!Area_de_impressao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Josijuan Abreu Bacurau</dc:creator>
  <cp:lastModifiedBy>Lucas Josijuan Abreu Bacurau</cp:lastModifiedBy>
  <cp:lastPrinted>2021-03-01T20:21:09Z</cp:lastPrinted>
  <dcterms:created xsi:type="dcterms:W3CDTF">2016-11-01T10:14:58Z</dcterms:created>
  <dcterms:modified xsi:type="dcterms:W3CDTF">2021-04-06T21:32:01Z</dcterms:modified>
</cp:coreProperties>
</file>