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zinha\OneDrive\Área de Trabalho\"/>
    </mc:Choice>
  </mc:AlternateContent>
  <xr:revisionPtr revIDLastSave="0" documentId="8_{531E926C-7045-44B6-B81D-8BDC3393510D}" xr6:coauthVersionLast="47" xr6:coauthVersionMax="47" xr10:uidLastSave="{00000000-0000-0000-0000-000000000000}"/>
  <bookViews>
    <workbookView xWindow="-120" yWindow="-120" windowWidth="20730" windowHeight="11040" firstSheet="9" activeTab="9" xr2:uid="{00000000-000D-0000-FFFF-FFFF00000000}"/>
  </bookViews>
  <sheets>
    <sheet name="01" sheetId="18" r:id="rId1"/>
    <sheet name="02" sheetId="19" r:id="rId2"/>
    <sheet name="03" sheetId="20" r:id="rId3"/>
    <sheet name="04" sheetId="21" r:id="rId4"/>
    <sheet name="05" sheetId="22" r:id="rId5"/>
    <sheet name="06" sheetId="23" r:id="rId6"/>
    <sheet name="07" sheetId="24" r:id="rId7"/>
    <sheet name="Estimativa - CAPES MEDIANA" sheetId="25" r:id="rId8"/>
    <sheet name="Estimativa - CAPES MÉDIA" sheetId="8" r:id="rId9"/>
    <sheet name="ATESTADOS" sheetId="17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8" l="1"/>
  <c r="E49" i="8"/>
  <c r="E48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2" i="8"/>
  <c r="E31" i="8"/>
  <c r="E30" i="8"/>
  <c r="E27" i="8"/>
  <c r="E26" i="8"/>
  <c r="E25" i="8"/>
  <c r="E22" i="8"/>
  <c r="E21" i="8"/>
  <c r="E19" i="8"/>
  <c r="E18" i="8"/>
  <c r="E17" i="8"/>
  <c r="E16" i="8"/>
  <c r="E12" i="8"/>
  <c r="E10" i="8"/>
  <c r="E7" i="8"/>
  <c r="E5" i="8"/>
  <c r="E4" i="8"/>
  <c r="E3" i="8"/>
  <c r="E50" i="25"/>
  <c r="E49" i="25"/>
  <c r="E48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2" i="25"/>
  <c r="E31" i="25"/>
  <c r="E30" i="25"/>
  <c r="E27" i="25"/>
  <c r="E26" i="25"/>
  <c r="E25" i="25"/>
  <c r="E22" i="25"/>
  <c r="E21" i="25"/>
  <c r="E19" i="25"/>
  <c r="E18" i="25"/>
  <c r="E17" i="25"/>
  <c r="E16" i="25"/>
  <c r="E12" i="25"/>
  <c r="E10" i="25"/>
  <c r="E7" i="25"/>
  <c r="E5" i="25"/>
  <c r="E4" i="25"/>
  <c r="E3" i="25"/>
  <c r="F50" i="25"/>
  <c r="F49" i="25"/>
  <c r="F48" i="25"/>
  <c r="F46" i="25"/>
  <c r="F45" i="25"/>
  <c r="F44" i="25"/>
  <c r="F43" i="25"/>
  <c r="F42" i="25"/>
  <c r="F41" i="25"/>
  <c r="F40" i="25"/>
  <c r="F39" i="25"/>
  <c r="F38" i="25"/>
  <c r="F37" i="25"/>
  <c r="F36" i="25"/>
  <c r="F35" i="25"/>
  <c r="F34" i="25"/>
  <c r="F32" i="25"/>
  <c r="F31" i="25"/>
  <c r="F30" i="25"/>
  <c r="F29" i="25"/>
  <c r="F28" i="25"/>
  <c r="F27" i="25"/>
  <c r="F26" i="25"/>
  <c r="F25" i="25"/>
  <c r="F24" i="25"/>
  <c r="F22" i="25"/>
  <c r="F21" i="25"/>
  <c r="F20" i="25"/>
  <c r="F19" i="25"/>
  <c r="F18" i="25"/>
  <c r="F17" i="25"/>
  <c r="F16" i="25"/>
  <c r="F15" i="25"/>
  <c r="F13" i="25"/>
  <c r="F12" i="25"/>
  <c r="F11" i="25"/>
  <c r="F10" i="25"/>
  <c r="F9" i="25"/>
  <c r="F8" i="25"/>
  <c r="F7" i="25"/>
  <c r="F5" i="25"/>
  <c r="F4" i="25"/>
  <c r="F50" i="24"/>
  <c r="F49" i="24"/>
  <c r="F48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2" i="24"/>
  <c r="F31" i="24"/>
  <c r="F30" i="24"/>
  <c r="F29" i="24"/>
  <c r="F28" i="24"/>
  <c r="F27" i="24"/>
  <c r="F26" i="24"/>
  <c r="F25" i="24"/>
  <c r="F24" i="24"/>
  <c r="F22" i="24"/>
  <c r="F21" i="24"/>
  <c r="F20" i="24"/>
  <c r="F19" i="24"/>
  <c r="F18" i="24"/>
  <c r="F17" i="24"/>
  <c r="F16" i="24"/>
  <c r="F15" i="24"/>
  <c r="F13" i="24"/>
  <c r="F12" i="24"/>
  <c r="F11" i="24"/>
  <c r="F10" i="24"/>
  <c r="F9" i="24"/>
  <c r="F8" i="24"/>
  <c r="F7" i="24"/>
  <c r="F5" i="24"/>
  <c r="F4" i="24"/>
  <c r="F3" i="24"/>
  <c r="F51" i="24"/>
  <c r="F50" i="23"/>
  <c r="F49" i="23"/>
  <c r="F48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2" i="23"/>
  <c r="F31" i="23"/>
  <c r="F30" i="23"/>
  <c r="F29" i="23"/>
  <c r="F28" i="23"/>
  <c r="F27" i="23"/>
  <c r="F26" i="23"/>
  <c r="F25" i="23"/>
  <c r="F24" i="23"/>
  <c r="F22" i="23"/>
  <c r="F21" i="23"/>
  <c r="F20" i="23"/>
  <c r="F19" i="23"/>
  <c r="F18" i="23"/>
  <c r="F17" i="23"/>
  <c r="F16" i="23"/>
  <c r="F15" i="23"/>
  <c r="F13" i="23"/>
  <c r="F12" i="23"/>
  <c r="F11" i="23"/>
  <c r="F10" i="23"/>
  <c r="F9" i="23"/>
  <c r="F8" i="23"/>
  <c r="F7" i="23"/>
  <c r="F5" i="23"/>
  <c r="F4" i="23"/>
  <c r="F3" i="23"/>
  <c r="F51" i="23"/>
  <c r="E40" i="22"/>
  <c r="E43" i="22"/>
  <c r="E46" i="22"/>
  <c r="E50" i="22"/>
  <c r="E49" i="22"/>
  <c r="E45" i="22"/>
  <c r="E42" i="22"/>
  <c r="E37" i="22"/>
  <c r="E19" i="22"/>
  <c r="E27" i="22"/>
  <c r="E30" i="22"/>
  <c r="E31" i="22"/>
  <c r="E25" i="22"/>
  <c r="E21" i="22"/>
  <c r="E16" i="22"/>
  <c r="E3" i="22"/>
  <c r="F50" i="22"/>
  <c r="F49" i="22"/>
  <c r="F48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G59" i="22"/>
  <c r="F32" i="22"/>
  <c r="F31" i="22"/>
  <c r="F30" i="22"/>
  <c r="F29" i="22"/>
  <c r="F28" i="22"/>
  <c r="F27" i="22"/>
  <c r="F26" i="22"/>
  <c r="F25" i="22"/>
  <c r="F24" i="22"/>
  <c r="F22" i="22"/>
  <c r="F21" i="22"/>
  <c r="F20" i="22"/>
  <c r="F19" i="22"/>
  <c r="F18" i="22"/>
  <c r="F17" i="22"/>
  <c r="F16" i="22"/>
  <c r="F15" i="22"/>
  <c r="F13" i="22"/>
  <c r="F12" i="22"/>
  <c r="F11" i="22"/>
  <c r="F10" i="22"/>
  <c r="F9" i="22"/>
  <c r="F8" i="22"/>
  <c r="F7" i="22"/>
  <c r="F5" i="22"/>
  <c r="F4" i="22"/>
  <c r="F3" i="22"/>
  <c r="F51" i="22"/>
  <c r="E46" i="21"/>
  <c r="E45" i="21"/>
  <c r="F50" i="21"/>
  <c r="F49" i="21"/>
  <c r="F48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2" i="21"/>
  <c r="F31" i="21"/>
  <c r="F30" i="21"/>
  <c r="F29" i="21"/>
  <c r="F28" i="21"/>
  <c r="F27" i="21"/>
  <c r="F26" i="21"/>
  <c r="F25" i="21"/>
  <c r="F24" i="21"/>
  <c r="F22" i="21"/>
  <c r="F21" i="21"/>
  <c r="F20" i="21"/>
  <c r="F19" i="21"/>
  <c r="F18" i="21"/>
  <c r="F17" i="21"/>
  <c r="F16" i="21"/>
  <c r="F15" i="21"/>
  <c r="F13" i="21"/>
  <c r="F12" i="21"/>
  <c r="F11" i="21"/>
  <c r="F10" i="21"/>
  <c r="F9" i="21"/>
  <c r="F8" i="21"/>
  <c r="F7" i="21"/>
  <c r="F5" i="21"/>
  <c r="F4" i="21"/>
  <c r="F3" i="21"/>
  <c r="F51" i="21"/>
  <c r="E46" i="20"/>
  <c r="E45" i="20"/>
  <c r="E43" i="20"/>
  <c r="E42" i="20"/>
  <c r="F50" i="20"/>
  <c r="F49" i="20"/>
  <c r="F48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2" i="20"/>
  <c r="F31" i="20"/>
  <c r="F30" i="20"/>
  <c r="F29" i="20"/>
  <c r="F28" i="20"/>
  <c r="F27" i="20"/>
  <c r="F26" i="20"/>
  <c r="F25" i="20"/>
  <c r="F24" i="20"/>
  <c r="F22" i="20"/>
  <c r="F21" i="20"/>
  <c r="F20" i="20"/>
  <c r="F19" i="20"/>
  <c r="F18" i="20"/>
  <c r="F17" i="20"/>
  <c r="F16" i="20"/>
  <c r="F15" i="20"/>
  <c r="F13" i="20"/>
  <c r="F12" i="20"/>
  <c r="F11" i="20"/>
  <c r="F10" i="20"/>
  <c r="F9" i="20"/>
  <c r="F8" i="20"/>
  <c r="F7" i="20"/>
  <c r="F5" i="20"/>
  <c r="F4" i="20"/>
  <c r="F3" i="20"/>
  <c r="F51" i="20"/>
  <c r="E30" i="19"/>
  <c r="F50" i="19"/>
  <c r="F49" i="19"/>
  <c r="F48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2" i="19"/>
  <c r="F31" i="19"/>
  <c r="F30" i="19"/>
  <c r="F29" i="19"/>
  <c r="F28" i="19"/>
  <c r="F27" i="19"/>
  <c r="F26" i="19"/>
  <c r="F25" i="19"/>
  <c r="F24" i="19"/>
  <c r="F22" i="19"/>
  <c r="F21" i="19"/>
  <c r="F20" i="19"/>
  <c r="F19" i="19"/>
  <c r="F18" i="19"/>
  <c r="F17" i="19"/>
  <c r="F16" i="19"/>
  <c r="F15" i="19"/>
  <c r="F13" i="19"/>
  <c r="F12" i="19"/>
  <c r="F11" i="19"/>
  <c r="F10" i="19"/>
  <c r="F9" i="19"/>
  <c r="F8" i="19"/>
  <c r="F7" i="19"/>
  <c r="F5" i="19"/>
  <c r="F4" i="19"/>
  <c r="F3" i="19"/>
  <c r="F51" i="19"/>
  <c r="E48" i="18"/>
  <c r="B54" i="18"/>
  <c r="F50" i="18"/>
  <c r="F49" i="18"/>
  <c r="F48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2" i="18"/>
  <c r="F31" i="18"/>
  <c r="F30" i="18"/>
  <c r="F29" i="18"/>
  <c r="F28" i="18"/>
  <c r="F27" i="18"/>
  <c r="F26" i="18"/>
  <c r="F25" i="18"/>
  <c r="F24" i="18"/>
  <c r="F22" i="18"/>
  <c r="F21" i="18"/>
  <c r="F20" i="18"/>
  <c r="F19" i="18"/>
  <c r="F18" i="18"/>
  <c r="F17" i="18"/>
  <c r="F16" i="18"/>
  <c r="F15" i="18"/>
  <c r="F13" i="18"/>
  <c r="F12" i="18"/>
  <c r="F11" i="18"/>
  <c r="F10" i="18"/>
  <c r="F9" i="18"/>
  <c r="F8" i="18"/>
  <c r="F7" i="18"/>
  <c r="F5" i="18"/>
  <c r="F4" i="18"/>
  <c r="F3" i="18"/>
  <c r="F51" i="18"/>
  <c r="F50" i="8"/>
  <c r="F49" i="8"/>
  <c r="F48" i="8"/>
  <c r="F45" i="8"/>
  <c r="F44" i="8"/>
  <c r="F43" i="8"/>
  <c r="F42" i="8"/>
  <c r="F41" i="8"/>
  <c r="F40" i="8"/>
  <c r="F39" i="8"/>
  <c r="F38" i="8"/>
  <c r="F37" i="8"/>
  <c r="F36" i="8"/>
  <c r="F35" i="8"/>
  <c r="F34" i="8"/>
  <c r="F32" i="8"/>
  <c r="F31" i="8"/>
  <c r="F30" i="8"/>
  <c r="F29" i="8"/>
  <c r="F28" i="8"/>
  <c r="F27" i="8"/>
  <c r="F26" i="8"/>
  <c r="F25" i="8"/>
  <c r="F24" i="8"/>
  <c r="F22" i="8"/>
  <c r="F21" i="8"/>
  <c r="F20" i="8"/>
  <c r="F19" i="8"/>
  <c r="F18" i="8"/>
  <c r="F17" i="8"/>
  <c r="F16" i="8"/>
  <c r="F15" i="8"/>
  <c r="F13" i="8"/>
  <c r="F12" i="8"/>
  <c r="F11" i="8"/>
  <c r="F10" i="8"/>
  <c r="F9" i="8"/>
  <c r="F8" i="8"/>
  <c r="F7" i="8"/>
  <c r="F5" i="8"/>
  <c r="F4" i="8"/>
  <c r="F3" i="8"/>
  <c r="F52" i="24"/>
  <c r="F53" i="24"/>
  <c r="F52" i="23"/>
  <c r="F53" i="23"/>
  <c r="G60" i="22"/>
  <c r="F52" i="22"/>
  <c r="F53" i="22"/>
  <c r="F52" i="21"/>
  <c r="F53" i="21"/>
  <c r="F52" i="20"/>
  <c r="F53" i="20"/>
  <c r="F52" i="19"/>
  <c r="F53" i="19"/>
  <c r="F52" i="18"/>
  <c r="F53" i="18"/>
  <c r="F46" i="8"/>
  <c r="F51" i="8"/>
  <c r="F52" i="8"/>
  <c r="F53" i="8"/>
  <c r="F3" i="25"/>
  <c r="F51" i="25"/>
  <c r="F52" i="25"/>
  <c r="F53" i="25"/>
</calcChain>
</file>

<file path=xl/sharedStrings.xml><?xml version="1.0" encoding="utf-8"?>
<sst xmlns="http://schemas.openxmlformats.org/spreadsheetml/2006/main" count="785" uniqueCount="121">
  <si>
    <t>ITEM</t>
  </si>
  <si>
    <t>SERVIÇO</t>
  </si>
  <si>
    <t>COMPLEXIDADE</t>
  </si>
  <si>
    <t>QUANTIDADE CAPES</t>
  </si>
  <si>
    <t>VALOR UNITÁRIO</t>
  </si>
  <si>
    <t>VALOR TOTAL</t>
  </si>
  <si>
    <t>GERENCIAMENTO E ATENDIMENTO</t>
  </si>
  <si>
    <t>ASSESSORIA DE COMUNICAÇÃO DIGITAL</t>
  </si>
  <si>
    <t>ALTISSÍMA</t>
  </si>
  <si>
    <t>ATENDIMENTO À IMPRENSA</t>
  </si>
  <si>
    <t>ALTA</t>
  </si>
  <si>
    <t>ATENDIMENTO DE DEMANDAS DO CONTRATANTE</t>
  </si>
  <si>
    <t>ESTRATÉGIA DE COMUNICAÇÃO DIGITAL</t>
  </si>
  <si>
    <t>DIAGNÓSTICO E MATRIZ ESTRATÉGICA</t>
  </si>
  <si>
    <t>BAIXA</t>
  </si>
  <si>
    <t xml:space="preserve">MÉDIA </t>
  </si>
  <si>
    <t>PLANO ESTRATÉGICO DE COMUNICAÇÃO DIGITAL</t>
  </si>
  <si>
    <t>N/D</t>
  </si>
  <si>
    <t>MAPA DE INFLUENCIADORES</t>
  </si>
  <si>
    <t>BAIXA NACIONAL</t>
  </si>
  <si>
    <t>MÉDIA NACIONAL</t>
  </si>
  <si>
    <t>ALTA NACIONAL</t>
  </si>
  <si>
    <t>PRODUÇÃO DE CONTEÚDO</t>
  </si>
  <si>
    <t>COBERTURA JORNALÍSTICA</t>
  </si>
  <si>
    <t>MÉDIA</t>
  </si>
  <si>
    <t>EDIÇÃO DE TEXTO EM LÍNGUA PORTUGUESA</t>
  </si>
  <si>
    <t>FOTOGRAFIA</t>
  </si>
  <si>
    <t xml:space="preserve">BAIXA </t>
  </si>
  <si>
    <t>DESIGN E PRODUÇÃO GRÁFICA</t>
  </si>
  <si>
    <t>COMUNICAÇÃO DIGITAL</t>
  </si>
  <si>
    <t>CONTEÚDO MULTIMÍDIA PARA RELACIONAMENTO EM AMBIENTES DIGITAIS</t>
  </si>
  <si>
    <t>AÇÕES DE RELACIONAMENTO COM PÚBLICO EM AMBIENTES DIGITAIS E MAILLING</t>
  </si>
  <si>
    <t>GESTÃO DE SÍTIOS E PÁGINAS WEB</t>
  </si>
  <si>
    <t>MONITORAMENTO  E ANÁLISE DE REDES SOCIAIS</t>
  </si>
  <si>
    <t>CLIPPING NACIONAL - JORNAIS, REVISTAS, PORTAIS DE NOTÍCIAS RÁDIO E TV</t>
  </si>
  <si>
    <t>AUDIOVISUAL</t>
  </si>
  <si>
    <t>VÍDEO REPORTAGEM</t>
  </si>
  <si>
    <t>CLIPE PARA REDE SOCIAL</t>
  </si>
  <si>
    <t>BÁIXA</t>
  </si>
  <si>
    <t>VÍDEO INSTITUCIONAL OU EDUCATIVO</t>
  </si>
  <si>
    <t>PODCAST - PODCAPES</t>
  </si>
  <si>
    <t>TRANSMISSÃO AO VIVO</t>
  </si>
  <si>
    <t>TREINAMENTO</t>
  </si>
  <si>
    <t>PLANEJAMENTO E EXECUÇÃO DE MEDIA TRAINING</t>
  </si>
  <si>
    <t>TOTAL serviços essenciais</t>
  </si>
  <si>
    <t>Previsão de reserva de 5% para o serviços complementares e deslocamentos</t>
  </si>
  <si>
    <t>5% para serviços complementares</t>
  </si>
  <si>
    <t xml:space="preserve">valor estimado pela diferença entre complexidades alta e média subtraído do valor de média. </t>
  </si>
  <si>
    <t>TOTAL GLOBAL</t>
  </si>
  <si>
    <t>CONTRATO-MDS-19/2022 - Preços atualizados pelo apostilamento TA24/2024. Valores retirados do documento com semelhança com objeto ou com complexidade dada para o serviço em questão.</t>
  </si>
  <si>
    <t>AÇÕES DE RELACIONAMENTO COM PÚBLICO EM AMBIENTES DIGITAIS E MAILLING *</t>
  </si>
  <si>
    <t>GESTÃO DE SÍTIOS E PÁGINAS WEB **</t>
  </si>
  <si>
    <t>CLIPPING NACIONAL - JORNAIS, REVISTAS, PORTAIS DE NOTÍCIAS RÁDIO E TV ***</t>
  </si>
  <si>
    <t>CLIPE PARA REDE SOCIAL ****</t>
  </si>
  <si>
    <t>* - PREÇO ESTIMADO A PARTIR DA COMPLEXIDADE MÉDIA DO ITEM 1.4, POR SOMAR ATIVIDADES COM DOS ITENS 1.4 E 1.5</t>
  </si>
  <si>
    <t>** - PREÇO ESTIMADO DA DIFERENÇA ENTRE PERFILA DE ALTA COMPLEXIDADE DE R$24000 E DE MÉDIA COMPLEXIDADE R$18000 E SUBTRAÍDO DO DE MÉDIA COMPLEXIDADE.</t>
  </si>
  <si>
    <t>*** PREÇO ESTIMADO CONTRATO 08/2023 MEC E LINEAR COMUNICAÇÃO LTDA, ATUALIZADO PELO TERMO ADITIVO MEC 01/2024 - PROCESSO 23123.001100/2022-86</t>
  </si>
  <si>
    <t>**** VALORES SOMADOS DOS ITENS 4.8 E 4.9 DE BAIXA E BAIXA COMPLEXIDADE E DE BAIXA E ALTA COMPLEXIDADE PARA ESTIMAR VALOR SERVIÇO.</t>
  </si>
  <si>
    <t xml:space="preserve">valores obtidos no TR MEC do processo 23123.001326/2023-68, valores retirados por similaridade com o serviço ou complexidade. </t>
  </si>
  <si>
    <t>ASSESSORIA DE COMUNICAÇÃO DIGITAL ***</t>
  </si>
  <si>
    <t>ATENDIMENTO À IMPRENSA *</t>
  </si>
  <si>
    <t>ATENDIMENTO DE DEMANDAS DO CONTRATANTE *</t>
  </si>
  <si>
    <t xml:space="preserve">COBERTURA JORNALÍSTICA * - ** </t>
  </si>
  <si>
    <t>EDIÇÃO DE TEXTO EM LÍNGUA PORTUGUESA *</t>
  </si>
  <si>
    <t>FOTOGRAFIA****</t>
  </si>
  <si>
    <t>DESIGN E PRODUÇÃO GRÁFICA * - **</t>
  </si>
  <si>
    <t>PODCAST - PODCAPES *****</t>
  </si>
  <si>
    <t>TRANSMISSÃO AO VIVO  *****</t>
  </si>
  <si>
    <t>* PREÇO ESTIMADO APARTIR DA MÉDIA COMPLEXIDADE DO ITEM 14.1</t>
  </si>
  <si>
    <t>** PREÇO ESTIMADO A PARTIR DA BAIXA COMPLEXIDADE DO ITEM 14.1</t>
  </si>
  <si>
    <t>***  PREÇO ESTIMADO A PARTIR DA ALTA COMPLEXIDADE DO ITEM 14.1</t>
  </si>
  <si>
    <t>**** PREÇO ESTIMADO PELA MÉDIA COMPLEXIDADE DO ITEM 11.1</t>
  </si>
  <si>
    <t>***** PREÇO ESTIMADO A A PARTIR DA MULTIPLICAÇÃO DO VALOR DO ITEM 10.1 MÉDIA COMPLEXIDADE  PREÇO * 2 E ALTA PREÇO * 4</t>
  </si>
  <si>
    <t>PREÇOS RETIRADOS DO APÊNDICE I DO PROJETO BÁSICO PARA LICITAÇÃO DE COMUNICAÇÃO DIGTAL DA SECRETARIA DE COMUNICAÇÃO SOCIAL DA PRESIDÊNCIA DA REPÚBLICA - PROCESSO 00170.003332/2023-99 DE JANEIRO DE  2024 - POR EQUIVALENCIA DE ATIVIDADE OU COMPLEXIDADE</t>
  </si>
  <si>
    <t>COBERTURA JORNALÍSTICA ****</t>
  </si>
  <si>
    <t>FOTOGRAFIA **</t>
  </si>
  <si>
    <t>DESIGN E PRODUÇÃO GRÁFICA ***</t>
  </si>
  <si>
    <t>TRANSMISSÃO AO VIVO *</t>
  </si>
  <si>
    <t>* PREÇO ESTIMADO A PARTIR DA MULTIPLICAÇÃO DO VALOR DE BAIXA COMPLEXIDADE DO ITEM 1.8.10, POR 2 PARA MÉDIA COMPLEXIDADE E POR 4 PARA ALTA COMPLEXIDADE.</t>
  </si>
  <si>
    <t>** PREÇO ESTIMADO A PARTIR DO VALOR DA BAIXA COMPLEXIDADE  DO 1.9.1</t>
  </si>
  <si>
    <t>*** PREÇO ESTIMADO A PARTIR DA BAIXA E MÉDIA COMPLEXIDADE DO ITEM 1.9.2, RESPECTIVAMENTE PARA A MÉDIA E ALTA COMPLEXIDADE DO SERVIÇO.</t>
  </si>
  <si>
    <t>**** PREÇO DA COMPLEXIDADE MÉDIA ESTIPAMADO PELO VALOR DE BAIXA COMPLEXIDADE DO ITEM 1.9.5, CONSIDERANDO DIFENRÇA ENTRE A ALTA E MÉDIA COMPLEXIDADE PARA  O SERVIÇO.</t>
  </si>
  <si>
    <t>Preços retirados do projeto básico MCOM 12/2024 UASG 410003 em seu Anexo I de Maio de 2024, estimativas retiradas por equivalência ou similariedade com serviço ou sua complexidade</t>
  </si>
  <si>
    <t>ASSESSORIA DE COMUNICAÇÃO DIGITAL *</t>
  </si>
  <si>
    <t>COBERTURA JORNALÍSTICA**</t>
  </si>
  <si>
    <t>FOTOGRAFIA***</t>
  </si>
  <si>
    <t>DESIGN E PRODUÇÃO GRÁFICA**</t>
  </si>
  <si>
    <t>CONTEÚDO MULTIMÍDIA PARA RELACIONAMENTO EM AMBIENTES DIGITAIS**</t>
  </si>
  <si>
    <t>AÇÕES DE RELACIONAMENTO COM PÚBLICO EM AMBIENTES DIGITAIS E MAILLING***</t>
  </si>
  <si>
    <t>GESTÃO DE SÍTIOS E PÁGINAS WEB***</t>
  </si>
  <si>
    <t>MONITORAMENTO  E ANÁLISE DE REDES SOCIAIS**</t>
  </si>
  <si>
    <t>VÍDEO INSTITUCIONAL OU EDUCATIVO *****</t>
  </si>
  <si>
    <t>PODCAST - PODCAPES **** E *****</t>
  </si>
  <si>
    <t>TRANSMISSÃO AO VIVO **** E *****</t>
  </si>
  <si>
    <t>PLANEJAMENTO E EXECUÇÃO DE MEDIA TRAINING **** E *****</t>
  </si>
  <si>
    <t>* PREFIL DE ALTISSIMA COMPLEXIDADE VALOR ESTIMADO PELA MULTIPLICAÇÃO DE 1.5X VALOR EQUIVALEMTE PARA TAREFA DE PERFL DE ALTA COMPLEXIDADE.</t>
  </si>
  <si>
    <t>** PERFIL DE MÉDIA COMPLEXIDADE  VALOR ESTIMADO PELA DIVISÃO POR 1,5/  VALOR EQUIVALETE PARA TAREFA DE PERFIL DE ALTA COMPLEXIDADE.</t>
  </si>
  <si>
    <t>*** PERFIL DE BAIXA COMPLEXIDADE  VALOR ESTIMADO PELA DIVISÃO PO 2,5/ VALOR EQUIVALENTE PARA TRAREFA DE PERFIL DE ALTA COMPLEXIDADE.</t>
  </si>
  <si>
    <t xml:space="preserve">**** SERVIÇO DE MÉDIA COMPLEXIDADE VALOR ESTIMADO PELA MULTIPLICAÇÃO DE 2,5X PELO VALOR EQUIVALENTE DE BAIXA COMPLEXIDADE . </t>
  </si>
  <si>
    <t xml:space="preserve">***** SERVIÇO DE ALTA COMPLEXIDADE VALOR ESTIMADO PELA MULTIPLICAÇÃO DE 4 X PELO VALOR EQUIVALENTE DE BAIXA COMPLEXIDADE . </t>
  </si>
  <si>
    <t>PREÇOS RETIRADOS DO TERCEIRO TERMO DE APOSTILAMENTO AO CONTRATO Nº 09/2019, QUE ENTRE SI FAZEM A COORDENAÇÃO DE APERFEIÇOAMENTO DE PESSOAL DE NÍVEL SUPERIOR – CAPES E A FUNDAÇÃO PARA O DESENVOLVIMENTO DAS ARTES E DA COMUNICAÇÃO – FUNDAC. DE 03/01/2024.</t>
  </si>
  <si>
    <t>Sob demanda</t>
  </si>
  <si>
    <t>Serviços continuados</t>
  </si>
  <si>
    <t>PREÇOS RETIRADOS DE PROPOSTA DA FUNDAC ENTREGUE NO DIA 13 DE SETEMBRO DE 2024. VALIDADE 60 DIAS.</t>
  </si>
  <si>
    <t>PREÇOS RETIRADOS A APRTIR DE PROPOSTA DE PREÇO DA SANTAFE IDEIAS INTELIGENTES EM MARKETING E COMUNICAÇÃO LTDA - DIA 16 DE SETEMBRO - VALIDADE DE 90 DIAS.</t>
  </si>
  <si>
    <t>OBSERVAÇÃO</t>
  </si>
  <si>
    <t>COMPROVAÇÃO DE ATESTADOS - SUBITEM 11.2.3. DO EDITAL - APÊNDICE VII do TERMO DE REFERÊNCIA (FOLHA 110)</t>
  </si>
  <si>
    <r>
      <t xml:space="preserve">Considerando o tipo de serviço, poderá apresentar, no mínimo, 1 atestado que diga respeito a contrato que comprove a execução dos serviços. Refere-se à comprovação que prestou serviços de "diagnóstico e matriz estratégica", não necessariamente  com o mesmo contratante. Nesse caso, </t>
    </r>
    <r>
      <rPr>
        <b/>
        <sz val="10"/>
        <color rgb="FF000000"/>
        <rFont val="Helvetica Neue"/>
      </rPr>
      <t>não</t>
    </r>
    <r>
      <rPr>
        <sz val="10"/>
        <color rgb="FF000000"/>
        <rFont val="Helvetica Neue"/>
      </rPr>
      <t xml:space="preserve"> considerando o lapso mínimo temporal de 3 anos. </t>
    </r>
    <r>
      <rPr>
        <b/>
        <sz val="10"/>
        <color rgb="FF000000"/>
        <rFont val="Helvetica Neue"/>
      </rPr>
      <t>O Atestado deverá comprovar, na parte da execução do serviço, que houve, no mínimo, 10 entrevistas conforme complexidade explanada no Apêndice I do Termo de Referência.</t>
    </r>
  </si>
  <si>
    <r>
      <t xml:space="preserve">Considerando o tipo de serviço, poderá apresentar, no mínimo, 1 atestado que diga respeito a contrato que comprove a execução dos serviços. Refere-se à comprovação que prestou serviços de "planejamento estratégico de comunicação digital" </t>
    </r>
    <r>
      <rPr>
        <b/>
        <sz val="10"/>
        <color rgb="FF000000"/>
        <rFont val="Helvetica Neue"/>
      </rPr>
      <t>conforme especificações do Apêndice I do Termo de Referência</t>
    </r>
    <r>
      <rPr>
        <sz val="10"/>
        <color indexed="8"/>
        <rFont val="Helvetica Neue"/>
      </rPr>
      <t xml:space="preserve">. Nesse caso, </t>
    </r>
    <r>
      <rPr>
        <b/>
        <sz val="10"/>
        <color rgb="FF000000"/>
        <rFont val="Helvetica Neue"/>
      </rPr>
      <t>não</t>
    </r>
    <r>
      <rPr>
        <sz val="10"/>
        <color indexed="8"/>
        <rFont val="Helvetica Neue"/>
      </rPr>
      <t xml:space="preserve"> considerando o lapso mínimo temporal de 3 anos. </t>
    </r>
  </si>
  <si>
    <r>
      <t>Considerando o tipo de serviço, poderá apresentar, no mínimo, 1 atestado que diga respeito a contrato que comprove a execução dos serviços. Refere-se à comprovação que prestou serviços de "assessoria de comunicação digital"</t>
    </r>
    <r>
      <rPr>
        <b/>
        <sz val="10"/>
        <color rgb="FF000000"/>
        <rFont val="Helvetica Neue"/>
      </rPr>
      <t xml:space="preserve"> conforme especificações do Apêndice I do Termo de Referência</t>
    </r>
    <r>
      <rPr>
        <sz val="10"/>
        <color indexed="8"/>
        <rFont val="Helvetica Neue"/>
      </rPr>
      <t xml:space="preserve">, não necessariamente  com o mesmo contratante. </t>
    </r>
    <r>
      <rPr>
        <b/>
        <sz val="10"/>
        <color rgb="FF000000"/>
        <rFont val="Helvetica Neue"/>
      </rPr>
      <t>Nesse caso, será avaliado o lapso mínimo temporal de 3 anos.</t>
    </r>
  </si>
  <si>
    <r>
      <t>Considerando o tipo de serviço, poderá apresentar, no mínimo, 1 atestado que diga respeito a contrato que comprove a execução dos serviços. Refere-se à comprovação que prestou serviços de "atendimento de demandas do contratante"</t>
    </r>
    <r>
      <rPr>
        <b/>
        <sz val="10"/>
        <color rgb="FF000000"/>
        <rFont val="Helvetica Neue"/>
      </rPr>
      <t xml:space="preserve"> conforme especificações do Apêndice I do Termo de Referência</t>
    </r>
    <r>
      <rPr>
        <sz val="10"/>
        <color indexed="8"/>
        <rFont val="Helvetica Neue"/>
      </rPr>
      <t>, não necessariamente  com o mesmo contratante.</t>
    </r>
    <r>
      <rPr>
        <b/>
        <sz val="10"/>
        <color rgb="FF000000"/>
        <rFont val="Helvetica Neue"/>
      </rPr>
      <t xml:space="preserve"> Nesse caso, será avaliado o lapso mínimo temporal de 3 anos.</t>
    </r>
  </si>
  <si>
    <r>
      <t>Considerando o tipo de serviço, poderá apresentar, no mínimo, 1 atestado que diga respeito a contrato que comprove a execução dos serviços. Refere-se à comprovação que prestou serviços de "cobertura jornalística"</t>
    </r>
    <r>
      <rPr>
        <b/>
        <sz val="10"/>
        <color rgb="FF000000"/>
        <rFont val="Helvetica Neue"/>
      </rPr>
      <t xml:space="preserve"> conforme especificações do Apêndice I do Termo de Referência</t>
    </r>
    <r>
      <rPr>
        <sz val="10"/>
        <color indexed="8"/>
        <rFont val="Helvetica Neue"/>
      </rPr>
      <t xml:space="preserve">, não necessariamente  com o mesmo contratante. </t>
    </r>
    <r>
      <rPr>
        <b/>
        <sz val="10"/>
        <color rgb="FF000000"/>
        <rFont val="Helvetica Neue"/>
      </rPr>
      <t>Nesse caso, será avaliado o lapso mínimo temporal de 3 anos.</t>
    </r>
  </si>
  <si>
    <r>
      <t xml:space="preserve">Considerando o tipo de serviço, poderá apresentar, no mínimo, 1 atestado que diga respeito a contrato que comprove a execução dos serviços. Refere-se à comprovação que prestou serviços de "design e produção gráica" </t>
    </r>
    <r>
      <rPr>
        <b/>
        <sz val="10"/>
        <color rgb="FF000000"/>
        <rFont val="Helvetica Neue"/>
      </rPr>
      <t>conforme especificações do Apêndice I do Termo de Referência</t>
    </r>
    <r>
      <rPr>
        <sz val="10"/>
        <color indexed="8"/>
        <rFont val="Helvetica Neue"/>
      </rPr>
      <t xml:space="preserve">, não necessariamente  com o mesmo contratante. </t>
    </r>
    <r>
      <rPr>
        <b/>
        <sz val="10"/>
        <color rgb="FF000000"/>
        <rFont val="Helvetica Neue"/>
      </rPr>
      <t>Nesse caso, será avaliado o lapso mínimo temporal de 3 anos.</t>
    </r>
  </si>
  <si>
    <r>
      <t xml:space="preserve">Considerando o tipo de serviço, poderá apresentar, no mínimo, 1 atestado que diga respeito a contrato que comprove a execução dos serviços. Refere-se à comprovação que prestou serviços de </t>
    </r>
    <r>
      <rPr>
        <b/>
        <sz val="10"/>
        <color rgb="FF000000"/>
        <rFont val="Helvetica Neue"/>
      </rPr>
      <t>"conteúdo multimídia para relacionamento em ambiente digitais"</t>
    </r>
    <r>
      <rPr>
        <sz val="10"/>
        <color indexed="8"/>
        <rFont val="Helvetica Neue"/>
      </rPr>
      <t xml:space="preserve">, não necessariamente  com o mesmo contratante. </t>
    </r>
    <r>
      <rPr>
        <b/>
        <sz val="10"/>
        <color rgb="FF000000"/>
        <rFont val="Helvetica Neue"/>
      </rPr>
      <t>Comprovar, no mínimo, a produção de 2.606 conteúdos por ano</t>
    </r>
    <r>
      <rPr>
        <sz val="10"/>
        <color indexed="8"/>
        <rFont val="Helvetica Neue"/>
      </rPr>
      <t xml:space="preserve">, </t>
    </r>
    <r>
      <rPr>
        <b/>
        <sz val="10"/>
        <color rgb="FF000000"/>
        <rFont val="Helvetica Neue"/>
      </rPr>
      <t>conforme especificaçõe do Apêndice I do Termo de Referência.</t>
    </r>
    <r>
      <rPr>
        <sz val="10"/>
        <color indexed="8"/>
        <rFont val="Helvetica Neue"/>
      </rPr>
      <t xml:space="preserve"> </t>
    </r>
    <r>
      <rPr>
        <b/>
        <sz val="10"/>
        <color rgb="FF000000"/>
        <rFont val="Helvetica Neue"/>
      </rPr>
      <t>Nesse caso, será avaliado o lapso mínimo temporal de 3 anos.</t>
    </r>
  </si>
  <si>
    <r>
      <t xml:space="preserve">Considerando o tipo de serviço, poderá apresentar, no mínimo, 1 atestado que diga respeito a contrato que comprove a execução dos serviços. Refere-se à comprovação que prestou serviços de </t>
    </r>
    <r>
      <rPr>
        <b/>
        <sz val="10"/>
        <color rgb="FF000000"/>
        <rFont val="Helvetica Neue"/>
      </rPr>
      <t>"ações de relacionamentos com público em ambiente digitais e mailling"</t>
    </r>
    <r>
      <rPr>
        <sz val="10"/>
        <color indexed="8"/>
        <rFont val="Helvetica Neue"/>
      </rPr>
      <t xml:space="preserve">, não necessariamente  com o mesmo contratante. </t>
    </r>
    <r>
      <rPr>
        <b/>
        <sz val="10"/>
        <color rgb="FF000000"/>
        <rFont val="Helvetica Neue"/>
      </rPr>
      <t>Comprovar, no mínimo, a  quantidade de interações/envios de 600 mil  comentário/e-mails por ano,</t>
    </r>
    <r>
      <rPr>
        <sz val="10"/>
        <color indexed="8"/>
        <rFont val="Helvetica Neue"/>
      </rPr>
      <t xml:space="preserve"> </t>
    </r>
    <r>
      <rPr>
        <b/>
        <sz val="10"/>
        <color rgb="FF000000"/>
        <rFont val="Helvetica Neue"/>
      </rPr>
      <t>conforme especificaçõe do Apêndice I do Termo de Referência.</t>
    </r>
    <r>
      <rPr>
        <sz val="10"/>
        <color indexed="8"/>
        <rFont val="Helvetica Neue"/>
      </rPr>
      <t xml:space="preserve"> </t>
    </r>
    <r>
      <rPr>
        <b/>
        <sz val="10"/>
        <color rgb="FF000000"/>
        <rFont val="Helvetica Neue"/>
      </rPr>
      <t>Nesse caso, será avaliado o lapso mínimo temporal de 3 anos.</t>
    </r>
  </si>
  <si>
    <r>
      <t xml:space="preserve">Considerando o tipo de serviço, poderá apresentar, no mínimo, 1 atestado que diga respeito a contrato que comprove a execução dos serviços. Refere-se à comprovação que prestou serviços de </t>
    </r>
    <r>
      <rPr>
        <b/>
        <sz val="10"/>
        <color rgb="FF000000"/>
        <rFont val="Helvetica Neue"/>
      </rPr>
      <t>"gestão de sítios e páginas web"</t>
    </r>
    <r>
      <rPr>
        <sz val="10"/>
        <color rgb="FF000000"/>
        <rFont val="Helvetica Neue"/>
      </rPr>
      <t xml:space="preserve"> conforme especificações do Apêndice I do Termo de Referência</t>
    </r>
    <r>
      <rPr>
        <sz val="10"/>
        <color indexed="8"/>
        <rFont val="Helvetica Neue"/>
      </rPr>
      <t>, não necessariamente  com o mesmo contratante.</t>
    </r>
    <r>
      <rPr>
        <b/>
        <sz val="10"/>
        <color rgb="FF000000"/>
        <rFont val="Helvetica Neue"/>
      </rPr>
      <t xml:space="preserve"> Nesse caso, será avaliado o lapso mínimo temporal de 3 anos.</t>
    </r>
  </si>
  <si>
    <r>
      <t xml:space="preserve">Considerando o tipo de serviço, poderá apresentar, no mínimo, 1 atestado que diga respeito a contrato que comprove a execução dos serviços. Refere-se à comprovação que prestou serviços de </t>
    </r>
    <r>
      <rPr>
        <b/>
        <sz val="10"/>
        <color rgb="FF000000"/>
        <rFont val="Helvetica Neue"/>
      </rPr>
      <t>"clipping nacional - jornais, revistas, portais de notícia rádio e TV"</t>
    </r>
    <r>
      <rPr>
        <sz val="10"/>
        <color rgb="FF000000"/>
        <rFont val="Helvetica Neue"/>
      </rPr>
      <t xml:space="preserve"> conforme especificações do Apêndice I do Termo de Referência</t>
    </r>
    <r>
      <rPr>
        <sz val="10"/>
        <color indexed="8"/>
        <rFont val="Helvetica Neue"/>
      </rPr>
      <t>, não necessariamente  com o mesmo contratante.</t>
    </r>
    <r>
      <rPr>
        <b/>
        <sz val="10"/>
        <color rgb="FF000000"/>
        <rFont val="Helvetica Neue"/>
      </rPr>
      <t xml:space="preserve"> Nesse caso, será avaliado o lapso mínimo temporal de 3 anos.</t>
    </r>
  </si>
  <si>
    <r>
      <t>Considerando o tipo de serviço, poderá apresentar, no mínimo, 1 atestado que diga respeito a contrato que comprove a execução dos serviços. Refere-se à comprovação que prestou serviços de</t>
    </r>
    <r>
      <rPr>
        <b/>
        <sz val="10"/>
        <color rgb="FF000000"/>
        <rFont val="Helvetica Neue"/>
      </rPr>
      <t xml:space="preserve"> "vídeo reportagem"</t>
    </r>
    <r>
      <rPr>
        <sz val="10"/>
        <color indexed="8"/>
        <rFont val="Helvetica Neue"/>
      </rPr>
      <t xml:space="preserve">, não necessariamente  com o mesmo contratante. </t>
    </r>
    <r>
      <rPr>
        <b/>
        <sz val="10"/>
        <color rgb="FF000000"/>
        <rFont val="Helvetica Neue"/>
      </rPr>
      <t>Comprovar, no mínimo, a  quantidade  de 24 vídeo reportagens por ano, conforme especificaçõe do Apêndice I do Termo de Referência</t>
    </r>
    <r>
      <rPr>
        <sz val="10"/>
        <color indexed="8"/>
        <rFont val="Helvetica Neue"/>
      </rPr>
      <t xml:space="preserve">. </t>
    </r>
    <r>
      <rPr>
        <b/>
        <sz val="10"/>
        <color rgb="FF000000"/>
        <rFont val="Helvetica Neue"/>
      </rPr>
      <t>Nesse caso, será avaliado o lapso mínimo temporal de 3 anos</t>
    </r>
    <r>
      <rPr>
        <sz val="10"/>
        <color indexed="8"/>
        <rFont val="Helvetica Neue"/>
      </rPr>
      <t>.</t>
    </r>
  </si>
  <si>
    <r>
      <t>Considerando o tipo de serviço, poderá apresentar, no mínimo, 1 atestado que diga respeito a contrato que comprove a execução dos serviços. Refere-se à comprovação que prestou serviços de</t>
    </r>
    <r>
      <rPr>
        <b/>
        <sz val="10"/>
        <color rgb="FF000000"/>
        <rFont val="Helvetica Neue"/>
      </rPr>
      <t xml:space="preserve"> "clipe para rede social"</t>
    </r>
    <r>
      <rPr>
        <sz val="10"/>
        <color indexed="8"/>
        <rFont val="Helvetica Neue"/>
      </rPr>
      <t xml:space="preserve">, não necessariamente  com o mesmo contratante. </t>
    </r>
    <r>
      <rPr>
        <b/>
        <sz val="10"/>
        <color rgb="FF000000"/>
        <rFont val="Helvetica Neue"/>
      </rPr>
      <t>Comprovar, no mínimo, a  quantidade de 72 clipes para redes sociais por ano</t>
    </r>
    <r>
      <rPr>
        <sz val="10"/>
        <color indexed="8"/>
        <rFont val="Helvetica Neue"/>
      </rPr>
      <t xml:space="preserve">, conforme especificaçõe do Apêndice I do Termo de Referência. </t>
    </r>
    <r>
      <rPr>
        <b/>
        <sz val="10"/>
        <color rgb="FF000000"/>
        <rFont val="Helvetica Neue"/>
      </rPr>
      <t>Nesse caso, será avaliado o lapso mínimo temporal de 3 anos.</t>
    </r>
  </si>
  <si>
    <r>
      <t xml:space="preserve">Considerando o tipo de serviço, poderá apresentar, no mínimo, 1 atestado que diga respeito a contrato que comprove a execução dos serviços. Refere-se à comprovação que prestou serviços de </t>
    </r>
    <r>
      <rPr>
        <b/>
        <sz val="10"/>
        <color rgb="FF000000"/>
        <rFont val="Helvetica Neue"/>
      </rPr>
      <t>"podcast"</t>
    </r>
    <r>
      <rPr>
        <sz val="10"/>
        <color indexed="8"/>
        <rFont val="Helvetica Neue"/>
      </rPr>
      <t xml:space="preserve">, não necessariamente  com o mesmo contratante. </t>
    </r>
    <r>
      <rPr>
        <b/>
        <sz val="10"/>
        <color rgb="FF000000"/>
        <rFont val="Helvetica Neue"/>
      </rPr>
      <t>Comprovar, no mínimo, a  quantidade de 12 podcasts por ano,</t>
    </r>
    <r>
      <rPr>
        <sz val="10"/>
        <color indexed="8"/>
        <rFont val="Helvetica Neue"/>
      </rPr>
      <t xml:space="preserve"> </t>
    </r>
    <r>
      <rPr>
        <b/>
        <sz val="10"/>
        <color rgb="FF000000"/>
        <rFont val="Helvetica Neue"/>
      </rPr>
      <t>conforme especificaçõe do Apêndice I do Termo de Referência.</t>
    </r>
    <r>
      <rPr>
        <sz val="10"/>
        <color indexed="8"/>
        <rFont val="Helvetica Neue"/>
      </rPr>
      <t xml:space="preserve"> </t>
    </r>
    <r>
      <rPr>
        <b/>
        <sz val="10"/>
        <color rgb="FF000000"/>
        <rFont val="Helvetica Neue"/>
      </rPr>
      <t>Nesse caso, será avaliado o lapso mínimo temporal de 3 anos.</t>
    </r>
  </si>
  <si>
    <r>
      <t>Considerando o tipo de serviço, poderá apresentar, no mínimo, 1 atestado que diga respeito a contrato que comprove a execução dos serviços. Refere-se à comprovação que prestou serviços de</t>
    </r>
    <r>
      <rPr>
        <b/>
        <sz val="10"/>
        <color rgb="FF000000"/>
        <rFont val="Helvetica Neue"/>
      </rPr>
      <t xml:space="preserve"> "planejamento e execução de media training"</t>
    </r>
    <r>
      <rPr>
        <sz val="10"/>
        <color rgb="FF000000"/>
        <rFont val="Helvetica Neue"/>
      </rPr>
      <t xml:space="preserve">. Nesse caso, </t>
    </r>
    <r>
      <rPr>
        <b/>
        <sz val="10"/>
        <color rgb="FF000000"/>
        <rFont val="Helvetica Neue"/>
      </rPr>
      <t>não</t>
    </r>
    <r>
      <rPr>
        <sz val="10"/>
        <color rgb="FF000000"/>
        <rFont val="Helvetica Neue"/>
      </rPr>
      <t xml:space="preserve"> considerando o lapso mínimo temporal de 3 anos. </t>
    </r>
    <r>
      <rPr>
        <b/>
        <sz val="10"/>
        <color rgb="FF000000"/>
        <rFont val="Helvetica Neue"/>
      </rPr>
      <t>O Atestado deverá comprovar, na parte da execução do serviço, que houve, carga horária mínima de 6 horas conforme complexidade explanada no Apêndice I do Termo de Referência.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</si>
</sst>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>
    <font>
      <sz val="10"/>
      <color indexed="8"/>
      <name val="Helvetica Neue"/>
    </font>
    <font>
      <b/>
      <sz val="10"/>
      <color indexed="8"/>
      <name val="Helvetica Neue"/>
    </font>
    <font>
      <sz val="11"/>
      <color rgb="FF006100"/>
      <name val="Helvetica Neue"/>
      <scheme val="minor"/>
    </font>
    <font>
      <sz val="11"/>
      <color rgb="FF9C0006"/>
      <name val="Helvetica Neue"/>
      <scheme val="minor"/>
    </font>
    <font>
      <sz val="11"/>
      <color rgb="FF9C5700"/>
      <name val="Helvetica Neue"/>
      <scheme val="minor"/>
    </font>
    <font>
      <sz val="11"/>
      <color theme="0"/>
      <name val="Helvetica Neue"/>
      <scheme val="minor"/>
    </font>
    <font>
      <u/>
      <sz val="10"/>
      <color indexed="8"/>
      <name val="Helvetica Neue"/>
    </font>
    <font>
      <b/>
      <sz val="11"/>
      <color rgb="FF0070C0"/>
      <name val="Aptos"/>
      <family val="2"/>
    </font>
    <font>
      <sz val="10"/>
      <color rgb="FF000000"/>
      <name val="Helvetica Neue"/>
    </font>
    <font>
      <b/>
      <sz val="10"/>
      <color rgb="FF000000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  <border>
      <left style="thin">
        <color indexed="11"/>
      </left>
      <right style="thin">
        <color indexed="10"/>
      </right>
      <top/>
      <bottom/>
      <diagonal/>
    </border>
    <border>
      <left style="thin">
        <color indexed="11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/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 style="thin">
        <color indexed="10"/>
      </left>
      <right/>
      <top style="thin">
        <color indexed="11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7">
    <xf numFmtId="0" fontId="0" fillId="0" borderId="0" applyNumberFormat="0" applyFill="0" applyBorder="0" applyProtection="0">
      <alignment vertical="top" wrapText="1"/>
    </xf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</cellStyleXfs>
  <cellXfs count="118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7" xfId="0" applyNumberFormat="1" applyBorder="1">
      <alignment vertical="top" wrapText="1"/>
    </xf>
    <xf numFmtId="164" fontId="0" fillId="0" borderId="0" xfId="0" applyNumberFormat="1">
      <alignment vertical="top" wrapText="1"/>
    </xf>
    <xf numFmtId="0" fontId="4" fillId="7" borderId="0" xfId="3" applyNumberFormat="1" applyAlignment="1">
      <alignment vertical="top" wrapText="1"/>
    </xf>
    <xf numFmtId="0" fontId="3" fillId="6" borderId="0" xfId="2" applyNumberFormat="1" applyAlignment="1">
      <alignment vertical="top" wrapText="1"/>
    </xf>
    <xf numFmtId="0" fontId="2" fillId="5" borderId="0" xfId="1" applyNumberFormat="1" applyAlignment="1">
      <alignment vertical="top" wrapText="1"/>
    </xf>
    <xf numFmtId="164" fontId="5" fillId="9" borderId="0" xfId="5" applyNumberFormat="1" applyAlignment="1">
      <alignment horizontal="center" vertical="center" wrapText="1"/>
    </xf>
    <xf numFmtId="164" fontId="5" fillId="10" borderId="0" xfId="6" applyNumberFormat="1" applyAlignment="1">
      <alignment horizontal="center" vertical="center" wrapText="1"/>
    </xf>
    <xf numFmtId="164" fontId="5" fillId="8" borderId="0" xfId="4" applyNumberFormat="1" applyAlignment="1">
      <alignment horizontal="left" vertical="center" wrapText="1"/>
    </xf>
    <xf numFmtId="164" fontId="5" fillId="10" borderId="0" xfId="6" applyNumberForma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64" fontId="3" fillId="6" borderId="7" xfId="2" applyNumberFormat="1" applyBorder="1" applyAlignment="1">
      <alignment vertical="top" wrapText="1"/>
    </xf>
    <xf numFmtId="164" fontId="3" fillId="6" borderId="0" xfId="2" applyNumberFormat="1" applyAlignment="1">
      <alignment vertical="top" wrapText="1"/>
    </xf>
    <xf numFmtId="164" fontId="0" fillId="0" borderId="17" xfId="0" applyNumberFormat="1" applyBorder="1">
      <alignment vertical="top" wrapText="1"/>
    </xf>
    <xf numFmtId="49" fontId="1" fillId="2" borderId="17" xfId="0" applyNumberFormat="1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7" xfId="0" applyNumberFormat="1" applyFont="1" applyFill="1" applyBorder="1" applyAlignment="1">
      <alignment horizontal="center" vertical="center" wrapText="1"/>
    </xf>
    <xf numFmtId="49" fontId="0" fillId="0" borderId="17" xfId="0" applyNumberFormat="1" applyBorder="1" applyAlignment="1">
      <alignment vertical="center" wrapText="1"/>
    </xf>
    <xf numFmtId="49" fontId="0" fillId="0" borderId="17" xfId="0" applyNumberForma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top" wrapText="1"/>
    </xf>
    <xf numFmtId="0" fontId="0" fillId="0" borderId="17" xfId="0" applyNumberFormat="1" applyBorder="1" applyAlignment="1">
      <alignment horizontal="center" vertical="top" wrapText="1"/>
    </xf>
    <xf numFmtId="0" fontId="0" fillId="0" borderId="17" xfId="0" applyNumberFormat="1" applyBorder="1">
      <alignment vertical="top" wrapText="1"/>
    </xf>
    <xf numFmtId="164" fontId="5" fillId="8" borderId="17" xfId="4" applyNumberFormat="1" applyBorder="1" applyAlignment="1">
      <alignment horizontal="left" vertical="center" wrapText="1"/>
    </xf>
    <xf numFmtId="164" fontId="5" fillId="9" borderId="17" xfId="5" applyNumberFormat="1" applyBorder="1" applyAlignment="1">
      <alignment horizontal="center" vertical="center" wrapText="1"/>
    </xf>
    <xf numFmtId="0" fontId="4" fillId="7" borderId="17" xfId="3" applyNumberFormat="1" applyBorder="1" applyAlignment="1">
      <alignment vertical="top" wrapText="1"/>
    </xf>
    <xf numFmtId="0" fontId="3" fillId="6" borderId="17" xfId="2" applyNumberFormat="1" applyBorder="1" applyAlignment="1">
      <alignment vertical="top" wrapText="1"/>
    </xf>
    <xf numFmtId="164" fontId="5" fillId="10" borderId="17" xfId="6" applyNumberFormat="1" applyBorder="1" applyAlignment="1">
      <alignment horizontal="left" vertical="center" wrapText="1"/>
    </xf>
    <xf numFmtId="164" fontId="5" fillId="10" borderId="17" xfId="6" applyNumberFormat="1" applyBorder="1" applyAlignment="1">
      <alignment horizontal="center" vertical="center" wrapText="1"/>
    </xf>
    <xf numFmtId="0" fontId="2" fillId="5" borderId="17" xfId="1" applyNumberFormat="1" applyBorder="1" applyAlignment="1">
      <alignment vertical="top" wrapText="1"/>
    </xf>
    <xf numFmtId="164" fontId="3" fillId="6" borderId="17" xfId="2" applyNumberFormat="1" applyBorder="1" applyAlignment="1">
      <alignment vertical="top" wrapText="1"/>
    </xf>
    <xf numFmtId="0" fontId="0" fillId="0" borderId="18" xfId="0" applyNumberFormat="1" applyBorder="1" applyAlignment="1">
      <alignment horizontal="center" vertical="center" wrapText="1"/>
    </xf>
    <xf numFmtId="164" fontId="0" fillId="0" borderId="19" xfId="0" applyNumberFormat="1" applyBorder="1">
      <alignment vertical="top" wrapText="1"/>
    </xf>
    <xf numFmtId="164" fontId="3" fillId="6" borderId="21" xfId="2" applyNumberFormat="1" applyBorder="1" applyAlignment="1">
      <alignment vertical="top" wrapText="1"/>
    </xf>
    <xf numFmtId="164" fontId="0" fillId="0" borderId="20" xfId="0" applyNumberFormat="1" applyBorder="1">
      <alignment vertical="top" wrapText="1"/>
    </xf>
    <xf numFmtId="164" fontId="5" fillId="8" borderId="21" xfId="4" applyNumberFormat="1" applyBorder="1" applyAlignment="1">
      <alignment horizontal="left" vertical="center" wrapText="1"/>
    </xf>
    <xf numFmtId="0" fontId="3" fillId="6" borderId="0" xfId="2" applyNumberFormat="1" applyAlignment="1">
      <alignment vertical="center" wrapText="1"/>
    </xf>
    <xf numFmtId="0" fontId="6" fillId="0" borderId="0" xfId="0" applyNumberFormat="1" applyFont="1">
      <alignment vertical="top" wrapText="1"/>
    </xf>
    <xf numFmtId="49" fontId="1" fillId="2" borderId="23" xfId="0" applyNumberFormat="1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0" fillId="0" borderId="0" xfId="0" applyNumberFormat="1" applyBorder="1">
      <alignment vertical="top" wrapText="1"/>
    </xf>
    <xf numFmtId="164" fontId="0" fillId="0" borderId="0" xfId="0" applyNumberFormat="1" applyBorder="1">
      <alignment vertical="top" wrapText="1"/>
    </xf>
    <xf numFmtId="44" fontId="0" fillId="0" borderId="7" xfId="0" applyNumberFormat="1" applyBorder="1" applyAlignment="1">
      <alignment horizontal="right" vertical="top" wrapText="1"/>
    </xf>
    <xf numFmtId="44" fontId="0" fillId="0" borderId="7" xfId="0" applyNumberFormat="1" applyBorder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>
      <alignment vertical="top" wrapText="1"/>
    </xf>
    <xf numFmtId="49" fontId="0" fillId="0" borderId="11" xfId="0" applyNumberFormat="1" applyBorder="1" applyAlignment="1">
      <alignment vertical="center" wrapText="1"/>
    </xf>
    <xf numFmtId="49" fontId="0" fillId="0" borderId="12" xfId="0" applyNumberFormat="1" applyBorder="1" applyAlignment="1">
      <alignment vertical="center" wrapText="1"/>
    </xf>
    <xf numFmtId="49" fontId="0" fillId="0" borderId="13" xfId="0" applyNumberForma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6" xfId="0" applyBorder="1">
      <alignment vertical="top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49" fontId="0" fillId="4" borderId="8" xfId="0" applyNumberFormat="1" applyFill="1" applyBorder="1" applyAlignment="1">
      <alignment horizontal="center" vertical="center" wrapText="1"/>
    </xf>
    <xf numFmtId="49" fontId="0" fillId="4" borderId="9" xfId="0" applyNumberFormat="1" applyFill="1" applyBorder="1" applyAlignment="1">
      <alignment horizontal="center" vertical="center" wrapText="1"/>
    </xf>
    <xf numFmtId="49" fontId="0" fillId="4" borderId="10" xfId="0" applyNumberFormat="1" applyFill="1" applyBorder="1" applyAlignment="1">
      <alignment horizontal="center" vertical="center" wrapText="1"/>
    </xf>
    <xf numFmtId="49" fontId="0" fillId="4" borderId="6" xfId="0" applyNumberFormat="1" applyFill="1" applyBorder="1" applyAlignment="1">
      <alignment horizontal="center" vertical="center" wrapText="1"/>
    </xf>
    <xf numFmtId="0" fontId="0" fillId="0" borderId="7" xfId="0" applyBorder="1">
      <alignment vertical="top" wrapText="1"/>
    </xf>
    <xf numFmtId="49" fontId="0" fillId="4" borderId="3" xfId="0" applyNumberFormat="1" applyFill="1" applyBorder="1" applyAlignment="1">
      <alignment horizontal="center" vertical="center" wrapText="1"/>
    </xf>
    <xf numFmtId="0" fontId="0" fillId="0" borderId="4" xfId="0" applyBorder="1">
      <alignment vertical="top" wrapText="1"/>
    </xf>
    <xf numFmtId="49" fontId="0" fillId="4" borderId="6" xfId="0" applyNumberFormat="1" applyFill="1" applyBorder="1" applyAlignment="1">
      <alignment horizontal="center" vertical="top" wrapText="1"/>
    </xf>
    <xf numFmtId="0" fontId="1" fillId="3" borderId="17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>
      <alignment vertical="top" wrapText="1"/>
    </xf>
    <xf numFmtId="49" fontId="0" fillId="0" borderId="17" xfId="0" applyNumberFormat="1" applyBorder="1" applyAlignment="1">
      <alignment vertical="center" wrapText="1"/>
    </xf>
    <xf numFmtId="0" fontId="0" fillId="0" borderId="17" xfId="0" applyBorder="1">
      <alignment vertical="top" wrapText="1"/>
    </xf>
    <xf numFmtId="0" fontId="1" fillId="3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49" fontId="0" fillId="4" borderId="17" xfId="0" applyNumberFormat="1" applyFill="1" applyBorder="1" applyAlignment="1">
      <alignment horizontal="center" vertical="center" wrapText="1"/>
    </xf>
    <xf numFmtId="49" fontId="0" fillId="4" borderId="20" xfId="0" applyNumberFormat="1" applyFill="1" applyBorder="1" applyAlignment="1">
      <alignment horizontal="center" vertical="center" wrapText="1"/>
    </xf>
    <xf numFmtId="0" fontId="0" fillId="0" borderId="20" xfId="0" applyBorder="1">
      <alignment vertical="top" wrapText="1"/>
    </xf>
    <xf numFmtId="49" fontId="0" fillId="4" borderId="17" xfId="0" applyNumberFormat="1" applyFill="1" applyBorder="1" applyAlignment="1">
      <alignment horizontal="center" vertical="top" wrapText="1"/>
    </xf>
    <xf numFmtId="0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>
      <alignment vertical="top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49" fontId="1" fillId="2" borderId="28" xfId="0" applyNumberFormat="1" applyFont="1" applyFill="1" applyBorder="1" applyAlignment="1">
      <alignment horizontal="center" vertical="center" wrapText="1"/>
    </xf>
    <xf numFmtId="164" fontId="1" fillId="2" borderId="28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49" fontId="1" fillId="4" borderId="28" xfId="0" applyNumberFormat="1" applyFont="1" applyFill="1" applyBorder="1" applyAlignment="1">
      <alignment horizontal="center" vertical="center" wrapText="1"/>
    </xf>
    <xf numFmtId="0" fontId="1" fillId="0" borderId="28" xfId="0" applyFont="1" applyBorder="1">
      <alignment vertical="top" wrapText="1"/>
    </xf>
    <xf numFmtId="49" fontId="0" fillId="0" borderId="28" xfId="0" applyNumberFormat="1" applyBorder="1" applyAlignment="1">
      <alignment horizontal="left" vertical="center" wrapText="1"/>
    </xf>
    <xf numFmtId="164" fontId="0" fillId="0" borderId="28" xfId="0" applyNumberFormat="1" applyBorder="1" applyAlignment="1">
      <alignment vertical="center" wrapText="1"/>
    </xf>
    <xf numFmtId="0" fontId="1" fillId="3" borderId="28" xfId="0" applyFont="1" applyFill="1" applyBorder="1" applyAlignment="1">
      <alignment horizontal="center" vertical="center" wrapText="1"/>
    </xf>
    <xf numFmtId="49" fontId="0" fillId="0" borderId="28" xfId="0" applyNumberFormat="1" applyBorder="1" applyAlignment="1">
      <alignment horizontal="left" vertical="center" wrapText="1"/>
    </xf>
    <xf numFmtId="0" fontId="8" fillId="0" borderId="28" xfId="0" applyFont="1" applyBorder="1" applyAlignment="1">
      <alignment horizontal="justify" vertical="center" wrapText="1"/>
    </xf>
    <xf numFmtId="0" fontId="1" fillId="0" borderId="28" xfId="0" applyFont="1" applyBorder="1" applyAlignment="1">
      <alignment horizontal="justify" vertical="center" wrapText="1"/>
    </xf>
    <xf numFmtId="0" fontId="1" fillId="3" borderId="28" xfId="0" applyNumberFormat="1" applyFont="1" applyFill="1" applyBorder="1" applyAlignment="1">
      <alignment horizontal="center" vertical="center" wrapText="1"/>
    </xf>
    <xf numFmtId="0" fontId="1" fillId="3" borderId="28" xfId="0" applyNumberFormat="1" applyFont="1" applyFill="1" applyBorder="1" applyAlignment="1">
      <alignment horizontal="center" vertical="center" wrapText="1"/>
    </xf>
    <xf numFmtId="0" fontId="0" fillId="0" borderId="28" xfId="0" applyNumberFormat="1" applyBorder="1" applyAlignment="1">
      <alignment horizontal="justify" vertical="center" wrapText="1"/>
    </xf>
    <xf numFmtId="0" fontId="1" fillId="3" borderId="28" xfId="0" applyFont="1" applyFill="1" applyBorder="1">
      <alignment vertical="top" wrapText="1"/>
    </xf>
    <xf numFmtId="49" fontId="0" fillId="11" borderId="28" xfId="0" applyNumberFormat="1" applyFill="1" applyBorder="1" applyAlignment="1">
      <alignment horizontal="left" vertical="center" wrapText="1"/>
    </xf>
    <xf numFmtId="49" fontId="0" fillId="11" borderId="28" xfId="0" applyNumberFormat="1" applyFill="1" applyBorder="1" applyAlignment="1">
      <alignment horizontal="left" vertical="center" wrapText="1"/>
    </xf>
    <xf numFmtId="0" fontId="0" fillId="0" borderId="28" xfId="0" applyNumberFormat="1" applyBorder="1" applyAlignment="1">
      <alignment horizontal="justify" vertical="center" wrapText="1"/>
    </xf>
    <xf numFmtId="0" fontId="0" fillId="11" borderId="28" xfId="0" applyFill="1" applyBorder="1" applyAlignment="1">
      <alignment horizontal="left" vertical="center" wrapText="1"/>
    </xf>
  </cellXfs>
  <cellStyles count="7">
    <cellStyle name="Bom" xfId="1" builtinId="26"/>
    <cellStyle name="Ênfase1" xfId="4" builtinId="29"/>
    <cellStyle name="Ênfase3" xfId="5" builtinId="37"/>
    <cellStyle name="Ênfase6" xfId="6" builtinId="49"/>
    <cellStyle name="Neutro" xfId="3" builtinId="28"/>
    <cellStyle name="Normal" xfId="0" builtinId="0"/>
    <cellStyle name="Ruim" xfId="2" builtinId="27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05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42C0D-4C56-4BC5-8830-73856E6C81D9}">
  <dimension ref="A1:G56"/>
  <sheetViews>
    <sheetView showGridLines="0" workbookViewId="0">
      <pane xSplit="1" topLeftCell="B1" activePane="topRight" state="frozen"/>
      <selection pane="topRight" activeCell="E49" sqref="E49"/>
    </sheetView>
  </sheetViews>
  <sheetFormatPr defaultColWidth="100.7109375" defaultRowHeight="19.899999999999999" customHeight="1"/>
  <cols>
    <col min="1" max="1" width="7.7109375" style="1" customWidth="1"/>
    <col min="2" max="2" width="77.85546875" style="1" customWidth="1"/>
    <col min="3" max="3" width="16.85546875" style="1" customWidth="1"/>
    <col min="4" max="4" width="14.5703125" style="1" customWidth="1"/>
    <col min="5" max="5" width="19.42578125" style="13" customWidth="1"/>
    <col min="6" max="6" width="17.5703125" style="13" customWidth="1"/>
    <col min="7" max="7" width="16.28515625" style="1" customWidth="1"/>
    <col min="8" max="16384" width="100.7109375" style="1"/>
  </cols>
  <sheetData>
    <row r="1" spans="1:6" ht="39.75" customHeight="1">
      <c r="A1" s="2" t="s">
        <v>0</v>
      </c>
      <c r="B1" s="2" t="s">
        <v>1</v>
      </c>
      <c r="C1" s="2" t="s">
        <v>2</v>
      </c>
      <c r="D1" s="2" t="s">
        <v>3</v>
      </c>
      <c r="E1" s="11" t="s">
        <v>4</v>
      </c>
      <c r="F1" s="11" t="s">
        <v>5</v>
      </c>
    </row>
    <row r="2" spans="1:6" ht="20.25" customHeight="1">
      <c r="A2" s="3"/>
      <c r="B2" s="80" t="s">
        <v>6</v>
      </c>
      <c r="C2" s="81"/>
      <c r="D2" s="81"/>
      <c r="E2" s="81"/>
      <c r="F2" s="81"/>
    </row>
    <row r="3" spans="1:6" ht="12.75">
      <c r="A3" s="4">
        <v>1</v>
      </c>
      <c r="B3" s="5" t="s">
        <v>7</v>
      </c>
      <c r="C3" s="9" t="s">
        <v>8</v>
      </c>
      <c r="D3" s="10">
        <v>12</v>
      </c>
      <c r="E3" s="12">
        <v>30241.27</v>
      </c>
      <c r="F3" s="12">
        <f>D3*E3</f>
        <v>362895.24</v>
      </c>
    </row>
    <row r="4" spans="1:6" ht="12.75">
      <c r="A4" s="4">
        <v>2</v>
      </c>
      <c r="B4" s="5" t="s">
        <v>9</v>
      </c>
      <c r="C4" s="9" t="s">
        <v>10</v>
      </c>
      <c r="D4" s="10">
        <v>12</v>
      </c>
      <c r="E4" s="12">
        <v>22815</v>
      </c>
      <c r="F4" s="12">
        <f>D4*E4</f>
        <v>273780</v>
      </c>
    </row>
    <row r="5" spans="1:6" ht="12.75">
      <c r="A5" s="4">
        <v>3</v>
      </c>
      <c r="B5" s="5" t="s">
        <v>11</v>
      </c>
      <c r="C5" s="9" t="s">
        <v>10</v>
      </c>
      <c r="D5" s="10">
        <v>12</v>
      </c>
      <c r="E5" s="12">
        <v>22743.83</v>
      </c>
      <c r="F5" s="12">
        <f>D5*E5</f>
        <v>272925.96000000002</v>
      </c>
    </row>
    <row r="6" spans="1:6" ht="12.75">
      <c r="A6" s="6"/>
      <c r="B6" s="82" t="s">
        <v>12</v>
      </c>
      <c r="C6" s="79"/>
      <c r="D6" s="79"/>
      <c r="E6" s="79"/>
      <c r="F6" s="79"/>
    </row>
    <row r="7" spans="1:6" ht="12.75">
      <c r="A7" s="62">
        <v>4</v>
      </c>
      <c r="B7" s="67" t="s">
        <v>13</v>
      </c>
      <c r="C7" s="9" t="s">
        <v>14</v>
      </c>
      <c r="D7" s="10">
        <v>1</v>
      </c>
      <c r="E7" s="12">
        <v>19802.05</v>
      </c>
      <c r="F7" s="12">
        <f t="shared" ref="F7:F13" si="0">D7*E7</f>
        <v>19802.05</v>
      </c>
    </row>
    <row r="8" spans="1:6" ht="12.75">
      <c r="A8" s="63"/>
      <c r="B8" s="68"/>
      <c r="C8" s="9" t="s">
        <v>15</v>
      </c>
      <c r="D8" s="10">
        <v>0</v>
      </c>
      <c r="E8" s="12"/>
      <c r="F8" s="12">
        <f t="shared" si="0"/>
        <v>0</v>
      </c>
    </row>
    <row r="9" spans="1:6" ht="12.75">
      <c r="A9" s="63"/>
      <c r="B9" s="68"/>
      <c r="C9" s="9" t="s">
        <v>10</v>
      </c>
      <c r="D9" s="10">
        <v>0</v>
      </c>
      <c r="E9" s="12"/>
      <c r="F9" s="12">
        <f t="shared" si="0"/>
        <v>0</v>
      </c>
    </row>
    <row r="10" spans="1:6" ht="12.75">
      <c r="A10" s="4">
        <v>5</v>
      </c>
      <c r="B10" s="5" t="s">
        <v>16</v>
      </c>
      <c r="C10" s="9" t="s">
        <v>17</v>
      </c>
      <c r="D10" s="10">
        <v>1</v>
      </c>
      <c r="E10" s="12">
        <v>25998.35</v>
      </c>
      <c r="F10" s="12">
        <f t="shared" si="0"/>
        <v>25998.35</v>
      </c>
    </row>
    <row r="11" spans="1:6" ht="28.5" customHeight="1">
      <c r="A11" s="62">
        <v>6</v>
      </c>
      <c r="B11" s="67" t="s">
        <v>18</v>
      </c>
      <c r="C11" s="9" t="s">
        <v>19</v>
      </c>
      <c r="D11" s="10">
        <v>0</v>
      </c>
      <c r="E11" s="12"/>
      <c r="F11" s="12">
        <f t="shared" si="0"/>
        <v>0</v>
      </c>
    </row>
    <row r="12" spans="1:6" ht="28.5" customHeight="1">
      <c r="A12" s="63"/>
      <c r="B12" s="68"/>
      <c r="C12" s="9" t="s">
        <v>20</v>
      </c>
      <c r="D12" s="10">
        <v>1</v>
      </c>
      <c r="E12" s="12">
        <v>30265.58</v>
      </c>
      <c r="F12" s="12">
        <f t="shared" si="0"/>
        <v>30265.58</v>
      </c>
    </row>
    <row r="13" spans="1:6" ht="20.25" customHeight="1">
      <c r="A13" s="63"/>
      <c r="B13" s="68"/>
      <c r="C13" s="9" t="s">
        <v>21</v>
      </c>
      <c r="D13" s="10">
        <v>0</v>
      </c>
      <c r="E13" s="12"/>
      <c r="F13" s="12">
        <f t="shared" si="0"/>
        <v>0</v>
      </c>
    </row>
    <row r="14" spans="1:6" ht="12.75">
      <c r="A14" s="6"/>
      <c r="B14" s="78" t="s">
        <v>22</v>
      </c>
      <c r="C14" s="79"/>
      <c r="D14" s="79"/>
      <c r="E14" s="79"/>
      <c r="F14" s="79"/>
    </row>
    <row r="15" spans="1:6" ht="12.75">
      <c r="A15" s="62">
        <v>7</v>
      </c>
      <c r="B15" s="67" t="s">
        <v>23</v>
      </c>
      <c r="C15" s="7" t="s">
        <v>14</v>
      </c>
      <c r="D15" s="8">
        <v>0</v>
      </c>
      <c r="E15" s="12"/>
      <c r="F15" s="12">
        <f t="shared" ref="F15:F22" si="1">D15*E15</f>
        <v>0</v>
      </c>
    </row>
    <row r="16" spans="1:6" ht="12.75">
      <c r="A16" s="63"/>
      <c r="B16" s="68"/>
      <c r="C16" s="7" t="s">
        <v>24</v>
      </c>
      <c r="D16" s="8">
        <v>24</v>
      </c>
      <c r="E16" s="12">
        <v>7800</v>
      </c>
      <c r="F16" s="12">
        <f t="shared" si="1"/>
        <v>187200</v>
      </c>
    </row>
    <row r="17" spans="1:6" ht="12.75">
      <c r="A17" s="63"/>
      <c r="B17" s="68"/>
      <c r="C17" s="7" t="s">
        <v>10</v>
      </c>
      <c r="D17" s="8">
        <v>12</v>
      </c>
      <c r="E17" s="12">
        <v>13000</v>
      </c>
      <c r="F17" s="12">
        <f t="shared" si="1"/>
        <v>156000</v>
      </c>
    </row>
    <row r="18" spans="1:6" ht="12.75">
      <c r="A18" s="4">
        <v>8</v>
      </c>
      <c r="B18" s="5" t="s">
        <v>25</v>
      </c>
      <c r="C18" s="7" t="s">
        <v>10</v>
      </c>
      <c r="D18" s="8">
        <v>12</v>
      </c>
      <c r="E18" s="12">
        <v>13000</v>
      </c>
      <c r="F18" s="12">
        <f t="shared" si="1"/>
        <v>156000</v>
      </c>
    </row>
    <row r="19" spans="1:6" ht="12.75">
      <c r="A19" s="62">
        <v>9</v>
      </c>
      <c r="B19" s="67" t="s">
        <v>26</v>
      </c>
      <c r="C19" s="7" t="s">
        <v>27</v>
      </c>
      <c r="D19" s="8">
        <v>12</v>
      </c>
      <c r="E19" s="12">
        <v>5395</v>
      </c>
      <c r="F19" s="12">
        <f t="shared" si="1"/>
        <v>64740</v>
      </c>
    </row>
    <row r="20" spans="1:6" ht="12.75">
      <c r="A20" s="63"/>
      <c r="B20" s="68"/>
      <c r="C20" s="7" t="s">
        <v>24</v>
      </c>
      <c r="D20" s="8">
        <v>0</v>
      </c>
      <c r="E20" s="12"/>
      <c r="F20" s="12">
        <f t="shared" si="1"/>
        <v>0</v>
      </c>
    </row>
    <row r="21" spans="1:6" ht="12.75">
      <c r="A21" s="62">
        <v>10</v>
      </c>
      <c r="B21" s="67" t="s">
        <v>28</v>
      </c>
      <c r="C21" s="7" t="s">
        <v>24</v>
      </c>
      <c r="D21" s="8">
        <v>24</v>
      </c>
      <c r="E21" s="12">
        <v>7800</v>
      </c>
      <c r="F21" s="12">
        <f t="shared" si="1"/>
        <v>187200</v>
      </c>
    </row>
    <row r="22" spans="1:6" ht="12.75">
      <c r="A22" s="63"/>
      <c r="B22" s="68"/>
      <c r="C22" s="7" t="s">
        <v>10</v>
      </c>
      <c r="D22" s="8">
        <v>12</v>
      </c>
      <c r="E22" s="12">
        <v>13000</v>
      </c>
      <c r="F22" s="12">
        <f t="shared" si="1"/>
        <v>156000</v>
      </c>
    </row>
    <row r="23" spans="1:6" ht="12.75">
      <c r="A23" s="6"/>
      <c r="B23" s="78" t="s">
        <v>29</v>
      </c>
      <c r="C23" s="79"/>
      <c r="D23" s="79"/>
      <c r="E23" s="79"/>
      <c r="F23" s="79"/>
    </row>
    <row r="24" spans="1:6" ht="12.75">
      <c r="A24" s="62">
        <v>11</v>
      </c>
      <c r="B24" s="67" t="s">
        <v>30</v>
      </c>
      <c r="C24" s="9" t="s">
        <v>14</v>
      </c>
      <c r="D24" s="10">
        <v>0</v>
      </c>
      <c r="E24" s="12"/>
      <c r="F24" s="12">
        <f t="shared" ref="F24:F32" si="2">D24*E24</f>
        <v>0</v>
      </c>
    </row>
    <row r="25" spans="1:6" ht="12.75">
      <c r="A25" s="63"/>
      <c r="B25" s="68"/>
      <c r="C25" s="9" t="s">
        <v>24</v>
      </c>
      <c r="D25" s="10">
        <v>2</v>
      </c>
      <c r="E25" s="12">
        <v>7800</v>
      </c>
      <c r="F25" s="12">
        <f t="shared" si="2"/>
        <v>15600</v>
      </c>
    </row>
    <row r="26" spans="1:6" ht="12.75">
      <c r="A26" s="63"/>
      <c r="B26" s="68"/>
      <c r="C26" s="9" t="s">
        <v>10</v>
      </c>
      <c r="D26" s="10">
        <v>10</v>
      </c>
      <c r="E26" s="12">
        <v>13000</v>
      </c>
      <c r="F26" s="12">
        <f t="shared" si="2"/>
        <v>130000</v>
      </c>
    </row>
    <row r="27" spans="1:6" ht="12.75">
      <c r="A27" s="62">
        <v>12</v>
      </c>
      <c r="B27" s="67" t="s">
        <v>31</v>
      </c>
      <c r="C27" s="9" t="s">
        <v>14</v>
      </c>
      <c r="D27" s="10">
        <v>12</v>
      </c>
      <c r="E27" s="12">
        <v>12733.5</v>
      </c>
      <c r="F27" s="12">
        <f t="shared" si="2"/>
        <v>152802</v>
      </c>
    </row>
    <row r="28" spans="1:6" ht="12.75">
      <c r="A28" s="63"/>
      <c r="B28" s="68"/>
      <c r="C28" s="9" t="s">
        <v>24</v>
      </c>
      <c r="D28" s="10">
        <v>0</v>
      </c>
      <c r="E28" s="12"/>
      <c r="F28" s="12">
        <f t="shared" si="2"/>
        <v>0</v>
      </c>
    </row>
    <row r="29" spans="1:6" ht="12.75">
      <c r="A29" s="63"/>
      <c r="B29" s="68"/>
      <c r="C29" s="9" t="s">
        <v>10</v>
      </c>
      <c r="D29" s="10">
        <v>0</v>
      </c>
      <c r="E29" s="12"/>
      <c r="F29" s="12">
        <f t="shared" si="2"/>
        <v>0</v>
      </c>
    </row>
    <row r="30" spans="1:6" ht="12.75">
      <c r="A30" s="4">
        <v>13</v>
      </c>
      <c r="B30" s="5" t="s">
        <v>32</v>
      </c>
      <c r="C30" s="9" t="s">
        <v>14</v>
      </c>
      <c r="D30" s="10">
        <v>24</v>
      </c>
      <c r="E30" s="12">
        <v>12733.5</v>
      </c>
      <c r="F30" s="12">
        <f t="shared" si="2"/>
        <v>305604</v>
      </c>
    </row>
    <row r="31" spans="1:6" ht="12.75">
      <c r="A31" s="4">
        <v>14</v>
      </c>
      <c r="B31" s="5" t="s">
        <v>33</v>
      </c>
      <c r="C31" s="9" t="s">
        <v>24</v>
      </c>
      <c r="D31" s="10">
        <v>12</v>
      </c>
      <c r="E31" s="12">
        <v>21320</v>
      </c>
      <c r="F31" s="12">
        <f t="shared" si="2"/>
        <v>255840</v>
      </c>
    </row>
    <row r="32" spans="1:6" ht="12.75">
      <c r="A32" s="4">
        <v>15</v>
      </c>
      <c r="B32" s="5" t="s">
        <v>34</v>
      </c>
      <c r="C32" s="9" t="s">
        <v>17</v>
      </c>
      <c r="D32" s="10">
        <v>12</v>
      </c>
      <c r="E32" s="12">
        <v>6500</v>
      </c>
      <c r="F32" s="12">
        <f t="shared" si="2"/>
        <v>78000</v>
      </c>
    </row>
    <row r="33" spans="1:6" ht="12.75">
      <c r="A33" s="6"/>
      <c r="B33" s="78" t="s">
        <v>35</v>
      </c>
      <c r="C33" s="79"/>
      <c r="D33" s="79"/>
      <c r="E33" s="79"/>
      <c r="F33" s="79"/>
    </row>
    <row r="34" spans="1:6" ht="12.75">
      <c r="A34" s="62">
        <v>16</v>
      </c>
      <c r="B34" s="67" t="s">
        <v>36</v>
      </c>
      <c r="C34" s="9" t="s">
        <v>14</v>
      </c>
      <c r="D34" s="10">
        <v>24</v>
      </c>
      <c r="E34" s="12">
        <v>6234.77</v>
      </c>
      <c r="F34" s="12">
        <f t="shared" ref="F34:F46" si="3">D34*E34</f>
        <v>149634.48000000001</v>
      </c>
    </row>
    <row r="35" spans="1:6" ht="12.75">
      <c r="A35" s="63"/>
      <c r="B35" s="68"/>
      <c r="C35" s="9" t="s">
        <v>24</v>
      </c>
      <c r="D35" s="10">
        <v>24</v>
      </c>
      <c r="E35" s="12">
        <v>9851.36</v>
      </c>
      <c r="F35" s="12">
        <f t="shared" si="3"/>
        <v>236432.64000000001</v>
      </c>
    </row>
    <row r="36" spans="1:6" ht="12.75">
      <c r="A36" s="62">
        <v>17</v>
      </c>
      <c r="B36" s="67" t="s">
        <v>37</v>
      </c>
      <c r="C36" s="9" t="s">
        <v>38</v>
      </c>
      <c r="D36" s="10">
        <v>72</v>
      </c>
      <c r="E36" s="12">
        <v>5395</v>
      </c>
      <c r="F36" s="12">
        <f t="shared" si="3"/>
        <v>388440</v>
      </c>
    </row>
    <row r="37" spans="1:6" ht="12.75">
      <c r="A37" s="63"/>
      <c r="B37" s="68"/>
      <c r="C37" s="9" t="s">
        <v>24</v>
      </c>
      <c r="D37" s="10">
        <v>72</v>
      </c>
      <c r="E37" s="12">
        <v>7800</v>
      </c>
      <c r="F37" s="12">
        <f t="shared" si="3"/>
        <v>561600</v>
      </c>
    </row>
    <row r="38" spans="1:6" ht="12.75">
      <c r="A38" s="62">
        <v>18</v>
      </c>
      <c r="B38" s="67" t="s">
        <v>39</v>
      </c>
      <c r="C38" s="9" t="s">
        <v>14</v>
      </c>
      <c r="D38" s="10">
        <v>4</v>
      </c>
      <c r="E38" s="12">
        <v>5671.89</v>
      </c>
      <c r="F38" s="12">
        <f t="shared" si="3"/>
        <v>22687.56</v>
      </c>
    </row>
    <row r="39" spans="1:6" ht="12.75">
      <c r="A39" s="63"/>
      <c r="B39" s="68"/>
      <c r="C39" s="9" t="s">
        <v>24</v>
      </c>
      <c r="D39" s="10">
        <v>4</v>
      </c>
      <c r="E39" s="12">
        <v>8215.67</v>
      </c>
      <c r="F39" s="12">
        <f t="shared" si="3"/>
        <v>32862.68</v>
      </c>
    </row>
    <row r="40" spans="1:6" ht="12.75">
      <c r="A40" s="63"/>
      <c r="B40" s="68"/>
      <c r="C40" s="9" t="s">
        <v>10</v>
      </c>
      <c r="D40" s="10">
        <v>4</v>
      </c>
      <c r="E40" s="12">
        <v>13216.67</v>
      </c>
      <c r="F40" s="12">
        <f t="shared" si="3"/>
        <v>52866.68</v>
      </c>
    </row>
    <row r="41" spans="1:6" ht="12.75">
      <c r="A41" s="62">
        <v>19</v>
      </c>
      <c r="B41" s="67" t="s">
        <v>40</v>
      </c>
      <c r="C41" s="9" t="s">
        <v>14</v>
      </c>
      <c r="D41" s="10">
        <v>8</v>
      </c>
      <c r="E41" s="12">
        <v>5395</v>
      </c>
      <c r="F41" s="12">
        <f t="shared" si="3"/>
        <v>43160</v>
      </c>
    </row>
    <row r="42" spans="1:6" ht="12.75">
      <c r="A42" s="63"/>
      <c r="B42" s="68"/>
      <c r="C42" s="9" t="s">
        <v>24</v>
      </c>
      <c r="D42" s="10">
        <v>8</v>
      </c>
      <c r="E42" s="12">
        <v>7800</v>
      </c>
      <c r="F42" s="12">
        <f t="shared" si="3"/>
        <v>62400</v>
      </c>
    </row>
    <row r="43" spans="1:6" ht="12.75">
      <c r="A43" s="63"/>
      <c r="B43" s="68"/>
      <c r="C43" s="9" t="s">
        <v>10</v>
      </c>
      <c r="D43" s="10">
        <v>8</v>
      </c>
      <c r="E43" s="12">
        <v>13000</v>
      </c>
      <c r="F43" s="12">
        <f t="shared" si="3"/>
        <v>104000</v>
      </c>
    </row>
    <row r="44" spans="1:6" ht="13.5" customHeight="1">
      <c r="A44" s="69">
        <v>20</v>
      </c>
      <c r="B44" s="72" t="s">
        <v>41</v>
      </c>
      <c r="C44" s="9" t="s">
        <v>14</v>
      </c>
      <c r="D44" s="10">
        <v>6</v>
      </c>
      <c r="E44" s="12">
        <v>5395</v>
      </c>
      <c r="F44" s="12">
        <f t="shared" si="3"/>
        <v>32370</v>
      </c>
    </row>
    <row r="45" spans="1:6" ht="12.75">
      <c r="A45" s="70"/>
      <c r="B45" s="73"/>
      <c r="C45" s="9" t="s">
        <v>24</v>
      </c>
      <c r="D45" s="10">
        <v>6</v>
      </c>
      <c r="E45" s="12">
        <v>7800</v>
      </c>
      <c r="F45" s="12">
        <f t="shared" si="3"/>
        <v>46800</v>
      </c>
    </row>
    <row r="46" spans="1:6" ht="12.75" customHeight="1">
      <c r="A46" s="71"/>
      <c r="B46" s="74"/>
      <c r="C46" s="9" t="s">
        <v>10</v>
      </c>
      <c r="D46" s="10">
        <v>12</v>
      </c>
      <c r="E46" s="12">
        <v>13000</v>
      </c>
      <c r="F46" s="12">
        <f t="shared" si="3"/>
        <v>156000</v>
      </c>
    </row>
    <row r="47" spans="1:6" ht="12.75">
      <c r="A47" s="6"/>
      <c r="B47" s="75" t="s">
        <v>42</v>
      </c>
      <c r="C47" s="76"/>
      <c r="D47" s="76"/>
      <c r="E47" s="76"/>
      <c r="F47" s="77"/>
    </row>
    <row r="48" spans="1:6" ht="14.25">
      <c r="A48" s="62">
        <v>21</v>
      </c>
      <c r="B48" s="64" t="s">
        <v>43</v>
      </c>
      <c r="C48" s="9" t="s">
        <v>14</v>
      </c>
      <c r="D48" s="10">
        <v>4</v>
      </c>
      <c r="E48" s="23">
        <f>E49-B54</f>
        <v>6456.6299999999974</v>
      </c>
      <c r="F48" s="12">
        <f>D48*E48</f>
        <v>25826.51999999999</v>
      </c>
    </row>
    <row r="49" spans="1:7" ht="12.75">
      <c r="A49" s="63"/>
      <c r="B49" s="65"/>
      <c r="C49" s="9" t="s">
        <v>24</v>
      </c>
      <c r="D49" s="10">
        <v>4</v>
      </c>
      <c r="E49" s="12">
        <v>14187.89</v>
      </c>
      <c r="F49" s="12">
        <f>D49*E49</f>
        <v>56751.56</v>
      </c>
    </row>
    <row r="50" spans="1:7" ht="12.75">
      <c r="A50" s="63"/>
      <c r="B50" s="66"/>
      <c r="C50" s="9" t="s">
        <v>10</v>
      </c>
      <c r="D50" s="10">
        <v>4</v>
      </c>
      <c r="E50" s="12">
        <v>21919.15</v>
      </c>
      <c r="F50" s="12">
        <f>D50*E50</f>
        <v>87676.6</v>
      </c>
    </row>
    <row r="51" spans="1:7" ht="33" customHeight="1">
      <c r="E51" s="19" t="s">
        <v>44</v>
      </c>
      <c r="F51" s="17">
        <f>SUM(F3,F4,F5,F7,F8,F9,F10,F11,F12,F13,F15,F16,F17,F18,F19,F20,F21,F22,F24,F25,F26,F27,F28,F29,F30,F31,F32,F34,F35,F36,F37,F38,F39,F40,F41,F42,F43,F44,F45,F46,F48,F49,F50)</f>
        <v>4890161.8999999985</v>
      </c>
    </row>
    <row r="52" spans="1:7" ht="55.5" customHeight="1">
      <c r="B52" s="14" t="s">
        <v>45</v>
      </c>
      <c r="E52" s="19" t="s">
        <v>46</v>
      </c>
      <c r="F52" s="17">
        <f>F51/100*5</f>
        <v>244508.09499999991</v>
      </c>
    </row>
    <row r="53" spans="1:7" ht="34.5" customHeight="1">
      <c r="B53" s="15" t="s">
        <v>47</v>
      </c>
      <c r="E53" s="20" t="s">
        <v>48</v>
      </c>
      <c r="F53" s="18">
        <f>SUM(F52,F51)</f>
        <v>5134669.9949999982</v>
      </c>
    </row>
    <row r="54" spans="1:7" ht="15.75" customHeight="1">
      <c r="B54" s="24">
        <f>E50-E49</f>
        <v>7731.260000000002</v>
      </c>
    </row>
    <row r="55" spans="1:7" ht="52.5" customHeight="1">
      <c r="B55" s="16" t="s">
        <v>49</v>
      </c>
      <c r="G55" s="13"/>
    </row>
    <row r="56" spans="1:7" ht="19.899999999999999" customHeight="1">
      <c r="G56" s="13"/>
    </row>
  </sheetData>
  <mergeCells count="32">
    <mergeCell ref="B2:F2"/>
    <mergeCell ref="B6:F6"/>
    <mergeCell ref="A7:A9"/>
    <mergeCell ref="B7:B9"/>
    <mergeCell ref="A11:A13"/>
    <mergeCell ref="B11:B13"/>
    <mergeCell ref="B33:F33"/>
    <mergeCell ref="B14:F14"/>
    <mergeCell ref="A15:A17"/>
    <mergeCell ref="B15:B17"/>
    <mergeCell ref="A19:A20"/>
    <mergeCell ref="B19:B20"/>
    <mergeCell ref="A21:A22"/>
    <mergeCell ref="B21:B22"/>
    <mergeCell ref="B23:F23"/>
    <mergeCell ref="A24:A26"/>
    <mergeCell ref="B24:B26"/>
    <mergeCell ref="A27:A29"/>
    <mergeCell ref="B27:B29"/>
    <mergeCell ref="A48:A50"/>
    <mergeCell ref="B48:B50"/>
    <mergeCell ref="A34:A35"/>
    <mergeCell ref="B34:B35"/>
    <mergeCell ref="A36:A37"/>
    <mergeCell ref="B36:B37"/>
    <mergeCell ref="A38:A40"/>
    <mergeCell ref="B38:B40"/>
    <mergeCell ref="A41:A43"/>
    <mergeCell ref="B41:B43"/>
    <mergeCell ref="A44:A46"/>
    <mergeCell ref="B44:B46"/>
    <mergeCell ref="B47:F47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D9F9-7E5D-4585-9543-C567C7FFAEF9}">
  <dimension ref="A1:D39"/>
  <sheetViews>
    <sheetView tabSelected="1" workbookViewId="0">
      <selection activeCell="F5" sqref="F5"/>
    </sheetView>
  </sheetViews>
  <sheetFormatPr defaultRowHeight="12.75"/>
  <cols>
    <col min="1" max="1" width="5.42578125" bestFit="1" customWidth="1"/>
    <col min="2" max="2" width="50.7109375" style="59" customWidth="1"/>
    <col min="3" max="3" width="50.7109375" style="22" customWidth="1"/>
    <col min="4" max="4" width="25.5703125" customWidth="1"/>
  </cols>
  <sheetData>
    <row r="1" spans="1:4">
      <c r="A1" s="98" t="s">
        <v>106</v>
      </c>
      <c r="B1" s="98"/>
      <c r="C1" s="98"/>
    </row>
    <row r="2" spans="1:4" ht="13.5" thickBot="1"/>
    <row r="3" spans="1:4" ht="13.5" thickBot="1">
      <c r="A3" s="99" t="s">
        <v>0</v>
      </c>
      <c r="B3" s="99" t="s">
        <v>1</v>
      </c>
      <c r="C3" s="100" t="s">
        <v>105</v>
      </c>
      <c r="D3" s="1"/>
    </row>
    <row r="4" spans="1:4" ht="13.5" thickBot="1">
      <c r="A4" s="101"/>
      <c r="B4" s="102" t="s">
        <v>6</v>
      </c>
      <c r="C4" s="103"/>
      <c r="D4" s="1"/>
    </row>
    <row r="5" spans="1:4" ht="115.5" thickBot="1">
      <c r="A5" s="101">
        <v>1</v>
      </c>
      <c r="B5" s="104" t="s">
        <v>7</v>
      </c>
      <c r="C5" s="105" t="s">
        <v>109</v>
      </c>
      <c r="D5" s="1"/>
    </row>
    <row r="6" spans="1:4" ht="115.5" thickBot="1">
      <c r="A6" s="101">
        <v>2</v>
      </c>
      <c r="B6" s="104" t="s">
        <v>11</v>
      </c>
      <c r="C6" s="105" t="s">
        <v>110</v>
      </c>
      <c r="D6" s="1"/>
    </row>
    <row r="7" spans="1:4" ht="13.5" thickBot="1">
      <c r="A7" s="106">
        <v>3</v>
      </c>
      <c r="B7" s="107" t="s">
        <v>13</v>
      </c>
      <c r="C7" s="108" t="s">
        <v>107</v>
      </c>
      <c r="D7" s="1"/>
    </row>
    <row r="8" spans="1:4" ht="13.5" thickBot="1">
      <c r="A8" s="106"/>
      <c r="B8" s="107"/>
      <c r="C8" s="109"/>
      <c r="D8" s="1"/>
    </row>
    <row r="9" spans="1:4" ht="109.5" customHeight="1" thickBot="1">
      <c r="A9" s="106"/>
      <c r="B9" s="107"/>
      <c r="C9" s="109"/>
      <c r="D9" s="1"/>
    </row>
    <row r="10" spans="1:4" ht="125.25" customHeight="1" thickBot="1">
      <c r="A10" s="110">
        <v>4</v>
      </c>
      <c r="B10" s="104" t="s">
        <v>16</v>
      </c>
      <c r="C10" s="105" t="s">
        <v>108</v>
      </c>
      <c r="D10" s="1"/>
    </row>
    <row r="11" spans="1:4" ht="13.5" thickBot="1">
      <c r="A11" s="101"/>
      <c r="B11" s="102" t="s">
        <v>22</v>
      </c>
      <c r="C11" s="103"/>
      <c r="D11" s="1"/>
    </row>
    <row r="12" spans="1:4" ht="13.5" thickBot="1">
      <c r="A12" s="111">
        <v>6</v>
      </c>
      <c r="B12" s="107" t="s">
        <v>23</v>
      </c>
      <c r="C12" s="112" t="s">
        <v>111</v>
      </c>
      <c r="D12" s="1"/>
    </row>
    <row r="13" spans="1:4" ht="13.5" thickBot="1">
      <c r="A13" s="113"/>
      <c r="B13" s="107"/>
      <c r="C13" s="112"/>
      <c r="D13" s="1"/>
    </row>
    <row r="14" spans="1:4" ht="93" customHeight="1" thickBot="1">
      <c r="A14" s="113"/>
      <c r="B14" s="107"/>
      <c r="C14" s="112"/>
      <c r="D14" s="1"/>
    </row>
    <row r="15" spans="1:4" ht="13.5" thickBot="1">
      <c r="A15" s="111">
        <v>9</v>
      </c>
      <c r="B15" s="107" t="s">
        <v>28</v>
      </c>
      <c r="C15" s="112" t="s">
        <v>112</v>
      </c>
      <c r="D15" s="1"/>
    </row>
    <row r="16" spans="1:4" ht="108.75" customHeight="1" thickBot="1">
      <c r="A16" s="111"/>
      <c r="B16" s="107"/>
      <c r="C16" s="112"/>
      <c r="D16" s="1"/>
    </row>
    <row r="17" spans="1:4" ht="13.5" thickBot="1">
      <c r="A17" s="101"/>
      <c r="B17" s="102" t="s">
        <v>29</v>
      </c>
      <c r="C17" s="103"/>
      <c r="D17" s="1"/>
    </row>
    <row r="18" spans="1:4" ht="13.5" thickBot="1">
      <c r="A18" s="111">
        <v>10</v>
      </c>
      <c r="B18" s="114" t="s">
        <v>30</v>
      </c>
      <c r="C18" s="112" t="s">
        <v>113</v>
      </c>
      <c r="D18" s="1"/>
    </row>
    <row r="19" spans="1:4" ht="13.5" thickBot="1">
      <c r="A19" s="113"/>
      <c r="B19" s="114"/>
      <c r="C19" s="112"/>
      <c r="D19" s="1"/>
    </row>
    <row r="20" spans="1:4" ht="109.5" customHeight="1" thickBot="1">
      <c r="A20" s="113"/>
      <c r="B20" s="114"/>
      <c r="C20" s="112"/>
      <c r="D20" s="1"/>
    </row>
    <row r="21" spans="1:4" ht="13.5" thickBot="1">
      <c r="A21" s="111">
        <v>11</v>
      </c>
      <c r="B21" s="114" t="s">
        <v>31</v>
      </c>
      <c r="C21" s="112" t="s">
        <v>114</v>
      </c>
      <c r="D21" s="1"/>
    </row>
    <row r="22" spans="1:4" ht="13.5" thickBot="1">
      <c r="A22" s="113"/>
      <c r="B22" s="114"/>
      <c r="C22" s="112"/>
      <c r="D22" s="1"/>
    </row>
    <row r="23" spans="1:4" ht="129.75" customHeight="1" thickBot="1">
      <c r="A23" s="113"/>
      <c r="B23" s="114"/>
      <c r="C23" s="112"/>
      <c r="D23" s="1"/>
    </row>
    <row r="24" spans="1:4" ht="129.75" customHeight="1" thickBot="1">
      <c r="A24" s="110">
        <v>12</v>
      </c>
      <c r="B24" s="115" t="s">
        <v>32</v>
      </c>
      <c r="C24" s="116" t="s">
        <v>115</v>
      </c>
      <c r="D24" s="1"/>
    </row>
    <row r="25" spans="1:4" ht="115.5" thickBot="1">
      <c r="A25" s="110">
        <v>14</v>
      </c>
      <c r="B25" s="104" t="s">
        <v>34</v>
      </c>
      <c r="C25" s="116" t="s">
        <v>116</v>
      </c>
      <c r="D25" s="1"/>
    </row>
    <row r="26" spans="1:4" ht="13.5" thickBot="1">
      <c r="A26" s="106">
        <v>15</v>
      </c>
      <c r="B26" s="102" t="s">
        <v>35</v>
      </c>
      <c r="C26" s="103"/>
      <c r="D26" s="1"/>
    </row>
    <row r="27" spans="1:4" ht="13.5" thickBot="1">
      <c r="A27" s="106"/>
      <c r="B27" s="114" t="s">
        <v>36</v>
      </c>
      <c r="C27" s="112" t="s">
        <v>117</v>
      </c>
      <c r="D27" s="1"/>
    </row>
    <row r="28" spans="1:4" ht="118.5" customHeight="1" thickBot="1">
      <c r="A28" s="106"/>
      <c r="B28" s="117"/>
      <c r="C28" s="112"/>
      <c r="D28" s="1"/>
    </row>
    <row r="29" spans="1:4" ht="13.5" thickBot="1">
      <c r="A29" s="111">
        <v>16</v>
      </c>
      <c r="B29" s="114" t="s">
        <v>37</v>
      </c>
      <c r="C29" s="112" t="s">
        <v>118</v>
      </c>
      <c r="D29" s="1"/>
    </row>
    <row r="30" spans="1:4" ht="111" customHeight="1" thickBot="1">
      <c r="A30" s="113"/>
      <c r="B30" s="117"/>
      <c r="C30" s="112"/>
      <c r="D30" s="1"/>
    </row>
    <row r="31" spans="1:4" ht="13.5" thickBot="1">
      <c r="A31" s="111">
        <v>18</v>
      </c>
      <c r="B31" s="114" t="s">
        <v>40</v>
      </c>
      <c r="C31" s="112" t="s">
        <v>119</v>
      </c>
      <c r="D31" s="1"/>
    </row>
    <row r="32" spans="1:4" ht="13.5" thickBot="1">
      <c r="A32" s="113"/>
      <c r="B32" s="114"/>
      <c r="C32" s="112"/>
      <c r="D32" s="1"/>
    </row>
    <row r="33" spans="1:4" ht="104.25" customHeight="1" thickBot="1">
      <c r="A33" s="113"/>
      <c r="B33" s="114"/>
      <c r="C33" s="112"/>
      <c r="D33" s="1"/>
    </row>
    <row r="34" spans="1:4" ht="13.5" thickBot="1">
      <c r="A34" s="101"/>
      <c r="B34" s="102" t="s">
        <v>42</v>
      </c>
      <c r="C34" s="102"/>
      <c r="D34" s="1"/>
    </row>
    <row r="35" spans="1:4" ht="13.5" thickBot="1">
      <c r="A35" s="111">
        <v>20</v>
      </c>
      <c r="B35" s="107" t="s">
        <v>43</v>
      </c>
      <c r="C35" s="108" t="s">
        <v>120</v>
      </c>
      <c r="D35" s="1"/>
    </row>
    <row r="36" spans="1:4" ht="13.5" thickBot="1">
      <c r="A36" s="113"/>
      <c r="B36" s="107"/>
      <c r="C36" s="109"/>
      <c r="D36" s="1"/>
    </row>
    <row r="37" spans="1:4" ht="113.25" customHeight="1" thickBot="1">
      <c r="A37" s="113"/>
      <c r="B37" s="107"/>
      <c r="C37" s="109"/>
      <c r="D37" s="1"/>
    </row>
    <row r="38" spans="1:4">
      <c r="A38" s="1"/>
      <c r="B38" s="60"/>
      <c r="C38" s="21"/>
      <c r="D38" s="13"/>
    </row>
    <row r="39" spans="1:4" ht="15">
      <c r="B39" s="61"/>
    </row>
  </sheetData>
  <mergeCells count="33">
    <mergeCell ref="A15:A16"/>
    <mergeCell ref="C27:C28"/>
    <mergeCell ref="C29:C30"/>
    <mergeCell ref="C31:C33"/>
    <mergeCell ref="A1:C1"/>
    <mergeCell ref="B4:C4"/>
    <mergeCell ref="B26:C26"/>
    <mergeCell ref="B11:C11"/>
    <mergeCell ref="A12:A14"/>
    <mergeCell ref="B12:B14"/>
    <mergeCell ref="B17:C17"/>
    <mergeCell ref="A18:A20"/>
    <mergeCell ref="B18:B20"/>
    <mergeCell ref="A21:A23"/>
    <mergeCell ref="B21:B23"/>
    <mergeCell ref="B15:B16"/>
    <mergeCell ref="A26:A28"/>
    <mergeCell ref="B7:B9"/>
    <mergeCell ref="A7:A9"/>
    <mergeCell ref="C7:C9"/>
    <mergeCell ref="C12:C14"/>
    <mergeCell ref="A35:A37"/>
    <mergeCell ref="B35:B37"/>
    <mergeCell ref="A29:A30"/>
    <mergeCell ref="B29:B30"/>
    <mergeCell ref="A31:A33"/>
    <mergeCell ref="B31:B33"/>
    <mergeCell ref="B34:C34"/>
    <mergeCell ref="C35:C37"/>
    <mergeCell ref="B27:B28"/>
    <mergeCell ref="C15:C16"/>
    <mergeCell ref="C18:C20"/>
    <mergeCell ref="C21:C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1CBA3-2BEC-4CCE-AD4B-D406D3F95EA7}">
  <dimension ref="A1:G57"/>
  <sheetViews>
    <sheetView showGridLines="0" workbookViewId="0">
      <pane xSplit="1" topLeftCell="B1" activePane="topRight" state="frozen"/>
      <selection pane="topRight" activeCell="C51" sqref="C51"/>
    </sheetView>
  </sheetViews>
  <sheetFormatPr defaultColWidth="100.7109375" defaultRowHeight="19.899999999999999" customHeight="1"/>
  <cols>
    <col min="1" max="1" width="7.7109375" style="1" customWidth="1"/>
    <col min="2" max="2" width="77.85546875" style="1" customWidth="1"/>
    <col min="3" max="3" width="16.85546875" style="1" customWidth="1"/>
    <col min="4" max="4" width="14.5703125" style="1" customWidth="1"/>
    <col min="5" max="5" width="19.42578125" style="13" customWidth="1"/>
    <col min="6" max="6" width="17.5703125" style="13" customWidth="1"/>
    <col min="7" max="7" width="16.28515625" style="1" customWidth="1"/>
    <col min="8" max="16384" width="100.7109375" style="1"/>
  </cols>
  <sheetData>
    <row r="1" spans="1:6" ht="39.75" customHeight="1">
      <c r="A1" s="26" t="s">
        <v>0</v>
      </c>
      <c r="B1" s="26" t="s">
        <v>1</v>
      </c>
      <c r="C1" s="26" t="s">
        <v>2</v>
      </c>
      <c r="D1" s="26" t="s">
        <v>3</v>
      </c>
      <c r="E1" s="27" t="s">
        <v>4</v>
      </c>
      <c r="F1" s="27" t="s">
        <v>5</v>
      </c>
    </row>
    <row r="2" spans="1:6" ht="20.25" customHeight="1">
      <c r="A2" s="28"/>
      <c r="B2" s="89" t="s">
        <v>6</v>
      </c>
      <c r="C2" s="86"/>
      <c r="D2" s="86"/>
      <c r="E2" s="86"/>
      <c r="F2" s="86"/>
    </row>
    <row r="3" spans="1:6" ht="12.75">
      <c r="A3" s="29">
        <v>1</v>
      </c>
      <c r="B3" s="30" t="s">
        <v>7</v>
      </c>
      <c r="C3" s="31" t="s">
        <v>8</v>
      </c>
      <c r="D3" s="32">
        <v>12</v>
      </c>
      <c r="E3" s="25">
        <v>65000</v>
      </c>
      <c r="F3" s="25">
        <f>D3*E3</f>
        <v>780000</v>
      </c>
    </row>
    <row r="4" spans="1:6" ht="12.75">
      <c r="A4" s="29">
        <v>2</v>
      </c>
      <c r="B4" s="30" t="s">
        <v>9</v>
      </c>
      <c r="C4" s="31" t="s">
        <v>10</v>
      </c>
      <c r="D4" s="32">
        <v>12</v>
      </c>
      <c r="E4" s="25">
        <v>45760</v>
      </c>
      <c r="F4" s="25">
        <f>D4*E4</f>
        <v>549120</v>
      </c>
    </row>
    <row r="5" spans="1:6" ht="12.75">
      <c r="A5" s="29">
        <v>3</v>
      </c>
      <c r="B5" s="30" t="s">
        <v>11</v>
      </c>
      <c r="C5" s="31" t="s">
        <v>10</v>
      </c>
      <c r="D5" s="32">
        <v>12</v>
      </c>
      <c r="E5" s="25">
        <v>45760</v>
      </c>
      <c r="F5" s="25">
        <f>D5*E5</f>
        <v>549120</v>
      </c>
    </row>
    <row r="6" spans="1:6" ht="12.75">
      <c r="A6" s="28"/>
      <c r="B6" s="92" t="s">
        <v>12</v>
      </c>
      <c r="C6" s="86"/>
      <c r="D6" s="86"/>
      <c r="E6" s="86"/>
      <c r="F6" s="86"/>
    </row>
    <row r="7" spans="1:6" ht="12.75">
      <c r="A7" s="83">
        <v>4</v>
      </c>
      <c r="B7" s="85" t="s">
        <v>13</v>
      </c>
      <c r="C7" s="31" t="s">
        <v>14</v>
      </c>
      <c r="D7" s="32">
        <v>1</v>
      </c>
      <c r="E7" s="25">
        <v>20378.37</v>
      </c>
      <c r="F7" s="25">
        <f t="shared" ref="F7:F13" si="0">D7*E7</f>
        <v>20378.37</v>
      </c>
    </row>
    <row r="8" spans="1:6" ht="12.75">
      <c r="A8" s="84"/>
      <c r="B8" s="86"/>
      <c r="C8" s="31" t="s">
        <v>15</v>
      </c>
      <c r="D8" s="32">
        <v>0</v>
      </c>
      <c r="E8" s="25"/>
      <c r="F8" s="25">
        <f t="shared" si="0"/>
        <v>0</v>
      </c>
    </row>
    <row r="9" spans="1:6" ht="12.75">
      <c r="A9" s="84"/>
      <c r="B9" s="86"/>
      <c r="C9" s="31" t="s">
        <v>10</v>
      </c>
      <c r="D9" s="32">
        <v>0</v>
      </c>
      <c r="E9" s="25"/>
      <c r="F9" s="25">
        <f t="shared" si="0"/>
        <v>0</v>
      </c>
    </row>
    <row r="10" spans="1:6" ht="12.75">
      <c r="A10" s="29">
        <v>5</v>
      </c>
      <c r="B10" s="30" t="s">
        <v>16</v>
      </c>
      <c r="C10" s="31" t="s">
        <v>17</v>
      </c>
      <c r="D10" s="32">
        <v>1</v>
      </c>
      <c r="E10" s="25">
        <v>39809.99</v>
      </c>
      <c r="F10" s="25">
        <f t="shared" si="0"/>
        <v>39809.99</v>
      </c>
    </row>
    <row r="11" spans="1:6" ht="28.5" customHeight="1">
      <c r="A11" s="83">
        <v>6</v>
      </c>
      <c r="B11" s="85" t="s">
        <v>18</v>
      </c>
      <c r="C11" s="31" t="s">
        <v>19</v>
      </c>
      <c r="D11" s="32">
        <v>0</v>
      </c>
      <c r="E11" s="25"/>
      <c r="F11" s="25">
        <f t="shared" si="0"/>
        <v>0</v>
      </c>
    </row>
    <row r="12" spans="1:6" ht="28.5" customHeight="1">
      <c r="A12" s="84"/>
      <c r="B12" s="86"/>
      <c r="C12" s="31" t="s">
        <v>20</v>
      </c>
      <c r="D12" s="32">
        <v>1</v>
      </c>
      <c r="E12" s="25">
        <v>38996.85</v>
      </c>
      <c r="F12" s="25">
        <f t="shared" si="0"/>
        <v>38996.85</v>
      </c>
    </row>
    <row r="13" spans="1:6" ht="20.25" customHeight="1">
      <c r="A13" s="84"/>
      <c r="B13" s="86"/>
      <c r="C13" s="31" t="s">
        <v>21</v>
      </c>
      <c r="D13" s="32">
        <v>0</v>
      </c>
      <c r="E13" s="25"/>
      <c r="F13" s="25">
        <f t="shared" si="0"/>
        <v>0</v>
      </c>
    </row>
    <row r="14" spans="1:6" ht="12.75">
      <c r="A14" s="28"/>
      <c r="B14" s="89" t="s">
        <v>22</v>
      </c>
      <c r="C14" s="86"/>
      <c r="D14" s="86"/>
      <c r="E14" s="86"/>
      <c r="F14" s="86"/>
    </row>
    <row r="15" spans="1:6" ht="12.75">
      <c r="A15" s="83">
        <v>7</v>
      </c>
      <c r="B15" s="85" t="s">
        <v>23</v>
      </c>
      <c r="C15" s="33" t="s">
        <v>14</v>
      </c>
      <c r="D15" s="34">
        <v>0</v>
      </c>
      <c r="E15" s="25"/>
      <c r="F15" s="25">
        <f t="shared" ref="F15:F22" si="1">D15*E15</f>
        <v>0</v>
      </c>
    </row>
    <row r="16" spans="1:6" ht="12.75">
      <c r="A16" s="84"/>
      <c r="B16" s="86"/>
      <c r="C16" s="33" t="s">
        <v>24</v>
      </c>
      <c r="D16" s="34">
        <v>24</v>
      </c>
      <c r="E16" s="25">
        <v>18000</v>
      </c>
      <c r="F16" s="25">
        <f t="shared" si="1"/>
        <v>432000</v>
      </c>
    </row>
    <row r="17" spans="1:6" ht="12.75">
      <c r="A17" s="84"/>
      <c r="B17" s="86"/>
      <c r="C17" s="33" t="s">
        <v>10</v>
      </c>
      <c r="D17" s="34">
        <v>12</v>
      </c>
      <c r="E17" s="25">
        <v>24000</v>
      </c>
      <c r="F17" s="25">
        <f t="shared" si="1"/>
        <v>288000</v>
      </c>
    </row>
    <row r="18" spans="1:6" ht="12.75">
      <c r="A18" s="29">
        <v>8</v>
      </c>
      <c r="B18" s="30" t="s">
        <v>25</v>
      </c>
      <c r="C18" s="33" t="s">
        <v>10</v>
      </c>
      <c r="D18" s="34">
        <v>12</v>
      </c>
      <c r="E18" s="25">
        <v>24000</v>
      </c>
      <c r="F18" s="25">
        <f t="shared" si="1"/>
        <v>288000</v>
      </c>
    </row>
    <row r="19" spans="1:6" ht="12.75">
      <c r="A19" s="83">
        <v>9</v>
      </c>
      <c r="B19" s="85" t="s">
        <v>26</v>
      </c>
      <c r="C19" s="33" t="s">
        <v>27</v>
      </c>
      <c r="D19" s="34">
        <v>12</v>
      </c>
      <c r="E19" s="25">
        <v>4800</v>
      </c>
      <c r="F19" s="25">
        <f t="shared" si="1"/>
        <v>57600</v>
      </c>
    </row>
    <row r="20" spans="1:6" ht="12.75">
      <c r="A20" s="84"/>
      <c r="B20" s="86"/>
      <c r="C20" s="33" t="s">
        <v>24</v>
      </c>
      <c r="D20" s="34">
        <v>0</v>
      </c>
      <c r="E20" s="25"/>
      <c r="F20" s="25">
        <f t="shared" si="1"/>
        <v>0</v>
      </c>
    </row>
    <row r="21" spans="1:6" ht="12.75">
      <c r="A21" s="83">
        <v>10</v>
      </c>
      <c r="B21" s="85" t="s">
        <v>28</v>
      </c>
      <c r="C21" s="33" t="s">
        <v>24</v>
      </c>
      <c r="D21" s="34">
        <v>24</v>
      </c>
      <c r="E21" s="25">
        <v>18000</v>
      </c>
      <c r="F21" s="25">
        <f t="shared" si="1"/>
        <v>432000</v>
      </c>
    </row>
    <row r="22" spans="1:6" ht="12.75">
      <c r="A22" s="84"/>
      <c r="B22" s="86"/>
      <c r="C22" s="33" t="s">
        <v>10</v>
      </c>
      <c r="D22" s="34">
        <v>12</v>
      </c>
      <c r="E22" s="25">
        <v>24000</v>
      </c>
      <c r="F22" s="25">
        <f t="shared" si="1"/>
        <v>288000</v>
      </c>
    </row>
    <row r="23" spans="1:6" ht="12.75">
      <c r="A23" s="28"/>
      <c r="B23" s="89" t="s">
        <v>29</v>
      </c>
      <c r="C23" s="86"/>
      <c r="D23" s="86"/>
      <c r="E23" s="86"/>
      <c r="F23" s="86"/>
    </row>
    <row r="24" spans="1:6" ht="12.75">
      <c r="A24" s="83">
        <v>11</v>
      </c>
      <c r="B24" s="85" t="s">
        <v>30</v>
      </c>
      <c r="C24" s="31" t="s">
        <v>14</v>
      </c>
      <c r="D24" s="32">
        <v>0</v>
      </c>
      <c r="E24" s="25"/>
      <c r="F24" s="25">
        <f t="shared" ref="F24:F32" si="2">D24*E24</f>
        <v>0</v>
      </c>
    </row>
    <row r="25" spans="1:6" ht="12.75">
      <c r="A25" s="84"/>
      <c r="B25" s="86"/>
      <c r="C25" s="31" t="s">
        <v>24</v>
      </c>
      <c r="D25" s="32">
        <v>2</v>
      </c>
      <c r="E25" s="25">
        <v>18000</v>
      </c>
      <c r="F25" s="25">
        <f t="shared" si="2"/>
        <v>36000</v>
      </c>
    </row>
    <row r="26" spans="1:6" ht="12.75">
      <c r="A26" s="84"/>
      <c r="B26" s="86"/>
      <c r="C26" s="31" t="s">
        <v>10</v>
      </c>
      <c r="D26" s="32">
        <v>10</v>
      </c>
      <c r="E26" s="25">
        <v>24000</v>
      </c>
      <c r="F26" s="25">
        <f t="shared" si="2"/>
        <v>240000</v>
      </c>
    </row>
    <row r="27" spans="1:6" ht="14.25">
      <c r="A27" s="83">
        <v>12</v>
      </c>
      <c r="B27" s="85" t="s">
        <v>50</v>
      </c>
      <c r="C27" s="31" t="s">
        <v>14</v>
      </c>
      <c r="D27" s="32">
        <v>12</v>
      </c>
      <c r="E27" s="24">
        <v>6562.5</v>
      </c>
      <c r="F27" s="25">
        <f t="shared" si="2"/>
        <v>78750</v>
      </c>
    </row>
    <row r="28" spans="1:6" ht="12.75">
      <c r="A28" s="84"/>
      <c r="B28" s="86"/>
      <c r="C28" s="31" t="s">
        <v>24</v>
      </c>
      <c r="D28" s="32">
        <v>0</v>
      </c>
      <c r="E28" s="25"/>
      <c r="F28" s="25">
        <f t="shared" si="2"/>
        <v>0</v>
      </c>
    </row>
    <row r="29" spans="1:6" ht="12.75">
      <c r="A29" s="84"/>
      <c r="B29" s="86"/>
      <c r="C29" s="31" t="s">
        <v>10</v>
      </c>
      <c r="D29" s="32">
        <v>0</v>
      </c>
      <c r="E29" s="25"/>
      <c r="F29" s="25">
        <f t="shared" si="2"/>
        <v>0</v>
      </c>
    </row>
    <row r="30" spans="1:6" ht="14.25">
      <c r="A30" s="29">
        <v>13</v>
      </c>
      <c r="B30" s="30" t="s">
        <v>51</v>
      </c>
      <c r="C30" s="31" t="s">
        <v>14</v>
      </c>
      <c r="D30" s="32">
        <v>24</v>
      </c>
      <c r="E30" s="43">
        <f>18000-6000</f>
        <v>12000</v>
      </c>
      <c r="F30" s="25">
        <f t="shared" si="2"/>
        <v>288000</v>
      </c>
    </row>
    <row r="31" spans="1:6" ht="12.75">
      <c r="A31" s="29">
        <v>14</v>
      </c>
      <c r="B31" s="30" t="s">
        <v>33</v>
      </c>
      <c r="C31" s="31" t="s">
        <v>24</v>
      </c>
      <c r="D31" s="32">
        <v>12</v>
      </c>
      <c r="E31" s="25">
        <v>18000</v>
      </c>
      <c r="F31" s="25">
        <f t="shared" si="2"/>
        <v>216000</v>
      </c>
    </row>
    <row r="32" spans="1:6" ht="14.25">
      <c r="A32" s="29">
        <v>15</v>
      </c>
      <c r="B32" s="30" t="s">
        <v>52</v>
      </c>
      <c r="C32" s="31" t="s">
        <v>17</v>
      </c>
      <c r="D32" s="32">
        <v>12</v>
      </c>
      <c r="E32" s="43">
        <v>3750</v>
      </c>
      <c r="F32" s="25">
        <f t="shared" si="2"/>
        <v>45000</v>
      </c>
    </row>
    <row r="33" spans="1:6" ht="12.75">
      <c r="A33" s="28"/>
      <c r="B33" s="89" t="s">
        <v>35</v>
      </c>
      <c r="C33" s="86"/>
      <c r="D33" s="86"/>
      <c r="E33" s="91"/>
      <c r="F33" s="86"/>
    </row>
    <row r="34" spans="1:6" ht="12.75">
      <c r="A34" s="83">
        <v>16</v>
      </c>
      <c r="B34" s="85" t="s">
        <v>36</v>
      </c>
      <c r="C34" s="31" t="s">
        <v>14</v>
      </c>
      <c r="D34" s="44">
        <v>24</v>
      </c>
      <c r="E34" s="25">
        <v>12000</v>
      </c>
      <c r="F34" s="45">
        <f t="shared" ref="F34:F46" si="3">D34*E34</f>
        <v>288000</v>
      </c>
    </row>
    <row r="35" spans="1:6" ht="12.75">
      <c r="A35" s="84"/>
      <c r="B35" s="86"/>
      <c r="C35" s="31" t="s">
        <v>24</v>
      </c>
      <c r="D35" s="44">
        <v>24</v>
      </c>
      <c r="E35" s="25">
        <v>18000</v>
      </c>
      <c r="F35" s="45">
        <f t="shared" si="3"/>
        <v>432000</v>
      </c>
    </row>
    <row r="36" spans="1:6" ht="14.25">
      <c r="A36" s="83">
        <v>17</v>
      </c>
      <c r="B36" s="85" t="s">
        <v>53</v>
      </c>
      <c r="C36" s="31" t="s">
        <v>38</v>
      </c>
      <c r="D36" s="32">
        <v>72</v>
      </c>
      <c r="E36" s="46">
        <v>1100</v>
      </c>
      <c r="F36" s="25">
        <f t="shared" si="3"/>
        <v>79200</v>
      </c>
    </row>
    <row r="37" spans="1:6" ht="14.25">
      <c r="A37" s="84"/>
      <c r="B37" s="86"/>
      <c r="C37" s="31" t="s">
        <v>24</v>
      </c>
      <c r="D37" s="32">
        <v>72</v>
      </c>
      <c r="E37" s="43">
        <v>1650</v>
      </c>
      <c r="F37" s="25">
        <f t="shared" si="3"/>
        <v>118800</v>
      </c>
    </row>
    <row r="38" spans="1:6" ht="12.75">
      <c r="A38" s="83">
        <v>18</v>
      </c>
      <c r="B38" s="85" t="s">
        <v>39</v>
      </c>
      <c r="C38" s="31" t="s">
        <v>14</v>
      </c>
      <c r="D38" s="32">
        <v>4</v>
      </c>
      <c r="E38" s="25">
        <v>12000</v>
      </c>
      <c r="F38" s="25">
        <f t="shared" si="3"/>
        <v>48000</v>
      </c>
    </row>
    <row r="39" spans="1:6" ht="12.75">
      <c r="A39" s="84"/>
      <c r="B39" s="86"/>
      <c r="C39" s="31" t="s">
        <v>24</v>
      </c>
      <c r="D39" s="32">
        <v>4</v>
      </c>
      <c r="E39" s="47">
        <v>18000</v>
      </c>
      <c r="F39" s="25">
        <f t="shared" si="3"/>
        <v>72000</v>
      </c>
    </row>
    <row r="40" spans="1:6" ht="12.75">
      <c r="A40" s="84"/>
      <c r="B40" s="86"/>
      <c r="C40" s="31" t="s">
        <v>10</v>
      </c>
      <c r="D40" s="44">
        <v>4</v>
      </c>
      <c r="E40" s="47">
        <v>26000</v>
      </c>
      <c r="F40" s="45">
        <f t="shared" si="3"/>
        <v>104000</v>
      </c>
    </row>
    <row r="41" spans="1:6" ht="12.75">
      <c r="A41" s="83">
        <v>19</v>
      </c>
      <c r="B41" s="85" t="s">
        <v>40</v>
      </c>
      <c r="C41" s="31" t="s">
        <v>14</v>
      </c>
      <c r="D41" s="44">
        <v>8</v>
      </c>
      <c r="E41" s="25">
        <v>4375</v>
      </c>
      <c r="F41" s="45">
        <f t="shared" si="3"/>
        <v>35000</v>
      </c>
    </row>
    <row r="42" spans="1:6" ht="12.75">
      <c r="A42" s="84"/>
      <c r="B42" s="86"/>
      <c r="C42" s="31" t="s">
        <v>24</v>
      </c>
      <c r="D42" s="44">
        <v>8</v>
      </c>
      <c r="E42" s="25">
        <v>6875</v>
      </c>
      <c r="F42" s="45">
        <f t="shared" si="3"/>
        <v>55000</v>
      </c>
    </row>
    <row r="43" spans="1:6" ht="12.75">
      <c r="A43" s="84"/>
      <c r="B43" s="86"/>
      <c r="C43" s="31" t="s">
        <v>10</v>
      </c>
      <c r="D43" s="44">
        <v>8</v>
      </c>
      <c r="E43" s="25">
        <v>8750</v>
      </c>
      <c r="F43" s="45">
        <f t="shared" si="3"/>
        <v>70000</v>
      </c>
    </row>
    <row r="44" spans="1:6" ht="13.5" customHeight="1">
      <c r="A44" s="87">
        <v>20</v>
      </c>
      <c r="B44" s="88" t="s">
        <v>41</v>
      </c>
      <c r="C44" s="31" t="s">
        <v>14</v>
      </c>
      <c r="D44" s="32">
        <v>6</v>
      </c>
      <c r="E44" s="25">
        <v>12000</v>
      </c>
      <c r="F44" s="25">
        <f t="shared" si="3"/>
        <v>72000</v>
      </c>
    </row>
    <row r="45" spans="1:6" ht="12.75">
      <c r="A45" s="87"/>
      <c r="B45" s="88"/>
      <c r="C45" s="31" t="s">
        <v>24</v>
      </c>
      <c r="D45" s="32">
        <v>6</v>
      </c>
      <c r="E45" s="25">
        <v>18000</v>
      </c>
      <c r="F45" s="25">
        <f t="shared" si="3"/>
        <v>108000</v>
      </c>
    </row>
    <row r="46" spans="1:6" ht="12.75" customHeight="1">
      <c r="A46" s="87"/>
      <c r="B46" s="88"/>
      <c r="C46" s="31" t="s">
        <v>10</v>
      </c>
      <c r="D46" s="32">
        <v>12</v>
      </c>
      <c r="E46" s="47">
        <v>26000</v>
      </c>
      <c r="F46" s="25">
        <f t="shared" si="3"/>
        <v>312000</v>
      </c>
    </row>
    <row r="47" spans="1:6" ht="12.75">
      <c r="A47" s="28"/>
      <c r="B47" s="89" t="s">
        <v>42</v>
      </c>
      <c r="C47" s="89"/>
      <c r="D47" s="89"/>
      <c r="E47" s="90"/>
      <c r="F47" s="89"/>
    </row>
    <row r="48" spans="1:6" ht="12.75">
      <c r="A48" s="83">
        <v>21</v>
      </c>
      <c r="B48" s="85" t="s">
        <v>43</v>
      </c>
      <c r="C48" s="31" t="s">
        <v>14</v>
      </c>
      <c r="D48" s="44">
        <v>4</v>
      </c>
      <c r="E48" s="25">
        <v>35000</v>
      </c>
      <c r="F48" s="45">
        <f>D48*E48</f>
        <v>140000</v>
      </c>
    </row>
    <row r="49" spans="1:7" ht="12.75">
      <c r="A49" s="84"/>
      <c r="B49" s="85"/>
      <c r="C49" s="31" t="s">
        <v>24</v>
      </c>
      <c r="D49" s="44">
        <v>4</v>
      </c>
      <c r="E49" s="25">
        <v>43500</v>
      </c>
      <c r="F49" s="45">
        <f>D49*E49</f>
        <v>174000</v>
      </c>
    </row>
    <row r="50" spans="1:7" ht="12.75">
      <c r="A50" s="84"/>
      <c r="B50" s="85"/>
      <c r="C50" s="31" t="s">
        <v>10</v>
      </c>
      <c r="D50" s="44">
        <v>4</v>
      </c>
      <c r="E50" s="25">
        <v>60000</v>
      </c>
      <c r="F50" s="45">
        <f>D50*E50</f>
        <v>240000</v>
      </c>
    </row>
    <row r="51" spans="1:7" ht="33" customHeight="1">
      <c r="A51" s="35"/>
      <c r="B51" s="35"/>
      <c r="C51" s="35"/>
      <c r="D51" s="35"/>
      <c r="E51" s="48" t="s">
        <v>44</v>
      </c>
      <c r="F51" s="37">
        <f>SUM(F3,F4,F5,F7,F8,F9,F10,F11,F12,F13,F15,F16,F17,F18,F19,F20,F21,F22,F24,F25,F26,F27,F28,F29,F30,F31,F32,F34,F35,F36,F37,F38,F39,F40,F41,F42,F43,F44,F45,F46,F48,F49,F50)</f>
        <v>7014775.21</v>
      </c>
    </row>
    <row r="52" spans="1:7" ht="55.5" customHeight="1">
      <c r="A52" s="35"/>
      <c r="B52" s="38" t="s">
        <v>45</v>
      </c>
      <c r="C52" s="35"/>
      <c r="D52" s="35"/>
      <c r="E52" s="36" t="s">
        <v>46</v>
      </c>
      <c r="F52" s="37">
        <f>F51/100*5</f>
        <v>350738.76049999997</v>
      </c>
    </row>
    <row r="53" spans="1:7" ht="39.75" customHeight="1">
      <c r="A53" s="35"/>
      <c r="B53" s="39" t="s">
        <v>54</v>
      </c>
      <c r="C53" s="35"/>
      <c r="D53" s="35"/>
      <c r="E53" s="40" t="s">
        <v>48</v>
      </c>
      <c r="F53" s="41">
        <f>SUM(F52,F51)</f>
        <v>7365513.9704999998</v>
      </c>
    </row>
    <row r="54" spans="1:7" ht="45" customHeight="1">
      <c r="A54" s="35"/>
      <c r="B54" s="39" t="s">
        <v>55</v>
      </c>
      <c r="C54" s="35"/>
      <c r="D54" s="35"/>
      <c r="E54" s="25"/>
      <c r="F54" s="25"/>
    </row>
    <row r="55" spans="1:7" ht="19.899999999999999" customHeight="1">
      <c r="B55" s="39" t="s">
        <v>56</v>
      </c>
      <c r="G55" s="13"/>
    </row>
    <row r="56" spans="1:7" ht="19.899999999999999" customHeight="1">
      <c r="B56" s="39" t="s">
        <v>57</v>
      </c>
      <c r="G56" s="13"/>
    </row>
    <row r="57" spans="1:7" ht="52.5" customHeight="1">
      <c r="B57" s="42" t="s">
        <v>58</v>
      </c>
    </row>
  </sheetData>
  <mergeCells count="32">
    <mergeCell ref="B2:F2"/>
    <mergeCell ref="B6:F6"/>
    <mergeCell ref="A7:A9"/>
    <mergeCell ref="B7:B9"/>
    <mergeCell ref="A11:A13"/>
    <mergeCell ref="B11:B13"/>
    <mergeCell ref="B33:F33"/>
    <mergeCell ref="B14:F14"/>
    <mergeCell ref="A15:A17"/>
    <mergeCell ref="B15:B17"/>
    <mergeCell ref="A19:A20"/>
    <mergeCell ref="B19:B20"/>
    <mergeCell ref="A21:A22"/>
    <mergeCell ref="B21:B22"/>
    <mergeCell ref="B23:F23"/>
    <mergeCell ref="A24:A26"/>
    <mergeCell ref="B24:B26"/>
    <mergeCell ref="A27:A29"/>
    <mergeCell ref="B27:B29"/>
    <mergeCell ref="A48:A50"/>
    <mergeCell ref="B48:B50"/>
    <mergeCell ref="A34:A35"/>
    <mergeCell ref="B34:B35"/>
    <mergeCell ref="A36:A37"/>
    <mergeCell ref="B36:B37"/>
    <mergeCell ref="A38:A40"/>
    <mergeCell ref="B38:B40"/>
    <mergeCell ref="A41:A43"/>
    <mergeCell ref="B41:B43"/>
    <mergeCell ref="A44:A46"/>
    <mergeCell ref="B44:B46"/>
    <mergeCell ref="B47:F47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A2D0-F3CD-4B69-BAB3-75F1E73E7E97}">
  <dimension ref="A1:H58"/>
  <sheetViews>
    <sheetView showGridLines="0" workbookViewId="0">
      <pane xSplit="1" topLeftCell="B1" activePane="topRight" state="frozen"/>
      <selection pane="topRight" activeCell="H51" sqref="H51"/>
    </sheetView>
  </sheetViews>
  <sheetFormatPr defaultColWidth="100.7109375" defaultRowHeight="19.899999999999999" customHeight="1"/>
  <cols>
    <col min="1" max="1" width="7.7109375" style="1" customWidth="1"/>
    <col min="2" max="2" width="77.85546875" style="1" customWidth="1"/>
    <col min="3" max="3" width="16.85546875" style="1" customWidth="1"/>
    <col min="4" max="4" width="14.5703125" style="1" customWidth="1"/>
    <col min="5" max="5" width="19.42578125" style="13" customWidth="1"/>
    <col min="6" max="6" width="17.5703125" style="13" customWidth="1"/>
    <col min="7" max="7" width="16.28515625" style="1" customWidth="1"/>
    <col min="8" max="16384" width="100.7109375" style="1"/>
  </cols>
  <sheetData>
    <row r="1" spans="1:6" ht="39.75" customHeight="1">
      <c r="A1" s="2" t="s">
        <v>0</v>
      </c>
      <c r="B1" s="2" t="s">
        <v>1</v>
      </c>
      <c r="C1" s="2" t="s">
        <v>2</v>
      </c>
      <c r="D1" s="2" t="s">
        <v>3</v>
      </c>
      <c r="E1" s="11" t="s">
        <v>4</v>
      </c>
      <c r="F1" s="11" t="s">
        <v>5</v>
      </c>
    </row>
    <row r="2" spans="1:6" ht="20.25" customHeight="1">
      <c r="A2" s="3"/>
      <c r="B2" s="80" t="s">
        <v>6</v>
      </c>
      <c r="C2" s="81"/>
      <c r="D2" s="81"/>
      <c r="E2" s="81"/>
      <c r="F2" s="81"/>
    </row>
    <row r="3" spans="1:6" ht="14.25">
      <c r="A3" s="4">
        <v>1</v>
      </c>
      <c r="B3" s="5" t="s">
        <v>59</v>
      </c>
      <c r="C3" s="9" t="s">
        <v>8</v>
      </c>
      <c r="D3" s="10">
        <v>12</v>
      </c>
      <c r="E3" s="23">
        <v>32281.919999999998</v>
      </c>
      <c r="F3" s="12">
        <f>D3*E3</f>
        <v>387383.03999999998</v>
      </c>
    </row>
    <row r="4" spans="1:6" ht="14.25">
      <c r="A4" s="4">
        <v>2</v>
      </c>
      <c r="B4" s="5" t="s">
        <v>60</v>
      </c>
      <c r="C4" s="9" t="s">
        <v>10</v>
      </c>
      <c r="D4" s="10">
        <v>12</v>
      </c>
      <c r="E4" s="23">
        <v>25681.59</v>
      </c>
      <c r="F4" s="12">
        <f>D4*E4</f>
        <v>308179.08</v>
      </c>
    </row>
    <row r="5" spans="1:6" ht="14.25">
      <c r="A5" s="4">
        <v>3</v>
      </c>
      <c r="B5" s="5" t="s">
        <v>61</v>
      </c>
      <c r="C5" s="9" t="s">
        <v>10</v>
      </c>
      <c r="D5" s="10">
        <v>12</v>
      </c>
      <c r="E5" s="23">
        <v>25681.59</v>
      </c>
      <c r="F5" s="12">
        <f>D5*E5</f>
        <v>308179.08</v>
      </c>
    </row>
    <row r="6" spans="1:6" ht="12.75">
      <c r="A6" s="6"/>
      <c r="B6" s="82" t="s">
        <v>12</v>
      </c>
      <c r="C6" s="79"/>
      <c r="D6" s="79"/>
      <c r="E6" s="79"/>
      <c r="F6" s="79"/>
    </row>
    <row r="7" spans="1:6" ht="12.75">
      <c r="A7" s="62">
        <v>4</v>
      </c>
      <c r="B7" s="67" t="s">
        <v>13</v>
      </c>
      <c r="C7" s="9" t="s">
        <v>14</v>
      </c>
      <c r="D7" s="10">
        <v>1</v>
      </c>
      <c r="E7" s="12">
        <v>12941.12</v>
      </c>
      <c r="F7" s="12">
        <f t="shared" ref="F7:F13" si="0">D7*E7</f>
        <v>12941.12</v>
      </c>
    </row>
    <row r="8" spans="1:6" ht="12.75">
      <c r="A8" s="63"/>
      <c r="B8" s="68"/>
      <c r="C8" s="9" t="s">
        <v>15</v>
      </c>
      <c r="D8" s="10">
        <v>0</v>
      </c>
      <c r="E8" s="12"/>
      <c r="F8" s="12">
        <f t="shared" si="0"/>
        <v>0</v>
      </c>
    </row>
    <row r="9" spans="1:6" ht="12.75">
      <c r="A9" s="63"/>
      <c r="B9" s="68"/>
      <c r="C9" s="9" t="s">
        <v>10</v>
      </c>
      <c r="D9" s="10">
        <v>0</v>
      </c>
      <c r="E9" s="12"/>
      <c r="F9" s="12">
        <f t="shared" si="0"/>
        <v>0</v>
      </c>
    </row>
    <row r="10" spans="1:6" ht="12.75">
      <c r="A10" s="4">
        <v>5</v>
      </c>
      <c r="B10" s="5" t="s">
        <v>16</v>
      </c>
      <c r="C10" s="9" t="s">
        <v>17</v>
      </c>
      <c r="D10" s="10">
        <v>1</v>
      </c>
      <c r="E10" s="12">
        <v>15935.95</v>
      </c>
      <c r="F10" s="12">
        <f t="shared" si="0"/>
        <v>15935.95</v>
      </c>
    </row>
    <row r="11" spans="1:6" ht="28.5" customHeight="1">
      <c r="A11" s="62">
        <v>6</v>
      </c>
      <c r="B11" s="67" t="s">
        <v>18</v>
      </c>
      <c r="C11" s="9" t="s">
        <v>19</v>
      </c>
      <c r="D11" s="10">
        <v>0</v>
      </c>
      <c r="E11" s="12"/>
      <c r="F11" s="12">
        <f t="shared" si="0"/>
        <v>0</v>
      </c>
    </row>
    <row r="12" spans="1:6" ht="28.5" customHeight="1">
      <c r="A12" s="63"/>
      <c r="B12" s="68"/>
      <c r="C12" s="9" t="s">
        <v>20</v>
      </c>
      <c r="D12" s="10">
        <v>1</v>
      </c>
      <c r="E12" s="12">
        <v>27450.74</v>
      </c>
      <c r="F12" s="12">
        <f t="shared" si="0"/>
        <v>27450.74</v>
      </c>
    </row>
    <row r="13" spans="1:6" ht="20.25" customHeight="1">
      <c r="A13" s="63"/>
      <c r="B13" s="68"/>
      <c r="C13" s="9" t="s">
        <v>21</v>
      </c>
      <c r="D13" s="10">
        <v>0</v>
      </c>
      <c r="E13" s="12"/>
      <c r="F13" s="12">
        <f t="shared" si="0"/>
        <v>0</v>
      </c>
    </row>
    <row r="14" spans="1:6" ht="12.75">
      <c r="A14" s="6"/>
      <c r="B14" s="78" t="s">
        <v>22</v>
      </c>
      <c r="C14" s="79"/>
      <c r="D14" s="79"/>
      <c r="E14" s="79"/>
      <c r="F14" s="79"/>
    </row>
    <row r="15" spans="1:6" ht="12.75">
      <c r="A15" s="62">
        <v>7</v>
      </c>
      <c r="B15" s="67" t="s">
        <v>62</v>
      </c>
      <c r="C15" s="7" t="s">
        <v>14</v>
      </c>
      <c r="D15" s="8">
        <v>0</v>
      </c>
      <c r="E15" s="12"/>
      <c r="F15" s="12">
        <f t="shared" ref="F15:F22" si="1">D15*E15</f>
        <v>0</v>
      </c>
    </row>
    <row r="16" spans="1:6" ht="14.25">
      <c r="A16" s="63"/>
      <c r="B16" s="68"/>
      <c r="C16" s="7" t="s">
        <v>24</v>
      </c>
      <c r="D16" s="8">
        <v>24</v>
      </c>
      <c r="E16" s="23">
        <v>17946.16</v>
      </c>
      <c r="F16" s="12">
        <f t="shared" si="1"/>
        <v>430707.83999999997</v>
      </c>
    </row>
    <row r="17" spans="1:6" ht="14.25">
      <c r="A17" s="63"/>
      <c r="B17" s="68"/>
      <c r="C17" s="7" t="s">
        <v>10</v>
      </c>
      <c r="D17" s="8">
        <v>12</v>
      </c>
      <c r="E17" s="23">
        <v>25681.59</v>
      </c>
      <c r="F17" s="12">
        <f t="shared" si="1"/>
        <v>308179.08</v>
      </c>
    </row>
    <row r="18" spans="1:6" ht="14.25">
      <c r="A18" s="4">
        <v>8</v>
      </c>
      <c r="B18" s="5" t="s">
        <v>63</v>
      </c>
      <c r="C18" s="7" t="s">
        <v>10</v>
      </c>
      <c r="D18" s="8">
        <v>12</v>
      </c>
      <c r="E18" s="23">
        <v>25681.59</v>
      </c>
      <c r="F18" s="12">
        <f t="shared" si="1"/>
        <v>308179.08</v>
      </c>
    </row>
    <row r="19" spans="1:6" ht="14.25">
      <c r="A19" s="62">
        <v>9</v>
      </c>
      <c r="B19" s="67" t="s">
        <v>64</v>
      </c>
      <c r="C19" s="7" t="s">
        <v>27</v>
      </c>
      <c r="D19" s="8">
        <v>12</v>
      </c>
      <c r="E19" s="23">
        <v>6133.81</v>
      </c>
      <c r="F19" s="12">
        <f t="shared" si="1"/>
        <v>73605.72</v>
      </c>
    </row>
    <row r="20" spans="1:6" ht="12.75">
      <c r="A20" s="63"/>
      <c r="B20" s="68"/>
      <c r="C20" s="7" t="s">
        <v>24</v>
      </c>
      <c r="D20" s="8">
        <v>0</v>
      </c>
      <c r="E20" s="12"/>
      <c r="F20" s="12">
        <f t="shared" si="1"/>
        <v>0</v>
      </c>
    </row>
    <row r="21" spans="1:6" ht="14.25">
      <c r="A21" s="62">
        <v>10</v>
      </c>
      <c r="B21" s="67" t="s">
        <v>65</v>
      </c>
      <c r="C21" s="7" t="s">
        <v>24</v>
      </c>
      <c r="D21" s="8">
        <v>24</v>
      </c>
      <c r="E21" s="23">
        <v>17946.16</v>
      </c>
      <c r="F21" s="12">
        <f t="shared" si="1"/>
        <v>430707.83999999997</v>
      </c>
    </row>
    <row r="22" spans="1:6" ht="14.25">
      <c r="A22" s="63"/>
      <c r="B22" s="68"/>
      <c r="C22" s="7" t="s">
        <v>10</v>
      </c>
      <c r="D22" s="8">
        <v>12</v>
      </c>
      <c r="E22" s="23">
        <v>25681.59</v>
      </c>
      <c r="F22" s="12">
        <f t="shared" si="1"/>
        <v>308179.08</v>
      </c>
    </row>
    <row r="23" spans="1:6" ht="12.75">
      <c r="A23" s="6"/>
      <c r="B23" s="78" t="s">
        <v>29</v>
      </c>
      <c r="C23" s="79"/>
      <c r="D23" s="79"/>
      <c r="E23" s="79"/>
      <c r="F23" s="79"/>
    </row>
    <row r="24" spans="1:6" ht="12.75">
      <c r="A24" s="62">
        <v>11</v>
      </c>
      <c r="B24" s="67" t="s">
        <v>30</v>
      </c>
      <c r="C24" s="9" t="s">
        <v>14</v>
      </c>
      <c r="D24" s="10">
        <v>0</v>
      </c>
      <c r="E24" s="12"/>
      <c r="F24" s="12">
        <f t="shared" ref="F24:F32" si="2">D24*E24</f>
        <v>0</v>
      </c>
    </row>
    <row r="25" spans="1:6" ht="12.75">
      <c r="A25" s="63"/>
      <c r="B25" s="68"/>
      <c r="C25" s="9" t="s">
        <v>24</v>
      </c>
      <c r="D25" s="10">
        <v>2</v>
      </c>
      <c r="E25" s="12">
        <v>54730</v>
      </c>
      <c r="F25" s="12">
        <f t="shared" si="2"/>
        <v>109460</v>
      </c>
    </row>
    <row r="26" spans="1:6" ht="12.75">
      <c r="A26" s="63"/>
      <c r="B26" s="68"/>
      <c r="C26" s="9" t="s">
        <v>10</v>
      </c>
      <c r="D26" s="10">
        <v>10</v>
      </c>
      <c r="E26" s="12">
        <v>74506.98</v>
      </c>
      <c r="F26" s="12">
        <f t="shared" si="2"/>
        <v>745069.79999999993</v>
      </c>
    </row>
    <row r="27" spans="1:6" ht="12.75">
      <c r="A27" s="62">
        <v>12</v>
      </c>
      <c r="B27" s="67" t="s">
        <v>31</v>
      </c>
      <c r="C27" s="9" t="s">
        <v>14</v>
      </c>
      <c r="D27" s="10">
        <v>12</v>
      </c>
      <c r="E27" s="12">
        <v>41220.01</v>
      </c>
      <c r="F27" s="12">
        <f t="shared" si="2"/>
        <v>494640.12</v>
      </c>
    </row>
    <row r="28" spans="1:6" ht="12.75">
      <c r="A28" s="63"/>
      <c r="B28" s="68"/>
      <c r="C28" s="9" t="s">
        <v>24</v>
      </c>
      <c r="D28" s="10">
        <v>0</v>
      </c>
      <c r="E28" s="12"/>
      <c r="F28" s="12">
        <f t="shared" si="2"/>
        <v>0</v>
      </c>
    </row>
    <row r="29" spans="1:6" ht="12.75">
      <c r="A29" s="63"/>
      <c r="B29" s="68"/>
      <c r="C29" s="9" t="s">
        <v>10</v>
      </c>
      <c r="D29" s="10">
        <v>0</v>
      </c>
      <c r="E29" s="12"/>
      <c r="F29" s="12">
        <f t="shared" si="2"/>
        <v>0</v>
      </c>
    </row>
    <row r="30" spans="1:6" ht="12.75">
      <c r="A30" s="4">
        <v>13</v>
      </c>
      <c r="B30" s="5" t="s">
        <v>32</v>
      </c>
      <c r="C30" s="9" t="s">
        <v>14</v>
      </c>
      <c r="D30" s="10">
        <v>24</v>
      </c>
      <c r="E30" s="12">
        <v>10627.79</v>
      </c>
      <c r="F30" s="12">
        <f t="shared" si="2"/>
        <v>255066.96000000002</v>
      </c>
    </row>
    <row r="31" spans="1:6" ht="12.75">
      <c r="A31" s="4">
        <v>14</v>
      </c>
      <c r="B31" s="5" t="s">
        <v>33</v>
      </c>
      <c r="C31" s="9" t="s">
        <v>24</v>
      </c>
      <c r="D31" s="10">
        <v>12</v>
      </c>
      <c r="E31" s="12">
        <v>13957.95</v>
      </c>
      <c r="F31" s="12">
        <f t="shared" si="2"/>
        <v>167495.40000000002</v>
      </c>
    </row>
    <row r="32" spans="1:6" ht="12.75">
      <c r="A32" s="4">
        <v>15</v>
      </c>
      <c r="B32" s="5" t="s">
        <v>34</v>
      </c>
      <c r="C32" s="9" t="s">
        <v>17</v>
      </c>
      <c r="D32" s="10">
        <v>12</v>
      </c>
      <c r="E32" s="12">
        <v>0</v>
      </c>
      <c r="F32" s="12">
        <f t="shared" si="2"/>
        <v>0</v>
      </c>
    </row>
    <row r="33" spans="1:6" ht="12.75">
      <c r="A33" s="6"/>
      <c r="B33" s="78" t="s">
        <v>35</v>
      </c>
      <c r="C33" s="79"/>
      <c r="D33" s="79"/>
      <c r="E33" s="79"/>
      <c r="F33" s="79"/>
    </row>
    <row r="34" spans="1:6" ht="12.75">
      <c r="A34" s="62">
        <v>16</v>
      </c>
      <c r="B34" s="67" t="s">
        <v>36</v>
      </c>
      <c r="C34" s="9" t="s">
        <v>14</v>
      </c>
      <c r="D34" s="10">
        <v>24</v>
      </c>
      <c r="E34" s="12">
        <v>20733.330000000002</v>
      </c>
      <c r="F34" s="12">
        <f t="shared" ref="F34:F46" si="3">D34*E34</f>
        <v>497599.92000000004</v>
      </c>
    </row>
    <row r="35" spans="1:6" ht="12.75">
      <c r="A35" s="63"/>
      <c r="B35" s="68"/>
      <c r="C35" s="9" t="s">
        <v>24</v>
      </c>
      <c r="D35" s="10">
        <v>24</v>
      </c>
      <c r="E35" s="12">
        <v>38305.18</v>
      </c>
      <c r="F35" s="12">
        <f t="shared" si="3"/>
        <v>919324.32000000007</v>
      </c>
    </row>
    <row r="36" spans="1:6" ht="12.75">
      <c r="A36" s="62">
        <v>17</v>
      </c>
      <c r="B36" s="67" t="s">
        <v>37</v>
      </c>
      <c r="C36" s="9" t="s">
        <v>38</v>
      </c>
      <c r="D36" s="10">
        <v>72</v>
      </c>
      <c r="E36" s="12">
        <v>9000</v>
      </c>
      <c r="F36" s="12">
        <f t="shared" si="3"/>
        <v>648000</v>
      </c>
    </row>
    <row r="37" spans="1:6" ht="12.75">
      <c r="A37" s="63"/>
      <c r="B37" s="68"/>
      <c r="C37" s="9" t="s">
        <v>24</v>
      </c>
      <c r="D37" s="10">
        <v>72</v>
      </c>
      <c r="E37" s="12">
        <v>12000</v>
      </c>
      <c r="F37" s="12">
        <f t="shared" si="3"/>
        <v>864000</v>
      </c>
    </row>
    <row r="38" spans="1:6" ht="12.75">
      <c r="A38" s="62">
        <v>18</v>
      </c>
      <c r="B38" s="67" t="s">
        <v>39</v>
      </c>
      <c r="C38" s="9" t="s">
        <v>14</v>
      </c>
      <c r="D38" s="10">
        <v>4</v>
      </c>
      <c r="E38" s="12">
        <v>20850</v>
      </c>
      <c r="F38" s="12">
        <f t="shared" si="3"/>
        <v>83400</v>
      </c>
    </row>
    <row r="39" spans="1:6" ht="12.75">
      <c r="A39" s="63"/>
      <c r="B39" s="68"/>
      <c r="C39" s="9" t="s">
        <v>24</v>
      </c>
      <c r="D39" s="10">
        <v>4</v>
      </c>
      <c r="E39" s="12">
        <v>33180.639999999999</v>
      </c>
      <c r="F39" s="12">
        <f t="shared" si="3"/>
        <v>132722.56</v>
      </c>
    </row>
    <row r="40" spans="1:6" ht="12.75">
      <c r="A40" s="63"/>
      <c r="B40" s="68"/>
      <c r="C40" s="9" t="s">
        <v>10</v>
      </c>
      <c r="D40" s="10">
        <v>4</v>
      </c>
      <c r="E40" s="12">
        <v>45096.47</v>
      </c>
      <c r="F40" s="12">
        <f t="shared" si="3"/>
        <v>180385.88</v>
      </c>
    </row>
    <row r="41" spans="1:6" ht="12.75">
      <c r="A41" s="62">
        <v>19</v>
      </c>
      <c r="B41" s="67" t="s">
        <v>66</v>
      </c>
      <c r="C41" s="9" t="s">
        <v>14</v>
      </c>
      <c r="D41" s="10">
        <v>8</v>
      </c>
      <c r="E41" s="12">
        <v>4703.1899999999996</v>
      </c>
      <c r="F41" s="12">
        <f t="shared" si="3"/>
        <v>37625.519999999997</v>
      </c>
    </row>
    <row r="42" spans="1:6" ht="14.25">
      <c r="A42" s="63"/>
      <c r="B42" s="68"/>
      <c r="C42" s="9" t="s">
        <v>24</v>
      </c>
      <c r="D42" s="10">
        <v>8</v>
      </c>
      <c r="E42" s="23">
        <f>E41*2</f>
        <v>9406.3799999999992</v>
      </c>
      <c r="F42" s="12">
        <f t="shared" si="3"/>
        <v>75251.039999999994</v>
      </c>
    </row>
    <row r="43" spans="1:6" ht="14.25">
      <c r="A43" s="63"/>
      <c r="B43" s="68"/>
      <c r="C43" s="9" t="s">
        <v>10</v>
      </c>
      <c r="D43" s="10">
        <v>8</v>
      </c>
      <c r="E43" s="23">
        <f>E41*4</f>
        <v>18812.759999999998</v>
      </c>
      <c r="F43" s="12">
        <f t="shared" si="3"/>
        <v>150502.07999999999</v>
      </c>
    </row>
    <row r="44" spans="1:6" ht="13.5" customHeight="1">
      <c r="A44" s="69">
        <v>20</v>
      </c>
      <c r="B44" s="72" t="s">
        <v>67</v>
      </c>
      <c r="C44" s="9" t="s">
        <v>14</v>
      </c>
      <c r="D44" s="10">
        <v>6</v>
      </c>
      <c r="E44" s="12">
        <v>4703.1899999999996</v>
      </c>
      <c r="F44" s="12">
        <f t="shared" si="3"/>
        <v>28219.14</v>
      </c>
    </row>
    <row r="45" spans="1:6" ht="14.25">
      <c r="A45" s="70"/>
      <c r="B45" s="73"/>
      <c r="C45" s="9" t="s">
        <v>24</v>
      </c>
      <c r="D45" s="10">
        <v>6</v>
      </c>
      <c r="E45" s="23">
        <f>E44*2</f>
        <v>9406.3799999999992</v>
      </c>
      <c r="F45" s="12">
        <f t="shared" si="3"/>
        <v>56438.28</v>
      </c>
    </row>
    <row r="46" spans="1:6" ht="12.75" customHeight="1">
      <c r="A46" s="71"/>
      <c r="B46" s="74"/>
      <c r="C46" s="9" t="s">
        <v>10</v>
      </c>
      <c r="D46" s="10">
        <v>12</v>
      </c>
      <c r="E46" s="23">
        <f>E44*4</f>
        <v>18812.759999999998</v>
      </c>
      <c r="F46" s="12">
        <f t="shared" si="3"/>
        <v>225753.12</v>
      </c>
    </row>
    <row r="47" spans="1:6" ht="12.75">
      <c r="A47" s="6"/>
      <c r="B47" s="75" t="s">
        <v>42</v>
      </c>
      <c r="C47" s="76"/>
      <c r="D47" s="76"/>
      <c r="E47" s="76"/>
      <c r="F47" s="77"/>
    </row>
    <row r="48" spans="1:6" ht="12.75">
      <c r="A48" s="62">
        <v>21</v>
      </c>
      <c r="B48" s="64" t="s">
        <v>43</v>
      </c>
      <c r="C48" s="9" t="s">
        <v>14</v>
      </c>
      <c r="D48" s="10">
        <v>4</v>
      </c>
      <c r="E48" s="12">
        <v>0</v>
      </c>
      <c r="F48" s="12">
        <f>D48*E48</f>
        <v>0</v>
      </c>
    </row>
    <row r="49" spans="1:8" ht="12.75">
      <c r="A49" s="63"/>
      <c r="B49" s="65"/>
      <c r="C49" s="9" t="s">
        <v>24</v>
      </c>
      <c r="D49" s="10">
        <v>4</v>
      </c>
      <c r="E49" s="12">
        <v>0</v>
      </c>
      <c r="F49" s="12">
        <f>D49*E49</f>
        <v>0</v>
      </c>
    </row>
    <row r="50" spans="1:8" ht="12.75">
      <c r="A50" s="63"/>
      <c r="B50" s="66"/>
      <c r="C50" s="9" t="s">
        <v>10</v>
      </c>
      <c r="D50" s="10">
        <v>4</v>
      </c>
      <c r="E50" s="12">
        <v>0</v>
      </c>
      <c r="F50" s="12">
        <f>D50*E50</f>
        <v>0</v>
      </c>
    </row>
    <row r="51" spans="1:8" ht="33" customHeight="1">
      <c r="E51" s="19" t="s">
        <v>44</v>
      </c>
      <c r="F51" s="17">
        <f>SUM(F3,F4,F5,F7,F8,F9,F10,F11,F12,F13,F15,F16,F17,F18,F19,F20,F21,F22,F24,F25,F26,F27,F28,F29,F30,F31,F32,F34,F35,F36,F37,F38,F39,F40,F41,F42,F43,F44,F45,F46,F48,F49,F50)</f>
        <v>8590581.7899999991</v>
      </c>
      <c r="H51" s="50"/>
    </row>
    <row r="52" spans="1:8" ht="33.75" customHeight="1">
      <c r="B52" s="14" t="s">
        <v>45</v>
      </c>
      <c r="E52" s="19" t="s">
        <v>46</v>
      </c>
      <c r="F52" s="17">
        <f>F51/100*5</f>
        <v>429529.0895</v>
      </c>
    </row>
    <row r="53" spans="1:8" ht="24.75" customHeight="1">
      <c r="B53" s="49" t="s">
        <v>68</v>
      </c>
      <c r="E53" s="20" t="s">
        <v>48</v>
      </c>
      <c r="F53" s="18">
        <f>SUM(F52,F51)</f>
        <v>9020110.8794999998</v>
      </c>
    </row>
    <row r="54" spans="1:8" ht="24" customHeight="1">
      <c r="B54" s="49" t="s">
        <v>69</v>
      </c>
    </row>
    <row r="55" spans="1:8" ht="17.25" customHeight="1">
      <c r="B55" s="49" t="s">
        <v>70</v>
      </c>
    </row>
    <row r="56" spans="1:8" ht="27" customHeight="1">
      <c r="B56" s="49" t="s">
        <v>71</v>
      </c>
      <c r="G56" s="13"/>
    </row>
    <row r="57" spans="1:8" ht="36" customHeight="1">
      <c r="B57" s="49" t="s">
        <v>72</v>
      </c>
      <c r="G57" s="13"/>
    </row>
    <row r="58" spans="1:8" ht="75.75" customHeight="1">
      <c r="B58" s="16" t="s">
        <v>73</v>
      </c>
    </row>
  </sheetData>
  <mergeCells count="32">
    <mergeCell ref="B2:F2"/>
    <mergeCell ref="B6:F6"/>
    <mergeCell ref="A7:A9"/>
    <mergeCell ref="B7:B9"/>
    <mergeCell ref="A11:A13"/>
    <mergeCell ref="B11:B13"/>
    <mergeCell ref="B33:F33"/>
    <mergeCell ref="B14:F14"/>
    <mergeCell ref="A15:A17"/>
    <mergeCell ref="B15:B17"/>
    <mergeCell ref="A19:A20"/>
    <mergeCell ref="B19:B20"/>
    <mergeCell ref="A21:A22"/>
    <mergeCell ref="B21:B22"/>
    <mergeCell ref="B23:F23"/>
    <mergeCell ref="A24:A26"/>
    <mergeCell ref="B24:B26"/>
    <mergeCell ref="A27:A29"/>
    <mergeCell ref="B27:B29"/>
    <mergeCell ref="A48:A50"/>
    <mergeCell ref="B48:B50"/>
    <mergeCell ref="A34:A35"/>
    <mergeCell ref="B34:B35"/>
    <mergeCell ref="A36:A37"/>
    <mergeCell ref="B36:B37"/>
    <mergeCell ref="A38:A40"/>
    <mergeCell ref="B38:B40"/>
    <mergeCell ref="A41:A43"/>
    <mergeCell ref="B41:B43"/>
    <mergeCell ref="A44:A46"/>
    <mergeCell ref="B44:B46"/>
    <mergeCell ref="B47:F47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FEEBB-C897-443B-A323-B67980A28E7C}">
  <dimension ref="A1:G58"/>
  <sheetViews>
    <sheetView showGridLines="0" workbookViewId="0">
      <pane xSplit="1" topLeftCell="B1" activePane="topRight" state="frozen"/>
      <selection pane="topRight" activeCell="B61" sqref="B61"/>
    </sheetView>
  </sheetViews>
  <sheetFormatPr defaultColWidth="100.7109375" defaultRowHeight="19.899999999999999" customHeight="1"/>
  <cols>
    <col min="1" max="1" width="7.7109375" style="1" customWidth="1"/>
    <col min="2" max="2" width="77.85546875" style="1" customWidth="1"/>
    <col min="3" max="3" width="16.85546875" style="1" customWidth="1"/>
    <col min="4" max="4" width="14.5703125" style="1" customWidth="1"/>
    <col min="5" max="5" width="19.42578125" style="13" customWidth="1"/>
    <col min="6" max="6" width="17.5703125" style="13" customWidth="1"/>
    <col min="7" max="7" width="16.28515625" style="1" customWidth="1"/>
    <col min="8" max="16384" width="100.7109375" style="1"/>
  </cols>
  <sheetData>
    <row r="1" spans="1:6" ht="39.75" customHeight="1">
      <c r="A1" s="51" t="s">
        <v>0</v>
      </c>
      <c r="B1" s="26" t="s">
        <v>1</v>
      </c>
      <c r="C1" s="26" t="s">
        <v>2</v>
      </c>
      <c r="D1" s="26" t="s">
        <v>3</v>
      </c>
      <c r="E1" s="27" t="s">
        <v>4</v>
      </c>
      <c r="F1" s="27" t="s">
        <v>5</v>
      </c>
    </row>
    <row r="2" spans="1:6" ht="20.25" customHeight="1">
      <c r="A2" s="52"/>
      <c r="B2" s="89" t="s">
        <v>6</v>
      </c>
      <c r="C2" s="86"/>
      <c r="D2" s="86"/>
      <c r="E2" s="86"/>
      <c r="F2" s="86"/>
    </row>
    <row r="3" spans="1:6" ht="12.75">
      <c r="A3" s="53">
        <v>1</v>
      </c>
      <c r="B3" s="30" t="s">
        <v>7</v>
      </c>
      <c r="C3" s="31" t="s">
        <v>8</v>
      </c>
      <c r="D3" s="32">
        <v>12</v>
      </c>
      <c r="E3" s="25">
        <v>54400.37</v>
      </c>
      <c r="F3" s="25">
        <f>D3*E3</f>
        <v>652804.44000000006</v>
      </c>
    </row>
    <row r="4" spans="1:6" ht="12.75">
      <c r="A4" s="53">
        <v>2</v>
      </c>
      <c r="B4" s="30" t="s">
        <v>9</v>
      </c>
      <c r="C4" s="31" t="s">
        <v>10</v>
      </c>
      <c r="D4" s="32">
        <v>12</v>
      </c>
      <c r="E4" s="25">
        <v>32000</v>
      </c>
      <c r="F4" s="25">
        <f>D4*E4</f>
        <v>384000</v>
      </c>
    </row>
    <row r="5" spans="1:6" ht="12.75">
      <c r="A5" s="53">
        <v>3</v>
      </c>
      <c r="B5" s="30" t="s">
        <v>11</v>
      </c>
      <c r="C5" s="31" t="s">
        <v>10</v>
      </c>
      <c r="D5" s="32">
        <v>12</v>
      </c>
      <c r="E5" s="25">
        <v>32000</v>
      </c>
      <c r="F5" s="25">
        <f>D5*E5</f>
        <v>384000</v>
      </c>
    </row>
    <row r="6" spans="1:6" ht="12.75">
      <c r="A6" s="54"/>
      <c r="B6" s="92" t="s">
        <v>12</v>
      </c>
      <c r="C6" s="86"/>
      <c r="D6" s="86"/>
      <c r="E6" s="86"/>
      <c r="F6" s="86"/>
    </row>
    <row r="7" spans="1:6" ht="12.75">
      <c r="A7" s="93">
        <v>4</v>
      </c>
      <c r="B7" s="85" t="s">
        <v>13</v>
      </c>
      <c r="C7" s="31" t="s">
        <v>14</v>
      </c>
      <c r="D7" s="32">
        <v>1</v>
      </c>
      <c r="E7" s="25">
        <v>11495.01</v>
      </c>
      <c r="F7" s="25">
        <f t="shared" ref="F7:F13" si="0">D7*E7</f>
        <v>11495.01</v>
      </c>
    </row>
    <row r="8" spans="1:6" ht="12.75">
      <c r="A8" s="94"/>
      <c r="B8" s="86"/>
      <c r="C8" s="31" t="s">
        <v>15</v>
      </c>
      <c r="D8" s="32">
        <v>0</v>
      </c>
      <c r="E8" s="25"/>
      <c r="F8" s="25">
        <f t="shared" si="0"/>
        <v>0</v>
      </c>
    </row>
    <row r="9" spans="1:6" ht="12.75">
      <c r="A9" s="94"/>
      <c r="B9" s="86"/>
      <c r="C9" s="31" t="s">
        <v>10</v>
      </c>
      <c r="D9" s="32">
        <v>0</v>
      </c>
      <c r="E9" s="25"/>
      <c r="F9" s="25">
        <f t="shared" si="0"/>
        <v>0</v>
      </c>
    </row>
    <row r="10" spans="1:6" ht="12.75">
      <c r="A10" s="53">
        <v>5</v>
      </c>
      <c r="B10" s="30" t="s">
        <v>16</v>
      </c>
      <c r="C10" s="31" t="s">
        <v>17</v>
      </c>
      <c r="D10" s="32">
        <v>1</v>
      </c>
      <c r="E10" s="25">
        <v>52015.8</v>
      </c>
      <c r="F10" s="25">
        <f t="shared" si="0"/>
        <v>52015.8</v>
      </c>
    </row>
    <row r="11" spans="1:6" ht="28.5" customHeight="1">
      <c r="A11" s="93">
        <v>6</v>
      </c>
      <c r="B11" s="85" t="s">
        <v>18</v>
      </c>
      <c r="C11" s="31" t="s">
        <v>19</v>
      </c>
      <c r="D11" s="32">
        <v>0</v>
      </c>
      <c r="E11" s="25"/>
      <c r="F11" s="25">
        <f t="shared" si="0"/>
        <v>0</v>
      </c>
    </row>
    <row r="12" spans="1:6" ht="28.5" customHeight="1">
      <c r="A12" s="94"/>
      <c r="B12" s="86"/>
      <c r="C12" s="31" t="s">
        <v>20</v>
      </c>
      <c r="D12" s="32">
        <v>1</v>
      </c>
      <c r="E12" s="25">
        <v>17343.47</v>
      </c>
      <c r="F12" s="25">
        <f t="shared" si="0"/>
        <v>17343.47</v>
      </c>
    </row>
    <row r="13" spans="1:6" ht="20.25" customHeight="1">
      <c r="A13" s="94"/>
      <c r="B13" s="86"/>
      <c r="C13" s="31" t="s">
        <v>21</v>
      </c>
      <c r="D13" s="32">
        <v>0</v>
      </c>
      <c r="E13" s="25"/>
      <c r="F13" s="25">
        <f t="shared" si="0"/>
        <v>0</v>
      </c>
    </row>
    <row r="14" spans="1:6" ht="12.75">
      <c r="A14" s="54"/>
      <c r="B14" s="89" t="s">
        <v>22</v>
      </c>
      <c r="C14" s="86"/>
      <c r="D14" s="86"/>
      <c r="E14" s="86"/>
      <c r="F14" s="86"/>
    </row>
    <row r="15" spans="1:6" ht="12.75">
      <c r="A15" s="93">
        <v>7</v>
      </c>
      <c r="B15" s="85" t="s">
        <v>74</v>
      </c>
      <c r="C15" s="33" t="s">
        <v>14</v>
      </c>
      <c r="D15" s="34">
        <v>0</v>
      </c>
      <c r="E15" s="25"/>
      <c r="F15" s="25">
        <f t="shared" ref="F15:F22" si="1">D15*E15</f>
        <v>0</v>
      </c>
    </row>
    <row r="16" spans="1:6" ht="14.25">
      <c r="A16" s="94"/>
      <c r="B16" s="86"/>
      <c r="C16" s="33" t="s">
        <v>24</v>
      </c>
      <c r="D16" s="34">
        <v>24</v>
      </c>
      <c r="E16" s="24">
        <v>16800</v>
      </c>
      <c r="F16" s="25">
        <f t="shared" si="1"/>
        <v>403200</v>
      </c>
    </row>
    <row r="17" spans="1:6" ht="12.75">
      <c r="A17" s="94"/>
      <c r="B17" s="86"/>
      <c r="C17" s="33" t="s">
        <v>10</v>
      </c>
      <c r="D17" s="34">
        <v>12</v>
      </c>
      <c r="E17" s="25">
        <v>32000</v>
      </c>
      <c r="F17" s="25">
        <f t="shared" si="1"/>
        <v>384000</v>
      </c>
    </row>
    <row r="18" spans="1:6" ht="12.75">
      <c r="A18" s="53">
        <v>8</v>
      </c>
      <c r="B18" s="30" t="s">
        <v>25</v>
      </c>
      <c r="C18" s="33" t="s">
        <v>10</v>
      </c>
      <c r="D18" s="34">
        <v>12</v>
      </c>
      <c r="E18" s="25">
        <v>32000</v>
      </c>
      <c r="F18" s="25">
        <f t="shared" si="1"/>
        <v>384000</v>
      </c>
    </row>
    <row r="19" spans="1:6" ht="14.25">
      <c r="A19" s="93">
        <v>9</v>
      </c>
      <c r="B19" s="85" t="s">
        <v>75</v>
      </c>
      <c r="C19" s="33" t="s">
        <v>27</v>
      </c>
      <c r="D19" s="34">
        <v>12</v>
      </c>
      <c r="E19" s="43">
        <v>13261.65</v>
      </c>
      <c r="F19" s="25">
        <f t="shared" si="1"/>
        <v>159139.79999999999</v>
      </c>
    </row>
    <row r="20" spans="1:6" ht="12.75">
      <c r="A20" s="94"/>
      <c r="B20" s="86"/>
      <c r="C20" s="33" t="s">
        <v>24</v>
      </c>
      <c r="D20" s="34">
        <v>0</v>
      </c>
      <c r="E20" s="25"/>
      <c r="F20" s="25">
        <f t="shared" si="1"/>
        <v>0</v>
      </c>
    </row>
    <row r="21" spans="1:6" ht="14.25">
      <c r="A21" s="93">
        <v>10</v>
      </c>
      <c r="B21" s="85" t="s">
        <v>76</v>
      </c>
      <c r="C21" s="33" t="s">
        <v>24</v>
      </c>
      <c r="D21" s="34">
        <v>24</v>
      </c>
      <c r="E21" s="43">
        <v>28500</v>
      </c>
      <c r="F21" s="25">
        <f t="shared" si="1"/>
        <v>684000</v>
      </c>
    </row>
    <row r="22" spans="1:6" ht="14.25">
      <c r="A22" s="94"/>
      <c r="B22" s="86"/>
      <c r="C22" s="33" t="s">
        <v>10</v>
      </c>
      <c r="D22" s="34">
        <v>12</v>
      </c>
      <c r="E22" s="43">
        <v>58082</v>
      </c>
      <c r="F22" s="25">
        <f t="shared" si="1"/>
        <v>696984</v>
      </c>
    </row>
    <row r="23" spans="1:6" ht="12.75">
      <c r="A23" s="54"/>
      <c r="B23" s="89" t="s">
        <v>29</v>
      </c>
      <c r="C23" s="86"/>
      <c r="D23" s="86"/>
      <c r="E23" s="86"/>
      <c r="F23" s="86"/>
    </row>
    <row r="24" spans="1:6" ht="12.75">
      <c r="A24" s="93">
        <v>11</v>
      </c>
      <c r="B24" s="85" t="s">
        <v>30</v>
      </c>
      <c r="C24" s="31" t="s">
        <v>14</v>
      </c>
      <c r="D24" s="32">
        <v>0</v>
      </c>
      <c r="E24" s="25"/>
      <c r="F24" s="25">
        <f t="shared" ref="F24:F32" si="2">D24*E24</f>
        <v>0</v>
      </c>
    </row>
    <row r="25" spans="1:6" ht="12.75">
      <c r="A25" s="94"/>
      <c r="B25" s="86"/>
      <c r="C25" s="31" t="s">
        <v>24</v>
      </c>
      <c r="D25" s="32">
        <v>2</v>
      </c>
      <c r="E25" s="25">
        <v>28500</v>
      </c>
      <c r="F25" s="25">
        <f t="shared" si="2"/>
        <v>57000</v>
      </c>
    </row>
    <row r="26" spans="1:6" ht="12.75">
      <c r="A26" s="94"/>
      <c r="B26" s="86"/>
      <c r="C26" s="31" t="s">
        <v>10</v>
      </c>
      <c r="D26" s="32">
        <v>10</v>
      </c>
      <c r="E26" s="25">
        <v>58082</v>
      </c>
      <c r="F26" s="25">
        <f t="shared" si="2"/>
        <v>580820</v>
      </c>
    </row>
    <row r="27" spans="1:6" ht="12.75">
      <c r="A27" s="93">
        <v>12</v>
      </c>
      <c r="B27" s="85" t="s">
        <v>31</v>
      </c>
      <c r="C27" s="31" t="s">
        <v>14</v>
      </c>
      <c r="D27" s="32">
        <v>12</v>
      </c>
      <c r="E27" s="25">
        <v>16800</v>
      </c>
      <c r="F27" s="25">
        <f t="shared" si="2"/>
        <v>201600</v>
      </c>
    </row>
    <row r="28" spans="1:6" ht="12.75">
      <c r="A28" s="94"/>
      <c r="B28" s="86"/>
      <c r="C28" s="31" t="s">
        <v>24</v>
      </c>
      <c r="D28" s="32">
        <v>0</v>
      </c>
      <c r="E28" s="25"/>
      <c r="F28" s="25">
        <f t="shared" si="2"/>
        <v>0</v>
      </c>
    </row>
    <row r="29" spans="1:6" ht="12.75">
      <c r="A29" s="94"/>
      <c r="B29" s="86"/>
      <c r="C29" s="31" t="s">
        <v>10</v>
      </c>
      <c r="D29" s="32">
        <v>0</v>
      </c>
      <c r="E29" s="25"/>
      <c r="F29" s="25">
        <f t="shared" si="2"/>
        <v>0</v>
      </c>
    </row>
    <row r="30" spans="1:6" ht="14.25">
      <c r="A30" s="53">
        <v>13</v>
      </c>
      <c r="B30" s="30" t="s">
        <v>51</v>
      </c>
      <c r="C30" s="31" t="s">
        <v>14</v>
      </c>
      <c r="D30" s="32">
        <v>24</v>
      </c>
      <c r="E30" s="43">
        <v>13261.65</v>
      </c>
      <c r="F30" s="25">
        <f t="shared" si="2"/>
        <v>318279.59999999998</v>
      </c>
    </row>
    <row r="31" spans="1:6" ht="12.75">
      <c r="A31" s="53">
        <v>14</v>
      </c>
      <c r="B31" s="30" t="s">
        <v>33</v>
      </c>
      <c r="C31" s="31" t="s">
        <v>24</v>
      </c>
      <c r="D31" s="32">
        <v>12</v>
      </c>
      <c r="E31" s="25">
        <v>35000</v>
      </c>
      <c r="F31" s="25">
        <f t="shared" si="2"/>
        <v>420000</v>
      </c>
    </row>
    <row r="32" spans="1:6" ht="12.75">
      <c r="A32" s="53">
        <v>15</v>
      </c>
      <c r="B32" s="30" t="s">
        <v>34</v>
      </c>
      <c r="C32" s="31" t="s">
        <v>17</v>
      </c>
      <c r="D32" s="32">
        <v>12</v>
      </c>
      <c r="E32" s="25">
        <v>0</v>
      </c>
      <c r="F32" s="25">
        <f t="shared" si="2"/>
        <v>0</v>
      </c>
    </row>
    <row r="33" spans="1:6" ht="12.75">
      <c r="A33" s="54"/>
      <c r="B33" s="89" t="s">
        <v>35</v>
      </c>
      <c r="C33" s="86"/>
      <c r="D33" s="86"/>
      <c r="E33" s="86"/>
      <c r="F33" s="86"/>
    </row>
    <row r="34" spans="1:6" ht="12.75">
      <c r="A34" s="93">
        <v>16</v>
      </c>
      <c r="B34" s="85" t="s">
        <v>36</v>
      </c>
      <c r="C34" s="31" t="s">
        <v>14</v>
      </c>
      <c r="D34" s="32">
        <v>24</v>
      </c>
      <c r="E34" s="25">
        <v>13637.81</v>
      </c>
      <c r="F34" s="25">
        <f t="shared" ref="F34:F46" si="3">D34*E34</f>
        <v>327307.44</v>
      </c>
    </row>
    <row r="35" spans="1:6" ht="12.75">
      <c r="A35" s="94"/>
      <c r="B35" s="86"/>
      <c r="C35" s="31" t="s">
        <v>24</v>
      </c>
      <c r="D35" s="32">
        <v>24</v>
      </c>
      <c r="E35" s="25">
        <v>25359.62</v>
      </c>
      <c r="F35" s="25">
        <f t="shared" si="3"/>
        <v>608630.88</v>
      </c>
    </row>
    <row r="36" spans="1:6" ht="12.75">
      <c r="A36" s="93">
        <v>17</v>
      </c>
      <c r="B36" s="85" t="s">
        <v>37</v>
      </c>
      <c r="C36" s="31" t="s">
        <v>38</v>
      </c>
      <c r="D36" s="32">
        <v>72</v>
      </c>
      <c r="E36" s="25">
        <v>10250</v>
      </c>
      <c r="F36" s="25">
        <f t="shared" si="3"/>
        <v>738000</v>
      </c>
    </row>
    <row r="37" spans="1:6" ht="12.75">
      <c r="A37" s="94"/>
      <c r="B37" s="86"/>
      <c r="C37" s="31" t="s">
        <v>24</v>
      </c>
      <c r="D37" s="32">
        <v>72</v>
      </c>
      <c r="E37" s="25">
        <v>17500</v>
      </c>
      <c r="F37" s="25">
        <f t="shared" si="3"/>
        <v>1260000</v>
      </c>
    </row>
    <row r="38" spans="1:6" ht="12.75">
      <c r="A38" s="93">
        <v>18</v>
      </c>
      <c r="B38" s="85" t="s">
        <v>39</v>
      </c>
      <c r="C38" s="31" t="s">
        <v>14</v>
      </c>
      <c r="D38" s="32">
        <v>4</v>
      </c>
      <c r="E38" s="25">
        <v>45000</v>
      </c>
      <c r="F38" s="25">
        <f t="shared" si="3"/>
        <v>180000</v>
      </c>
    </row>
    <row r="39" spans="1:6" ht="12.75">
      <c r="A39" s="94"/>
      <c r="B39" s="86"/>
      <c r="C39" s="31" t="s">
        <v>24</v>
      </c>
      <c r="D39" s="32">
        <v>4</v>
      </c>
      <c r="E39" s="25">
        <v>65000</v>
      </c>
      <c r="F39" s="25">
        <f t="shared" si="3"/>
        <v>260000</v>
      </c>
    </row>
    <row r="40" spans="1:6" ht="12.75">
      <c r="A40" s="94"/>
      <c r="B40" s="86"/>
      <c r="C40" s="31" t="s">
        <v>10</v>
      </c>
      <c r="D40" s="32">
        <v>4</v>
      </c>
      <c r="E40" s="25">
        <v>86121.77</v>
      </c>
      <c r="F40" s="25">
        <f t="shared" si="3"/>
        <v>344487.08</v>
      </c>
    </row>
    <row r="41" spans="1:6" ht="12.75">
      <c r="A41" s="93">
        <v>19</v>
      </c>
      <c r="B41" s="85" t="s">
        <v>40</v>
      </c>
      <c r="C41" s="31" t="s">
        <v>14</v>
      </c>
      <c r="D41" s="32">
        <v>8</v>
      </c>
      <c r="E41" s="25">
        <v>16000</v>
      </c>
      <c r="F41" s="25">
        <f t="shared" si="3"/>
        <v>128000</v>
      </c>
    </row>
    <row r="42" spans="1:6" ht="12.75">
      <c r="A42" s="94"/>
      <c r="B42" s="86"/>
      <c r="C42" s="31" t="s">
        <v>24</v>
      </c>
      <c r="D42" s="32">
        <v>8</v>
      </c>
      <c r="E42" s="25">
        <v>24815.14</v>
      </c>
      <c r="F42" s="25">
        <f t="shared" si="3"/>
        <v>198521.12</v>
      </c>
    </row>
    <row r="43" spans="1:6" ht="12.75">
      <c r="A43" s="94"/>
      <c r="B43" s="86"/>
      <c r="C43" s="31" t="s">
        <v>10</v>
      </c>
      <c r="D43" s="32">
        <v>8</v>
      </c>
      <c r="E43" s="25">
        <v>34942.93</v>
      </c>
      <c r="F43" s="25">
        <f t="shared" si="3"/>
        <v>279543.44</v>
      </c>
    </row>
    <row r="44" spans="1:6" ht="13.5" customHeight="1">
      <c r="A44" s="95">
        <v>20</v>
      </c>
      <c r="B44" s="88" t="s">
        <v>77</v>
      </c>
      <c r="C44" s="31" t="s">
        <v>14</v>
      </c>
      <c r="D44" s="32">
        <v>6</v>
      </c>
      <c r="E44" s="25">
        <v>8415</v>
      </c>
      <c r="F44" s="25">
        <f t="shared" si="3"/>
        <v>50490</v>
      </c>
    </row>
    <row r="45" spans="1:6" ht="14.25">
      <c r="A45" s="96"/>
      <c r="B45" s="88"/>
      <c r="C45" s="31" t="s">
        <v>24</v>
      </c>
      <c r="D45" s="32">
        <v>6</v>
      </c>
      <c r="E45" s="43">
        <f>E44*2</f>
        <v>16830</v>
      </c>
      <c r="F45" s="25">
        <f t="shared" si="3"/>
        <v>100980</v>
      </c>
    </row>
    <row r="46" spans="1:6" ht="12.75" customHeight="1">
      <c r="A46" s="97"/>
      <c r="B46" s="88"/>
      <c r="C46" s="31" t="s">
        <v>10</v>
      </c>
      <c r="D46" s="32">
        <v>12</v>
      </c>
      <c r="E46" s="43">
        <f>E44*4</f>
        <v>33660</v>
      </c>
      <c r="F46" s="25">
        <f t="shared" si="3"/>
        <v>403920</v>
      </c>
    </row>
    <row r="47" spans="1:6" ht="12.75">
      <c r="A47" s="54"/>
      <c r="B47" s="89" t="s">
        <v>42</v>
      </c>
      <c r="C47" s="89"/>
      <c r="D47" s="89"/>
      <c r="E47" s="89"/>
      <c r="F47" s="89"/>
    </row>
    <row r="48" spans="1:6" ht="12.75">
      <c r="A48" s="93">
        <v>21</v>
      </c>
      <c r="B48" s="85" t="s">
        <v>43</v>
      </c>
      <c r="C48" s="31" t="s">
        <v>14</v>
      </c>
      <c r="D48" s="32">
        <v>4</v>
      </c>
      <c r="E48" s="25">
        <v>0</v>
      </c>
      <c r="F48" s="25">
        <f>D48*E48</f>
        <v>0</v>
      </c>
    </row>
    <row r="49" spans="1:7" ht="12.75">
      <c r="A49" s="94"/>
      <c r="B49" s="85"/>
      <c r="C49" s="31" t="s">
        <v>24</v>
      </c>
      <c r="D49" s="32">
        <v>4</v>
      </c>
      <c r="E49" s="25">
        <v>0</v>
      </c>
      <c r="F49" s="25">
        <f>D49*E49</f>
        <v>0</v>
      </c>
    </row>
    <row r="50" spans="1:7" ht="12.75">
      <c r="A50" s="94"/>
      <c r="B50" s="85"/>
      <c r="C50" s="31" t="s">
        <v>10</v>
      </c>
      <c r="D50" s="32">
        <v>4</v>
      </c>
      <c r="E50" s="25">
        <v>0</v>
      </c>
      <c r="F50" s="25">
        <f>D50*E50</f>
        <v>0</v>
      </c>
    </row>
    <row r="51" spans="1:7" ht="33" customHeight="1">
      <c r="B51" s="35"/>
      <c r="C51" s="35"/>
      <c r="D51" s="35"/>
      <c r="E51" s="36" t="s">
        <v>44</v>
      </c>
      <c r="F51" s="37">
        <f>SUM(F3,F4,F5,F7,F8,F9,F10,F11,F12,F13,F15,F16,F17,F18,F19,F20,F21,F22,F24,F25,F26,F27,F28,F29,F30,F31,F32,F34,F35,F36,F37,F38,F39,F40,F41,F42,F43,F44,F45,F46,F48,F49,F50)</f>
        <v>10670562.079999998</v>
      </c>
    </row>
    <row r="52" spans="1:7" ht="55.5" customHeight="1">
      <c r="B52" s="38" t="s">
        <v>45</v>
      </c>
      <c r="C52" s="35"/>
      <c r="D52" s="35"/>
      <c r="E52" s="36" t="s">
        <v>46</v>
      </c>
      <c r="F52" s="37">
        <f>F51/100*5</f>
        <v>533528.10399999982</v>
      </c>
    </row>
    <row r="53" spans="1:7" ht="39.75" customHeight="1">
      <c r="B53" s="39" t="s">
        <v>78</v>
      </c>
      <c r="C53" s="35"/>
      <c r="D53" s="35"/>
      <c r="E53" s="40" t="s">
        <v>48</v>
      </c>
      <c r="F53" s="41">
        <f>SUM(F52,F51)</f>
        <v>11204090.183999998</v>
      </c>
    </row>
    <row r="54" spans="1:7" ht="28.5" customHeight="1">
      <c r="B54" s="39" t="s">
        <v>79</v>
      </c>
      <c r="C54" s="35"/>
      <c r="D54" s="35"/>
      <c r="E54" s="40"/>
      <c r="F54" s="41"/>
    </row>
    <row r="55" spans="1:7" ht="45" customHeight="1">
      <c r="B55" s="39" t="s">
        <v>80</v>
      </c>
      <c r="C55" s="35"/>
      <c r="D55" s="35"/>
      <c r="E55" s="25"/>
      <c r="F55" s="25"/>
    </row>
    <row r="56" spans="1:7" ht="51" customHeight="1">
      <c r="B56" s="39" t="s">
        <v>81</v>
      </c>
      <c r="C56" s="55"/>
      <c r="D56" s="55"/>
      <c r="E56" s="56"/>
      <c r="F56" s="56"/>
    </row>
    <row r="57" spans="1:7" ht="55.5" customHeight="1">
      <c r="B57" s="42" t="s">
        <v>82</v>
      </c>
      <c r="G57" s="13"/>
    </row>
    <row r="58" spans="1:7" ht="19.899999999999999" customHeight="1">
      <c r="G58" s="13"/>
    </row>
  </sheetData>
  <mergeCells count="32">
    <mergeCell ref="A48:A50"/>
    <mergeCell ref="B48:B50"/>
    <mergeCell ref="A34:A35"/>
    <mergeCell ref="B34:B35"/>
    <mergeCell ref="A36:A37"/>
    <mergeCell ref="B36:B37"/>
    <mergeCell ref="A38:A40"/>
    <mergeCell ref="B38:B40"/>
    <mergeCell ref="A41:A43"/>
    <mergeCell ref="B41:B43"/>
    <mergeCell ref="A44:A46"/>
    <mergeCell ref="B44:B46"/>
    <mergeCell ref="B47:F47"/>
    <mergeCell ref="B33:F33"/>
    <mergeCell ref="B14:F14"/>
    <mergeCell ref="A15:A17"/>
    <mergeCell ref="B15:B17"/>
    <mergeCell ref="A19:A20"/>
    <mergeCell ref="B19:B20"/>
    <mergeCell ref="A21:A22"/>
    <mergeCell ref="B21:B22"/>
    <mergeCell ref="B23:F23"/>
    <mergeCell ref="A24:A26"/>
    <mergeCell ref="B24:B26"/>
    <mergeCell ref="A27:A29"/>
    <mergeCell ref="B27:B29"/>
    <mergeCell ref="B2:F2"/>
    <mergeCell ref="B6:F6"/>
    <mergeCell ref="A7:A9"/>
    <mergeCell ref="B7:B9"/>
    <mergeCell ref="A11:A13"/>
    <mergeCell ref="B11:B13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43EA-FD1C-4703-AD22-35C72F7D6A80}">
  <dimension ref="A1:G60"/>
  <sheetViews>
    <sheetView showGridLines="0" workbookViewId="0">
      <pane xSplit="1" topLeftCell="B1" activePane="topRight" state="frozen"/>
      <selection pane="topRight" activeCell="B59" sqref="B59"/>
    </sheetView>
  </sheetViews>
  <sheetFormatPr defaultColWidth="100.7109375" defaultRowHeight="19.899999999999999" customHeight="1"/>
  <cols>
    <col min="1" max="1" width="7.7109375" style="1" customWidth="1"/>
    <col min="2" max="2" width="77.85546875" style="1" customWidth="1"/>
    <col min="3" max="3" width="16.85546875" style="1" customWidth="1"/>
    <col min="4" max="4" width="14.5703125" style="1" customWidth="1"/>
    <col min="5" max="5" width="19.42578125" style="13" customWidth="1"/>
    <col min="6" max="6" width="17.5703125" style="13" customWidth="1"/>
    <col min="7" max="7" width="16.28515625" style="1" customWidth="1"/>
    <col min="8" max="16384" width="100.7109375" style="1"/>
  </cols>
  <sheetData>
    <row r="1" spans="1:6" ht="39.75" customHeight="1">
      <c r="A1" s="2" t="s">
        <v>0</v>
      </c>
      <c r="B1" s="2" t="s">
        <v>1</v>
      </c>
      <c r="C1" s="2" t="s">
        <v>2</v>
      </c>
      <c r="D1" s="2" t="s">
        <v>3</v>
      </c>
      <c r="E1" s="11" t="s">
        <v>4</v>
      </c>
      <c r="F1" s="11" t="s">
        <v>5</v>
      </c>
    </row>
    <row r="2" spans="1:6" ht="20.25" customHeight="1">
      <c r="A2" s="3"/>
      <c r="B2" s="80" t="s">
        <v>6</v>
      </c>
      <c r="C2" s="81"/>
      <c r="D2" s="81"/>
      <c r="E2" s="81"/>
      <c r="F2" s="81"/>
    </row>
    <row r="3" spans="1:6" ht="14.25">
      <c r="A3" s="4">
        <v>1</v>
      </c>
      <c r="B3" s="5" t="s">
        <v>83</v>
      </c>
      <c r="C3" s="9" t="s">
        <v>8</v>
      </c>
      <c r="D3" s="10">
        <v>12</v>
      </c>
      <c r="E3" s="23">
        <f>E4*1.5</f>
        <v>44574.705000000002</v>
      </c>
      <c r="F3" s="12">
        <f>D3*E3</f>
        <v>534896.46</v>
      </c>
    </row>
    <row r="4" spans="1:6" ht="12.75">
      <c r="A4" s="4">
        <v>2</v>
      </c>
      <c r="B4" s="5" t="s">
        <v>9</v>
      </c>
      <c r="C4" s="9" t="s">
        <v>10</v>
      </c>
      <c r="D4" s="10">
        <v>12</v>
      </c>
      <c r="E4" s="12">
        <v>29716.47</v>
      </c>
      <c r="F4" s="12">
        <f>D4*E4</f>
        <v>356597.64</v>
      </c>
    </row>
    <row r="5" spans="1:6" ht="12.75">
      <c r="A5" s="4">
        <v>3</v>
      </c>
      <c r="B5" s="5" t="s">
        <v>11</v>
      </c>
      <c r="C5" s="9" t="s">
        <v>10</v>
      </c>
      <c r="D5" s="10">
        <v>12</v>
      </c>
      <c r="E5" s="12">
        <v>29716.47</v>
      </c>
      <c r="F5" s="12">
        <f>D5*E5</f>
        <v>356597.64</v>
      </c>
    </row>
    <row r="6" spans="1:6" ht="12.75">
      <c r="A6" s="6"/>
      <c r="B6" s="82" t="s">
        <v>12</v>
      </c>
      <c r="C6" s="79"/>
      <c r="D6" s="79"/>
      <c r="E6" s="79"/>
      <c r="F6" s="79"/>
    </row>
    <row r="7" spans="1:6" ht="12.75">
      <c r="A7" s="62">
        <v>4</v>
      </c>
      <c r="B7" s="67" t="s">
        <v>13</v>
      </c>
      <c r="C7" s="9" t="s">
        <v>14</v>
      </c>
      <c r="D7" s="10">
        <v>1</v>
      </c>
      <c r="E7" s="12"/>
      <c r="F7" s="12">
        <f t="shared" ref="F7:F13" si="0">D7*E7</f>
        <v>0</v>
      </c>
    </row>
    <row r="8" spans="1:6" ht="12.75">
      <c r="A8" s="63"/>
      <c r="B8" s="68"/>
      <c r="C8" s="9" t="s">
        <v>15</v>
      </c>
      <c r="D8" s="10">
        <v>0</v>
      </c>
      <c r="E8" s="12"/>
      <c r="F8" s="12">
        <f t="shared" si="0"/>
        <v>0</v>
      </c>
    </row>
    <row r="9" spans="1:6" ht="12.75">
      <c r="A9" s="63"/>
      <c r="B9" s="68"/>
      <c r="C9" s="9" t="s">
        <v>10</v>
      </c>
      <c r="D9" s="10">
        <v>0</v>
      </c>
      <c r="E9" s="12"/>
      <c r="F9" s="12">
        <f t="shared" si="0"/>
        <v>0</v>
      </c>
    </row>
    <row r="10" spans="1:6" ht="12.75">
      <c r="A10" s="4">
        <v>5</v>
      </c>
      <c r="B10" s="5" t="s">
        <v>16</v>
      </c>
      <c r="C10" s="9" t="s">
        <v>17</v>
      </c>
      <c r="D10" s="10">
        <v>1</v>
      </c>
      <c r="E10" s="12"/>
      <c r="F10" s="12">
        <f t="shared" si="0"/>
        <v>0</v>
      </c>
    </row>
    <row r="11" spans="1:6" ht="28.5" customHeight="1">
      <c r="A11" s="62">
        <v>6</v>
      </c>
      <c r="B11" s="67" t="s">
        <v>18</v>
      </c>
      <c r="C11" s="9" t="s">
        <v>19</v>
      </c>
      <c r="D11" s="10">
        <v>0</v>
      </c>
      <c r="E11" s="12"/>
      <c r="F11" s="12">
        <f t="shared" si="0"/>
        <v>0</v>
      </c>
    </row>
    <row r="12" spans="1:6" ht="28.5" customHeight="1">
      <c r="A12" s="63"/>
      <c r="B12" s="68"/>
      <c r="C12" s="9" t="s">
        <v>20</v>
      </c>
      <c r="D12" s="10">
        <v>1</v>
      </c>
      <c r="E12" s="12"/>
      <c r="F12" s="12">
        <f t="shared" si="0"/>
        <v>0</v>
      </c>
    </row>
    <row r="13" spans="1:6" ht="20.25" customHeight="1">
      <c r="A13" s="63"/>
      <c r="B13" s="68"/>
      <c r="C13" s="9" t="s">
        <v>21</v>
      </c>
      <c r="D13" s="10">
        <v>0</v>
      </c>
      <c r="E13" s="12"/>
      <c r="F13" s="12">
        <f t="shared" si="0"/>
        <v>0</v>
      </c>
    </row>
    <row r="14" spans="1:6" ht="12.75">
      <c r="A14" s="6"/>
      <c r="B14" s="78" t="s">
        <v>22</v>
      </c>
      <c r="C14" s="79"/>
      <c r="D14" s="79"/>
      <c r="E14" s="79"/>
      <c r="F14" s="79"/>
    </row>
    <row r="15" spans="1:6" ht="12.75">
      <c r="A15" s="62">
        <v>7</v>
      </c>
      <c r="B15" s="67" t="s">
        <v>84</v>
      </c>
      <c r="C15" s="7" t="s">
        <v>14</v>
      </c>
      <c r="D15" s="8">
        <v>0</v>
      </c>
      <c r="E15" s="12"/>
      <c r="F15" s="12">
        <f t="shared" ref="F15:F22" si="1">D15*E15</f>
        <v>0</v>
      </c>
    </row>
    <row r="16" spans="1:6" ht="14.25">
      <c r="A16" s="63"/>
      <c r="B16" s="68"/>
      <c r="C16" s="7" t="s">
        <v>24</v>
      </c>
      <c r="D16" s="8">
        <v>24</v>
      </c>
      <c r="E16" s="23">
        <f>E17/1.5</f>
        <v>19810.98</v>
      </c>
      <c r="F16" s="12">
        <f t="shared" si="1"/>
        <v>475463.52</v>
      </c>
    </row>
    <row r="17" spans="1:6" ht="12.75">
      <c r="A17" s="63"/>
      <c r="B17" s="68"/>
      <c r="C17" s="7" t="s">
        <v>10</v>
      </c>
      <c r="D17" s="8">
        <v>12</v>
      </c>
      <c r="E17" s="12">
        <v>29716.47</v>
      </c>
      <c r="F17" s="12">
        <f t="shared" si="1"/>
        <v>356597.64</v>
      </c>
    </row>
    <row r="18" spans="1:6" ht="12.75">
      <c r="A18" s="4">
        <v>8</v>
      </c>
      <c r="B18" s="5" t="s">
        <v>25</v>
      </c>
      <c r="C18" s="7" t="s">
        <v>10</v>
      </c>
      <c r="D18" s="8">
        <v>12</v>
      </c>
      <c r="E18" s="12">
        <v>29716.47</v>
      </c>
      <c r="F18" s="12">
        <f t="shared" si="1"/>
        <v>356597.64</v>
      </c>
    </row>
    <row r="19" spans="1:6" ht="14.25">
      <c r="A19" s="62">
        <v>9</v>
      </c>
      <c r="B19" s="67" t="s">
        <v>85</v>
      </c>
      <c r="C19" s="7" t="s">
        <v>27</v>
      </c>
      <c r="D19" s="8">
        <v>12</v>
      </c>
      <c r="E19" s="23">
        <f>E18/2.5</f>
        <v>11886.588</v>
      </c>
      <c r="F19" s="12">
        <f t="shared" si="1"/>
        <v>142639.05599999998</v>
      </c>
    </row>
    <row r="20" spans="1:6" ht="12.75">
      <c r="A20" s="63"/>
      <c r="B20" s="68"/>
      <c r="C20" s="7" t="s">
        <v>24</v>
      </c>
      <c r="D20" s="8">
        <v>0</v>
      </c>
      <c r="E20" s="12"/>
      <c r="F20" s="12">
        <f t="shared" si="1"/>
        <v>0</v>
      </c>
    </row>
    <row r="21" spans="1:6" ht="14.25">
      <c r="A21" s="62">
        <v>10</v>
      </c>
      <c r="B21" s="67" t="s">
        <v>86</v>
      </c>
      <c r="C21" s="7" t="s">
        <v>24</v>
      </c>
      <c r="D21" s="8">
        <v>24</v>
      </c>
      <c r="E21" s="23">
        <f>E22/1.5</f>
        <v>19810.98</v>
      </c>
      <c r="F21" s="12">
        <f t="shared" si="1"/>
        <v>475463.52</v>
      </c>
    </row>
    <row r="22" spans="1:6" ht="12.75">
      <c r="A22" s="63"/>
      <c r="B22" s="68"/>
      <c r="C22" s="7" t="s">
        <v>10</v>
      </c>
      <c r="D22" s="8">
        <v>12</v>
      </c>
      <c r="E22" s="12">
        <v>29716.47</v>
      </c>
      <c r="F22" s="12">
        <f t="shared" si="1"/>
        <v>356597.64</v>
      </c>
    </row>
    <row r="23" spans="1:6" ht="12.75">
      <c r="A23" s="6"/>
      <c r="B23" s="78" t="s">
        <v>29</v>
      </c>
      <c r="C23" s="79"/>
      <c r="D23" s="79"/>
      <c r="E23" s="79"/>
      <c r="F23" s="79"/>
    </row>
    <row r="24" spans="1:6" ht="12.75">
      <c r="A24" s="62">
        <v>11</v>
      </c>
      <c r="B24" s="67" t="s">
        <v>87</v>
      </c>
      <c r="C24" s="9" t="s">
        <v>14</v>
      </c>
      <c r="D24" s="10">
        <v>0</v>
      </c>
      <c r="E24" s="12"/>
      <c r="F24" s="12">
        <f t="shared" ref="F24:F32" si="2">D24*E24</f>
        <v>0</v>
      </c>
    </row>
    <row r="25" spans="1:6" ht="14.25">
      <c r="A25" s="63"/>
      <c r="B25" s="68"/>
      <c r="C25" s="9" t="s">
        <v>24</v>
      </c>
      <c r="D25" s="10">
        <v>2</v>
      </c>
      <c r="E25" s="23">
        <f>E26/1.5</f>
        <v>11094.146666666667</v>
      </c>
      <c r="F25" s="12">
        <f t="shared" si="2"/>
        <v>22188.293333333335</v>
      </c>
    </row>
    <row r="26" spans="1:6" ht="12.75">
      <c r="A26" s="63"/>
      <c r="B26" s="68"/>
      <c r="C26" s="9" t="s">
        <v>10</v>
      </c>
      <c r="D26" s="10">
        <v>10</v>
      </c>
      <c r="E26" s="12">
        <v>16641.22</v>
      </c>
      <c r="F26" s="12">
        <f t="shared" si="2"/>
        <v>166412.20000000001</v>
      </c>
    </row>
    <row r="27" spans="1:6" ht="14.25">
      <c r="A27" s="62">
        <v>12</v>
      </c>
      <c r="B27" s="67" t="s">
        <v>88</v>
      </c>
      <c r="C27" s="9" t="s">
        <v>14</v>
      </c>
      <c r="D27" s="10">
        <v>12</v>
      </c>
      <c r="E27" s="23">
        <f>E22/2.5</f>
        <v>11886.588</v>
      </c>
      <c r="F27" s="12">
        <f t="shared" si="2"/>
        <v>142639.05599999998</v>
      </c>
    </row>
    <row r="28" spans="1:6" ht="12.75">
      <c r="A28" s="63"/>
      <c r="B28" s="68"/>
      <c r="C28" s="9" t="s">
        <v>24</v>
      </c>
      <c r="D28" s="10">
        <v>0</v>
      </c>
      <c r="E28" s="12"/>
      <c r="F28" s="12">
        <f t="shared" si="2"/>
        <v>0</v>
      </c>
    </row>
    <row r="29" spans="1:6" ht="12.75">
      <c r="A29" s="63"/>
      <c r="B29" s="68"/>
      <c r="C29" s="9" t="s">
        <v>10</v>
      </c>
      <c r="D29" s="10">
        <v>0</v>
      </c>
      <c r="E29" s="12"/>
      <c r="F29" s="12">
        <f t="shared" si="2"/>
        <v>0</v>
      </c>
    </row>
    <row r="30" spans="1:6" ht="14.25">
      <c r="A30" s="4">
        <v>13</v>
      </c>
      <c r="B30" s="5" t="s">
        <v>89</v>
      </c>
      <c r="C30" s="9" t="s">
        <v>14</v>
      </c>
      <c r="D30" s="10">
        <v>24</v>
      </c>
      <c r="E30" s="23">
        <f>E22/2.5</f>
        <v>11886.588</v>
      </c>
      <c r="F30" s="12">
        <f t="shared" si="2"/>
        <v>285278.11199999996</v>
      </c>
    </row>
    <row r="31" spans="1:6" ht="14.25">
      <c r="A31" s="4">
        <v>14</v>
      </c>
      <c r="B31" s="5" t="s">
        <v>90</v>
      </c>
      <c r="C31" s="9" t="s">
        <v>24</v>
      </c>
      <c r="D31" s="10">
        <v>12</v>
      </c>
      <c r="E31" s="23">
        <f>E22/1.5</f>
        <v>19810.98</v>
      </c>
      <c r="F31" s="12">
        <f t="shared" si="2"/>
        <v>237731.76</v>
      </c>
    </row>
    <row r="32" spans="1:6" ht="12.75">
      <c r="A32" s="4">
        <v>15</v>
      </c>
      <c r="B32" s="5" t="s">
        <v>34</v>
      </c>
      <c r="C32" s="9" t="s">
        <v>17</v>
      </c>
      <c r="D32" s="10">
        <v>12</v>
      </c>
      <c r="E32" s="12"/>
      <c r="F32" s="12">
        <f t="shared" si="2"/>
        <v>0</v>
      </c>
    </row>
    <row r="33" spans="1:6" ht="12.75">
      <c r="A33" s="6"/>
      <c r="B33" s="78" t="s">
        <v>35</v>
      </c>
      <c r="C33" s="79"/>
      <c r="D33" s="79"/>
      <c r="E33" s="79"/>
      <c r="F33" s="79"/>
    </row>
    <row r="34" spans="1:6" ht="12.75">
      <c r="A34" s="62">
        <v>16</v>
      </c>
      <c r="B34" s="67" t="s">
        <v>36</v>
      </c>
      <c r="C34" s="9" t="s">
        <v>14</v>
      </c>
      <c r="D34" s="10">
        <v>24</v>
      </c>
      <c r="E34" s="12">
        <v>4754.63</v>
      </c>
      <c r="F34" s="12">
        <f t="shared" ref="F34:F46" si="3">D34*E34</f>
        <v>114111.12</v>
      </c>
    </row>
    <row r="35" spans="1:6" ht="12.75">
      <c r="A35" s="63"/>
      <c r="B35" s="68"/>
      <c r="C35" s="9" t="s">
        <v>24</v>
      </c>
      <c r="D35" s="10">
        <v>24</v>
      </c>
      <c r="E35" s="12">
        <v>12480.91</v>
      </c>
      <c r="F35" s="12">
        <f t="shared" si="3"/>
        <v>299541.83999999997</v>
      </c>
    </row>
    <row r="36" spans="1:6" ht="12.75">
      <c r="A36" s="62">
        <v>17</v>
      </c>
      <c r="B36" s="67" t="s">
        <v>53</v>
      </c>
      <c r="C36" s="9" t="s">
        <v>38</v>
      </c>
      <c r="D36" s="10">
        <v>72</v>
      </c>
      <c r="E36" s="12">
        <v>1782.98</v>
      </c>
      <c r="F36" s="12">
        <f t="shared" si="3"/>
        <v>128374.56</v>
      </c>
    </row>
    <row r="37" spans="1:6" ht="14.25">
      <c r="A37" s="63"/>
      <c r="B37" s="68"/>
      <c r="C37" s="9" t="s">
        <v>24</v>
      </c>
      <c r="D37" s="10">
        <v>72</v>
      </c>
      <c r="E37" s="23">
        <f>E36*2.5</f>
        <v>4457.45</v>
      </c>
      <c r="F37" s="12">
        <f t="shared" si="3"/>
        <v>320936.39999999997</v>
      </c>
    </row>
    <row r="38" spans="1:6" ht="12.75">
      <c r="A38" s="62">
        <v>18</v>
      </c>
      <c r="B38" s="67" t="s">
        <v>91</v>
      </c>
      <c r="C38" s="9" t="s">
        <v>14</v>
      </c>
      <c r="D38" s="10">
        <v>4</v>
      </c>
      <c r="E38" s="12">
        <v>14263.9</v>
      </c>
      <c r="F38" s="12">
        <f t="shared" si="3"/>
        <v>57055.6</v>
      </c>
    </row>
    <row r="39" spans="1:6" ht="12.75">
      <c r="A39" s="63"/>
      <c r="B39" s="68"/>
      <c r="C39" s="9" t="s">
        <v>24</v>
      </c>
      <c r="D39" s="10">
        <v>4</v>
      </c>
      <c r="E39" s="12">
        <v>49923.66</v>
      </c>
      <c r="F39" s="12">
        <f t="shared" si="3"/>
        <v>199694.64</v>
      </c>
    </row>
    <row r="40" spans="1:6" ht="14.25">
      <c r="A40" s="63"/>
      <c r="B40" s="68"/>
      <c r="C40" s="9" t="s">
        <v>10</v>
      </c>
      <c r="D40" s="10">
        <v>4</v>
      </c>
      <c r="E40" s="23">
        <f>E38*4</f>
        <v>57055.6</v>
      </c>
      <c r="F40" s="12">
        <f t="shared" si="3"/>
        <v>228222.4</v>
      </c>
    </row>
    <row r="41" spans="1:6" ht="12.75">
      <c r="A41" s="62">
        <v>19</v>
      </c>
      <c r="B41" s="67" t="s">
        <v>92</v>
      </c>
      <c r="C41" s="9" t="s">
        <v>14</v>
      </c>
      <c r="D41" s="10">
        <v>8</v>
      </c>
      <c r="E41" s="12">
        <v>8320.61</v>
      </c>
      <c r="F41" s="12">
        <f t="shared" si="3"/>
        <v>66564.88</v>
      </c>
    </row>
    <row r="42" spans="1:6" ht="14.25">
      <c r="A42" s="63"/>
      <c r="B42" s="68"/>
      <c r="C42" s="9" t="s">
        <v>24</v>
      </c>
      <c r="D42" s="10">
        <v>8</v>
      </c>
      <c r="E42" s="23">
        <f>E41*2.5</f>
        <v>20801.525000000001</v>
      </c>
      <c r="F42" s="12">
        <f t="shared" si="3"/>
        <v>166412.20000000001</v>
      </c>
    </row>
    <row r="43" spans="1:6" ht="14.25">
      <c r="A43" s="63"/>
      <c r="B43" s="68"/>
      <c r="C43" s="9" t="s">
        <v>10</v>
      </c>
      <c r="D43" s="10">
        <v>8</v>
      </c>
      <c r="E43" s="23">
        <f>E41*4</f>
        <v>33282.44</v>
      </c>
      <c r="F43" s="12">
        <f t="shared" si="3"/>
        <v>266259.52</v>
      </c>
    </row>
    <row r="44" spans="1:6" ht="13.5" customHeight="1">
      <c r="A44" s="69">
        <v>20</v>
      </c>
      <c r="B44" s="72" t="s">
        <v>93</v>
      </c>
      <c r="C44" s="9" t="s">
        <v>14</v>
      </c>
      <c r="D44" s="10">
        <v>6</v>
      </c>
      <c r="E44" s="12">
        <v>8320.61</v>
      </c>
      <c r="F44" s="12">
        <f t="shared" si="3"/>
        <v>49923.66</v>
      </c>
    </row>
    <row r="45" spans="1:6" ht="14.25">
      <c r="A45" s="70"/>
      <c r="B45" s="73"/>
      <c r="C45" s="9" t="s">
        <v>24</v>
      </c>
      <c r="D45" s="10">
        <v>6</v>
      </c>
      <c r="E45" s="23">
        <f>E44*2.5</f>
        <v>20801.525000000001</v>
      </c>
      <c r="F45" s="12">
        <f t="shared" si="3"/>
        <v>124809.15000000001</v>
      </c>
    </row>
    <row r="46" spans="1:6" ht="12.75" customHeight="1">
      <c r="A46" s="71"/>
      <c r="B46" s="74"/>
      <c r="C46" s="9" t="s">
        <v>10</v>
      </c>
      <c r="D46" s="10">
        <v>12</v>
      </c>
      <c r="E46" s="23">
        <f>E44*4</f>
        <v>33282.44</v>
      </c>
      <c r="F46" s="12">
        <f t="shared" si="3"/>
        <v>399389.28</v>
      </c>
    </row>
    <row r="47" spans="1:6" ht="12.75">
      <c r="A47" s="6"/>
      <c r="B47" s="75" t="s">
        <v>42</v>
      </c>
      <c r="C47" s="76"/>
      <c r="D47" s="76"/>
      <c r="E47" s="76"/>
      <c r="F47" s="77"/>
    </row>
    <row r="48" spans="1:6" ht="12.75">
      <c r="A48" s="62">
        <v>21</v>
      </c>
      <c r="B48" s="64" t="s">
        <v>94</v>
      </c>
      <c r="C48" s="9" t="s">
        <v>14</v>
      </c>
      <c r="D48" s="10">
        <v>4</v>
      </c>
      <c r="E48" s="12">
        <v>16641.22</v>
      </c>
      <c r="F48" s="12">
        <f>D48*E48</f>
        <v>66564.88</v>
      </c>
    </row>
    <row r="49" spans="1:7" ht="14.25">
      <c r="A49" s="63"/>
      <c r="B49" s="65"/>
      <c r="C49" s="9" t="s">
        <v>24</v>
      </c>
      <c r="D49" s="10">
        <v>4</v>
      </c>
      <c r="E49" s="23">
        <f>E48*2.5</f>
        <v>41603.050000000003</v>
      </c>
      <c r="F49" s="12">
        <f>D49*E49</f>
        <v>166412.20000000001</v>
      </c>
    </row>
    <row r="50" spans="1:7" ht="14.25">
      <c r="A50" s="63"/>
      <c r="B50" s="66"/>
      <c r="C50" s="9" t="s">
        <v>10</v>
      </c>
      <c r="D50" s="10">
        <v>4</v>
      </c>
      <c r="E50" s="23">
        <f>E48*4</f>
        <v>66564.88</v>
      </c>
      <c r="F50" s="12">
        <f>D50*E50</f>
        <v>266259.52</v>
      </c>
    </row>
    <row r="51" spans="1:7" ht="33" customHeight="1">
      <c r="E51" s="19" t="s">
        <v>44</v>
      </c>
      <c r="F51" s="17">
        <f>SUM(F3,F4,F5,F7,F8,F9,F10,F11,F12,F13,F15,F16,F17,F18,F19,F20,F21,F22,F24,F25,F26,F27,F28,F29,F30,F31,F32,F34,F35,F36,F37,F38,F39,F40,F41,F42,F43,F44,F45,F46,F48,F49,F50)</f>
        <v>7186232.0273333341</v>
      </c>
    </row>
    <row r="52" spans="1:7" ht="55.5" customHeight="1">
      <c r="B52" s="14" t="s">
        <v>45</v>
      </c>
      <c r="E52" s="19" t="s">
        <v>46</v>
      </c>
      <c r="F52" s="17">
        <f>F51/100*5</f>
        <v>359311.60136666673</v>
      </c>
    </row>
    <row r="53" spans="1:7" ht="39.75" customHeight="1">
      <c r="B53" s="15" t="s">
        <v>95</v>
      </c>
      <c r="E53" s="20" t="s">
        <v>48</v>
      </c>
      <c r="F53" s="18">
        <f>SUM(F52,F51)</f>
        <v>7545543.6287000012</v>
      </c>
    </row>
    <row r="54" spans="1:7" ht="39.75" customHeight="1">
      <c r="B54" s="15" t="s">
        <v>96</v>
      </c>
      <c r="E54" s="20"/>
      <c r="F54" s="18"/>
    </row>
    <row r="55" spans="1:7" ht="39.75" customHeight="1">
      <c r="B55" s="15" t="s">
        <v>97</v>
      </c>
      <c r="E55" s="20"/>
      <c r="F55" s="18"/>
    </row>
    <row r="56" spans="1:7" ht="39.75" customHeight="1">
      <c r="B56" s="15" t="s">
        <v>98</v>
      </c>
      <c r="E56" s="20"/>
      <c r="F56" s="18"/>
    </row>
    <row r="57" spans="1:7" ht="39.75" customHeight="1">
      <c r="B57" s="15" t="s">
        <v>99</v>
      </c>
      <c r="E57" s="20"/>
      <c r="F57" s="18"/>
    </row>
    <row r="58" spans="1:7" ht="70.5" customHeight="1">
      <c r="B58" s="16" t="s">
        <v>100</v>
      </c>
    </row>
    <row r="59" spans="1:7" ht="19.899999999999999" customHeight="1">
      <c r="F59" s="13" t="s">
        <v>101</v>
      </c>
      <c r="G59" s="13">
        <f>SUM(F34,F35,F36,F37,F38,F39,F40,F41,F42,F43,F44,F45,F46,F48,F49,F50)</f>
        <v>2920531.85</v>
      </c>
    </row>
    <row r="60" spans="1:7" ht="19.899999999999999" customHeight="1">
      <c r="F60" s="13" t="s">
        <v>102</v>
      </c>
      <c r="G60" s="13">
        <f>F51-G59</f>
        <v>4265700.1773333345</v>
      </c>
    </row>
  </sheetData>
  <mergeCells count="32">
    <mergeCell ref="B2:F2"/>
    <mergeCell ref="B6:F6"/>
    <mergeCell ref="A7:A9"/>
    <mergeCell ref="B7:B9"/>
    <mergeCell ref="A11:A13"/>
    <mergeCell ref="B11:B13"/>
    <mergeCell ref="B33:F33"/>
    <mergeCell ref="B14:F14"/>
    <mergeCell ref="A15:A17"/>
    <mergeCell ref="B15:B17"/>
    <mergeCell ref="A19:A20"/>
    <mergeCell ref="B19:B20"/>
    <mergeCell ref="A21:A22"/>
    <mergeCell ref="B21:B22"/>
    <mergeCell ref="B23:F23"/>
    <mergeCell ref="A24:A26"/>
    <mergeCell ref="B24:B26"/>
    <mergeCell ref="A27:A29"/>
    <mergeCell ref="B27:B29"/>
    <mergeCell ref="A48:A50"/>
    <mergeCell ref="B48:B50"/>
    <mergeCell ref="A34:A35"/>
    <mergeCell ref="B34:B35"/>
    <mergeCell ref="A36:A37"/>
    <mergeCell ref="B36:B37"/>
    <mergeCell ref="A38:A40"/>
    <mergeCell ref="B38:B40"/>
    <mergeCell ref="A41:A43"/>
    <mergeCell ref="B41:B43"/>
    <mergeCell ref="A44:A46"/>
    <mergeCell ref="B44:B46"/>
    <mergeCell ref="B47:F47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2D407-357C-44F1-B757-CDF09C00665A}">
  <dimension ref="A1:G56"/>
  <sheetViews>
    <sheetView showGridLines="0" workbookViewId="0">
      <pane xSplit="1" topLeftCell="B1" activePane="topRight" state="frozen"/>
      <selection pane="topRight" activeCell="B54" sqref="B54"/>
    </sheetView>
  </sheetViews>
  <sheetFormatPr defaultColWidth="100.7109375" defaultRowHeight="19.899999999999999" customHeight="1"/>
  <cols>
    <col min="1" max="1" width="7.7109375" style="1" customWidth="1"/>
    <col min="2" max="2" width="77.85546875" style="1" customWidth="1"/>
    <col min="3" max="3" width="16.85546875" style="1" customWidth="1"/>
    <col min="4" max="4" width="14.5703125" style="1" customWidth="1"/>
    <col min="5" max="5" width="19.42578125" style="13" customWidth="1"/>
    <col min="6" max="6" width="17.5703125" style="13" customWidth="1"/>
    <col min="7" max="7" width="16.28515625" style="1" customWidth="1"/>
    <col min="8" max="16384" width="100.7109375" style="1"/>
  </cols>
  <sheetData>
    <row r="1" spans="1:6" ht="39.75" customHeight="1">
      <c r="A1" s="2" t="s">
        <v>0</v>
      </c>
      <c r="B1" s="2" t="s">
        <v>1</v>
      </c>
      <c r="C1" s="2" t="s">
        <v>2</v>
      </c>
      <c r="D1" s="2" t="s">
        <v>3</v>
      </c>
      <c r="E1" s="11" t="s">
        <v>4</v>
      </c>
      <c r="F1" s="11" t="s">
        <v>5</v>
      </c>
    </row>
    <row r="2" spans="1:6" ht="20.25" customHeight="1">
      <c r="A2" s="3"/>
      <c r="B2" s="80" t="s">
        <v>6</v>
      </c>
      <c r="C2" s="81"/>
      <c r="D2" s="81"/>
      <c r="E2" s="81"/>
      <c r="F2" s="81"/>
    </row>
    <row r="3" spans="1:6" ht="12.75">
      <c r="A3" s="4">
        <v>1</v>
      </c>
      <c r="B3" s="5" t="s">
        <v>7</v>
      </c>
      <c r="C3" s="9" t="s">
        <v>8</v>
      </c>
      <c r="D3" s="10">
        <v>12</v>
      </c>
      <c r="E3" s="57">
        <v>16000</v>
      </c>
      <c r="F3" s="12">
        <f>D3*E3</f>
        <v>192000</v>
      </c>
    </row>
    <row r="4" spans="1:6" ht="12.75">
      <c r="A4" s="4">
        <v>2</v>
      </c>
      <c r="B4" s="5" t="s">
        <v>9</v>
      </c>
      <c r="C4" s="9" t="s">
        <v>10</v>
      </c>
      <c r="D4" s="10">
        <v>12</v>
      </c>
      <c r="E4" s="57">
        <v>10500</v>
      </c>
      <c r="F4" s="12">
        <f>D4*E4</f>
        <v>126000</v>
      </c>
    </row>
    <row r="5" spans="1:6" ht="12.75">
      <c r="A5" s="4">
        <v>3</v>
      </c>
      <c r="B5" s="5" t="s">
        <v>11</v>
      </c>
      <c r="C5" s="9" t="s">
        <v>10</v>
      </c>
      <c r="D5" s="10">
        <v>12</v>
      </c>
      <c r="E5" s="57">
        <v>10500</v>
      </c>
      <c r="F5" s="12">
        <f>D5*E5</f>
        <v>126000</v>
      </c>
    </row>
    <row r="6" spans="1:6" ht="12.75">
      <c r="A6" s="6"/>
      <c r="B6" s="82" t="s">
        <v>12</v>
      </c>
      <c r="C6" s="79"/>
      <c r="D6" s="79"/>
      <c r="E6" s="79"/>
      <c r="F6" s="79"/>
    </row>
    <row r="7" spans="1:6" ht="12.75">
      <c r="A7" s="62">
        <v>4</v>
      </c>
      <c r="B7" s="67" t="s">
        <v>13</v>
      </c>
      <c r="C7" s="9" t="s">
        <v>14</v>
      </c>
      <c r="D7" s="10">
        <v>1</v>
      </c>
      <c r="E7" s="57">
        <v>80000</v>
      </c>
      <c r="F7" s="12">
        <f t="shared" ref="F7:F13" si="0">D7*E7</f>
        <v>80000</v>
      </c>
    </row>
    <row r="8" spans="1:6" ht="12.75">
      <c r="A8" s="63"/>
      <c r="B8" s="68"/>
      <c r="C8" s="9" t="s">
        <v>15</v>
      </c>
      <c r="D8" s="10">
        <v>0</v>
      </c>
      <c r="E8" s="12"/>
      <c r="F8" s="12">
        <f t="shared" si="0"/>
        <v>0</v>
      </c>
    </row>
    <row r="9" spans="1:6" ht="12.75">
      <c r="A9" s="63"/>
      <c r="B9" s="68"/>
      <c r="C9" s="9" t="s">
        <v>10</v>
      </c>
      <c r="D9" s="10">
        <v>0</v>
      </c>
      <c r="E9" s="12"/>
      <c r="F9" s="12">
        <f t="shared" si="0"/>
        <v>0</v>
      </c>
    </row>
    <row r="10" spans="1:6" ht="12.75">
      <c r="A10" s="4">
        <v>5</v>
      </c>
      <c r="B10" s="5" t="s">
        <v>16</v>
      </c>
      <c r="C10" s="9" t="s">
        <v>17</v>
      </c>
      <c r="D10" s="10">
        <v>1</v>
      </c>
      <c r="E10" s="57">
        <v>90000</v>
      </c>
      <c r="F10" s="12">
        <f t="shared" si="0"/>
        <v>90000</v>
      </c>
    </row>
    <row r="11" spans="1:6" ht="28.5" customHeight="1">
      <c r="A11" s="62">
        <v>6</v>
      </c>
      <c r="B11" s="67" t="s">
        <v>18</v>
      </c>
      <c r="C11" s="9" t="s">
        <v>19</v>
      </c>
      <c r="D11" s="10">
        <v>0</v>
      </c>
      <c r="E11" s="12"/>
      <c r="F11" s="12">
        <f t="shared" si="0"/>
        <v>0</v>
      </c>
    </row>
    <row r="12" spans="1:6" ht="28.5" customHeight="1">
      <c r="A12" s="63"/>
      <c r="B12" s="68"/>
      <c r="C12" s="9" t="s">
        <v>20</v>
      </c>
      <c r="D12" s="10">
        <v>1</v>
      </c>
      <c r="E12" s="57">
        <v>50000</v>
      </c>
      <c r="F12" s="12">
        <f t="shared" si="0"/>
        <v>50000</v>
      </c>
    </row>
    <row r="13" spans="1:6" ht="20.25" customHeight="1">
      <c r="A13" s="63"/>
      <c r="B13" s="68"/>
      <c r="C13" s="9" t="s">
        <v>21</v>
      </c>
      <c r="D13" s="10">
        <v>0</v>
      </c>
      <c r="E13" s="12"/>
      <c r="F13" s="12">
        <f t="shared" si="0"/>
        <v>0</v>
      </c>
    </row>
    <row r="14" spans="1:6" ht="12.75">
      <c r="A14" s="6"/>
      <c r="B14" s="78" t="s">
        <v>22</v>
      </c>
      <c r="C14" s="79"/>
      <c r="D14" s="79"/>
      <c r="E14" s="79"/>
      <c r="F14" s="79"/>
    </row>
    <row r="15" spans="1:6" ht="12.75">
      <c r="A15" s="62">
        <v>7</v>
      </c>
      <c r="B15" s="67" t="s">
        <v>23</v>
      </c>
      <c r="C15" s="7" t="s">
        <v>14</v>
      </c>
      <c r="D15" s="8">
        <v>0</v>
      </c>
      <c r="E15" s="12"/>
      <c r="F15" s="12">
        <f t="shared" ref="F15:F22" si="1">D15*E15</f>
        <v>0</v>
      </c>
    </row>
    <row r="16" spans="1:6" ht="12.75">
      <c r="A16" s="63"/>
      <c r="B16" s="68"/>
      <c r="C16" s="7" t="s">
        <v>24</v>
      </c>
      <c r="D16" s="8">
        <v>24</v>
      </c>
      <c r="E16" s="58">
        <v>20000</v>
      </c>
      <c r="F16" s="12">
        <f t="shared" si="1"/>
        <v>480000</v>
      </c>
    </row>
    <row r="17" spans="1:6" ht="12.75">
      <c r="A17" s="63"/>
      <c r="B17" s="68"/>
      <c r="C17" s="7" t="s">
        <v>10</v>
      </c>
      <c r="D17" s="8">
        <v>12</v>
      </c>
      <c r="E17" s="58">
        <v>8000</v>
      </c>
      <c r="F17" s="12">
        <f t="shared" si="1"/>
        <v>96000</v>
      </c>
    </row>
    <row r="18" spans="1:6" ht="12.75">
      <c r="A18" s="4">
        <v>8</v>
      </c>
      <c r="B18" s="5" t="s">
        <v>25</v>
      </c>
      <c r="C18" s="7" t="s">
        <v>10</v>
      </c>
      <c r="D18" s="8">
        <v>12</v>
      </c>
      <c r="E18" s="58">
        <v>7500</v>
      </c>
      <c r="F18" s="12">
        <f t="shared" si="1"/>
        <v>90000</v>
      </c>
    </row>
    <row r="19" spans="1:6" ht="12.75">
      <c r="A19" s="62">
        <v>9</v>
      </c>
      <c r="B19" s="67" t="s">
        <v>26</v>
      </c>
      <c r="C19" s="7" t="s">
        <v>27</v>
      </c>
      <c r="D19" s="8">
        <v>12</v>
      </c>
      <c r="E19" s="58">
        <v>10000</v>
      </c>
      <c r="F19" s="12">
        <f t="shared" si="1"/>
        <v>120000</v>
      </c>
    </row>
    <row r="20" spans="1:6" ht="12.75">
      <c r="A20" s="63"/>
      <c r="B20" s="68"/>
      <c r="C20" s="7" t="s">
        <v>24</v>
      </c>
      <c r="D20" s="8">
        <v>0</v>
      </c>
      <c r="E20" s="12"/>
      <c r="F20" s="12">
        <f t="shared" si="1"/>
        <v>0</v>
      </c>
    </row>
    <row r="21" spans="1:6" ht="12.75">
      <c r="A21" s="62">
        <v>10</v>
      </c>
      <c r="B21" s="67" t="s">
        <v>28</v>
      </c>
      <c r="C21" s="7" t="s">
        <v>24</v>
      </c>
      <c r="D21" s="8">
        <v>24</v>
      </c>
      <c r="E21" s="58">
        <v>15000</v>
      </c>
      <c r="F21" s="12">
        <f t="shared" si="1"/>
        <v>360000</v>
      </c>
    </row>
    <row r="22" spans="1:6" ht="12.75">
      <c r="A22" s="63"/>
      <c r="B22" s="68"/>
      <c r="C22" s="7" t="s">
        <v>10</v>
      </c>
      <c r="D22" s="8">
        <v>12</v>
      </c>
      <c r="E22" s="58">
        <v>7500</v>
      </c>
      <c r="F22" s="12">
        <f t="shared" si="1"/>
        <v>90000</v>
      </c>
    </row>
    <row r="23" spans="1:6" ht="12.75">
      <c r="A23" s="6"/>
      <c r="B23" s="78" t="s">
        <v>29</v>
      </c>
      <c r="C23" s="79"/>
      <c r="D23" s="79"/>
      <c r="E23" s="79"/>
      <c r="F23" s="79"/>
    </row>
    <row r="24" spans="1:6" ht="12.75">
      <c r="A24" s="62">
        <v>11</v>
      </c>
      <c r="B24" s="67" t="s">
        <v>30</v>
      </c>
      <c r="C24" s="9" t="s">
        <v>14</v>
      </c>
      <c r="D24" s="10">
        <v>0</v>
      </c>
      <c r="E24" s="12"/>
      <c r="F24" s="12">
        <f t="shared" ref="F24:F32" si="2">D24*E24</f>
        <v>0</v>
      </c>
    </row>
    <row r="25" spans="1:6" ht="12.75">
      <c r="A25" s="63"/>
      <c r="B25" s="68"/>
      <c r="C25" s="9" t="s">
        <v>24</v>
      </c>
      <c r="D25" s="10">
        <v>2</v>
      </c>
      <c r="E25" s="58">
        <v>10000</v>
      </c>
      <c r="F25" s="12">
        <f t="shared" si="2"/>
        <v>20000</v>
      </c>
    </row>
    <row r="26" spans="1:6" ht="12.75">
      <c r="A26" s="63"/>
      <c r="B26" s="68"/>
      <c r="C26" s="9" t="s">
        <v>10</v>
      </c>
      <c r="D26" s="10">
        <v>10</v>
      </c>
      <c r="E26" s="58">
        <v>5000</v>
      </c>
      <c r="F26" s="12">
        <f t="shared" si="2"/>
        <v>50000</v>
      </c>
    </row>
    <row r="27" spans="1:6" ht="12.75">
      <c r="A27" s="62">
        <v>12</v>
      </c>
      <c r="B27" s="67" t="s">
        <v>31</v>
      </c>
      <c r="C27" s="9" t="s">
        <v>14</v>
      </c>
      <c r="D27" s="10">
        <v>12</v>
      </c>
      <c r="E27" s="58">
        <v>7000</v>
      </c>
      <c r="F27" s="12">
        <f t="shared" si="2"/>
        <v>84000</v>
      </c>
    </row>
    <row r="28" spans="1:6" ht="12.75">
      <c r="A28" s="63"/>
      <c r="B28" s="68"/>
      <c r="C28" s="9" t="s">
        <v>24</v>
      </c>
      <c r="D28" s="10">
        <v>0</v>
      </c>
      <c r="E28" s="12"/>
      <c r="F28" s="12">
        <f t="shared" si="2"/>
        <v>0</v>
      </c>
    </row>
    <row r="29" spans="1:6" ht="12.75">
      <c r="A29" s="63"/>
      <c r="B29" s="68"/>
      <c r="C29" s="9" t="s">
        <v>10</v>
      </c>
      <c r="D29" s="10">
        <v>0</v>
      </c>
      <c r="E29" s="12"/>
      <c r="F29" s="12">
        <f t="shared" si="2"/>
        <v>0</v>
      </c>
    </row>
    <row r="30" spans="1:6" ht="12.75">
      <c r="A30" s="4">
        <v>13</v>
      </c>
      <c r="B30" s="5" t="s">
        <v>32</v>
      </c>
      <c r="C30" s="9" t="s">
        <v>14</v>
      </c>
      <c r="D30" s="10">
        <v>24</v>
      </c>
      <c r="E30" s="58">
        <v>15000</v>
      </c>
      <c r="F30" s="12">
        <f t="shared" si="2"/>
        <v>360000</v>
      </c>
    </row>
    <row r="31" spans="1:6" ht="12.75">
      <c r="A31" s="4">
        <v>14</v>
      </c>
      <c r="B31" s="5" t="s">
        <v>33</v>
      </c>
      <c r="C31" s="9" t="s">
        <v>24</v>
      </c>
      <c r="D31" s="10">
        <v>12</v>
      </c>
      <c r="E31" s="58">
        <v>8000</v>
      </c>
      <c r="F31" s="12">
        <f t="shared" si="2"/>
        <v>96000</v>
      </c>
    </row>
    <row r="32" spans="1:6" ht="12.75">
      <c r="A32" s="4">
        <v>15</v>
      </c>
      <c r="B32" s="5" t="s">
        <v>34</v>
      </c>
      <c r="C32" s="9" t="s">
        <v>17</v>
      </c>
      <c r="D32" s="10">
        <v>12</v>
      </c>
      <c r="E32" s="58">
        <v>30000</v>
      </c>
      <c r="F32" s="12">
        <f t="shared" si="2"/>
        <v>360000</v>
      </c>
    </row>
    <row r="33" spans="1:6" ht="12.75">
      <c r="A33" s="6"/>
      <c r="B33" s="78" t="s">
        <v>35</v>
      </c>
      <c r="C33" s="79"/>
      <c r="D33" s="79"/>
      <c r="E33" s="79"/>
      <c r="F33" s="79"/>
    </row>
    <row r="34" spans="1:6" ht="12.75">
      <c r="A34" s="62">
        <v>16</v>
      </c>
      <c r="B34" s="67" t="s">
        <v>36</v>
      </c>
      <c r="C34" s="9" t="s">
        <v>14</v>
      </c>
      <c r="D34" s="10">
        <v>24</v>
      </c>
      <c r="E34" s="58">
        <v>17000</v>
      </c>
      <c r="F34" s="12">
        <f t="shared" ref="F34:F46" si="3">D34*E34</f>
        <v>408000</v>
      </c>
    </row>
    <row r="35" spans="1:6" ht="12.75">
      <c r="A35" s="63"/>
      <c r="B35" s="68"/>
      <c r="C35" s="9" t="s">
        <v>24</v>
      </c>
      <c r="D35" s="10">
        <v>24</v>
      </c>
      <c r="E35" s="58">
        <v>26000</v>
      </c>
      <c r="F35" s="12">
        <f t="shared" si="3"/>
        <v>624000</v>
      </c>
    </row>
    <row r="36" spans="1:6" ht="12.75">
      <c r="A36" s="62">
        <v>17</v>
      </c>
      <c r="B36" s="67" t="s">
        <v>37</v>
      </c>
      <c r="C36" s="9" t="s">
        <v>38</v>
      </c>
      <c r="D36" s="10">
        <v>72</v>
      </c>
      <c r="E36" s="58">
        <v>5100</v>
      </c>
      <c r="F36" s="12">
        <f t="shared" si="3"/>
        <v>367200</v>
      </c>
    </row>
    <row r="37" spans="1:6" ht="12.75">
      <c r="A37" s="63"/>
      <c r="B37" s="68"/>
      <c r="C37" s="9" t="s">
        <v>24</v>
      </c>
      <c r="D37" s="10">
        <v>72</v>
      </c>
      <c r="E37" s="58">
        <v>10200</v>
      </c>
      <c r="F37" s="12">
        <f t="shared" si="3"/>
        <v>734400</v>
      </c>
    </row>
    <row r="38" spans="1:6" ht="12.75">
      <c r="A38" s="62">
        <v>18</v>
      </c>
      <c r="B38" s="67" t="s">
        <v>39</v>
      </c>
      <c r="C38" s="9" t="s">
        <v>14</v>
      </c>
      <c r="D38" s="10">
        <v>4</v>
      </c>
      <c r="E38" s="58">
        <v>45000</v>
      </c>
      <c r="F38" s="12">
        <f t="shared" si="3"/>
        <v>180000</v>
      </c>
    </row>
    <row r="39" spans="1:6" ht="12.75">
      <c r="A39" s="63"/>
      <c r="B39" s="68"/>
      <c r="C39" s="9" t="s">
        <v>24</v>
      </c>
      <c r="D39" s="10">
        <v>4</v>
      </c>
      <c r="E39" s="58">
        <v>74000</v>
      </c>
      <c r="F39" s="12">
        <f t="shared" si="3"/>
        <v>296000</v>
      </c>
    </row>
    <row r="40" spans="1:6" ht="12.75">
      <c r="A40" s="63"/>
      <c r="B40" s="68"/>
      <c r="C40" s="9" t="s">
        <v>10</v>
      </c>
      <c r="D40" s="10">
        <v>4</v>
      </c>
      <c r="E40" s="58">
        <v>110000</v>
      </c>
      <c r="F40" s="12">
        <f t="shared" si="3"/>
        <v>440000</v>
      </c>
    </row>
    <row r="41" spans="1:6" ht="12.75">
      <c r="A41" s="62">
        <v>19</v>
      </c>
      <c r="B41" s="67" t="s">
        <v>40</v>
      </c>
      <c r="C41" s="9" t="s">
        <v>14</v>
      </c>
      <c r="D41" s="10">
        <v>8</v>
      </c>
      <c r="E41" s="58">
        <v>8000</v>
      </c>
      <c r="F41" s="12">
        <f t="shared" si="3"/>
        <v>64000</v>
      </c>
    </row>
    <row r="42" spans="1:6" ht="12.75">
      <c r="A42" s="63"/>
      <c r="B42" s="68"/>
      <c r="C42" s="9" t="s">
        <v>24</v>
      </c>
      <c r="D42" s="10">
        <v>8</v>
      </c>
      <c r="E42" s="58">
        <v>10000</v>
      </c>
      <c r="F42" s="12">
        <f t="shared" si="3"/>
        <v>80000</v>
      </c>
    </row>
    <row r="43" spans="1:6" ht="12.75">
      <c r="A43" s="63"/>
      <c r="B43" s="68"/>
      <c r="C43" s="9" t="s">
        <v>10</v>
      </c>
      <c r="D43" s="10">
        <v>8</v>
      </c>
      <c r="E43" s="58">
        <v>14000</v>
      </c>
      <c r="F43" s="12">
        <f t="shared" si="3"/>
        <v>112000</v>
      </c>
    </row>
    <row r="44" spans="1:6" ht="13.5" customHeight="1">
      <c r="A44" s="69">
        <v>20</v>
      </c>
      <c r="B44" s="72" t="s">
        <v>41</v>
      </c>
      <c r="C44" s="9" t="s">
        <v>14</v>
      </c>
      <c r="D44" s="10">
        <v>6</v>
      </c>
      <c r="E44" s="58">
        <v>7800</v>
      </c>
      <c r="F44" s="12">
        <f t="shared" si="3"/>
        <v>46800</v>
      </c>
    </row>
    <row r="45" spans="1:6" ht="12.75">
      <c r="A45" s="70"/>
      <c r="B45" s="73"/>
      <c r="C45" s="9" t="s">
        <v>24</v>
      </c>
      <c r="D45" s="10">
        <v>6</v>
      </c>
      <c r="E45" s="58">
        <v>10200</v>
      </c>
      <c r="F45" s="12">
        <f t="shared" si="3"/>
        <v>61200</v>
      </c>
    </row>
    <row r="46" spans="1:6" ht="12.75" customHeight="1">
      <c r="A46" s="71"/>
      <c r="B46" s="74"/>
      <c r="C46" s="9" t="s">
        <v>10</v>
      </c>
      <c r="D46" s="10">
        <v>12</v>
      </c>
      <c r="E46" s="58">
        <v>13500</v>
      </c>
      <c r="F46" s="12">
        <f t="shared" si="3"/>
        <v>162000</v>
      </c>
    </row>
    <row r="47" spans="1:6" ht="12.75">
      <c r="A47" s="6"/>
      <c r="B47" s="75" t="s">
        <v>42</v>
      </c>
      <c r="C47" s="76"/>
      <c r="D47" s="76"/>
      <c r="E47" s="76"/>
      <c r="F47" s="77"/>
    </row>
    <row r="48" spans="1:6" ht="12.75">
      <c r="A48" s="62">
        <v>21</v>
      </c>
      <c r="B48" s="64" t="s">
        <v>43</v>
      </c>
      <c r="C48" s="9" t="s">
        <v>14</v>
      </c>
      <c r="D48" s="10">
        <v>4</v>
      </c>
      <c r="E48" s="58">
        <v>12000</v>
      </c>
      <c r="F48" s="12">
        <f>D48*E48</f>
        <v>48000</v>
      </c>
    </row>
    <row r="49" spans="1:7" ht="12.75">
      <c r="A49" s="63"/>
      <c r="B49" s="65"/>
      <c r="C49" s="9" t="s">
        <v>24</v>
      </c>
      <c r="D49" s="10">
        <v>4</v>
      </c>
      <c r="E49" s="58">
        <v>18000</v>
      </c>
      <c r="F49" s="12">
        <f>D49*E49</f>
        <v>72000</v>
      </c>
    </row>
    <row r="50" spans="1:7" ht="12.75">
      <c r="A50" s="63"/>
      <c r="B50" s="66"/>
      <c r="C50" s="9" t="s">
        <v>10</v>
      </c>
      <c r="D50" s="10">
        <v>4</v>
      </c>
      <c r="E50" s="58">
        <v>25000</v>
      </c>
      <c r="F50" s="12">
        <f>D50*E50</f>
        <v>100000</v>
      </c>
    </row>
    <row r="51" spans="1:7" ht="33" customHeight="1">
      <c r="E51" s="19" t="s">
        <v>44</v>
      </c>
      <c r="F51" s="17">
        <f>SUM(F3,F4,F5,F7,F8,F9,F10,F11,F12,F13,F15,F16,F17,F18,F19,F20,F21,F22,F24,F25,F26,F27,F28,F29,F30,F31,F32,F34,F35,F36,F37,F38,F39,F40,F41,F42,F43,F44,F45,F46,F48,F49,F50)</f>
        <v>6665600</v>
      </c>
    </row>
    <row r="52" spans="1:7" ht="55.5" customHeight="1">
      <c r="B52" s="14" t="s">
        <v>45</v>
      </c>
      <c r="E52" s="19" t="s">
        <v>46</v>
      </c>
      <c r="F52" s="17">
        <f>F51/100*5</f>
        <v>333280</v>
      </c>
    </row>
    <row r="53" spans="1:7" ht="39.75" customHeight="1">
      <c r="B53" s="15"/>
      <c r="E53" s="20" t="s">
        <v>48</v>
      </c>
      <c r="F53" s="18">
        <f>SUM(F52,F51)</f>
        <v>6998880</v>
      </c>
    </row>
    <row r="54" spans="1:7" ht="45" customHeight="1">
      <c r="B54" s="16" t="s">
        <v>103</v>
      </c>
    </row>
    <row r="55" spans="1:7" ht="19.899999999999999" customHeight="1">
      <c r="G55" s="13"/>
    </row>
    <row r="56" spans="1:7" ht="19.899999999999999" customHeight="1">
      <c r="G56" s="13"/>
    </row>
  </sheetData>
  <mergeCells count="32">
    <mergeCell ref="B2:F2"/>
    <mergeCell ref="B6:F6"/>
    <mergeCell ref="A7:A9"/>
    <mergeCell ref="B7:B9"/>
    <mergeCell ref="A11:A13"/>
    <mergeCell ref="B11:B13"/>
    <mergeCell ref="B33:F33"/>
    <mergeCell ref="B14:F14"/>
    <mergeCell ref="A15:A17"/>
    <mergeCell ref="B15:B17"/>
    <mergeCell ref="A19:A20"/>
    <mergeCell ref="B19:B20"/>
    <mergeCell ref="A21:A22"/>
    <mergeCell ref="B21:B22"/>
    <mergeCell ref="B23:F23"/>
    <mergeCell ref="A24:A26"/>
    <mergeCell ref="B24:B26"/>
    <mergeCell ref="A27:A29"/>
    <mergeCell ref="B27:B29"/>
    <mergeCell ref="A48:A50"/>
    <mergeCell ref="B48:B50"/>
    <mergeCell ref="A34:A35"/>
    <mergeCell ref="B34:B35"/>
    <mergeCell ref="A36:A37"/>
    <mergeCell ref="B36:B37"/>
    <mergeCell ref="A38:A40"/>
    <mergeCell ref="B38:B40"/>
    <mergeCell ref="A41:A43"/>
    <mergeCell ref="B41:B43"/>
    <mergeCell ref="A44:A46"/>
    <mergeCell ref="B44:B46"/>
    <mergeCell ref="B47:F47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862EF-40D6-40C0-90A7-A53DD616B6D1}">
  <dimension ref="A1:G56"/>
  <sheetViews>
    <sheetView showGridLines="0" workbookViewId="0">
      <pane xSplit="1" topLeftCell="B1" activePane="topRight" state="frozen"/>
      <selection pane="topRight" activeCell="C56" sqref="C56"/>
    </sheetView>
  </sheetViews>
  <sheetFormatPr defaultColWidth="100.7109375" defaultRowHeight="19.899999999999999" customHeight="1"/>
  <cols>
    <col min="1" max="1" width="7.7109375" style="1" customWidth="1"/>
    <col min="2" max="2" width="77.85546875" style="1" customWidth="1"/>
    <col min="3" max="3" width="16.85546875" style="1" customWidth="1"/>
    <col min="4" max="4" width="14.5703125" style="1" customWidth="1"/>
    <col min="5" max="5" width="19.42578125" style="13" customWidth="1"/>
    <col min="6" max="6" width="17.5703125" style="13" customWidth="1"/>
    <col min="7" max="7" width="16.28515625" style="1" customWidth="1"/>
    <col min="8" max="16384" width="100.7109375" style="1"/>
  </cols>
  <sheetData>
    <row r="1" spans="1:6" ht="39.75" customHeight="1">
      <c r="A1" s="2" t="s">
        <v>0</v>
      </c>
      <c r="B1" s="2" t="s">
        <v>1</v>
      </c>
      <c r="C1" s="2" t="s">
        <v>2</v>
      </c>
      <c r="D1" s="2" t="s">
        <v>3</v>
      </c>
      <c r="E1" s="11" t="s">
        <v>4</v>
      </c>
      <c r="F1" s="11" t="s">
        <v>5</v>
      </c>
    </row>
    <row r="2" spans="1:6" ht="20.25" customHeight="1">
      <c r="A2" s="3"/>
      <c r="B2" s="80" t="s">
        <v>6</v>
      </c>
      <c r="C2" s="81"/>
      <c r="D2" s="81"/>
      <c r="E2" s="81"/>
      <c r="F2" s="81"/>
    </row>
    <row r="3" spans="1:6" ht="12.75">
      <c r="A3" s="4">
        <v>1</v>
      </c>
      <c r="B3" s="5" t="s">
        <v>7</v>
      </c>
      <c r="C3" s="9" t="s">
        <v>8</v>
      </c>
      <c r="D3" s="10">
        <v>12</v>
      </c>
      <c r="E3" s="12">
        <v>67147.520000000004</v>
      </c>
      <c r="F3" s="12">
        <f>D3*E3</f>
        <v>805770.23999999999</v>
      </c>
    </row>
    <row r="4" spans="1:6" ht="12.75">
      <c r="A4" s="4">
        <v>2</v>
      </c>
      <c r="B4" s="5" t="s">
        <v>9</v>
      </c>
      <c r="C4" s="9" t="s">
        <v>10</v>
      </c>
      <c r="D4" s="10">
        <v>12</v>
      </c>
      <c r="E4" s="12">
        <v>50519.040000000001</v>
      </c>
      <c r="F4" s="12">
        <f>D4*E4</f>
        <v>606228.47999999998</v>
      </c>
    </row>
    <row r="5" spans="1:6" ht="12.75">
      <c r="A5" s="4">
        <v>3</v>
      </c>
      <c r="B5" s="5" t="s">
        <v>11</v>
      </c>
      <c r="C5" s="9" t="s">
        <v>10</v>
      </c>
      <c r="D5" s="10">
        <v>12</v>
      </c>
      <c r="E5" s="12">
        <v>45036</v>
      </c>
      <c r="F5" s="12">
        <f>D5*E5</f>
        <v>540432</v>
      </c>
    </row>
    <row r="6" spans="1:6" ht="12.75">
      <c r="A6" s="6"/>
      <c r="B6" s="82" t="s">
        <v>12</v>
      </c>
      <c r="C6" s="79"/>
      <c r="D6" s="79"/>
      <c r="E6" s="79"/>
      <c r="F6" s="79"/>
    </row>
    <row r="7" spans="1:6" ht="12.75">
      <c r="A7" s="62">
        <v>4</v>
      </c>
      <c r="B7" s="67" t="s">
        <v>13</v>
      </c>
      <c r="C7" s="9" t="s">
        <v>14</v>
      </c>
      <c r="D7" s="10">
        <v>1</v>
      </c>
      <c r="E7" s="12">
        <v>48822.400000000001</v>
      </c>
      <c r="F7" s="12">
        <f t="shared" ref="F7:F13" si="0">D7*E7</f>
        <v>48822.400000000001</v>
      </c>
    </row>
    <row r="8" spans="1:6" ht="12.75">
      <c r="A8" s="63"/>
      <c r="B8" s="68"/>
      <c r="C8" s="9" t="s">
        <v>15</v>
      </c>
      <c r="D8" s="10">
        <v>0</v>
      </c>
      <c r="E8" s="12"/>
      <c r="F8" s="12">
        <f t="shared" si="0"/>
        <v>0</v>
      </c>
    </row>
    <row r="9" spans="1:6" ht="12.75">
      <c r="A9" s="63"/>
      <c r="B9" s="68"/>
      <c r="C9" s="9" t="s">
        <v>10</v>
      </c>
      <c r="D9" s="10">
        <v>0</v>
      </c>
      <c r="E9" s="12"/>
      <c r="F9" s="12">
        <f t="shared" si="0"/>
        <v>0</v>
      </c>
    </row>
    <row r="10" spans="1:6" ht="12.75">
      <c r="A10" s="4">
        <v>5</v>
      </c>
      <c r="B10" s="5" t="s">
        <v>16</v>
      </c>
      <c r="C10" s="9" t="s">
        <v>17</v>
      </c>
      <c r="D10" s="10">
        <v>1</v>
      </c>
      <c r="E10" s="12">
        <v>63829.33</v>
      </c>
      <c r="F10" s="12">
        <f t="shared" si="0"/>
        <v>63829.33</v>
      </c>
    </row>
    <row r="11" spans="1:6" ht="28.5" customHeight="1">
      <c r="A11" s="62">
        <v>6</v>
      </c>
      <c r="B11" s="67" t="s">
        <v>18</v>
      </c>
      <c r="C11" s="9" t="s">
        <v>19</v>
      </c>
      <c r="D11" s="10">
        <v>0</v>
      </c>
      <c r="E11" s="12"/>
      <c r="F11" s="12">
        <f t="shared" si="0"/>
        <v>0</v>
      </c>
    </row>
    <row r="12" spans="1:6" ht="28.5" customHeight="1">
      <c r="A12" s="63"/>
      <c r="B12" s="68"/>
      <c r="C12" s="9" t="s">
        <v>20</v>
      </c>
      <c r="D12" s="10">
        <v>1</v>
      </c>
      <c r="E12" s="12">
        <v>48822.400000000001</v>
      </c>
      <c r="F12" s="12">
        <f t="shared" si="0"/>
        <v>48822.400000000001</v>
      </c>
    </row>
    <row r="13" spans="1:6" ht="20.25" customHeight="1">
      <c r="A13" s="63"/>
      <c r="B13" s="68"/>
      <c r="C13" s="9" t="s">
        <v>21</v>
      </c>
      <c r="D13" s="10">
        <v>0</v>
      </c>
      <c r="E13" s="12"/>
      <c r="F13" s="12">
        <f t="shared" si="0"/>
        <v>0</v>
      </c>
    </row>
    <row r="14" spans="1:6" ht="12.75">
      <c r="A14" s="6"/>
      <c r="B14" s="78" t="s">
        <v>22</v>
      </c>
      <c r="C14" s="79"/>
      <c r="D14" s="79"/>
      <c r="E14" s="79"/>
      <c r="F14" s="79"/>
    </row>
    <row r="15" spans="1:6" ht="12.75">
      <c r="A15" s="62">
        <v>7</v>
      </c>
      <c r="B15" s="67" t="s">
        <v>23</v>
      </c>
      <c r="C15" s="7" t="s">
        <v>14</v>
      </c>
      <c r="D15" s="8">
        <v>0</v>
      </c>
      <c r="E15" s="12"/>
      <c r="F15" s="12">
        <f t="shared" ref="F15:F22" si="1">D15*E15</f>
        <v>0</v>
      </c>
    </row>
    <row r="16" spans="1:6" ht="12.75">
      <c r="A16" s="63"/>
      <c r="B16" s="68"/>
      <c r="C16" s="7" t="s">
        <v>24</v>
      </c>
      <c r="D16" s="8">
        <v>24</v>
      </c>
      <c r="E16" s="12">
        <v>12000</v>
      </c>
      <c r="F16" s="12">
        <f t="shared" si="1"/>
        <v>288000</v>
      </c>
    </row>
    <row r="17" spans="1:6" ht="12.75">
      <c r="A17" s="63"/>
      <c r="B17" s="68"/>
      <c r="C17" s="7" t="s">
        <v>10</v>
      </c>
      <c r="D17" s="8">
        <v>12</v>
      </c>
      <c r="E17" s="12">
        <v>25000</v>
      </c>
      <c r="F17" s="12">
        <f t="shared" si="1"/>
        <v>300000</v>
      </c>
    </row>
    <row r="18" spans="1:6" ht="12.75">
      <c r="A18" s="4">
        <v>8</v>
      </c>
      <c r="B18" s="5" t="s">
        <v>25</v>
      </c>
      <c r="C18" s="7" t="s">
        <v>10</v>
      </c>
      <c r="D18" s="8">
        <v>12</v>
      </c>
      <c r="E18" s="12">
        <v>2022.25</v>
      </c>
      <c r="F18" s="12">
        <f t="shared" si="1"/>
        <v>24267</v>
      </c>
    </row>
    <row r="19" spans="1:6" ht="12.75">
      <c r="A19" s="62">
        <v>9</v>
      </c>
      <c r="B19" s="67" t="s">
        <v>26</v>
      </c>
      <c r="C19" s="7" t="s">
        <v>27</v>
      </c>
      <c r="D19" s="8">
        <v>12</v>
      </c>
      <c r="E19" s="12">
        <v>1923.75</v>
      </c>
      <c r="F19" s="12">
        <f t="shared" si="1"/>
        <v>23085</v>
      </c>
    </row>
    <row r="20" spans="1:6" ht="12.75">
      <c r="A20" s="63"/>
      <c r="B20" s="68"/>
      <c r="C20" s="7" t="s">
        <v>24</v>
      </c>
      <c r="D20" s="8">
        <v>0</v>
      </c>
      <c r="E20" s="12"/>
      <c r="F20" s="12">
        <f t="shared" si="1"/>
        <v>0</v>
      </c>
    </row>
    <row r="21" spans="1:6" ht="12.75">
      <c r="A21" s="62">
        <v>10</v>
      </c>
      <c r="B21" s="67" t="s">
        <v>28</v>
      </c>
      <c r="C21" s="7" t="s">
        <v>24</v>
      </c>
      <c r="D21" s="8">
        <v>24</v>
      </c>
      <c r="E21" s="12">
        <v>3678.4</v>
      </c>
      <c r="F21" s="12">
        <f t="shared" si="1"/>
        <v>88281.600000000006</v>
      </c>
    </row>
    <row r="22" spans="1:6" ht="12.75">
      <c r="A22" s="63"/>
      <c r="B22" s="68"/>
      <c r="C22" s="7" t="s">
        <v>10</v>
      </c>
      <c r="D22" s="8">
        <v>12</v>
      </c>
      <c r="E22" s="12">
        <v>6688</v>
      </c>
      <c r="F22" s="12">
        <f t="shared" si="1"/>
        <v>80256</v>
      </c>
    </row>
    <row r="23" spans="1:6" ht="12.75">
      <c r="A23" s="6"/>
      <c r="B23" s="78" t="s">
        <v>29</v>
      </c>
      <c r="C23" s="79"/>
      <c r="D23" s="79"/>
      <c r="E23" s="79"/>
      <c r="F23" s="79"/>
    </row>
    <row r="24" spans="1:6" ht="12.75">
      <c r="A24" s="62">
        <v>11</v>
      </c>
      <c r="B24" s="67" t="s">
        <v>30</v>
      </c>
      <c r="C24" s="9" t="s">
        <v>14</v>
      </c>
      <c r="D24" s="10">
        <v>0</v>
      </c>
      <c r="E24" s="12"/>
      <c r="F24" s="12">
        <f t="shared" ref="F24:F32" si="2">D24*E24</f>
        <v>0</v>
      </c>
    </row>
    <row r="25" spans="1:6" ht="12.75">
      <c r="A25" s="63"/>
      <c r="B25" s="68"/>
      <c r="C25" s="9" t="s">
        <v>24</v>
      </c>
      <c r="D25" s="10">
        <v>2</v>
      </c>
      <c r="E25" s="12">
        <v>61000</v>
      </c>
      <c r="F25" s="12">
        <f t="shared" si="2"/>
        <v>122000</v>
      </c>
    </row>
    <row r="26" spans="1:6" ht="12.75">
      <c r="A26" s="63"/>
      <c r="B26" s="68"/>
      <c r="C26" s="9" t="s">
        <v>10</v>
      </c>
      <c r="D26" s="10">
        <v>10</v>
      </c>
      <c r="E26" s="12">
        <v>70000</v>
      </c>
      <c r="F26" s="12">
        <f t="shared" si="2"/>
        <v>700000</v>
      </c>
    </row>
    <row r="27" spans="1:6" ht="12.75">
      <c r="A27" s="62">
        <v>12</v>
      </c>
      <c r="B27" s="67" t="s">
        <v>31</v>
      </c>
      <c r="C27" s="9" t="s">
        <v>14</v>
      </c>
      <c r="D27" s="10">
        <v>12</v>
      </c>
      <c r="E27" s="12">
        <v>43648</v>
      </c>
      <c r="F27" s="12">
        <f t="shared" si="2"/>
        <v>523776</v>
      </c>
    </row>
    <row r="28" spans="1:6" ht="12.75">
      <c r="A28" s="63"/>
      <c r="B28" s="68"/>
      <c r="C28" s="9" t="s">
        <v>24</v>
      </c>
      <c r="D28" s="10">
        <v>0</v>
      </c>
      <c r="E28" s="12"/>
      <c r="F28" s="12">
        <f t="shared" si="2"/>
        <v>0</v>
      </c>
    </row>
    <row r="29" spans="1:6" ht="12.75">
      <c r="A29" s="63"/>
      <c r="B29" s="68"/>
      <c r="C29" s="9" t="s">
        <v>10</v>
      </c>
      <c r="D29" s="10">
        <v>0</v>
      </c>
      <c r="E29" s="12"/>
      <c r="F29" s="12">
        <f t="shared" si="2"/>
        <v>0</v>
      </c>
    </row>
    <row r="30" spans="1:6" ht="12.75">
      <c r="A30" s="4">
        <v>13</v>
      </c>
      <c r="B30" s="5" t="s">
        <v>32</v>
      </c>
      <c r="C30" s="9" t="s">
        <v>14</v>
      </c>
      <c r="D30" s="10">
        <v>24</v>
      </c>
      <c r="E30" s="12">
        <v>36000</v>
      </c>
      <c r="F30" s="12">
        <f t="shared" si="2"/>
        <v>864000</v>
      </c>
    </row>
    <row r="31" spans="1:6" ht="12.75">
      <c r="A31" s="4">
        <v>14</v>
      </c>
      <c r="B31" s="5" t="s">
        <v>33</v>
      </c>
      <c r="C31" s="9" t="s">
        <v>24</v>
      </c>
      <c r="D31" s="10">
        <v>12</v>
      </c>
      <c r="E31" s="12">
        <v>53504</v>
      </c>
      <c r="F31" s="12">
        <f t="shared" si="2"/>
        <v>642048</v>
      </c>
    </row>
    <row r="32" spans="1:6" ht="12.75">
      <c r="A32" s="4">
        <v>15</v>
      </c>
      <c r="B32" s="5" t="s">
        <v>34</v>
      </c>
      <c r="C32" s="9" t="s">
        <v>17</v>
      </c>
      <c r="D32" s="10">
        <v>12</v>
      </c>
      <c r="E32" s="12">
        <v>24242.080000000002</v>
      </c>
      <c r="F32" s="12">
        <f t="shared" si="2"/>
        <v>290904.96000000002</v>
      </c>
    </row>
    <row r="33" spans="1:6" ht="12.75">
      <c r="A33" s="6"/>
      <c r="B33" s="78" t="s">
        <v>35</v>
      </c>
      <c r="C33" s="79"/>
      <c r="D33" s="79"/>
      <c r="E33" s="79"/>
      <c r="F33" s="79"/>
    </row>
    <row r="34" spans="1:6" ht="12.75">
      <c r="A34" s="62">
        <v>16</v>
      </c>
      <c r="B34" s="67" t="s">
        <v>36</v>
      </c>
      <c r="C34" s="9" t="s">
        <v>14</v>
      </c>
      <c r="D34" s="10">
        <v>24</v>
      </c>
      <c r="E34" s="12">
        <v>14849.47</v>
      </c>
      <c r="F34" s="12">
        <f t="shared" ref="F34:F46" si="3">D34*E34</f>
        <v>356387.27999999997</v>
      </c>
    </row>
    <row r="35" spans="1:6" ht="12.75">
      <c r="A35" s="63"/>
      <c r="B35" s="68"/>
      <c r="C35" s="9" t="s">
        <v>24</v>
      </c>
      <c r="D35" s="10">
        <v>24</v>
      </c>
      <c r="E35" s="12">
        <v>23362.16</v>
      </c>
      <c r="F35" s="12">
        <f t="shared" si="3"/>
        <v>560691.84</v>
      </c>
    </row>
    <row r="36" spans="1:6" ht="12.75">
      <c r="A36" s="62">
        <v>17</v>
      </c>
      <c r="B36" s="67" t="s">
        <v>37</v>
      </c>
      <c r="C36" s="9" t="s">
        <v>38</v>
      </c>
      <c r="D36" s="10">
        <v>72</v>
      </c>
      <c r="E36" s="12">
        <v>15000</v>
      </c>
      <c r="F36" s="12">
        <f t="shared" si="3"/>
        <v>1080000</v>
      </c>
    </row>
    <row r="37" spans="1:6" ht="12.75">
      <c r="A37" s="63"/>
      <c r="B37" s="68"/>
      <c r="C37" s="9" t="s">
        <v>24</v>
      </c>
      <c r="D37" s="10">
        <v>72</v>
      </c>
      <c r="E37" s="12">
        <v>19000</v>
      </c>
      <c r="F37" s="12">
        <f t="shared" si="3"/>
        <v>1368000</v>
      </c>
    </row>
    <row r="38" spans="1:6" ht="12.75">
      <c r="A38" s="62">
        <v>18</v>
      </c>
      <c r="B38" s="67" t="s">
        <v>39</v>
      </c>
      <c r="C38" s="9" t="s">
        <v>14</v>
      </c>
      <c r="D38" s="10">
        <v>4</v>
      </c>
      <c r="E38" s="12">
        <v>21000</v>
      </c>
      <c r="F38" s="12">
        <f t="shared" si="3"/>
        <v>84000</v>
      </c>
    </row>
    <row r="39" spans="1:6" ht="12.75">
      <c r="A39" s="63"/>
      <c r="B39" s="68"/>
      <c r="C39" s="9" t="s">
        <v>24</v>
      </c>
      <c r="D39" s="10">
        <v>4</v>
      </c>
      <c r="E39" s="12">
        <v>36000</v>
      </c>
      <c r="F39" s="12">
        <f t="shared" si="3"/>
        <v>144000</v>
      </c>
    </row>
    <row r="40" spans="1:6" ht="12.75">
      <c r="A40" s="63"/>
      <c r="B40" s="68"/>
      <c r="C40" s="9" t="s">
        <v>10</v>
      </c>
      <c r="D40" s="10">
        <v>4</v>
      </c>
      <c r="E40" s="12">
        <v>45000</v>
      </c>
      <c r="F40" s="12">
        <f t="shared" si="3"/>
        <v>180000</v>
      </c>
    </row>
    <row r="41" spans="1:6" ht="12.75">
      <c r="A41" s="62">
        <v>19</v>
      </c>
      <c r="B41" s="67" t="s">
        <v>40</v>
      </c>
      <c r="C41" s="9" t="s">
        <v>14</v>
      </c>
      <c r="D41" s="10">
        <v>8</v>
      </c>
      <c r="E41" s="12">
        <v>3306.83</v>
      </c>
      <c r="F41" s="12">
        <f t="shared" si="3"/>
        <v>26454.639999999999</v>
      </c>
    </row>
    <row r="42" spans="1:6" ht="12.75">
      <c r="A42" s="63"/>
      <c r="B42" s="68"/>
      <c r="C42" s="9" t="s">
        <v>24</v>
      </c>
      <c r="D42" s="10">
        <v>8</v>
      </c>
      <c r="E42" s="12">
        <v>8529</v>
      </c>
      <c r="F42" s="12">
        <f t="shared" si="3"/>
        <v>68232</v>
      </c>
    </row>
    <row r="43" spans="1:6" ht="12.75">
      <c r="A43" s="63"/>
      <c r="B43" s="68"/>
      <c r="C43" s="9" t="s">
        <v>10</v>
      </c>
      <c r="D43" s="10">
        <v>8</v>
      </c>
      <c r="E43" s="12">
        <v>11700</v>
      </c>
      <c r="F43" s="12">
        <f t="shared" si="3"/>
        <v>93600</v>
      </c>
    </row>
    <row r="44" spans="1:6" ht="13.5" customHeight="1">
      <c r="A44" s="69">
        <v>20</v>
      </c>
      <c r="B44" s="72" t="s">
        <v>41</v>
      </c>
      <c r="C44" s="9" t="s">
        <v>14</v>
      </c>
      <c r="D44" s="10">
        <v>6</v>
      </c>
      <c r="E44" s="12">
        <v>7857</v>
      </c>
      <c r="F44" s="12">
        <f t="shared" si="3"/>
        <v>47142</v>
      </c>
    </row>
    <row r="45" spans="1:6" ht="12.75">
      <c r="A45" s="70"/>
      <c r="B45" s="73"/>
      <c r="C45" s="9" t="s">
        <v>24</v>
      </c>
      <c r="D45" s="10">
        <v>6</v>
      </c>
      <c r="E45" s="12">
        <v>10368</v>
      </c>
      <c r="F45" s="12">
        <f t="shared" si="3"/>
        <v>62208</v>
      </c>
    </row>
    <row r="46" spans="1:6" ht="12.75" customHeight="1">
      <c r="A46" s="71"/>
      <c r="B46" s="74"/>
      <c r="C46" s="9" t="s">
        <v>10</v>
      </c>
      <c r="D46" s="10">
        <v>12</v>
      </c>
      <c r="E46" s="12">
        <v>16605</v>
      </c>
      <c r="F46" s="12">
        <f t="shared" si="3"/>
        <v>199260</v>
      </c>
    </row>
    <row r="47" spans="1:6" ht="12.75">
      <c r="A47" s="6"/>
      <c r="B47" s="75" t="s">
        <v>42</v>
      </c>
      <c r="C47" s="76"/>
      <c r="D47" s="76"/>
      <c r="E47" s="76"/>
      <c r="F47" s="77"/>
    </row>
    <row r="48" spans="1:6" ht="12.75">
      <c r="A48" s="62">
        <v>21</v>
      </c>
      <c r="B48" s="64" t="s">
        <v>43</v>
      </c>
      <c r="C48" s="9" t="s">
        <v>14</v>
      </c>
      <c r="D48" s="10">
        <v>4</v>
      </c>
      <c r="E48" s="12">
        <v>41465.599999999999</v>
      </c>
      <c r="F48" s="12">
        <f>D48*E48</f>
        <v>165862.39999999999</v>
      </c>
    </row>
    <row r="49" spans="1:7" ht="12.75">
      <c r="A49" s="63"/>
      <c r="B49" s="65"/>
      <c r="C49" s="9" t="s">
        <v>24</v>
      </c>
      <c r="D49" s="10">
        <v>4</v>
      </c>
      <c r="E49" s="12">
        <v>56305.919999999998</v>
      </c>
      <c r="F49" s="12">
        <f>D49*E49</f>
        <v>225223.67999999999</v>
      </c>
    </row>
    <row r="50" spans="1:7" ht="12.75">
      <c r="A50" s="63"/>
      <c r="B50" s="66"/>
      <c r="C50" s="9" t="s">
        <v>10</v>
      </c>
      <c r="D50" s="10">
        <v>4</v>
      </c>
      <c r="E50" s="12">
        <v>68816</v>
      </c>
      <c r="F50" s="12">
        <f>D50*E50</f>
        <v>275264</v>
      </c>
    </row>
    <row r="51" spans="1:7" ht="33" customHeight="1">
      <c r="E51" s="19" t="s">
        <v>44</v>
      </c>
      <c r="F51" s="17">
        <f>SUM(F3,F4,F5,F7,F8,F9,F10,F11,F12,F13,F15,F16,F17,F18,F19,F20,F21,F22,F24,F25,F26,F27,F28,F29,F30,F31,F32,F34,F35,F36,F37,F38,F39,F40,F41,F42,F43,F44,F45,F46,F48,F49,F50)</f>
        <v>10996849.250000002</v>
      </c>
    </row>
    <row r="52" spans="1:7" ht="55.5" customHeight="1">
      <c r="B52" s="14" t="s">
        <v>45</v>
      </c>
      <c r="E52" s="19" t="s">
        <v>46</v>
      </c>
      <c r="F52" s="17">
        <f>F51/100*5</f>
        <v>549842.46250000014</v>
      </c>
    </row>
    <row r="53" spans="1:7" ht="39.75" customHeight="1">
      <c r="B53" s="15"/>
      <c r="E53" s="20" t="s">
        <v>48</v>
      </c>
      <c r="F53" s="18">
        <f>SUM(F52,F51)</f>
        <v>11546691.712500002</v>
      </c>
    </row>
    <row r="54" spans="1:7" ht="45" customHeight="1">
      <c r="B54" s="16" t="s">
        <v>104</v>
      </c>
    </row>
    <row r="55" spans="1:7" ht="19.899999999999999" customHeight="1">
      <c r="G55" s="13"/>
    </row>
    <row r="56" spans="1:7" ht="19.899999999999999" customHeight="1">
      <c r="G56" s="13"/>
    </row>
  </sheetData>
  <mergeCells count="32">
    <mergeCell ref="A48:A50"/>
    <mergeCell ref="B48:B50"/>
    <mergeCell ref="A34:A35"/>
    <mergeCell ref="B34:B35"/>
    <mergeCell ref="A36:A37"/>
    <mergeCell ref="B36:B37"/>
    <mergeCell ref="A38:A40"/>
    <mergeCell ref="B38:B40"/>
    <mergeCell ref="A41:A43"/>
    <mergeCell ref="B41:B43"/>
    <mergeCell ref="A44:A46"/>
    <mergeCell ref="B44:B46"/>
    <mergeCell ref="B47:F47"/>
    <mergeCell ref="B33:F33"/>
    <mergeCell ref="B14:F14"/>
    <mergeCell ref="A15:A17"/>
    <mergeCell ref="B15:B17"/>
    <mergeCell ref="A19:A20"/>
    <mergeCell ref="B19:B20"/>
    <mergeCell ref="A21:A22"/>
    <mergeCell ref="B21:B22"/>
    <mergeCell ref="B23:F23"/>
    <mergeCell ref="A24:A26"/>
    <mergeCell ref="B24:B26"/>
    <mergeCell ref="A27:A29"/>
    <mergeCell ref="B27:B29"/>
    <mergeCell ref="B2:F2"/>
    <mergeCell ref="B6:F6"/>
    <mergeCell ref="A7:A9"/>
    <mergeCell ref="B7:B9"/>
    <mergeCell ref="A11:A13"/>
    <mergeCell ref="B11:B13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26E4-289C-4ECC-B208-8D5ED77E683B}">
  <dimension ref="A1:G57"/>
  <sheetViews>
    <sheetView showGridLines="0" workbookViewId="0">
      <pane xSplit="1" topLeftCell="B1" activePane="topRight" state="frozen"/>
      <selection pane="topRight" activeCell="E50" sqref="E50"/>
    </sheetView>
  </sheetViews>
  <sheetFormatPr defaultColWidth="100.7109375" defaultRowHeight="19.899999999999999" customHeight="1"/>
  <cols>
    <col min="1" max="1" width="7.7109375" style="1" customWidth="1"/>
    <col min="2" max="2" width="77.85546875" style="1" customWidth="1"/>
    <col min="3" max="3" width="16.85546875" style="1" customWidth="1"/>
    <col min="4" max="4" width="14.5703125" style="1" customWidth="1"/>
    <col min="5" max="5" width="19.42578125" style="13" customWidth="1"/>
    <col min="6" max="6" width="17.5703125" style="13" customWidth="1"/>
    <col min="7" max="7" width="16.28515625" style="1" customWidth="1"/>
    <col min="8" max="16384" width="100.7109375" style="1"/>
  </cols>
  <sheetData>
    <row r="1" spans="1:7" ht="39.75" customHeight="1">
      <c r="A1" s="2" t="s">
        <v>0</v>
      </c>
      <c r="B1" s="2" t="s">
        <v>1</v>
      </c>
      <c r="C1" s="2" t="s">
        <v>2</v>
      </c>
      <c r="D1" s="2" t="s">
        <v>3</v>
      </c>
      <c r="E1" s="11" t="s">
        <v>4</v>
      </c>
      <c r="F1" s="11" t="s">
        <v>5</v>
      </c>
    </row>
    <row r="2" spans="1:7" ht="20.25" customHeight="1">
      <c r="A2" s="3"/>
      <c r="B2" s="80" t="s">
        <v>6</v>
      </c>
      <c r="C2" s="81"/>
      <c r="D2" s="81"/>
      <c r="E2" s="81"/>
      <c r="F2" s="81"/>
    </row>
    <row r="3" spans="1:7" ht="12.75">
      <c r="A3" s="4">
        <v>1</v>
      </c>
      <c r="B3" s="5" t="s">
        <v>7</v>
      </c>
      <c r="C3" s="9" t="s">
        <v>8</v>
      </c>
      <c r="D3" s="10">
        <v>12</v>
      </c>
      <c r="E3" s="12">
        <f>MEDIAN('01'!E3,'02'!E3,'04'!E3,'05'!E3,'06'!E3,'07'!E3)</f>
        <v>49487.537500000006</v>
      </c>
      <c r="F3" s="12">
        <f>D3*E3</f>
        <v>593850.45000000007</v>
      </c>
      <c r="G3" s="13"/>
    </row>
    <row r="4" spans="1:7" ht="12.75">
      <c r="A4" s="4">
        <v>2</v>
      </c>
      <c r="B4" s="5" t="s">
        <v>9</v>
      </c>
      <c r="C4" s="9" t="s">
        <v>10</v>
      </c>
      <c r="D4" s="10">
        <v>12</v>
      </c>
      <c r="E4" s="12">
        <f>MEDIAN('01'!E4,'02'!E4,'04'!E4,'05'!E4,'06'!E4,'07'!E4)</f>
        <v>30858.235000000001</v>
      </c>
      <c r="F4" s="12">
        <f>D4*E4</f>
        <v>370298.82</v>
      </c>
    </row>
    <row r="5" spans="1:7" ht="12.75">
      <c r="A5" s="4">
        <v>3</v>
      </c>
      <c r="B5" s="5" t="s">
        <v>11</v>
      </c>
      <c r="C5" s="9" t="s">
        <v>10</v>
      </c>
      <c r="D5" s="10">
        <v>12</v>
      </c>
      <c r="E5" s="12">
        <f>MEDIAN('01'!E5,'02'!E5,'04'!E5,'05'!E5,'06'!E5,'07'!E5)</f>
        <v>30858.235000000001</v>
      </c>
      <c r="F5" s="12">
        <f>D5*E5</f>
        <v>370298.82</v>
      </c>
    </row>
    <row r="6" spans="1:7" ht="12.75">
      <c r="A6" s="6"/>
      <c r="B6" s="82" t="s">
        <v>12</v>
      </c>
      <c r="C6" s="79"/>
      <c r="D6" s="79"/>
      <c r="E6" s="79"/>
      <c r="F6" s="79"/>
    </row>
    <row r="7" spans="1:7" ht="12.75">
      <c r="A7" s="62">
        <v>4</v>
      </c>
      <c r="B7" s="67" t="s">
        <v>13</v>
      </c>
      <c r="C7" s="9" t="s">
        <v>14</v>
      </c>
      <c r="D7" s="10">
        <v>1</v>
      </c>
      <c r="E7" s="12">
        <f>MEDIAN('01'!E7,'02'!E7,'04'!E7,'05'!E7,'06'!E7,'07'!E7)</f>
        <v>20378.37</v>
      </c>
      <c r="F7" s="12">
        <f t="shared" ref="F7:F13" si="0">D7*E7</f>
        <v>20378.37</v>
      </c>
    </row>
    <row r="8" spans="1:7" ht="12.75">
      <c r="A8" s="63"/>
      <c r="B8" s="68"/>
      <c r="C8" s="9" t="s">
        <v>15</v>
      </c>
      <c r="D8" s="10">
        <v>0</v>
      </c>
      <c r="E8" s="12"/>
      <c r="F8" s="12">
        <f t="shared" si="0"/>
        <v>0</v>
      </c>
    </row>
    <row r="9" spans="1:7" ht="12.75">
      <c r="A9" s="63"/>
      <c r="B9" s="68"/>
      <c r="C9" s="9" t="s">
        <v>10</v>
      </c>
      <c r="D9" s="10">
        <v>0</v>
      </c>
      <c r="E9" s="12"/>
      <c r="F9" s="12">
        <f t="shared" si="0"/>
        <v>0</v>
      </c>
    </row>
    <row r="10" spans="1:7" ht="12.75">
      <c r="A10" s="4">
        <v>5</v>
      </c>
      <c r="B10" s="5" t="s">
        <v>16</v>
      </c>
      <c r="C10" s="9" t="s">
        <v>17</v>
      </c>
      <c r="D10" s="10">
        <v>1</v>
      </c>
      <c r="E10" s="12">
        <f>MEDIAN('01'!E10,'02'!E10,'04'!E10,'05'!E10,'06'!E10,'07'!E10)</f>
        <v>52015.8</v>
      </c>
      <c r="F10" s="12">
        <f t="shared" si="0"/>
        <v>52015.8</v>
      </c>
    </row>
    <row r="11" spans="1:7" ht="28.5" customHeight="1">
      <c r="A11" s="62">
        <v>6</v>
      </c>
      <c r="B11" s="67" t="s">
        <v>18</v>
      </c>
      <c r="C11" s="9" t="s">
        <v>19</v>
      </c>
      <c r="D11" s="10">
        <v>0</v>
      </c>
      <c r="E11" s="12"/>
      <c r="F11" s="12">
        <f t="shared" si="0"/>
        <v>0</v>
      </c>
    </row>
    <row r="12" spans="1:7" ht="28.5" customHeight="1">
      <c r="A12" s="63"/>
      <c r="B12" s="68"/>
      <c r="C12" s="9" t="s">
        <v>20</v>
      </c>
      <c r="D12" s="10">
        <v>1</v>
      </c>
      <c r="E12" s="12">
        <f>MEDIAN('01'!E12,'02'!E12,'04'!E12,'05'!E12,'06'!E12,'07'!E12)</f>
        <v>38996.85</v>
      </c>
      <c r="F12" s="12">
        <f t="shared" si="0"/>
        <v>38996.85</v>
      </c>
    </row>
    <row r="13" spans="1:7" ht="20.25" customHeight="1">
      <c r="A13" s="63"/>
      <c r="B13" s="68"/>
      <c r="C13" s="9" t="s">
        <v>21</v>
      </c>
      <c r="D13" s="10">
        <v>0</v>
      </c>
      <c r="E13" s="12"/>
      <c r="F13" s="12">
        <f t="shared" si="0"/>
        <v>0</v>
      </c>
    </row>
    <row r="14" spans="1:7" ht="12.75">
      <c r="A14" s="6"/>
      <c r="B14" s="78" t="s">
        <v>22</v>
      </c>
      <c r="C14" s="79"/>
      <c r="D14" s="79"/>
      <c r="E14" s="79"/>
      <c r="F14" s="79"/>
    </row>
    <row r="15" spans="1:7" ht="12.75">
      <c r="A15" s="62">
        <v>7</v>
      </c>
      <c r="B15" s="67" t="s">
        <v>23</v>
      </c>
      <c r="C15" s="7" t="s">
        <v>14</v>
      </c>
      <c r="D15" s="8">
        <v>0</v>
      </c>
      <c r="E15" s="12"/>
      <c r="F15" s="12">
        <f t="shared" ref="F15:F22" si="1">D15*E15</f>
        <v>0</v>
      </c>
    </row>
    <row r="16" spans="1:7" ht="12.75">
      <c r="A16" s="63"/>
      <c r="B16" s="68"/>
      <c r="C16" s="7" t="s">
        <v>24</v>
      </c>
      <c r="D16" s="8">
        <v>24</v>
      </c>
      <c r="E16" s="12">
        <f>MEDIAN('01'!E16,'02'!E16,'04'!E16,'05'!E16,'06'!E16,'07'!E16)</f>
        <v>17400</v>
      </c>
      <c r="F16" s="12">
        <f t="shared" si="1"/>
        <v>417600</v>
      </c>
    </row>
    <row r="17" spans="1:6" ht="12.75">
      <c r="A17" s="63"/>
      <c r="B17" s="68"/>
      <c r="C17" s="7" t="s">
        <v>10</v>
      </c>
      <c r="D17" s="8">
        <v>12</v>
      </c>
      <c r="E17" s="12">
        <f>MEDIAN('01'!E17,'02'!E17,'04'!E17,'05'!E17,'06'!E17,'07'!E17)</f>
        <v>24500</v>
      </c>
      <c r="F17" s="12">
        <f t="shared" si="1"/>
        <v>294000</v>
      </c>
    </row>
    <row r="18" spans="1:6" ht="12.75">
      <c r="A18" s="4">
        <v>8</v>
      </c>
      <c r="B18" s="5" t="s">
        <v>25</v>
      </c>
      <c r="C18" s="7" t="s">
        <v>10</v>
      </c>
      <c r="D18" s="8">
        <v>12</v>
      </c>
      <c r="E18" s="12">
        <f>MEDIAN('01'!E18,'02'!E18,'04'!E18,'05'!E18,'06'!E18,'07'!E18)</f>
        <v>18500</v>
      </c>
      <c r="F18" s="12">
        <f t="shared" si="1"/>
        <v>222000</v>
      </c>
    </row>
    <row r="19" spans="1:6" ht="12.75">
      <c r="A19" s="62">
        <v>9</v>
      </c>
      <c r="B19" s="67" t="s">
        <v>26</v>
      </c>
      <c r="C19" s="7" t="s">
        <v>27</v>
      </c>
      <c r="D19" s="8">
        <v>12</v>
      </c>
      <c r="E19" s="12">
        <f>MEDIAN('01'!E19,'02'!E19,'04'!E19,'05'!E19,'06'!E19,'07'!E19)</f>
        <v>7697.5</v>
      </c>
      <c r="F19" s="12">
        <f t="shared" si="1"/>
        <v>92370</v>
      </c>
    </row>
    <row r="20" spans="1:6" ht="12.75">
      <c r="A20" s="63"/>
      <c r="B20" s="68"/>
      <c r="C20" s="7" t="s">
        <v>24</v>
      </c>
      <c r="D20" s="8">
        <v>0</v>
      </c>
      <c r="E20" s="12"/>
      <c r="F20" s="12">
        <f t="shared" si="1"/>
        <v>0</v>
      </c>
    </row>
    <row r="21" spans="1:6" ht="12.75">
      <c r="A21" s="62">
        <v>10</v>
      </c>
      <c r="B21" s="67" t="s">
        <v>28</v>
      </c>
      <c r="C21" s="7" t="s">
        <v>24</v>
      </c>
      <c r="D21" s="8">
        <v>24</v>
      </c>
      <c r="E21" s="12">
        <f>MEDIAN('01'!E21,'02'!E21,'04'!E21,'05'!E21,'06'!E21,'07'!E21)</f>
        <v>16500</v>
      </c>
      <c r="F21" s="12">
        <f t="shared" si="1"/>
        <v>396000</v>
      </c>
    </row>
    <row r="22" spans="1:6" ht="12.75">
      <c r="A22" s="63"/>
      <c r="B22" s="68"/>
      <c r="C22" s="7" t="s">
        <v>10</v>
      </c>
      <c r="D22" s="8">
        <v>12</v>
      </c>
      <c r="E22" s="12">
        <f>MEDIAN('01'!E22,'02'!E22,'04'!E22,'05'!E22,'06'!E22,'07'!E22)</f>
        <v>18500</v>
      </c>
      <c r="F22" s="12">
        <f t="shared" si="1"/>
        <v>222000</v>
      </c>
    </row>
    <row r="23" spans="1:6" ht="12.75">
      <c r="A23" s="6"/>
      <c r="B23" s="78" t="s">
        <v>29</v>
      </c>
      <c r="C23" s="79"/>
      <c r="D23" s="79"/>
      <c r="E23" s="79"/>
      <c r="F23" s="79"/>
    </row>
    <row r="24" spans="1:6" ht="12.75">
      <c r="A24" s="62">
        <v>11</v>
      </c>
      <c r="B24" s="67" t="s">
        <v>30</v>
      </c>
      <c r="C24" s="9" t="s">
        <v>14</v>
      </c>
      <c r="D24" s="10">
        <v>0</v>
      </c>
      <c r="E24" s="12"/>
      <c r="F24" s="12">
        <f t="shared" ref="F24:F32" si="2">D24*E24</f>
        <v>0</v>
      </c>
    </row>
    <row r="25" spans="1:6" ht="12.75">
      <c r="A25" s="63"/>
      <c r="B25" s="68"/>
      <c r="C25" s="9" t="s">
        <v>24</v>
      </c>
      <c r="D25" s="10">
        <v>2</v>
      </c>
      <c r="E25" s="12">
        <f>MEDIAN('01'!E25,'02'!E25,'04'!E25,'05'!E25,'06'!E25,'07'!E25)</f>
        <v>14547.073333333334</v>
      </c>
      <c r="F25" s="12">
        <f t="shared" si="2"/>
        <v>29094.146666666667</v>
      </c>
    </row>
    <row r="26" spans="1:6" ht="12.75">
      <c r="A26" s="63"/>
      <c r="B26" s="68"/>
      <c r="C26" s="9" t="s">
        <v>10</v>
      </c>
      <c r="D26" s="10">
        <v>10</v>
      </c>
      <c r="E26" s="12">
        <f>MEDIAN('01'!E26,'02'!E26,'04'!E26,'05'!E26,'06'!E26,'07'!E26)</f>
        <v>20320.61</v>
      </c>
      <c r="F26" s="12">
        <f t="shared" si="2"/>
        <v>203206.1</v>
      </c>
    </row>
    <row r="27" spans="1:6" ht="12.75">
      <c r="A27" s="62">
        <v>12</v>
      </c>
      <c r="B27" s="67" t="s">
        <v>31</v>
      </c>
      <c r="C27" s="9" t="s">
        <v>14</v>
      </c>
      <c r="D27" s="10">
        <v>12</v>
      </c>
      <c r="E27" s="12">
        <f>MEDIAN('01'!E27,'02'!E27,'04'!E27,'05'!E27,'06'!E27,'07'!E27)</f>
        <v>12310.044</v>
      </c>
      <c r="F27" s="12">
        <f t="shared" si="2"/>
        <v>147720.52799999999</v>
      </c>
    </row>
    <row r="28" spans="1:6" ht="12.75">
      <c r="A28" s="63"/>
      <c r="B28" s="68"/>
      <c r="C28" s="9" t="s">
        <v>24</v>
      </c>
      <c r="D28" s="10">
        <v>0</v>
      </c>
      <c r="E28" s="12"/>
      <c r="F28" s="12">
        <f t="shared" si="2"/>
        <v>0</v>
      </c>
    </row>
    <row r="29" spans="1:6" ht="12.75">
      <c r="A29" s="63"/>
      <c r="B29" s="68"/>
      <c r="C29" s="9" t="s">
        <v>10</v>
      </c>
      <c r="D29" s="10">
        <v>0</v>
      </c>
      <c r="E29" s="12"/>
      <c r="F29" s="12">
        <f t="shared" si="2"/>
        <v>0</v>
      </c>
    </row>
    <row r="30" spans="1:6" ht="12.75">
      <c r="A30" s="4">
        <v>13</v>
      </c>
      <c r="B30" s="5" t="s">
        <v>32</v>
      </c>
      <c r="C30" s="9" t="s">
        <v>14</v>
      </c>
      <c r="D30" s="10">
        <v>24</v>
      </c>
      <c r="E30" s="12">
        <f>MEDIAN('01'!E30,'02'!E30,'04'!E30,'05'!E30,'06'!E30,'07'!E30)</f>
        <v>12997.575000000001</v>
      </c>
      <c r="F30" s="12">
        <f t="shared" si="2"/>
        <v>311941.80000000005</v>
      </c>
    </row>
    <row r="31" spans="1:6" ht="12.75">
      <c r="A31" s="4">
        <v>14</v>
      </c>
      <c r="B31" s="5" t="s">
        <v>33</v>
      </c>
      <c r="C31" s="9" t="s">
        <v>24</v>
      </c>
      <c r="D31" s="10">
        <v>12</v>
      </c>
      <c r="E31" s="12">
        <f>MEDIAN('01'!E31,'02'!E31,'04'!E31,'05'!E31,'06'!E31,'07'!E31)</f>
        <v>20565.489999999998</v>
      </c>
      <c r="F31" s="12">
        <f t="shared" si="2"/>
        <v>246785.87999999998</v>
      </c>
    </row>
    <row r="32" spans="1:6" ht="12.75">
      <c r="A32" s="4">
        <v>15</v>
      </c>
      <c r="B32" s="5" t="s">
        <v>34</v>
      </c>
      <c r="C32" s="9" t="s">
        <v>17</v>
      </c>
      <c r="D32" s="10">
        <v>12</v>
      </c>
      <c r="E32" s="12">
        <f>MEDIAN('01'!E32,'02'!E32,'04'!E32,'05'!E32,'06'!E32,'07'!E32)</f>
        <v>6500</v>
      </c>
      <c r="F32" s="12">
        <f t="shared" si="2"/>
        <v>78000</v>
      </c>
    </row>
    <row r="33" spans="1:6" ht="12.75">
      <c r="A33" s="6"/>
      <c r="B33" s="78" t="s">
        <v>35</v>
      </c>
      <c r="C33" s="79"/>
      <c r="D33" s="79"/>
      <c r="E33" s="79"/>
      <c r="F33" s="79"/>
    </row>
    <row r="34" spans="1:6" ht="12.75">
      <c r="A34" s="62">
        <v>16</v>
      </c>
      <c r="B34" s="67" t="s">
        <v>36</v>
      </c>
      <c r="C34" s="9" t="s">
        <v>14</v>
      </c>
      <c r="D34" s="10">
        <v>24</v>
      </c>
      <c r="E34" s="12">
        <f>MEDIAN('01'!E34,'02'!E34,'04'!E34,'05'!E34,'06'!E34,'07'!E34)</f>
        <v>12818.904999999999</v>
      </c>
      <c r="F34" s="12">
        <f t="shared" ref="F34:F46" si="3">D34*E34</f>
        <v>307653.71999999997</v>
      </c>
    </row>
    <row r="35" spans="1:6" ht="12.75">
      <c r="A35" s="63"/>
      <c r="B35" s="68"/>
      <c r="C35" s="9" t="s">
        <v>24</v>
      </c>
      <c r="D35" s="10">
        <v>24</v>
      </c>
      <c r="E35" s="12">
        <f>MEDIAN('01'!E35,'02'!E35,'04'!E35,'05'!E35,'06'!E35,'07'!E35)</f>
        <v>20681.080000000002</v>
      </c>
      <c r="F35" s="12">
        <f t="shared" si="3"/>
        <v>496345.92000000004</v>
      </c>
    </row>
    <row r="36" spans="1:6" ht="12.75">
      <c r="A36" s="62">
        <v>17</v>
      </c>
      <c r="B36" s="67" t="s">
        <v>37</v>
      </c>
      <c r="C36" s="9" t="s">
        <v>38</v>
      </c>
      <c r="D36" s="10">
        <v>72</v>
      </c>
      <c r="E36" s="12">
        <f>MEDIAN('01'!E36,'02'!E36,'04'!E36,'05'!E36,'06'!E36,'07'!E36)</f>
        <v>5247.5</v>
      </c>
      <c r="F36" s="12">
        <f t="shared" si="3"/>
        <v>377820</v>
      </c>
    </row>
    <row r="37" spans="1:6" ht="12.75">
      <c r="A37" s="63"/>
      <c r="B37" s="68"/>
      <c r="C37" s="9" t="s">
        <v>24</v>
      </c>
      <c r="D37" s="10">
        <v>72</v>
      </c>
      <c r="E37" s="12">
        <f>MEDIAN('01'!E37,'02'!E37,'04'!E37,'05'!E37,'06'!E37,'07'!E37)</f>
        <v>9000</v>
      </c>
      <c r="F37" s="12">
        <f t="shared" si="3"/>
        <v>648000</v>
      </c>
    </row>
    <row r="38" spans="1:6" ht="12.75">
      <c r="A38" s="62">
        <v>18</v>
      </c>
      <c r="B38" s="67" t="s">
        <v>39</v>
      </c>
      <c r="C38" s="9" t="s">
        <v>14</v>
      </c>
      <c r="D38" s="10">
        <v>4</v>
      </c>
      <c r="E38" s="12">
        <f>MEDIAN('01'!E38,'02'!E38,'04'!E38,'05'!E38,'06'!E38,'07'!E38)</f>
        <v>17631.95</v>
      </c>
      <c r="F38" s="12">
        <f t="shared" si="3"/>
        <v>70527.8</v>
      </c>
    </row>
    <row r="39" spans="1:6" ht="12.75">
      <c r="A39" s="63"/>
      <c r="B39" s="68"/>
      <c r="C39" s="9" t="s">
        <v>24</v>
      </c>
      <c r="D39" s="10">
        <v>4</v>
      </c>
      <c r="E39" s="12">
        <f>MEDIAN('01'!E39,'02'!E39,'04'!E39,'05'!E39,'06'!E39,'07'!E39)</f>
        <v>42961.83</v>
      </c>
      <c r="F39" s="12">
        <f t="shared" si="3"/>
        <v>171847.32</v>
      </c>
    </row>
    <row r="40" spans="1:6" ht="12.75">
      <c r="A40" s="63"/>
      <c r="B40" s="68"/>
      <c r="C40" s="9" t="s">
        <v>10</v>
      </c>
      <c r="D40" s="10">
        <v>4</v>
      </c>
      <c r="E40" s="12">
        <f>MEDIAN('01'!E40,'02'!E40,'04'!E40,'05'!E40,'06'!E40,'07'!E40)</f>
        <v>51027.8</v>
      </c>
      <c r="F40" s="12">
        <f t="shared" si="3"/>
        <v>204111.2</v>
      </c>
    </row>
    <row r="41" spans="1:6" ht="12.75">
      <c r="A41" s="62">
        <v>19</v>
      </c>
      <c r="B41" s="67" t="s">
        <v>40</v>
      </c>
      <c r="C41" s="9" t="s">
        <v>14</v>
      </c>
      <c r="D41" s="10">
        <v>8</v>
      </c>
      <c r="E41" s="12">
        <f>MEDIAN('01'!E41,'02'!E41,'04'!E41,'05'!E41,'06'!E41,'07'!E41)</f>
        <v>6697.5</v>
      </c>
      <c r="F41" s="12">
        <f t="shared" si="3"/>
        <v>53580</v>
      </c>
    </row>
    <row r="42" spans="1:6" ht="12.75">
      <c r="A42" s="63"/>
      <c r="B42" s="68"/>
      <c r="C42" s="9" t="s">
        <v>24</v>
      </c>
      <c r="D42" s="10">
        <v>8</v>
      </c>
      <c r="E42" s="12">
        <f>MEDIAN('01'!E42,'02'!E42,'04'!E42,'05'!E42,'06'!E42,'07'!E42)</f>
        <v>9264.5</v>
      </c>
      <c r="F42" s="12">
        <f t="shared" si="3"/>
        <v>74116</v>
      </c>
    </row>
    <row r="43" spans="1:6" ht="12.75">
      <c r="A43" s="63"/>
      <c r="B43" s="68"/>
      <c r="C43" s="9" t="s">
        <v>10</v>
      </c>
      <c r="D43" s="10">
        <v>8</v>
      </c>
      <c r="E43" s="12">
        <f>MEDIAN('01'!E43,'02'!E43,'04'!E43,'05'!E43,'06'!E43,'07'!E43)</f>
        <v>13500</v>
      </c>
      <c r="F43" s="12">
        <f t="shared" si="3"/>
        <v>108000</v>
      </c>
    </row>
    <row r="44" spans="1:6" ht="13.5" customHeight="1">
      <c r="A44" s="69">
        <v>20</v>
      </c>
      <c r="B44" s="72" t="s">
        <v>41</v>
      </c>
      <c r="C44" s="9" t="s">
        <v>14</v>
      </c>
      <c r="D44" s="10">
        <v>6</v>
      </c>
      <c r="E44" s="12">
        <f>MEDIAN('01'!E44,'02'!E44,'04'!E44,'05'!E44,'06'!E44,'07'!E44)</f>
        <v>8088.8050000000003</v>
      </c>
      <c r="F44" s="12">
        <f t="shared" si="3"/>
        <v>48532.83</v>
      </c>
    </row>
    <row r="45" spans="1:6" ht="12.75">
      <c r="A45" s="70"/>
      <c r="B45" s="73"/>
      <c r="C45" s="9" t="s">
        <v>24</v>
      </c>
      <c r="D45" s="10">
        <v>6</v>
      </c>
      <c r="E45" s="12">
        <f>MEDIAN('01'!E45,'02'!E45,'04'!E45,'05'!E45,'06'!E45,'07'!E45)</f>
        <v>13599</v>
      </c>
      <c r="F45" s="12">
        <f t="shared" si="3"/>
        <v>81594</v>
      </c>
    </row>
    <row r="46" spans="1:6" ht="12.75" customHeight="1">
      <c r="A46" s="71"/>
      <c r="B46" s="74"/>
      <c r="C46" s="9" t="s">
        <v>10</v>
      </c>
      <c r="D46" s="10">
        <v>12</v>
      </c>
      <c r="E46" s="12">
        <f>MEDIAN('01'!E46,'02'!E46,'04'!E46,'05'!E46,'06'!E46,'07'!E46)</f>
        <v>21302.5</v>
      </c>
      <c r="F46" s="12">
        <f t="shared" si="3"/>
        <v>255630</v>
      </c>
    </row>
    <row r="47" spans="1:6" ht="12.75">
      <c r="A47" s="6"/>
      <c r="B47" s="75" t="s">
        <v>42</v>
      </c>
      <c r="C47" s="76"/>
      <c r="D47" s="76"/>
      <c r="E47" s="76"/>
      <c r="F47" s="77"/>
    </row>
    <row r="48" spans="1:6" ht="12.75">
      <c r="A48" s="62">
        <v>21</v>
      </c>
      <c r="B48" s="64" t="s">
        <v>43</v>
      </c>
      <c r="C48" s="9" t="s">
        <v>14</v>
      </c>
      <c r="D48" s="10">
        <v>4</v>
      </c>
      <c r="E48" s="12">
        <f>MEDIAN('01'!E48,'02'!E48,'04'!E48,'05'!E48,'06'!E48,'07'!E48)</f>
        <v>14320.61</v>
      </c>
      <c r="F48" s="12">
        <f>D48*E48</f>
        <v>57282.44</v>
      </c>
    </row>
    <row r="49" spans="1:7" ht="12.75">
      <c r="A49" s="63"/>
      <c r="B49" s="65"/>
      <c r="C49" s="9" t="s">
        <v>24</v>
      </c>
      <c r="D49" s="10">
        <v>4</v>
      </c>
      <c r="E49" s="12">
        <f>MEDIAN('01'!E49,'02'!E49,'04'!E49,'05'!E49,'06'!E49,'07'!E49)</f>
        <v>29801.525000000001</v>
      </c>
      <c r="F49" s="12">
        <f>D49*E49</f>
        <v>119206.1</v>
      </c>
    </row>
    <row r="50" spans="1:7" ht="12.75">
      <c r="A50" s="63"/>
      <c r="B50" s="66"/>
      <c r="C50" s="9" t="s">
        <v>10</v>
      </c>
      <c r="D50" s="10">
        <v>4</v>
      </c>
      <c r="E50" s="12">
        <f>MEDIAN('01'!E50,'02'!E50,'04'!E50,'05'!E50,'06'!E50,'07'!E50)</f>
        <v>42500</v>
      </c>
      <c r="F50" s="12">
        <f>D50*E50</f>
        <v>170000</v>
      </c>
    </row>
    <row r="51" spans="1:7" ht="33" customHeight="1">
      <c r="E51" s="19" t="s">
        <v>44</v>
      </c>
      <c r="F51" s="17">
        <f>SUM(F3,F4,F5,F7,F8,F9,F10,F11,F12,F13,F15,F16,F17,F18,F19,F20,F21,F22,F24,F25,F26,F27,F28,F29,F30,F31,F32,F34,F35,F36,F37,F38,F39,F40,F41,F42,F43,F44,F45,F46,F48,F49,F50)</f>
        <v>7350804.8946666671</v>
      </c>
    </row>
    <row r="52" spans="1:7" ht="55.5" customHeight="1">
      <c r="B52" s="14" t="s">
        <v>45</v>
      </c>
      <c r="E52" s="19" t="s">
        <v>46</v>
      </c>
      <c r="F52" s="17">
        <f>F51/100*5</f>
        <v>367540.24473333335</v>
      </c>
    </row>
    <row r="53" spans="1:7" ht="39.75" customHeight="1">
      <c r="B53" s="15"/>
      <c r="E53" s="20" t="s">
        <v>48</v>
      </c>
      <c r="F53" s="18">
        <f>SUM(F52,F51)</f>
        <v>7718345.1394000007</v>
      </c>
    </row>
    <row r="54" spans="1:7" ht="45" customHeight="1">
      <c r="B54" s="16"/>
    </row>
    <row r="55" spans="1:7" ht="19.899999999999999" customHeight="1">
      <c r="G55" s="13"/>
    </row>
    <row r="56" spans="1:7" ht="19.899999999999999" customHeight="1">
      <c r="G56" s="13"/>
    </row>
    <row r="57" spans="1:7" ht="19.899999999999999" customHeight="1">
      <c r="D57" s="13"/>
    </row>
  </sheetData>
  <mergeCells count="32">
    <mergeCell ref="A48:A50"/>
    <mergeCell ref="B48:B50"/>
    <mergeCell ref="A34:A35"/>
    <mergeCell ref="B34:B35"/>
    <mergeCell ref="A36:A37"/>
    <mergeCell ref="B36:B37"/>
    <mergeCell ref="A38:A40"/>
    <mergeCell ref="B38:B40"/>
    <mergeCell ref="A41:A43"/>
    <mergeCell ref="B41:B43"/>
    <mergeCell ref="A44:A46"/>
    <mergeCell ref="B44:B46"/>
    <mergeCell ref="B47:F47"/>
    <mergeCell ref="B33:F33"/>
    <mergeCell ref="B14:F14"/>
    <mergeCell ref="A15:A17"/>
    <mergeCell ref="B15:B17"/>
    <mergeCell ref="A19:A20"/>
    <mergeCell ref="B19:B20"/>
    <mergeCell ref="A21:A22"/>
    <mergeCell ref="B21:B22"/>
    <mergeCell ref="B23:F23"/>
    <mergeCell ref="A24:A26"/>
    <mergeCell ref="B24:B26"/>
    <mergeCell ref="A27:A29"/>
    <mergeCell ref="B27:B29"/>
    <mergeCell ref="B2:F2"/>
    <mergeCell ref="B6:F6"/>
    <mergeCell ref="A7:A9"/>
    <mergeCell ref="B7:B9"/>
    <mergeCell ref="A11:A13"/>
    <mergeCell ref="B11:B13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0889C-1F79-4CCC-A665-7E86EB7A0E52}">
  <dimension ref="A1:G56"/>
  <sheetViews>
    <sheetView showGridLines="0" workbookViewId="0">
      <pane xSplit="1" topLeftCell="B1" activePane="topRight" state="frozen"/>
      <selection pane="topRight" activeCell="E3" sqref="E3"/>
    </sheetView>
  </sheetViews>
  <sheetFormatPr defaultColWidth="100.7109375" defaultRowHeight="19.899999999999999" customHeight="1"/>
  <cols>
    <col min="1" max="1" width="7.7109375" style="1" customWidth="1"/>
    <col min="2" max="2" width="77.85546875" style="1" customWidth="1"/>
    <col min="3" max="3" width="16.85546875" style="1" customWidth="1"/>
    <col min="4" max="4" width="14.5703125" style="1" customWidth="1"/>
    <col min="5" max="5" width="19.42578125" style="13" customWidth="1"/>
    <col min="6" max="6" width="17.5703125" style="13" customWidth="1"/>
    <col min="7" max="7" width="16.28515625" style="1" customWidth="1"/>
    <col min="8" max="16384" width="100.7109375" style="1"/>
  </cols>
  <sheetData>
    <row r="1" spans="1:6" ht="39.75" customHeight="1">
      <c r="A1" s="2" t="s">
        <v>0</v>
      </c>
      <c r="B1" s="2" t="s">
        <v>1</v>
      </c>
      <c r="C1" s="2" t="s">
        <v>2</v>
      </c>
      <c r="D1" s="2" t="s">
        <v>3</v>
      </c>
      <c r="E1" s="11" t="s">
        <v>4</v>
      </c>
      <c r="F1" s="11" t="s">
        <v>5</v>
      </c>
    </row>
    <row r="2" spans="1:6" ht="20.25" customHeight="1">
      <c r="A2" s="3"/>
      <c r="B2" s="80" t="s">
        <v>6</v>
      </c>
      <c r="C2" s="81"/>
      <c r="D2" s="81"/>
      <c r="E2" s="81"/>
      <c r="F2" s="81"/>
    </row>
    <row r="3" spans="1:6" ht="12.75">
      <c r="A3" s="4">
        <v>1</v>
      </c>
      <c r="B3" s="5" t="s">
        <v>7</v>
      </c>
      <c r="C3" s="9" t="s">
        <v>8</v>
      </c>
      <c r="D3" s="10">
        <v>12</v>
      </c>
      <c r="E3" s="12">
        <f>SUM('01'!E3,'02'!E3,'04'!E3,'05'!E3,'06'!E3,'07'!E3)/7</f>
        <v>39623.40928571429</v>
      </c>
      <c r="F3" s="12">
        <f>D3*E3</f>
        <v>475480.91142857145</v>
      </c>
    </row>
    <row r="4" spans="1:6" ht="12.75">
      <c r="A4" s="4">
        <v>2</v>
      </c>
      <c r="B4" s="5" t="s">
        <v>9</v>
      </c>
      <c r="C4" s="9" t="s">
        <v>10</v>
      </c>
      <c r="D4" s="10">
        <v>12</v>
      </c>
      <c r="E4" s="12">
        <f>SUM('01'!E4,'02'!E4,'04'!E4,'05'!E4,'06'!E4,'07'!E4)/7</f>
        <v>27330.072857142859</v>
      </c>
      <c r="F4" s="12">
        <f>D4*E4</f>
        <v>327960.87428571429</v>
      </c>
    </row>
    <row r="5" spans="1:6" ht="12.75">
      <c r="A5" s="4">
        <v>3</v>
      </c>
      <c r="B5" s="5" t="s">
        <v>11</v>
      </c>
      <c r="C5" s="9" t="s">
        <v>10</v>
      </c>
      <c r="D5" s="10">
        <v>12</v>
      </c>
      <c r="E5" s="12">
        <f>SUM('01'!E5,'02'!E5,'04'!E5,'05'!E5,'06'!E5,'07'!E5)/7</f>
        <v>26536.614285714284</v>
      </c>
      <c r="F5" s="12">
        <f>D5*E5</f>
        <v>318439.37142857141</v>
      </c>
    </row>
    <row r="6" spans="1:6" ht="12.75">
      <c r="A6" s="6"/>
      <c r="B6" s="82" t="s">
        <v>12</v>
      </c>
      <c r="C6" s="79"/>
      <c r="D6" s="79"/>
      <c r="E6" s="79"/>
      <c r="F6" s="79"/>
    </row>
    <row r="7" spans="1:6" ht="12.75">
      <c r="A7" s="62">
        <v>4</v>
      </c>
      <c r="B7" s="67" t="s">
        <v>13</v>
      </c>
      <c r="C7" s="9" t="s">
        <v>14</v>
      </c>
      <c r="D7" s="10">
        <v>1</v>
      </c>
      <c r="E7" s="12">
        <f>SUM('01'!E7,'02'!E7,'04'!E7,'05'!E7,'06'!E7,'07'!E7)/7</f>
        <v>25785.404285714285</v>
      </c>
      <c r="F7" s="12">
        <f t="shared" ref="F7:F13" si="0">D7*E7</f>
        <v>25785.404285714285</v>
      </c>
    </row>
    <row r="8" spans="1:6" ht="12.75">
      <c r="A8" s="63"/>
      <c r="B8" s="68"/>
      <c r="C8" s="9" t="s">
        <v>15</v>
      </c>
      <c r="D8" s="10">
        <v>0</v>
      </c>
      <c r="E8" s="12"/>
      <c r="F8" s="12">
        <f t="shared" si="0"/>
        <v>0</v>
      </c>
    </row>
    <row r="9" spans="1:6" ht="12.75">
      <c r="A9" s="63"/>
      <c r="B9" s="68"/>
      <c r="C9" s="9" t="s">
        <v>10</v>
      </c>
      <c r="D9" s="10">
        <v>0</v>
      </c>
      <c r="E9" s="12"/>
      <c r="F9" s="12">
        <f t="shared" si="0"/>
        <v>0</v>
      </c>
    </row>
    <row r="10" spans="1:6" ht="12.75">
      <c r="A10" s="4">
        <v>5</v>
      </c>
      <c r="B10" s="5" t="s">
        <v>16</v>
      </c>
      <c r="C10" s="9" t="s">
        <v>17</v>
      </c>
      <c r="D10" s="10">
        <v>1</v>
      </c>
      <c r="E10" s="12">
        <f>SUM('01'!E10,'02'!E10,'04'!E10,'05'!E10,'06'!E10,'07'!E10)/7</f>
        <v>38807.638571428579</v>
      </c>
      <c r="F10" s="12">
        <f t="shared" si="0"/>
        <v>38807.638571428579</v>
      </c>
    </row>
    <row r="11" spans="1:6" ht="28.5" customHeight="1">
      <c r="A11" s="62">
        <v>6</v>
      </c>
      <c r="B11" s="67" t="s">
        <v>18</v>
      </c>
      <c r="C11" s="9" t="s">
        <v>19</v>
      </c>
      <c r="D11" s="10">
        <v>0</v>
      </c>
      <c r="E11" s="12"/>
      <c r="F11" s="12">
        <f t="shared" si="0"/>
        <v>0</v>
      </c>
    </row>
    <row r="12" spans="1:6" ht="28.5" customHeight="1">
      <c r="A12" s="63"/>
      <c r="B12" s="68"/>
      <c r="C12" s="9" t="s">
        <v>20</v>
      </c>
      <c r="D12" s="10">
        <v>1</v>
      </c>
      <c r="E12" s="12">
        <f>SUM('01'!E12,'02'!E12,'04'!E12,'05'!E12,'06'!E12,'07'!E12)/7</f>
        <v>26489.757142857143</v>
      </c>
      <c r="F12" s="12">
        <f t="shared" si="0"/>
        <v>26489.757142857143</v>
      </c>
    </row>
    <row r="13" spans="1:6" ht="20.25" customHeight="1">
      <c r="A13" s="63"/>
      <c r="B13" s="68"/>
      <c r="C13" s="9" t="s">
        <v>21</v>
      </c>
      <c r="D13" s="10">
        <v>0</v>
      </c>
      <c r="E13" s="12"/>
      <c r="F13" s="12">
        <f t="shared" si="0"/>
        <v>0</v>
      </c>
    </row>
    <row r="14" spans="1:6" ht="12.75">
      <c r="A14" s="6"/>
      <c r="B14" s="78" t="s">
        <v>22</v>
      </c>
      <c r="C14" s="79"/>
      <c r="D14" s="79"/>
      <c r="E14" s="79"/>
      <c r="F14" s="79"/>
    </row>
    <row r="15" spans="1:6" ht="12.75">
      <c r="A15" s="62">
        <v>7</v>
      </c>
      <c r="B15" s="67" t="s">
        <v>23</v>
      </c>
      <c r="C15" s="7" t="s">
        <v>14</v>
      </c>
      <c r="D15" s="8">
        <v>0</v>
      </c>
      <c r="E15" s="12"/>
      <c r="F15" s="12">
        <f t="shared" ref="F15:F22" si="1">D15*E15</f>
        <v>0</v>
      </c>
    </row>
    <row r="16" spans="1:6" ht="12.75">
      <c r="A16" s="63"/>
      <c r="B16" s="68"/>
      <c r="C16" s="7" t="s">
        <v>24</v>
      </c>
      <c r="D16" s="8">
        <v>24</v>
      </c>
      <c r="E16" s="12">
        <f>SUM('01'!E16,'02'!E16,'04'!E16,'05'!E16,'06'!E16,'07'!E16)/7</f>
        <v>13487.282857142856</v>
      </c>
      <c r="F16" s="12">
        <f t="shared" si="1"/>
        <v>323694.78857142857</v>
      </c>
    </row>
    <row r="17" spans="1:6" ht="12.75">
      <c r="A17" s="63"/>
      <c r="B17" s="68"/>
      <c r="C17" s="7" t="s">
        <v>10</v>
      </c>
      <c r="D17" s="8">
        <v>12</v>
      </c>
      <c r="E17" s="12">
        <f>SUM('01'!E17,'02'!E17,'04'!E17,'05'!E17,'06'!E17,'07'!E17)/7</f>
        <v>18816.638571428572</v>
      </c>
      <c r="F17" s="12">
        <f t="shared" si="1"/>
        <v>225799.66285714286</v>
      </c>
    </row>
    <row r="18" spans="1:6" ht="12.75">
      <c r="A18" s="4">
        <v>8</v>
      </c>
      <c r="B18" s="5" t="s">
        <v>25</v>
      </c>
      <c r="C18" s="7" t="s">
        <v>10</v>
      </c>
      <c r="D18" s="8">
        <v>12</v>
      </c>
      <c r="E18" s="12">
        <f>SUM('01'!E18,'02'!E18,'04'!E18,'05'!E18,'06'!E18,'07'!E18)/7</f>
        <v>15462.674285714285</v>
      </c>
      <c r="F18" s="12">
        <f t="shared" si="1"/>
        <v>185552.09142857144</v>
      </c>
    </row>
    <row r="19" spans="1:6" ht="12.75">
      <c r="A19" s="62">
        <v>9</v>
      </c>
      <c r="B19" s="67" t="s">
        <v>26</v>
      </c>
      <c r="C19" s="7" t="s">
        <v>27</v>
      </c>
      <c r="D19" s="8">
        <v>12</v>
      </c>
      <c r="E19" s="12">
        <f>SUM('01'!E19,'02'!E19,'04'!E19,'05'!E19,'06'!E19,'07'!E19)/7</f>
        <v>6752.4268571428565</v>
      </c>
      <c r="F19" s="12">
        <f t="shared" si="1"/>
        <v>81029.122285714286</v>
      </c>
    </row>
    <row r="20" spans="1:6" ht="12.75">
      <c r="A20" s="63"/>
      <c r="B20" s="68"/>
      <c r="C20" s="7" t="s">
        <v>24</v>
      </c>
      <c r="D20" s="8">
        <v>0</v>
      </c>
      <c r="E20" s="12"/>
      <c r="F20" s="12">
        <f t="shared" si="1"/>
        <v>0</v>
      </c>
    </row>
    <row r="21" spans="1:6" ht="12.75">
      <c r="A21" s="62">
        <v>10</v>
      </c>
      <c r="B21" s="67" t="s">
        <v>28</v>
      </c>
      <c r="C21" s="7" t="s">
        <v>24</v>
      </c>
      <c r="D21" s="8">
        <v>24</v>
      </c>
      <c r="E21" s="12">
        <f>SUM('01'!E21,'02'!E21,'04'!E21,'05'!E21,'06'!E21,'07'!E21)/7</f>
        <v>13255.625714285712</v>
      </c>
      <c r="F21" s="12">
        <f t="shared" si="1"/>
        <v>318135.01714285708</v>
      </c>
    </row>
    <row r="22" spans="1:6" ht="12.75">
      <c r="A22" s="63"/>
      <c r="B22" s="68"/>
      <c r="C22" s="7" t="s">
        <v>10</v>
      </c>
      <c r="D22" s="8">
        <v>12</v>
      </c>
      <c r="E22" s="12">
        <f>SUM('01'!E22,'02'!E22,'04'!E22,'05'!E22,'06'!E22,'07'!E22)/7</f>
        <v>19855.21</v>
      </c>
      <c r="F22" s="12">
        <f t="shared" si="1"/>
        <v>238262.52</v>
      </c>
    </row>
    <row r="23" spans="1:6" ht="12.75">
      <c r="A23" s="6"/>
      <c r="B23" s="78" t="s">
        <v>29</v>
      </c>
      <c r="C23" s="79"/>
      <c r="D23" s="79"/>
      <c r="E23" s="79"/>
      <c r="F23" s="79"/>
    </row>
    <row r="24" spans="1:6" ht="12.75">
      <c r="A24" s="62">
        <v>11</v>
      </c>
      <c r="B24" s="67" t="s">
        <v>30</v>
      </c>
      <c r="C24" s="9" t="s">
        <v>14</v>
      </c>
      <c r="D24" s="10">
        <v>0</v>
      </c>
      <c r="E24" s="12"/>
      <c r="F24" s="12">
        <f t="shared" ref="F24:F32" si="2">D24*E24</f>
        <v>0</v>
      </c>
    </row>
    <row r="25" spans="1:6" ht="12.75">
      <c r="A25" s="63"/>
      <c r="B25" s="68"/>
      <c r="C25" s="9" t="s">
        <v>24</v>
      </c>
      <c r="D25" s="10">
        <v>2</v>
      </c>
      <c r="E25" s="12">
        <f>SUM('01'!E25,'02'!E25,'04'!E25,'05'!E25,'06'!E25,'07'!E25)/7</f>
        <v>19484.878095238095</v>
      </c>
      <c r="F25" s="12">
        <f t="shared" si="2"/>
        <v>38969.75619047619</v>
      </c>
    </row>
    <row r="26" spans="1:6" ht="12.75">
      <c r="A26" s="63"/>
      <c r="B26" s="68"/>
      <c r="C26" s="9" t="s">
        <v>10</v>
      </c>
      <c r="D26" s="10">
        <v>10</v>
      </c>
      <c r="E26" s="12">
        <f>SUM('01'!E26,'02'!E26,'04'!E26,'05'!E26,'06'!E26,'07'!E26)/7</f>
        <v>26674.745714285713</v>
      </c>
      <c r="F26" s="12">
        <f t="shared" si="2"/>
        <v>266747.45714285714</v>
      </c>
    </row>
    <row r="27" spans="1:6" ht="12.75">
      <c r="A27" s="62">
        <v>12</v>
      </c>
      <c r="B27" s="67" t="s">
        <v>31</v>
      </c>
      <c r="C27" s="9" t="s">
        <v>14</v>
      </c>
      <c r="D27" s="10">
        <v>12</v>
      </c>
      <c r="E27" s="12">
        <f>SUM('01'!E27,'02'!E27,'04'!E27,'05'!E27,'06'!E27,'07'!E27)/7</f>
        <v>14090.084000000001</v>
      </c>
      <c r="F27" s="12">
        <f t="shared" si="2"/>
        <v>169081.008</v>
      </c>
    </row>
    <row r="28" spans="1:6" ht="12.75">
      <c r="A28" s="63"/>
      <c r="B28" s="68"/>
      <c r="C28" s="9" t="s">
        <v>24</v>
      </c>
      <c r="D28" s="10">
        <v>0</v>
      </c>
      <c r="E28" s="12"/>
      <c r="F28" s="12">
        <f t="shared" si="2"/>
        <v>0</v>
      </c>
    </row>
    <row r="29" spans="1:6" ht="12.75">
      <c r="A29" s="63"/>
      <c r="B29" s="68"/>
      <c r="C29" s="9" t="s">
        <v>10</v>
      </c>
      <c r="D29" s="10">
        <v>0</v>
      </c>
      <c r="E29" s="12"/>
      <c r="F29" s="12">
        <f t="shared" si="2"/>
        <v>0</v>
      </c>
    </row>
    <row r="30" spans="1:6" ht="12.75">
      <c r="A30" s="4">
        <v>13</v>
      </c>
      <c r="B30" s="5" t="s">
        <v>32</v>
      </c>
      <c r="C30" s="9" t="s">
        <v>14</v>
      </c>
      <c r="D30" s="10">
        <v>24</v>
      </c>
      <c r="E30" s="12">
        <f>SUM('01'!E30,'02'!E30,'04'!E30,'05'!E30,'06'!E30,'07'!E30)/7</f>
        <v>14411.676857142857</v>
      </c>
      <c r="F30" s="12">
        <f t="shared" si="2"/>
        <v>345880.24457142857</v>
      </c>
    </row>
    <row r="31" spans="1:6" ht="12.75">
      <c r="A31" s="4">
        <v>14</v>
      </c>
      <c r="B31" s="5" t="s">
        <v>33</v>
      </c>
      <c r="C31" s="9" t="s">
        <v>24</v>
      </c>
      <c r="D31" s="10">
        <v>12</v>
      </c>
      <c r="E31" s="12">
        <f>SUM('01'!E31,'02'!E31,'04'!E31,'05'!E31,'06'!E31,'07'!E31)/7</f>
        <v>22233.568571428568</v>
      </c>
      <c r="F31" s="12">
        <f t="shared" si="2"/>
        <v>266802.82285714283</v>
      </c>
    </row>
    <row r="32" spans="1:6" ht="12.75">
      <c r="A32" s="4">
        <v>15</v>
      </c>
      <c r="B32" s="5" t="s">
        <v>34</v>
      </c>
      <c r="C32" s="9" t="s">
        <v>17</v>
      </c>
      <c r="D32" s="10">
        <v>12</v>
      </c>
      <c r="E32" s="12">
        <f>SUM('01'!E32,'02'!E32,'04'!E32,'05'!E32,'06'!E32,'07'!E32)/7</f>
        <v>9213.1542857142867</v>
      </c>
      <c r="F32" s="12">
        <f t="shared" si="2"/>
        <v>110557.85142857145</v>
      </c>
    </row>
    <row r="33" spans="1:6" ht="12.75">
      <c r="A33" s="6"/>
      <c r="B33" s="78" t="s">
        <v>35</v>
      </c>
      <c r="C33" s="79"/>
      <c r="D33" s="79"/>
      <c r="E33" s="79"/>
      <c r="F33" s="79"/>
    </row>
    <row r="34" spans="1:6" ht="12.75">
      <c r="A34" s="62">
        <v>16</v>
      </c>
      <c r="B34" s="67" t="s">
        <v>36</v>
      </c>
      <c r="C34" s="9" t="s">
        <v>14</v>
      </c>
      <c r="D34" s="10">
        <v>24</v>
      </c>
      <c r="E34" s="12">
        <f>SUM('01'!E34,'02'!E34,'04'!E34,'05'!E34,'06'!E34,'07'!E34)/7</f>
        <v>9782.3828571428567</v>
      </c>
      <c r="F34" s="12">
        <f t="shared" ref="F34:F46" si="3">D34*E34</f>
        <v>234777.18857142856</v>
      </c>
    </row>
    <row r="35" spans="1:6" ht="12.75">
      <c r="A35" s="63"/>
      <c r="B35" s="68"/>
      <c r="C35" s="9" t="s">
        <v>24</v>
      </c>
      <c r="D35" s="10">
        <v>24</v>
      </c>
      <c r="E35" s="12">
        <f>SUM('01'!E35,'02'!E35,'04'!E35,'05'!E35,'06'!E35,'07'!E35)/7</f>
        <v>16436.292857142857</v>
      </c>
      <c r="F35" s="12">
        <f t="shared" si="3"/>
        <v>394471.02857142856</v>
      </c>
    </row>
    <row r="36" spans="1:6" ht="12.75">
      <c r="A36" s="62">
        <v>17</v>
      </c>
      <c r="B36" s="67" t="s">
        <v>37</v>
      </c>
      <c r="C36" s="9" t="s">
        <v>38</v>
      </c>
      <c r="D36" s="10">
        <v>72</v>
      </c>
      <c r="E36" s="12">
        <f>SUM('01'!E36,'02'!E36,'04'!E36,'05'!E36,'06'!E36,'07'!E36)/7</f>
        <v>5518.2828571428563</v>
      </c>
      <c r="F36" s="12">
        <f t="shared" si="3"/>
        <v>397316.36571428564</v>
      </c>
    </row>
    <row r="37" spans="1:6" ht="12.75">
      <c r="A37" s="63"/>
      <c r="B37" s="68"/>
      <c r="C37" s="9" t="s">
        <v>24</v>
      </c>
      <c r="D37" s="10">
        <v>72</v>
      </c>
      <c r="E37" s="12">
        <f>SUM('01'!E37,'02'!E37,'04'!E37,'05'!E37,'06'!E37,'07'!E37)/7</f>
        <v>8658.2071428571417</v>
      </c>
      <c r="F37" s="12">
        <f t="shared" si="3"/>
        <v>623390.91428571416</v>
      </c>
    </row>
    <row r="38" spans="1:6" ht="12.75">
      <c r="A38" s="62">
        <v>18</v>
      </c>
      <c r="B38" s="67" t="s">
        <v>39</v>
      </c>
      <c r="C38" s="9" t="s">
        <v>14</v>
      </c>
      <c r="D38" s="10">
        <v>4</v>
      </c>
      <c r="E38" s="12">
        <f>SUM('01'!E38,'02'!E38,'04'!E38,'05'!E38,'06'!E38,'07'!E38)/7</f>
        <v>20419.39857142857</v>
      </c>
      <c r="F38" s="12">
        <f t="shared" si="3"/>
        <v>81677.59428571428</v>
      </c>
    </row>
    <row r="39" spans="1:6" ht="12.75">
      <c r="A39" s="63"/>
      <c r="B39" s="68"/>
      <c r="C39" s="9" t="s">
        <v>24</v>
      </c>
      <c r="D39" s="10">
        <v>4</v>
      </c>
      <c r="E39" s="12">
        <f>SUM('01'!E39,'02'!E39,'04'!E39,'05'!E39,'06'!E39,'07'!E39)/7</f>
        <v>35877.047142857147</v>
      </c>
      <c r="F39" s="12">
        <f t="shared" si="3"/>
        <v>143508.18857142859</v>
      </c>
    </row>
    <row r="40" spans="1:6" ht="12.75">
      <c r="A40" s="63"/>
      <c r="B40" s="68"/>
      <c r="C40" s="9" t="s">
        <v>10</v>
      </c>
      <c r="D40" s="10">
        <v>4</v>
      </c>
      <c r="E40" s="12">
        <f>SUM('01'!E40,'02'!E40,'04'!E40,'05'!E40,'06'!E40,'07'!E40)/7</f>
        <v>48199.148571428574</v>
      </c>
      <c r="F40" s="12">
        <f t="shared" si="3"/>
        <v>192796.59428571429</v>
      </c>
    </row>
    <row r="41" spans="1:6" ht="12.75">
      <c r="A41" s="62">
        <v>19</v>
      </c>
      <c r="B41" s="67" t="s">
        <v>40</v>
      </c>
      <c r="C41" s="9" t="s">
        <v>14</v>
      </c>
      <c r="D41" s="10">
        <v>8</v>
      </c>
      <c r="E41" s="12">
        <f>SUM('01'!E41,'02'!E41,'04'!E41,'05'!E41,'06'!E41,'07'!E41)/7</f>
        <v>6485.3485714285716</v>
      </c>
      <c r="F41" s="12">
        <f t="shared" si="3"/>
        <v>51882.788571428573</v>
      </c>
    </row>
    <row r="42" spans="1:6" ht="12.75">
      <c r="A42" s="63"/>
      <c r="B42" s="68"/>
      <c r="C42" s="9" t="s">
        <v>24</v>
      </c>
      <c r="D42" s="10">
        <v>8</v>
      </c>
      <c r="E42" s="12">
        <f>SUM('01'!E42,'02'!E42,'04'!E42,'05'!E42,'06'!E42,'07'!E42)/7</f>
        <v>11260.095000000001</v>
      </c>
      <c r="F42" s="12">
        <f t="shared" si="3"/>
        <v>90080.760000000009</v>
      </c>
    </row>
    <row r="43" spans="1:6" ht="12.75">
      <c r="A43" s="63"/>
      <c r="B43" s="68"/>
      <c r="C43" s="9" t="s">
        <v>10</v>
      </c>
      <c r="D43" s="10">
        <v>8</v>
      </c>
      <c r="E43" s="12">
        <f>SUM('01'!E43,'02'!E43,'04'!E43,'05'!E43,'06'!E43,'07'!E43)/7</f>
        <v>16525.052857142855</v>
      </c>
      <c r="F43" s="12">
        <f t="shared" si="3"/>
        <v>132200.42285714284</v>
      </c>
    </row>
    <row r="44" spans="1:6" ht="13.5" customHeight="1">
      <c r="A44" s="69">
        <v>20</v>
      </c>
      <c r="B44" s="72" t="s">
        <v>41</v>
      </c>
      <c r="C44" s="9" t="s">
        <v>14</v>
      </c>
      <c r="D44" s="10">
        <v>6</v>
      </c>
      <c r="E44" s="12">
        <f>SUM('01'!E44,'02'!E44,'04'!E44,'05'!E44,'06'!E44,'07'!E44)/7</f>
        <v>7112.5157142857142</v>
      </c>
      <c r="F44" s="12">
        <f t="shared" si="3"/>
        <v>42675.094285714287</v>
      </c>
    </row>
    <row r="45" spans="1:6" ht="12.75">
      <c r="A45" s="70"/>
      <c r="B45" s="73"/>
      <c r="C45" s="9" t="s">
        <v>24</v>
      </c>
      <c r="D45" s="10">
        <v>6</v>
      </c>
      <c r="E45" s="12">
        <f>SUM('01'!E45,'02'!E45,'04'!E45,'05'!E45,'06'!E45,'07'!E45)/7</f>
        <v>11999.932142857142</v>
      </c>
      <c r="F45" s="12">
        <f t="shared" si="3"/>
        <v>71999.592857142852</v>
      </c>
    </row>
    <row r="46" spans="1:6" ht="12.75" customHeight="1">
      <c r="A46" s="71"/>
      <c r="B46" s="74"/>
      <c r="C46" s="9" t="s">
        <v>10</v>
      </c>
      <c r="D46" s="10">
        <v>12</v>
      </c>
      <c r="E46" s="12">
        <f>SUM('01'!E46,'02'!E46,'04'!E46,'05'!E46,'06'!E46,'07'!E46)/7</f>
        <v>19435.348571428571</v>
      </c>
      <c r="F46" s="12">
        <f t="shared" si="3"/>
        <v>233224.18285714285</v>
      </c>
    </row>
    <row r="47" spans="1:6" ht="12.75">
      <c r="A47" s="6"/>
      <c r="B47" s="75" t="s">
        <v>42</v>
      </c>
      <c r="C47" s="76"/>
      <c r="D47" s="76"/>
      <c r="E47" s="76"/>
      <c r="F47" s="77"/>
    </row>
    <row r="48" spans="1:6" ht="12.75">
      <c r="A48" s="62">
        <v>21</v>
      </c>
      <c r="B48" s="64" t="s">
        <v>43</v>
      </c>
      <c r="C48" s="9" t="s">
        <v>14</v>
      </c>
      <c r="D48" s="10">
        <v>4</v>
      </c>
      <c r="E48" s="12">
        <f>SUM('01'!E48,'02'!E48,'04'!E48,'05'!E48,'06'!E48,'07'!E48)/7</f>
        <v>15937.635714285716</v>
      </c>
      <c r="F48" s="12">
        <f>D48*E48</f>
        <v>63750.542857142864</v>
      </c>
    </row>
    <row r="49" spans="1:7" ht="12.75">
      <c r="A49" s="63"/>
      <c r="B49" s="65"/>
      <c r="C49" s="9" t="s">
        <v>24</v>
      </c>
      <c r="D49" s="10">
        <v>4</v>
      </c>
      <c r="E49" s="12">
        <f>SUM('01'!E49,'02'!E49,'04'!E49,'05'!E49,'06'!E49,'07'!E49)/7</f>
        <v>24799.551428571427</v>
      </c>
      <c r="F49" s="12">
        <f>D49*E49</f>
        <v>99198.205714285708</v>
      </c>
    </row>
    <row r="50" spans="1:7" ht="12.75">
      <c r="A50" s="63"/>
      <c r="B50" s="66"/>
      <c r="C50" s="9" t="s">
        <v>10</v>
      </c>
      <c r="D50" s="10">
        <v>4</v>
      </c>
      <c r="E50" s="12">
        <f>SUM('01'!E50,'02'!E50,'04'!E50,'05'!E50,'06'!E50,'07'!E50)/7</f>
        <v>34614.29</v>
      </c>
      <c r="F50" s="12">
        <f>D50*E50</f>
        <v>138457.16</v>
      </c>
    </row>
    <row r="51" spans="1:7" ht="33" customHeight="1">
      <c r="E51" s="19" t="s">
        <v>44</v>
      </c>
      <c r="F51" s="17">
        <f>SUM(F3,F4,F5,F7,F8,F9,F10,F11,F12,F13,F15,F16,F17,F18,F19,F20,F21,F22,F24,F25,F26,F27,F28,F29,F30,F31,F32,F34,F35,F36,F37,F38,F39,F40,F41,F42,F43,F44,F45,F46,F48,F49,F50)</f>
        <v>6774882.9239047617</v>
      </c>
    </row>
    <row r="52" spans="1:7" ht="55.5" customHeight="1">
      <c r="B52" s="14" t="s">
        <v>45</v>
      </c>
      <c r="D52" s="50"/>
      <c r="E52" s="19" t="s">
        <v>46</v>
      </c>
      <c r="F52" s="17">
        <f>F51/100*5</f>
        <v>338744.14619523805</v>
      </c>
    </row>
    <row r="53" spans="1:7" ht="39.75" customHeight="1">
      <c r="B53" s="15"/>
      <c r="E53" s="20" t="s">
        <v>48</v>
      </c>
      <c r="F53" s="18">
        <f>SUM(F52,F51)</f>
        <v>7113627.0701000001</v>
      </c>
    </row>
    <row r="54" spans="1:7" ht="45" customHeight="1">
      <c r="B54" s="16"/>
    </row>
    <row r="55" spans="1:7" ht="19.899999999999999" customHeight="1">
      <c r="G55" s="13"/>
    </row>
    <row r="56" spans="1:7" ht="19.899999999999999" customHeight="1">
      <c r="G56" s="13"/>
    </row>
  </sheetData>
  <mergeCells count="32">
    <mergeCell ref="B2:F2"/>
    <mergeCell ref="B6:F6"/>
    <mergeCell ref="A7:A9"/>
    <mergeCell ref="B7:B9"/>
    <mergeCell ref="A11:A13"/>
    <mergeCell ref="B11:B13"/>
    <mergeCell ref="B33:F33"/>
    <mergeCell ref="B14:F14"/>
    <mergeCell ref="A15:A17"/>
    <mergeCell ref="B15:B17"/>
    <mergeCell ref="A19:A20"/>
    <mergeCell ref="B19:B20"/>
    <mergeCell ref="A21:A22"/>
    <mergeCell ref="B21:B22"/>
    <mergeCell ref="B23:F23"/>
    <mergeCell ref="A24:A26"/>
    <mergeCell ref="B24:B26"/>
    <mergeCell ref="A27:A29"/>
    <mergeCell ref="B27:B29"/>
    <mergeCell ref="A48:A50"/>
    <mergeCell ref="B48:B50"/>
    <mergeCell ref="A34:A35"/>
    <mergeCell ref="B34:B35"/>
    <mergeCell ref="A36:A37"/>
    <mergeCell ref="B36:B37"/>
    <mergeCell ref="A38:A40"/>
    <mergeCell ref="B38:B40"/>
    <mergeCell ref="A41:A43"/>
    <mergeCell ref="B41:B43"/>
    <mergeCell ref="A44:A46"/>
    <mergeCell ref="B44:B46"/>
    <mergeCell ref="B47:F47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01</vt:lpstr>
      <vt:lpstr>02</vt:lpstr>
      <vt:lpstr>03</vt:lpstr>
      <vt:lpstr>04</vt:lpstr>
      <vt:lpstr>05</vt:lpstr>
      <vt:lpstr>06</vt:lpstr>
      <vt:lpstr>07</vt:lpstr>
      <vt:lpstr>Estimativa - CAPES MEDIANA</vt:lpstr>
      <vt:lpstr>Estimativa - CAPES MÉDIA</vt:lpstr>
      <vt:lpstr>ATESTADOS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Simone da Silva Barros</dc:creator>
  <cp:keywords/>
  <dc:description/>
  <cp:lastModifiedBy>Elza Barros</cp:lastModifiedBy>
  <cp:revision/>
  <dcterms:created xsi:type="dcterms:W3CDTF">2023-11-09T13:34:21Z</dcterms:created>
  <dcterms:modified xsi:type="dcterms:W3CDTF">2025-02-03T20:09:52Z</dcterms:modified>
  <cp:category/>
  <cp:contentStatus/>
</cp:coreProperties>
</file>