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defaultThemeVersion="166925"/>
  <mc:AlternateContent xmlns:mc="http://schemas.openxmlformats.org/markup-compatibility/2006">
    <mc:Choice Requires="x15">
      <x15ac:absPath xmlns:x15ac="http://schemas.microsoft.com/office/spreadsheetml/2010/11/ac" url="/Users/Adriano/Dropbox/CAPES_2018-2022/Anexos 15a18/"/>
    </mc:Choice>
  </mc:AlternateContent>
  <xr:revisionPtr revIDLastSave="0" documentId="13_ncr:1_{26E32E66-6B54-8641-BA29-EDF9A6EFF24F}" xr6:coauthVersionLast="45" xr6:coauthVersionMax="45" xr10:uidLastSave="{00000000-0000-0000-0000-000000000000}"/>
  <bookViews>
    <workbookView xWindow="6640" yWindow="1100" windowWidth="28340" windowHeight="18940" xr2:uid="{4896DE8A-2D8B-0046-AE92-A5FF5C2E8342}"/>
  </bookViews>
  <sheets>
    <sheet name="Conferência" sheetId="5" r:id="rId1"/>
    <sheet name="Anexo 15" sheetId="1" r:id="rId2"/>
    <sheet name="Anexo 16" sheetId="2" r:id="rId3"/>
    <sheet name="Anexo 17" sheetId="3" r:id="rId4"/>
    <sheet name="Anexo 18" sheetId="4" r:id="rId5"/>
    <sheet name="2.1.2." sheetId="10" state="hidden" r:id="rId6"/>
    <sheet name="2.1.2._" sheetId="11" r:id="rId7"/>
    <sheet name="2.2.2." sheetId="7" r:id="rId8"/>
    <sheet name="2.4.n." sheetId="12" state="hidden" r:id="rId9"/>
    <sheet name="2.4.n._" sheetId="13" r:id="rId10"/>
    <sheet name="3.2.1(TT)" sheetId="14" state="hidden" r:id="rId11"/>
    <sheet name="3.2.1.(TT)_" sheetId="15" r:id="rId12"/>
    <sheet name="3.2.1.(AC)" sheetId="8" state="hidden" r:id="rId13"/>
    <sheet name="3.2.1.(AC)_" sheetId="9" r:id="rId14"/>
    <sheet name="Lista de Programas" sheetId="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4" l="1"/>
  <c r="B45" i="4"/>
  <c r="B44" i="4"/>
  <c r="B43" i="4"/>
  <c r="B42" i="4"/>
  <c r="B34" i="4"/>
  <c r="B34" i="3"/>
  <c r="B35" i="2"/>
  <c r="B46" i="3"/>
  <c r="B45" i="3"/>
  <c r="B44" i="3"/>
  <c r="B43" i="3"/>
  <c r="B42" i="3"/>
  <c r="B52" i="2"/>
  <c r="B51" i="2"/>
  <c r="B50" i="2"/>
  <c r="B49" i="2"/>
  <c r="B48" i="2"/>
  <c r="B46" i="1"/>
  <c r="B45" i="1"/>
  <c r="B44" i="1"/>
  <c r="B43" i="1"/>
  <c r="B42" i="1"/>
  <c r="B34" i="1"/>
  <c r="F2" i="5"/>
  <c r="E2" i="5"/>
  <c r="D2" i="5"/>
  <c r="C2" i="5"/>
  <c r="B2" i="5"/>
  <c r="B51" i="4" l="1"/>
  <c r="B50" i="4"/>
  <c r="B49" i="4"/>
  <c r="B48" i="4"/>
  <c r="B47" i="4"/>
  <c r="B41" i="4"/>
  <c r="B40" i="4"/>
  <c r="B39" i="4"/>
  <c r="B38" i="4"/>
  <c r="B37" i="4"/>
  <c r="B35" i="4"/>
  <c r="B33" i="4"/>
  <c r="B57" i="2"/>
  <c r="B56" i="2"/>
  <c r="B55" i="2"/>
  <c r="B54" i="2"/>
  <c r="B53" i="2"/>
  <c r="B51" i="1"/>
  <c r="B50" i="1"/>
  <c r="B49" i="1"/>
  <c r="B48" i="1"/>
  <c r="B47" i="1"/>
  <c r="B36" i="2"/>
  <c r="B35" i="1"/>
  <c r="B51" i="3"/>
  <c r="B35" i="5" s="1"/>
  <c r="B50" i="3"/>
  <c r="B49" i="3"/>
  <c r="B48" i="3"/>
  <c r="B47" i="3"/>
  <c r="B31" i="5" s="1"/>
  <c r="B35" i="3"/>
  <c r="K11" i="14" l="1"/>
  <c r="G11" i="14"/>
  <c r="C11" i="14"/>
  <c r="I10" i="14"/>
  <c r="E10" i="14"/>
  <c r="K9" i="14"/>
  <c r="G9" i="14"/>
  <c r="C9" i="14"/>
  <c r="I8" i="14"/>
  <c r="E8" i="14"/>
  <c r="K7" i="14"/>
  <c r="G7" i="14"/>
  <c r="C7" i="14"/>
  <c r="J11" i="14"/>
  <c r="F11" i="14"/>
  <c r="B11" i="14"/>
  <c r="H10" i="14"/>
  <c r="D10" i="14"/>
  <c r="J9" i="14"/>
  <c r="F9" i="14"/>
  <c r="B9" i="14"/>
  <c r="H8" i="14"/>
  <c r="D8" i="14"/>
  <c r="J7" i="14"/>
  <c r="F7" i="14"/>
  <c r="B7" i="14"/>
  <c r="I11" i="14"/>
  <c r="E11" i="14"/>
  <c r="K10" i="14"/>
  <c r="G10" i="14"/>
  <c r="C10" i="14"/>
  <c r="I9" i="14"/>
  <c r="E9" i="14"/>
  <c r="K8" i="14"/>
  <c r="G8" i="14"/>
  <c r="C8" i="14"/>
  <c r="I7" i="14"/>
  <c r="E7" i="14"/>
  <c r="H11" i="14"/>
  <c r="D11" i="14"/>
  <c r="J10" i="14"/>
  <c r="F10" i="14"/>
  <c r="B10" i="14"/>
  <c r="H9" i="14"/>
  <c r="D9" i="14"/>
  <c r="J8" i="14"/>
  <c r="F8" i="14"/>
  <c r="B8" i="14"/>
  <c r="H7" i="14"/>
  <c r="D7" i="14"/>
  <c r="B34" i="5"/>
  <c r="K20" i="12"/>
  <c r="G20" i="12"/>
  <c r="C20" i="12"/>
  <c r="J20" i="12"/>
  <c r="F20" i="12"/>
  <c r="B20" i="12"/>
  <c r="I20" i="12"/>
  <c r="E20" i="12"/>
  <c r="H20" i="12"/>
  <c r="D20" i="12"/>
  <c r="K21" i="12"/>
  <c r="G21" i="12"/>
  <c r="C21" i="12"/>
  <c r="K19" i="12"/>
  <c r="G19" i="12"/>
  <c r="C19" i="12"/>
  <c r="I18" i="12"/>
  <c r="E18" i="12"/>
  <c r="K17" i="12"/>
  <c r="G17" i="12"/>
  <c r="C17" i="12"/>
  <c r="J21" i="12"/>
  <c r="F21" i="12"/>
  <c r="B21" i="12"/>
  <c r="J19" i="12"/>
  <c r="F19" i="12"/>
  <c r="B19" i="12"/>
  <c r="H18" i="12"/>
  <c r="D18" i="12"/>
  <c r="J17" i="12"/>
  <c r="F17" i="12"/>
  <c r="B17" i="12"/>
  <c r="I21" i="12"/>
  <c r="E21" i="12"/>
  <c r="I19" i="12"/>
  <c r="E19" i="12"/>
  <c r="K18" i="12"/>
  <c r="G18" i="12"/>
  <c r="C18" i="12"/>
  <c r="I17" i="12"/>
  <c r="E17" i="12"/>
  <c r="H21" i="12"/>
  <c r="D21" i="12"/>
  <c r="H19" i="12"/>
  <c r="D19" i="12"/>
  <c r="J18" i="12"/>
  <c r="F18" i="12"/>
  <c r="B18" i="12"/>
  <c r="H17" i="12"/>
  <c r="D17" i="12"/>
  <c r="B40" i="5"/>
  <c r="B32" i="5"/>
  <c r="K18" i="10"/>
  <c r="G18" i="10"/>
  <c r="C18" i="10"/>
  <c r="D18" i="10"/>
  <c r="J18" i="10"/>
  <c r="F18" i="10"/>
  <c r="B18" i="10"/>
  <c r="I18" i="10"/>
  <c r="E18" i="10"/>
  <c r="H18" i="10"/>
  <c r="K21" i="10"/>
  <c r="G21" i="10"/>
  <c r="C21" i="10"/>
  <c r="I20" i="10"/>
  <c r="E20" i="10"/>
  <c r="K19" i="10"/>
  <c r="G19" i="10"/>
  <c r="C19" i="10"/>
  <c r="K17" i="10"/>
  <c r="G17" i="10"/>
  <c r="C17" i="10"/>
  <c r="D20" i="10"/>
  <c r="F19" i="10"/>
  <c r="J21" i="10"/>
  <c r="F21" i="10"/>
  <c r="B21" i="10"/>
  <c r="H20" i="10"/>
  <c r="J19" i="10"/>
  <c r="B19" i="10"/>
  <c r="J17" i="10"/>
  <c r="F17" i="10"/>
  <c r="B17" i="10"/>
  <c r="I21" i="10"/>
  <c r="E21" i="10"/>
  <c r="K20" i="10"/>
  <c r="G20" i="10"/>
  <c r="C20" i="10"/>
  <c r="I19" i="10"/>
  <c r="E19" i="10"/>
  <c r="I17" i="10"/>
  <c r="E17" i="10"/>
  <c r="H21" i="10"/>
  <c r="D21" i="10"/>
  <c r="J20" i="10"/>
  <c r="F20" i="10"/>
  <c r="B20" i="10"/>
  <c r="H19" i="10"/>
  <c r="D19" i="10"/>
  <c r="H17" i="10"/>
  <c r="D17" i="10"/>
  <c r="B33" i="5"/>
  <c r="B38" i="5"/>
  <c r="B9" i="5"/>
  <c r="B39" i="5"/>
  <c r="B10" i="5"/>
  <c r="B37" i="5"/>
  <c r="B41" i="5"/>
  <c r="B41" i="3"/>
  <c r="B40" i="3"/>
  <c r="B39" i="3"/>
  <c r="B38" i="3"/>
  <c r="B37" i="3"/>
  <c r="B33" i="3"/>
  <c r="B47" i="2"/>
  <c r="B23" i="5" s="1"/>
  <c r="B46" i="2"/>
  <c r="B22" i="5" s="1"/>
  <c r="B45" i="2"/>
  <c r="B21" i="5" s="1"/>
  <c r="B44" i="2"/>
  <c r="B20" i="5" s="1"/>
  <c r="B43" i="2"/>
  <c r="B19" i="5" s="1"/>
  <c r="B34" i="2"/>
  <c r="B7" i="5" s="1"/>
  <c r="B42" i="2"/>
  <c r="B41" i="2"/>
  <c r="B40" i="2"/>
  <c r="B39" i="2"/>
  <c r="B38" i="2"/>
  <c r="B8" i="5"/>
  <c r="B33" i="2"/>
  <c r="B29" i="5"/>
  <c r="B28" i="5"/>
  <c r="B27" i="5"/>
  <c r="B26" i="5"/>
  <c r="B25" i="5"/>
  <c r="B41" i="1"/>
  <c r="B40" i="1"/>
  <c r="B39" i="1"/>
  <c r="B38" i="1"/>
  <c r="B37" i="1"/>
  <c r="B33" i="1"/>
  <c r="J6" i="14" l="1"/>
  <c r="F6" i="14"/>
  <c r="B6" i="14"/>
  <c r="H5" i="14"/>
  <c r="D5" i="14"/>
  <c r="J4" i="14"/>
  <c r="F4" i="14"/>
  <c r="B4" i="14"/>
  <c r="H3" i="14"/>
  <c r="D3" i="14"/>
  <c r="J2" i="14"/>
  <c r="F2" i="14"/>
  <c r="B2" i="14"/>
  <c r="I6" i="14"/>
  <c r="E6" i="14"/>
  <c r="K5" i="14"/>
  <c r="G5" i="14"/>
  <c r="C5" i="14"/>
  <c r="I4" i="14"/>
  <c r="E4" i="14"/>
  <c r="K3" i="14"/>
  <c r="G3" i="14"/>
  <c r="C3" i="14"/>
  <c r="I2" i="14"/>
  <c r="E2" i="14"/>
  <c r="H6" i="14"/>
  <c r="D6" i="14"/>
  <c r="J5" i="14"/>
  <c r="F5" i="14"/>
  <c r="B5" i="14"/>
  <c r="H4" i="14"/>
  <c r="D4" i="14"/>
  <c r="J3" i="14"/>
  <c r="F3" i="14"/>
  <c r="B3" i="14"/>
  <c r="H2" i="14"/>
  <c r="D2" i="14"/>
  <c r="K6" i="14"/>
  <c r="G6" i="14"/>
  <c r="C6" i="14"/>
  <c r="I5" i="14"/>
  <c r="E5" i="14"/>
  <c r="K4" i="14"/>
  <c r="G4" i="14"/>
  <c r="C4" i="14"/>
  <c r="I3" i="14"/>
  <c r="E3" i="14"/>
  <c r="K2" i="14"/>
  <c r="G2" i="14"/>
  <c r="C2" i="14"/>
  <c r="I16" i="12"/>
  <c r="E16" i="12"/>
  <c r="B16" i="12"/>
  <c r="H16" i="12"/>
  <c r="D16" i="12"/>
  <c r="K16" i="12"/>
  <c r="G16" i="12"/>
  <c r="C16" i="12"/>
  <c r="J16" i="12"/>
  <c r="F16" i="12"/>
  <c r="K15" i="12"/>
  <c r="G15" i="12"/>
  <c r="C15" i="12"/>
  <c r="I14" i="12"/>
  <c r="E14" i="12"/>
  <c r="K13" i="12"/>
  <c r="G13" i="12"/>
  <c r="C13" i="12"/>
  <c r="I12" i="12"/>
  <c r="E12" i="12"/>
  <c r="H15" i="12"/>
  <c r="F14" i="12"/>
  <c r="D13" i="12"/>
  <c r="J15" i="12"/>
  <c r="F15" i="12"/>
  <c r="B15" i="12"/>
  <c r="H14" i="12"/>
  <c r="D14" i="12"/>
  <c r="J13" i="12"/>
  <c r="F13" i="12"/>
  <c r="B13" i="12"/>
  <c r="H12" i="12"/>
  <c r="D12" i="12"/>
  <c r="D15" i="12"/>
  <c r="B14" i="12"/>
  <c r="J12" i="12"/>
  <c r="I15" i="12"/>
  <c r="E15" i="12"/>
  <c r="K14" i="12"/>
  <c r="G14" i="12"/>
  <c r="C14" i="12"/>
  <c r="I13" i="12"/>
  <c r="E13" i="12"/>
  <c r="K12" i="12"/>
  <c r="G12" i="12"/>
  <c r="C12" i="12"/>
  <c r="J14" i="12"/>
  <c r="H13" i="12"/>
  <c r="F12" i="12"/>
  <c r="B12" i="12"/>
  <c r="K3" i="10"/>
  <c r="G3" i="10"/>
  <c r="C3" i="10"/>
  <c r="D3" i="10"/>
  <c r="J3" i="10"/>
  <c r="F3" i="10"/>
  <c r="B3" i="10"/>
  <c r="I3" i="10"/>
  <c r="E3" i="10"/>
  <c r="H3" i="10"/>
  <c r="H6" i="12"/>
  <c r="D6" i="12"/>
  <c r="J5" i="12"/>
  <c r="F5" i="12"/>
  <c r="B5" i="12"/>
  <c r="H4" i="12"/>
  <c r="D4" i="12"/>
  <c r="J3" i="12"/>
  <c r="F3" i="12"/>
  <c r="B3" i="12"/>
  <c r="H2" i="12"/>
  <c r="D2" i="12"/>
  <c r="I6" i="12"/>
  <c r="I4" i="12"/>
  <c r="G3" i="12"/>
  <c r="E2" i="12"/>
  <c r="K6" i="12"/>
  <c r="G6" i="12"/>
  <c r="C6" i="12"/>
  <c r="I5" i="12"/>
  <c r="E5" i="12"/>
  <c r="K4" i="12"/>
  <c r="G4" i="12"/>
  <c r="C4" i="12"/>
  <c r="I3" i="12"/>
  <c r="E3" i="12"/>
  <c r="K2" i="12"/>
  <c r="G2" i="12"/>
  <c r="C2" i="12"/>
  <c r="K5" i="12"/>
  <c r="G5" i="12"/>
  <c r="K3" i="12"/>
  <c r="I2" i="12"/>
  <c r="J6" i="12"/>
  <c r="F6" i="12"/>
  <c r="B6" i="12"/>
  <c r="H5" i="12"/>
  <c r="D5" i="12"/>
  <c r="J4" i="12"/>
  <c r="F4" i="12"/>
  <c r="B4" i="12"/>
  <c r="H3" i="12"/>
  <c r="D3" i="12"/>
  <c r="J2" i="12"/>
  <c r="F2" i="12"/>
  <c r="B2" i="12"/>
  <c r="E6" i="12"/>
  <c r="C5" i="12"/>
  <c r="E4" i="12"/>
  <c r="C3" i="12"/>
  <c r="J7" i="10"/>
  <c r="F7" i="10"/>
  <c r="B7" i="10"/>
  <c r="G7" i="10"/>
  <c r="I7" i="10"/>
  <c r="E7" i="10"/>
  <c r="D7" i="10"/>
  <c r="C7" i="10"/>
  <c r="H7" i="10"/>
  <c r="K7" i="10"/>
  <c r="K7" i="12"/>
  <c r="G7" i="12"/>
  <c r="C7" i="12"/>
  <c r="F7" i="12"/>
  <c r="B7" i="12"/>
  <c r="I7" i="12"/>
  <c r="H7" i="12"/>
  <c r="D7" i="12"/>
  <c r="J7" i="12"/>
  <c r="E7" i="12"/>
  <c r="K11" i="12"/>
  <c r="G11" i="12"/>
  <c r="C11" i="12"/>
  <c r="I10" i="12"/>
  <c r="E10" i="12"/>
  <c r="K9" i="12"/>
  <c r="G9" i="12"/>
  <c r="C9" i="12"/>
  <c r="I8" i="12"/>
  <c r="E8" i="12"/>
  <c r="F11" i="12"/>
  <c r="B11" i="12"/>
  <c r="H10" i="12"/>
  <c r="D10" i="12"/>
  <c r="J9" i="12"/>
  <c r="F9" i="12"/>
  <c r="B9" i="12"/>
  <c r="H8" i="12"/>
  <c r="D8" i="12"/>
  <c r="I11" i="12"/>
  <c r="E11" i="12"/>
  <c r="K10" i="12"/>
  <c r="G10" i="12"/>
  <c r="I9" i="12"/>
  <c r="E9" i="12"/>
  <c r="K8" i="12"/>
  <c r="G8" i="12"/>
  <c r="C8" i="12"/>
  <c r="H11" i="12"/>
  <c r="D11" i="12"/>
  <c r="J10" i="12"/>
  <c r="B10" i="12"/>
  <c r="H9" i="12"/>
  <c r="J8" i="12"/>
  <c r="F8" i="12"/>
  <c r="J11" i="12"/>
  <c r="C10" i="12"/>
  <c r="F10" i="12"/>
  <c r="D9" i="12"/>
  <c r="B8" i="12"/>
  <c r="K6" i="10"/>
  <c r="G6" i="10"/>
  <c r="C6" i="10"/>
  <c r="I5" i="10"/>
  <c r="E5" i="10"/>
  <c r="K4" i="10"/>
  <c r="G4" i="10"/>
  <c r="C4" i="10"/>
  <c r="K2" i="10"/>
  <c r="G2" i="10"/>
  <c r="C2" i="10"/>
  <c r="B4" i="8"/>
  <c r="J6" i="10"/>
  <c r="F6" i="10"/>
  <c r="B6" i="10"/>
  <c r="H5" i="10"/>
  <c r="D5" i="10"/>
  <c r="J4" i="10"/>
  <c r="F4" i="10"/>
  <c r="B4" i="10"/>
  <c r="J2" i="10"/>
  <c r="F2" i="10"/>
  <c r="B2" i="10"/>
  <c r="I6" i="10"/>
  <c r="E6" i="10"/>
  <c r="K5" i="10"/>
  <c r="G5" i="10"/>
  <c r="C5" i="10"/>
  <c r="I4" i="10"/>
  <c r="E4" i="10"/>
  <c r="I2" i="10"/>
  <c r="E2" i="10"/>
  <c r="H6" i="10"/>
  <c r="D6" i="10"/>
  <c r="J5" i="10"/>
  <c r="F5" i="10"/>
  <c r="B5" i="10"/>
  <c r="H4" i="10"/>
  <c r="D4" i="10"/>
  <c r="H2" i="10"/>
  <c r="D2" i="10"/>
  <c r="H11" i="10"/>
  <c r="D11" i="10"/>
  <c r="J10" i="10"/>
  <c r="F10" i="10"/>
  <c r="B10" i="10"/>
  <c r="H9" i="10"/>
  <c r="D9" i="10"/>
  <c r="J8" i="10"/>
  <c r="F8" i="10"/>
  <c r="B8" i="10"/>
  <c r="B7" i="8"/>
  <c r="K11" i="10"/>
  <c r="G11" i="10"/>
  <c r="C11" i="10"/>
  <c r="I10" i="10"/>
  <c r="E10" i="10"/>
  <c r="K9" i="10"/>
  <c r="G9" i="10"/>
  <c r="C9" i="10"/>
  <c r="I8" i="10"/>
  <c r="E8" i="10"/>
  <c r="I11" i="10"/>
  <c r="K10" i="10"/>
  <c r="C10" i="10"/>
  <c r="E9" i="10"/>
  <c r="J11" i="10"/>
  <c r="F11" i="10"/>
  <c r="B11" i="10"/>
  <c r="H10" i="10"/>
  <c r="D10" i="10"/>
  <c r="J9" i="10"/>
  <c r="F9" i="10"/>
  <c r="B9" i="10"/>
  <c r="H8" i="10"/>
  <c r="D8" i="10"/>
  <c r="B11" i="8"/>
  <c r="E11" i="10"/>
  <c r="G10" i="10"/>
  <c r="I9" i="10"/>
  <c r="K8" i="10"/>
  <c r="G8" i="10"/>
  <c r="C8" i="10"/>
  <c r="I12" i="10"/>
  <c r="E12" i="10"/>
  <c r="H12" i="10"/>
  <c r="D12" i="10"/>
  <c r="K12" i="10"/>
  <c r="G12" i="10"/>
  <c r="C12" i="10"/>
  <c r="J12" i="10"/>
  <c r="F12" i="10"/>
  <c r="B12" i="10"/>
  <c r="I16" i="10"/>
  <c r="E16" i="10"/>
  <c r="K15" i="10"/>
  <c r="G15" i="10"/>
  <c r="C15" i="10"/>
  <c r="I14" i="10"/>
  <c r="E14" i="10"/>
  <c r="K13" i="10"/>
  <c r="G13" i="10"/>
  <c r="C13" i="10"/>
  <c r="H13" i="10"/>
  <c r="H16" i="10"/>
  <c r="D16" i="10"/>
  <c r="J15" i="10"/>
  <c r="F15" i="10"/>
  <c r="B15" i="10"/>
  <c r="H14" i="10"/>
  <c r="D14" i="10"/>
  <c r="J13" i="10"/>
  <c r="F13" i="10"/>
  <c r="B13" i="10"/>
  <c r="K16" i="10"/>
  <c r="G16" i="10"/>
  <c r="C16" i="10"/>
  <c r="I15" i="10"/>
  <c r="E15" i="10"/>
  <c r="K14" i="10"/>
  <c r="G14" i="10"/>
  <c r="C14" i="10"/>
  <c r="I13" i="10"/>
  <c r="E13" i="10"/>
  <c r="J14" i="10"/>
  <c r="B14" i="10"/>
  <c r="J16" i="10"/>
  <c r="F16" i="10"/>
  <c r="B16" i="10"/>
  <c r="H15" i="10"/>
  <c r="D15" i="10"/>
  <c r="F14" i="10"/>
  <c r="D13" i="10"/>
  <c r="B3" i="8"/>
  <c r="B6" i="8"/>
  <c r="B2" i="8"/>
  <c r="B5" i="8"/>
  <c r="B10" i="8"/>
  <c r="B9" i="8"/>
  <c r="B8" i="8"/>
  <c r="K6" i="8"/>
  <c r="G6" i="8"/>
  <c r="C6" i="8"/>
  <c r="H5" i="8"/>
  <c r="E4" i="8"/>
  <c r="G2" i="8"/>
  <c r="J6" i="8"/>
  <c r="F6" i="8"/>
  <c r="K5" i="8"/>
  <c r="G5" i="8"/>
  <c r="C5" i="8"/>
  <c r="H4" i="8"/>
  <c r="D4" i="8"/>
  <c r="I3" i="8"/>
  <c r="E3" i="8"/>
  <c r="J2" i="8"/>
  <c r="F2" i="8"/>
  <c r="K3" i="8"/>
  <c r="H2" i="8"/>
  <c r="D5" i="8"/>
  <c r="K2" i="8"/>
  <c r="I6" i="8"/>
  <c r="E6" i="8"/>
  <c r="J5" i="8"/>
  <c r="F5" i="8"/>
  <c r="K4" i="8"/>
  <c r="G4" i="8"/>
  <c r="C4" i="8"/>
  <c r="H3" i="8"/>
  <c r="D3" i="8"/>
  <c r="I2" i="8"/>
  <c r="E2" i="8"/>
  <c r="F4" i="8"/>
  <c r="C3" i="8"/>
  <c r="I4" i="8"/>
  <c r="F3" i="8"/>
  <c r="H6" i="8"/>
  <c r="D6" i="8"/>
  <c r="I5" i="8"/>
  <c r="E5" i="8"/>
  <c r="J4" i="8"/>
  <c r="G3" i="8"/>
  <c r="D2" i="8"/>
  <c r="J3" i="8"/>
  <c r="C2" i="8"/>
  <c r="K8" i="8"/>
  <c r="G8" i="8"/>
  <c r="C8" i="8"/>
  <c r="J8" i="8"/>
  <c r="F8" i="8"/>
  <c r="I8" i="8"/>
  <c r="E8" i="8"/>
  <c r="H8" i="8"/>
  <c r="D8" i="8"/>
  <c r="K11" i="8"/>
  <c r="G11" i="8"/>
  <c r="C11" i="8"/>
  <c r="H10" i="8"/>
  <c r="D10" i="8"/>
  <c r="I9" i="8"/>
  <c r="E9" i="8"/>
  <c r="K7" i="8"/>
  <c r="G7" i="8"/>
  <c r="C7" i="8"/>
  <c r="G9" i="8"/>
  <c r="D7" i="8"/>
  <c r="H7" i="8"/>
  <c r="J11" i="8"/>
  <c r="F11" i="8"/>
  <c r="K10" i="8"/>
  <c r="G10" i="8"/>
  <c r="C10" i="8"/>
  <c r="H9" i="8"/>
  <c r="D9" i="8"/>
  <c r="J7" i="8"/>
  <c r="F7" i="8"/>
  <c r="J10" i="8"/>
  <c r="F10" i="8"/>
  <c r="C9" i="8"/>
  <c r="I7" i="8"/>
  <c r="E7" i="8"/>
  <c r="I11" i="8"/>
  <c r="E11" i="8"/>
  <c r="K9" i="8"/>
  <c r="H11" i="8"/>
  <c r="D11" i="8"/>
  <c r="I10" i="8"/>
  <c r="E10" i="8"/>
  <c r="J9" i="8"/>
  <c r="F9" i="8"/>
  <c r="B17" i="5"/>
  <c r="J3" i="7"/>
  <c r="F3" i="7"/>
  <c r="B3" i="7"/>
  <c r="I3" i="7"/>
  <c r="E3" i="7"/>
  <c r="H3" i="7"/>
  <c r="D3" i="7"/>
  <c r="G3" i="7"/>
  <c r="C3" i="7"/>
  <c r="J6" i="7"/>
  <c r="F6" i="7"/>
  <c r="B6" i="7"/>
  <c r="G5" i="7"/>
  <c r="C5" i="7"/>
  <c r="H4" i="7"/>
  <c r="D4" i="7"/>
  <c r="C2" i="7"/>
  <c r="H2" i="7"/>
  <c r="B2" i="7"/>
  <c r="I5" i="7"/>
  <c r="J4" i="7"/>
  <c r="B4" i="7"/>
  <c r="E2" i="7"/>
  <c r="I6" i="7"/>
  <c r="E6" i="7"/>
  <c r="J5" i="7"/>
  <c r="F5" i="7"/>
  <c r="B5" i="7"/>
  <c r="G4" i="7"/>
  <c r="C4" i="7"/>
  <c r="D2" i="7"/>
  <c r="G2" i="7"/>
  <c r="D6" i="7"/>
  <c r="E5" i="7"/>
  <c r="F4" i="7"/>
  <c r="J2" i="7"/>
  <c r="I2" i="7"/>
  <c r="H6" i="7"/>
  <c r="F2" i="7"/>
  <c r="G6" i="7"/>
  <c r="C6" i="7"/>
  <c r="H5" i="7"/>
  <c r="D5" i="7"/>
  <c r="I4" i="7"/>
  <c r="E4" i="7"/>
  <c r="B6" i="5"/>
  <c r="B16" i="5"/>
  <c r="B13" i="5"/>
  <c r="B14" i="5"/>
  <c r="B15" i="5"/>
  <c r="J6" i="15" l="1"/>
  <c r="F6" i="15"/>
  <c r="B6" i="15"/>
  <c r="G5" i="15"/>
  <c r="C5" i="15"/>
  <c r="H4" i="15"/>
  <c r="D4" i="15"/>
  <c r="I3" i="15"/>
  <c r="E3" i="15"/>
  <c r="J2" i="15"/>
  <c r="F2" i="15"/>
  <c r="B2" i="15"/>
  <c r="I6" i="15"/>
  <c r="E6" i="15"/>
  <c r="J5" i="15"/>
  <c r="F5" i="15"/>
  <c r="B5" i="15"/>
  <c r="G4" i="15"/>
  <c r="C4" i="15"/>
  <c r="H3" i="15"/>
  <c r="D3" i="15"/>
  <c r="I2" i="15"/>
  <c r="E2" i="15"/>
  <c r="H6" i="15"/>
  <c r="D6" i="15"/>
  <c r="I5" i="15"/>
  <c r="E5" i="15"/>
  <c r="J4" i="15"/>
  <c r="F4" i="15"/>
  <c r="B4" i="15"/>
  <c r="G3" i="15"/>
  <c r="C3" i="15"/>
  <c r="H2" i="15"/>
  <c r="D2" i="15"/>
  <c r="G6" i="15"/>
  <c r="C6" i="15"/>
  <c r="H5" i="15"/>
  <c r="D5" i="15"/>
  <c r="I4" i="15"/>
  <c r="E4" i="15"/>
  <c r="J3" i="15"/>
  <c r="F3" i="15"/>
  <c r="B3" i="15"/>
  <c r="G2" i="15"/>
  <c r="C2" i="15"/>
  <c r="J6" i="13"/>
  <c r="F6" i="13"/>
  <c r="B6" i="13"/>
  <c r="G5" i="13"/>
  <c r="C5" i="13"/>
  <c r="H4" i="13"/>
  <c r="D4" i="13"/>
  <c r="I3" i="13"/>
  <c r="E3" i="13"/>
  <c r="J2" i="13"/>
  <c r="F2" i="13"/>
  <c r="B2" i="13"/>
  <c r="I4" i="13"/>
  <c r="B3" i="13"/>
  <c r="I6" i="13"/>
  <c r="E6" i="13"/>
  <c r="J5" i="13"/>
  <c r="F5" i="13"/>
  <c r="B5" i="13"/>
  <c r="G4" i="13"/>
  <c r="C4" i="13"/>
  <c r="H3" i="13"/>
  <c r="D3" i="13"/>
  <c r="I2" i="13"/>
  <c r="E2" i="13"/>
  <c r="H5" i="13"/>
  <c r="J3" i="13"/>
  <c r="G2" i="13"/>
  <c r="H6" i="13"/>
  <c r="D6" i="13"/>
  <c r="I5" i="13"/>
  <c r="E5" i="13"/>
  <c r="J4" i="13"/>
  <c r="F4" i="13"/>
  <c r="B4" i="13"/>
  <c r="G3" i="13"/>
  <c r="C3" i="13"/>
  <c r="H2" i="13"/>
  <c r="D2" i="13"/>
  <c r="G6" i="13"/>
  <c r="C6" i="13"/>
  <c r="D5" i="13"/>
  <c r="E4" i="13"/>
  <c r="F3" i="13"/>
  <c r="C2" i="13"/>
  <c r="H4" i="9"/>
  <c r="D4" i="9"/>
  <c r="G4" i="9"/>
  <c r="C4" i="9"/>
  <c r="E4" i="9"/>
  <c r="J4" i="9"/>
  <c r="F4" i="9"/>
  <c r="B4" i="9"/>
  <c r="I4" i="9"/>
  <c r="G2" i="11"/>
  <c r="C2" i="11"/>
  <c r="D2" i="11"/>
  <c r="B2" i="11"/>
  <c r="H2" i="11"/>
  <c r="F2" i="11"/>
  <c r="E2" i="11"/>
  <c r="J2" i="11"/>
  <c r="I2" i="11"/>
  <c r="G6" i="9"/>
  <c r="C6" i="9"/>
  <c r="H5" i="9"/>
  <c r="D5" i="9"/>
  <c r="J3" i="9"/>
  <c r="F3" i="9"/>
  <c r="B3" i="9"/>
  <c r="G2" i="9"/>
  <c r="C2" i="9"/>
  <c r="G3" i="9"/>
  <c r="C3" i="9"/>
  <c r="D2" i="9"/>
  <c r="J6" i="9"/>
  <c r="F6" i="9"/>
  <c r="B6" i="9"/>
  <c r="G5" i="9"/>
  <c r="C5" i="9"/>
  <c r="I3" i="9"/>
  <c r="E3" i="9"/>
  <c r="J2" i="9"/>
  <c r="F2" i="9"/>
  <c r="B2" i="9"/>
  <c r="I6" i="9"/>
  <c r="E6" i="9"/>
  <c r="J5" i="9"/>
  <c r="F5" i="9"/>
  <c r="B5" i="9"/>
  <c r="H3" i="9"/>
  <c r="D3" i="9"/>
  <c r="I2" i="9"/>
  <c r="E2" i="9"/>
  <c r="H6" i="9"/>
  <c r="D6" i="9"/>
  <c r="I5" i="9"/>
  <c r="E5" i="9"/>
  <c r="H2" i="9"/>
  <c r="D5" i="11"/>
  <c r="F3" i="11"/>
  <c r="G6" i="11"/>
  <c r="C6" i="11"/>
  <c r="H5" i="11"/>
  <c r="I4" i="11"/>
  <c r="E4" i="11"/>
  <c r="J3" i="11"/>
  <c r="B3" i="11"/>
  <c r="J6" i="11"/>
  <c r="G3" i="11"/>
  <c r="E5" i="11"/>
  <c r="C4" i="11"/>
  <c r="J5" i="11"/>
  <c r="D4" i="11"/>
  <c r="B6" i="11"/>
  <c r="B4" i="11"/>
  <c r="I5" i="11"/>
  <c r="G4" i="11"/>
  <c r="E6" i="11"/>
  <c r="H4" i="11"/>
  <c r="F6" i="11"/>
  <c r="C3" i="11"/>
  <c r="H6" i="11"/>
  <c r="H3" i="11"/>
  <c r="F5" i="11"/>
  <c r="F4" i="11"/>
  <c r="D6" i="11"/>
  <c r="D3" i="11"/>
  <c r="B5" i="11"/>
  <c r="I6" i="11"/>
  <c r="E3" i="11"/>
  <c r="C5" i="11"/>
  <c r="J4" i="11"/>
  <c r="I3" i="11"/>
  <c r="G5" i="11"/>
</calcChain>
</file>

<file path=xl/sharedStrings.xml><?xml version="1.0" encoding="utf-8"?>
<sst xmlns="http://schemas.openxmlformats.org/spreadsheetml/2006/main" count="1795" uniqueCount="427">
  <si>
    <t>Anexo no 15: Formulário Declaração de Produto Técnico do Grupo 1: Organização de eventos de extensão envolvendo comunidade externa à academia</t>
  </si>
  <si>
    <t>Sub item</t>
  </si>
  <si>
    <t>Sub Item/##</t>
  </si>
  <si>
    <t xml:space="preserve">Docentes permanentes </t>
  </si>
  <si>
    <t>Discentes e/ou egressos até 5 anos</t>
  </si>
  <si>
    <t>Descrição do Produto e de sua finalidade: 
(até 500 caracteres)</t>
  </si>
  <si>
    <t>Descrição da Abrangência realizada: 
(até 500 caracteres identificando o público e quantas vezes o produto foi replicado. Na identificação do público deve-se descrever a quantidade de pessoas e a(s) instituição(ões) a que pertence(m)</t>
  </si>
  <si>
    <t>Conexão com a Pesquisa
Projeto de Pesquisa vinculado à produção</t>
  </si>
  <si>
    <t>Conexão com a Pesquisa
Linha de Pesquisa vinculado à produção</t>
  </si>
  <si>
    <t xml:space="preserve">Inserir aqui Nome do Projeto de Pesquisa e marcar abaixo do nome:
(  ) projeto declarado na plataforma Sucupira pelo Programa
(  ) Projeto isolado, sem vínculo com o Programa </t>
  </si>
  <si>
    <t>Conexão com a Produção Científica e Tecnológica
Relacionar material bibliográfico e/ou técnico resultante do produto, se houver. Indicar o link de acesso quando for o caso.</t>
  </si>
  <si>
    <t>Documentos  Anexados (em PDF)</t>
  </si>
  <si>
    <t>(  ) Contrato de uso do produto celebrado entre a ICT e a(s) instituição(ões) usuária(s), se houver.
(  ) Listas de inscritos/presença e avaliação do curso pelos participantes. 
(  ) Folder e ou link do evento, quando houver</t>
  </si>
  <si>
    <t>-
-
-
-</t>
  </si>
  <si>
    <t>2.1.2.</t>
  </si>
  <si>
    <t>2.4.3. (Acadêmicos)</t>
  </si>
  <si>
    <t>2.1.2.A</t>
  </si>
  <si>
    <t>2.1.2.B</t>
  </si>
  <si>
    <t>2.1.2.C</t>
  </si>
  <si>
    <t>2.1.2.D</t>
  </si>
  <si>
    <t>2.1.2.E</t>
  </si>
  <si>
    <t>Produção resultante do trabalho realizado no Programa de Pós-graduação</t>
  </si>
  <si>
    <t>Anexo no 16: Formulário Declaração de Produto Técnico e Livros e Capítulos de livro do Grupo 2: Produtos envolvendo a organização de conhecimento para produção de textos e bases</t>
  </si>
  <si>
    <t>(  ) Contrato de uso do produto celebrado entre a ICT e a instituição usuária, se houver.
(  ) Declaração da(s) instituição(ões) usuária(s) de uso e do alcance do produto</t>
  </si>
  <si>
    <t>2.2.2.</t>
  </si>
  <si>
    <t>2.2.2.A</t>
  </si>
  <si>
    <t>2.2.2.B</t>
  </si>
  <si>
    <t>2.2.2.C</t>
  </si>
  <si>
    <t>2.2.2.D</t>
  </si>
  <si>
    <t>2.2.2.E</t>
  </si>
  <si>
    <t xml:space="preserve">Anexo no 17: Formulário Declaração de Produto Técnico do Grupo 3: Produtos envolvendo Transferência de Conhecimento para a Sociedade  </t>
  </si>
  <si>
    <t xml:space="preserve">Número do processo (para os ativos intangíveis com registro):
Nacional:
PCT:
Outro país:
Titular:
Co-titulares: pessoa física e/ou jurídica (incluindo empresas): </t>
  </si>
  <si>
    <t xml:space="preserve">Instituição que Licenciou:
Data Licenciamento:
Data de inserção do Processo/Produto/Serviço no mercado:
Recebimento de Royalties: 	(  ) sim, valor anual: R$__________  
				(  ) não	</t>
  </si>
  <si>
    <t>Inventores (Docentes permanentes)</t>
  </si>
  <si>
    <t>Inventores (Discentes e/ou egressos até 5 anos0</t>
  </si>
  <si>
    <t>(  ) Contrato de licenciamento 
(  ) Declaração emitida pela Núcleo de Inovação Tecnológica sobre recebimento de royalties
( ) Declaração emitida pela organização social/empresa sobre impacto do licenciamento para as pessoas envolvidas.</t>
  </si>
  <si>
    <t>Número do processo (para os ativos intangíveis com registro):</t>
  </si>
  <si>
    <t>Instituição que Licenciou:</t>
  </si>
  <si>
    <t>3.2.1.(Transferência tecnologia)</t>
  </si>
  <si>
    <t>3.2.1.(TT)B</t>
  </si>
  <si>
    <t>3.2.1.(TT)C</t>
  </si>
  <si>
    <t>3.2.1.(TT)D</t>
  </si>
  <si>
    <t>3.2.1.(TT)E</t>
  </si>
  <si>
    <t>3.2.1.(TT)A</t>
  </si>
  <si>
    <t>3.2.1.(Ativ. Comunidade)</t>
  </si>
  <si>
    <t>3.2.1.(AC)A</t>
  </si>
  <si>
    <t>3.2.1.(AC)B</t>
  </si>
  <si>
    <t>3.2.1.(AC)C</t>
  </si>
  <si>
    <t>3.2.1.(AC)D</t>
  </si>
  <si>
    <t>3.2.1.(AC)E</t>
  </si>
  <si>
    <t>Anexo no 18: Formulário Declaração de Produto Técnico do Grupo 4 – Produtos envolvendo criação de novas empresas/organizações sociais com geração direta de emprego e renda</t>
  </si>
  <si>
    <t>Descrição da Empresa Inovadora e de sua finalidade: 
(até 500 caracteres)</t>
  </si>
  <si>
    <t xml:space="preserve">Situação atual da Empresa Inovadora: </t>
  </si>
  <si>
    <t xml:space="preserve">
Situação atual da Empresa Inovadora: 
(  ) Em implantação
(  ) Em operação, com faturamento de R$ ___________________ e ____ empregos 
CNPJ: </t>
  </si>
  <si>
    <t xml:space="preserve">Contrato de licenciamento com a ICT de know-how ou ativo intangível registrado: </t>
  </si>
  <si>
    <t>(  ) Não
(  ) Sim, sem previsão de royalties
(  ) Sim, com aferição de royalties R$ ______________</t>
  </si>
  <si>
    <t>Docentes permanentes</t>
  </si>
  <si>
    <t>(  ) Contrato Social da Empresa / Estatuto social da organização
(  ) Registro em Junta Comercial
(  ) Declaração da empresa ou NIT com faturamento e número de funcionários
(  ) Contrato de licenciamento de com a ICT de know-how ou ativo intangível registrado</t>
  </si>
  <si>
    <t>3.2.1. (Transferência Tecnologia)</t>
  </si>
  <si>
    <t>3.2.1. (Atividades Comunidade)</t>
  </si>
  <si>
    <t>Subitem</t>
  </si>
  <si>
    <t>Produtos (máximo 5)</t>
  </si>
  <si>
    <t>Produtos (máximo 1)</t>
  </si>
  <si>
    <t>5 produtos do 2.1.2</t>
  </si>
  <si>
    <t>5 produtos do 2.2.2</t>
  </si>
  <si>
    <t>5 produtos do 2.4.3.</t>
  </si>
  <si>
    <t>5 produtos do 3.2.1.(TT)</t>
  </si>
  <si>
    <t>Código do Programa</t>
  </si>
  <si>
    <t>Sigla IES</t>
  </si>
  <si>
    <t>Nome do Programa</t>
  </si>
  <si>
    <t>Modalidade</t>
  </si>
  <si>
    <t>Nível</t>
  </si>
  <si>
    <t>Nota</t>
  </si>
  <si>
    <t>Cod PPG</t>
  </si>
  <si>
    <t>Nome PPG</t>
  </si>
  <si>
    <t>Área Básica</t>
  </si>
  <si>
    <t>IES Principal Sigla</t>
  </si>
  <si>
    <t>IES Principal Nome</t>
  </si>
  <si>
    <t>IES da Rede Sigla</t>
  </si>
  <si>
    <t>Status Juridico</t>
  </si>
  <si>
    <t>UF</t>
  </si>
  <si>
    <t>Região</t>
  </si>
  <si>
    <t>PPG Ano Inicio</t>
  </si>
  <si>
    <t>Ano Início Nivel</t>
  </si>
  <si>
    <t>12001015002P7</t>
  </si>
  <si>
    <t>QUÍMICA</t>
  </si>
  <si>
    <t>QUÍMICA DOS PRODUTOS NATURAIS</t>
  </si>
  <si>
    <t>UFAM</t>
  </si>
  <si>
    <t>UNIVERSIDADE FEDERAL DO AMAZONAS</t>
  </si>
  <si>
    <t/>
  </si>
  <si>
    <t>FEDERAL</t>
  </si>
  <si>
    <t>AM</t>
  </si>
  <si>
    <t>NORTE</t>
  </si>
  <si>
    <t>ACADÊMICO</t>
  </si>
  <si>
    <t>MESTRADO/DOUTORADO</t>
  </si>
  <si>
    <t>1987/2007</t>
  </si>
  <si>
    <t>15001016007P7</t>
  </si>
  <si>
    <t>UFPA</t>
  </si>
  <si>
    <t>UNIVERSIDADE FEDERAL DO PARÁ</t>
  </si>
  <si>
    <t>PA</t>
  </si>
  <si>
    <t>1987/2005</t>
  </si>
  <si>
    <t>15025012071P6</t>
  </si>
  <si>
    <t>QUIMICA</t>
  </si>
  <si>
    <t>UNIFESSPA</t>
  </si>
  <si>
    <t>UNIVERSIDADE FEDERAL DO SUL E SUDESTE DO PARÁ</t>
  </si>
  <si>
    <t>MESTRADO</t>
  </si>
  <si>
    <t>2017</t>
  </si>
  <si>
    <t>16003012171P7</t>
  </si>
  <si>
    <t>UFT</t>
  </si>
  <si>
    <t>UNIVERSIDADE FEDERAL DO TOCANTINS</t>
  </si>
  <si>
    <t>TO</t>
  </si>
  <si>
    <t>20001010004P2</t>
  </si>
  <si>
    <t>UFMA</t>
  </si>
  <si>
    <t>UNIVERSIDADE FEDERAL DO MARANHÃO</t>
  </si>
  <si>
    <t>MA</t>
  </si>
  <si>
    <t>NORDESTE</t>
  </si>
  <si>
    <t>1995</t>
  </si>
  <si>
    <t>20003013002P2</t>
  </si>
  <si>
    <t>IFMA - MC</t>
  </si>
  <si>
    <t>INSTITUTO FEDERAL DE EDUCAÇÃO CIÊNCIA E TECNOLOGIA DO MARANHÃO - MC</t>
  </si>
  <si>
    <t>2016</t>
  </si>
  <si>
    <t>21001014003P9</t>
  </si>
  <si>
    <t>FUFPI</t>
  </si>
  <si>
    <t>FUNDAÇÃO UNIVERSIDADE FEDERAL DO PIAUÍ</t>
  </si>
  <si>
    <t>PI</t>
  </si>
  <si>
    <t>1999/2015</t>
  </si>
  <si>
    <t>21002010070P4</t>
  </si>
  <si>
    <t>UESPI</t>
  </si>
  <si>
    <t>FUNDACAO UNIVERSIDADE ESTADUAL DO PIAUI FUESPI</t>
  </si>
  <si>
    <t>ESTADUAL</t>
  </si>
  <si>
    <t>2015</t>
  </si>
  <si>
    <t>22001018004P8</t>
  </si>
  <si>
    <t>QUÍMICA ORGÂNICA</t>
  </si>
  <si>
    <t>UFC</t>
  </si>
  <si>
    <t>UNIVERSIDADE FEDERAL DO CEARÁ</t>
  </si>
  <si>
    <t>CE</t>
  </si>
  <si>
    <t>1976/1991</t>
  </si>
  <si>
    <t>23001011012P3</t>
  </si>
  <si>
    <t>UFRN</t>
  </si>
  <si>
    <t>UNIVERSIDADE FEDERAL DO RIO GRANDE DO NORTE</t>
  </si>
  <si>
    <t>RN</t>
  </si>
  <si>
    <t>1990/2002</t>
  </si>
  <si>
    <t>24001015030P4</t>
  </si>
  <si>
    <t>UFPB-JP</t>
  </si>
  <si>
    <t>UNIVERSIDADE FEDERAL DA PARAÍBA ( JOÃO PESSOA )</t>
  </si>
  <si>
    <t>PB</t>
  </si>
  <si>
    <t>1986/1999</t>
  </si>
  <si>
    <t>24004014070P5</t>
  </si>
  <si>
    <t>UEPB</t>
  </si>
  <si>
    <t>UNIVERSIDADE ESTADUAL DA PARAIBA</t>
  </si>
  <si>
    <t>25001019036P5</t>
  </si>
  <si>
    <t>UFPE</t>
  </si>
  <si>
    <t>UNIVERSIDADE FEDERAL DE PERNAMBUCO</t>
  </si>
  <si>
    <t>PE</t>
  </si>
  <si>
    <t>1989/1989</t>
  </si>
  <si>
    <t>25003011020P4</t>
  </si>
  <si>
    <t>UFRPE</t>
  </si>
  <si>
    <t>UNIVERSIDADE FEDERAL RURAL DE PERNAMBUCO</t>
  </si>
  <si>
    <t>2007/2016</t>
  </si>
  <si>
    <t>26001012003P2</t>
  </si>
  <si>
    <t>QUÍMICA E BIOTECNOLOGIA</t>
  </si>
  <si>
    <t>UFAL</t>
  </si>
  <si>
    <t>UNIVERSIDADE FEDERAL DE ALAGOAS</t>
  </si>
  <si>
    <t>AL</t>
  </si>
  <si>
    <t>1992/2000</t>
  </si>
  <si>
    <t>27001016010P1</t>
  </si>
  <si>
    <t>FUFSE</t>
  </si>
  <si>
    <t>FUNDAÇÃO UNIVERSIDADE FEDERAL DE SERGIPE</t>
  </si>
  <si>
    <t>SE</t>
  </si>
  <si>
    <t>2003/2015</t>
  </si>
  <si>
    <t>28001010004P8</t>
  </si>
  <si>
    <t>UFBA</t>
  </si>
  <si>
    <t>UNIVERSIDADE FEDERAL DA BAHIA</t>
  </si>
  <si>
    <t>BA</t>
  </si>
  <si>
    <t>1968/1992</t>
  </si>
  <si>
    <t>28005015004P0</t>
  </si>
  <si>
    <t>QUÍMICA APLICADA</t>
  </si>
  <si>
    <t>UNEB</t>
  </si>
  <si>
    <t>UNIVERSIDADE DO ESTADO DA BAHIA</t>
  </si>
  <si>
    <t>2006</t>
  </si>
  <si>
    <t>28006011003P0</t>
  </si>
  <si>
    <t>QUÍMICA ANALÍTICA</t>
  </si>
  <si>
    <t>UESB</t>
  </si>
  <si>
    <t>UNIVERSIDADE ESTADUAL DO SUDOESTE DA BAHIA</t>
  </si>
  <si>
    <t>2005</t>
  </si>
  <si>
    <t>28007018019P0</t>
  </si>
  <si>
    <t>UESC</t>
  </si>
  <si>
    <t>UNIVERSIDADE ESTADUAL DE SANTA CRUZ</t>
  </si>
  <si>
    <t>2013</t>
  </si>
  <si>
    <t>28023013066P6</t>
  </si>
  <si>
    <t>DESENVOLVIMENTO SUSTENTÁVEL</t>
  </si>
  <si>
    <t>SENAI-CIMATEC</t>
  </si>
  <si>
    <t xml:space="preserve">CENTRO UNIVERSITÁRIO SENAI CIMATEC </t>
  </si>
  <si>
    <t>PROFISSIONAL</t>
  </si>
  <si>
    <t>A</t>
  </si>
  <si>
    <t>MESTRADO PROFISSIONAL</t>
  </si>
  <si>
    <t>28049012002P0</t>
  </si>
  <si>
    <t>QUÍMICA PURA E APLICADA</t>
  </si>
  <si>
    <t>UFOB</t>
  </si>
  <si>
    <t>UNIVERSIDADE FEDERAL DO OESTE DA BAHIA</t>
  </si>
  <si>
    <t>30001013021P2</t>
  </si>
  <si>
    <t>UFES</t>
  </si>
  <si>
    <t>UNIVERSIDADE FEDERAL DO ESPÍRITO SANTO</t>
  </si>
  <si>
    <t>ES</t>
  </si>
  <si>
    <t>SUDESTE</t>
  </si>
  <si>
    <t>2006/2014</t>
  </si>
  <si>
    <t>31001017006P6</t>
  </si>
  <si>
    <t>UFRJ</t>
  </si>
  <si>
    <t>UNIVERSIDADE FEDERAL DO RIO DE JANEIRO</t>
  </si>
  <si>
    <t>RJ</t>
  </si>
  <si>
    <t>1963/1963</t>
  </si>
  <si>
    <t>31001017009P5</t>
  </si>
  <si>
    <t>QUÍMICA DE PRODUTOS NATURAIS</t>
  </si>
  <si>
    <t>1964/1989</t>
  </si>
  <si>
    <t>31002013001P0</t>
  </si>
  <si>
    <t>UFRRJ</t>
  </si>
  <si>
    <t>UNIVERSIDADE FEDERAL RURAL DO RIO DE JANEIRO</t>
  </si>
  <si>
    <t>1966/1994</t>
  </si>
  <si>
    <t>31003010027P0</t>
  </si>
  <si>
    <t>UFF</t>
  </si>
  <si>
    <t>UNIVERSIDADE FEDERAL FLUMINENSE</t>
  </si>
  <si>
    <t>1991/1999</t>
  </si>
  <si>
    <t>31004016037P8</t>
  </si>
  <si>
    <t>UERJ</t>
  </si>
  <si>
    <t>UNIVERSIDADE DO ESTADO DO RIO DE JANEIRO</t>
  </si>
  <si>
    <t>2004/2009</t>
  </si>
  <si>
    <t>31005012005P5</t>
  </si>
  <si>
    <t>PUC-RIO</t>
  </si>
  <si>
    <t>PONTIFÍCIA UNIVERSIDADE CATÓLICA DO RIO DE JANEIRO</t>
  </si>
  <si>
    <t>PARTICULAR</t>
  </si>
  <si>
    <t>1969/1971</t>
  </si>
  <si>
    <t>31007015003P5</t>
  </si>
  <si>
    <t>IME</t>
  </si>
  <si>
    <t>INSTITUTO MILITAR DE ENGENHARIA</t>
  </si>
  <si>
    <t>1969/1972</t>
  </si>
  <si>
    <t>32001010005P2</t>
  </si>
  <si>
    <t>UFMG</t>
  </si>
  <si>
    <t>UNIVERSIDADE FEDERAL DE MINAS GERAIS</t>
  </si>
  <si>
    <t>MG</t>
  </si>
  <si>
    <t>1967/1969</t>
  </si>
  <si>
    <t>32005016009P3</t>
  </si>
  <si>
    <t>UFJF</t>
  </si>
  <si>
    <t>UNIVERSIDADE FEDERAL DE JUIZ DE FORA</t>
  </si>
  <si>
    <t>2001/2006</t>
  </si>
  <si>
    <t>32005016039P0</t>
  </si>
  <si>
    <t>MULTICÊNTRICO EM QUÍMICA DE MINAS GERAIS</t>
  </si>
  <si>
    <t>UNIFEI;UNIFAL;UFVJM;UFV;UFU;UFTM;UFSJ;UFOP;UFLA;CEFET/MG</t>
  </si>
  <si>
    <t>2014/2014</t>
  </si>
  <si>
    <t>32006012011P4</t>
  </si>
  <si>
    <t>UFU</t>
  </si>
  <si>
    <t>UNIVERSIDADE FEDERAL DE UBERLÂNDIA</t>
  </si>
  <si>
    <t>1998/2013</t>
  </si>
  <si>
    <t>32007019029P7</t>
  </si>
  <si>
    <t>UFOP</t>
  </si>
  <si>
    <t>UNIVERSIDADE FEDERAL DE OURO PRETO</t>
  </si>
  <si>
    <t>2014</t>
  </si>
  <si>
    <t>32010010004P5</t>
  </si>
  <si>
    <t>UFVJM</t>
  </si>
  <si>
    <t>UNIVERSIDADE FEDERAL DOS VALES DO JEQUITINHONHA E MUCURI</t>
  </si>
  <si>
    <t>2009</t>
  </si>
  <si>
    <t>32011016004P8</t>
  </si>
  <si>
    <t>UNIFAL</t>
  </si>
  <si>
    <t>UNIVERSIDADE FEDERAL DE ALFENAS</t>
  </si>
  <si>
    <t>2008/2012</t>
  </si>
  <si>
    <t>33001014005P5</t>
  </si>
  <si>
    <t>UFSCAR</t>
  </si>
  <si>
    <t>UNIVERSIDADE FEDERAL DE SÃO CARLOS</t>
  </si>
  <si>
    <t>SP</t>
  </si>
  <si>
    <t>1980/1987</t>
  </si>
  <si>
    <t>33001014024P0</t>
  </si>
  <si>
    <t>2008</t>
  </si>
  <si>
    <t>33002010191P0</t>
  </si>
  <si>
    <t>USP</t>
  </si>
  <si>
    <t>UNIVERSIDADE DE SÃO PAULO</t>
  </si>
  <si>
    <t>1970/1970</t>
  </si>
  <si>
    <t>33002010225P1</t>
  </si>
  <si>
    <t>TECNOLOGIA EM QUÍMICA E BIOQUÍMICA</t>
  </si>
  <si>
    <t>2012</t>
  </si>
  <si>
    <t>33002029031P8</t>
  </si>
  <si>
    <t>USP/RP</t>
  </si>
  <si>
    <t>UNIVERSIDADE DE SÃO PAULO ( RIBEIRÃO PRETO )</t>
  </si>
  <si>
    <t>1995/1995</t>
  </si>
  <si>
    <t>33002045020P7</t>
  </si>
  <si>
    <t>USP/SC</t>
  </si>
  <si>
    <t>UNIVERSIDADE DE SÃO PAULO ( SÃO CARLOS )</t>
  </si>
  <si>
    <t>2011/2011</t>
  </si>
  <si>
    <t>33003017007P0</t>
  </si>
  <si>
    <t>UNICAMP</t>
  </si>
  <si>
    <t>UNIVERSIDADE ESTADUAL DE CAMPINAS</t>
  </si>
  <si>
    <t>1972/1972</t>
  </si>
  <si>
    <t>33004030072P8</t>
  </si>
  <si>
    <t>UNESP-ARAR</t>
  </si>
  <si>
    <t>UNIVERSIDADE ESTADUAL PAULISTA JÚLIO DE MESQUITA FILHO ( ARARAQUARA )</t>
  </si>
  <si>
    <t>1993/1993</t>
  </si>
  <si>
    <t>33004153077P8</t>
  </si>
  <si>
    <t>UNESP-SJRP</t>
  </si>
  <si>
    <t>UNIVERSIDADE ESTADUAL PAULISTA JÚLIO DE MESQUITA FILHO ( SÃO JOSÉ DO RIO PRETO )</t>
  </si>
  <si>
    <t>2009/2015</t>
  </si>
  <si>
    <t>33009015075P4</t>
  </si>
  <si>
    <t>QUÍMICA - CIÊNCIA E TECNOLOGIA DA SUSTENTABILIDADE</t>
  </si>
  <si>
    <t>UNIFESP</t>
  </si>
  <si>
    <t>UNIVERSIDADE FEDERAL DE SÃO PAULO</t>
  </si>
  <si>
    <t>2011/2016</t>
  </si>
  <si>
    <t>33093016004P8</t>
  </si>
  <si>
    <t>CIÊNCIAS</t>
  </si>
  <si>
    <t>UNIFRAN</t>
  </si>
  <si>
    <t>UNIVERSIDADE DE FRANCA</t>
  </si>
  <si>
    <t>2002/2007</t>
  </si>
  <si>
    <t>33144010003P0</t>
  </si>
  <si>
    <t>CIÊNCIA E TECNOLOGIA</t>
  </si>
  <si>
    <t>UFABC</t>
  </si>
  <si>
    <t>UNIVERSIDADE FEDERAL DO ABC</t>
  </si>
  <si>
    <t>2007/2007</t>
  </si>
  <si>
    <t>40001016026P2</t>
  </si>
  <si>
    <t>UFPR</t>
  </si>
  <si>
    <t>UNIVERSIDADE FEDERAL DO PARANÁ</t>
  </si>
  <si>
    <t>PR</t>
  </si>
  <si>
    <t>SUL</t>
  </si>
  <si>
    <t>40002012018P6</t>
  </si>
  <si>
    <t>UEL</t>
  </si>
  <si>
    <t>UNIVERSIDADE ESTADUAL DE LONDRINA</t>
  </si>
  <si>
    <t>2000/2017</t>
  </si>
  <si>
    <t>40002012039P3</t>
  </si>
  <si>
    <t>QUÍMICA - UEL - UNICENTRO - UEPG</t>
  </si>
  <si>
    <t>UEPG</t>
  </si>
  <si>
    <t>UNIVERSIDADE ESTADUAL DE PONTA GROSSA</t>
  </si>
  <si>
    <t>UNICENTRO;UEL</t>
  </si>
  <si>
    <t>DOUTORADO</t>
  </si>
  <si>
    <t>40004015002P5</t>
  </si>
  <si>
    <t>UEM</t>
  </si>
  <si>
    <t>UNIVERSIDADE ESTADUAL DE MARINGÁ</t>
  </si>
  <si>
    <t>1987/2001</t>
  </si>
  <si>
    <t>40005011009P6</t>
  </si>
  <si>
    <t>40006018032P4</t>
  </si>
  <si>
    <t>UTFPR</t>
  </si>
  <si>
    <t>UNIVERSIDADE TECNOLÓGICA FEDERAL DO PARANÁ</t>
  </si>
  <si>
    <t>40014010002P7</t>
  </si>
  <si>
    <t>UNICENTRO</t>
  </si>
  <si>
    <t>UNIVERSIDADE ESTADUAL DO CENTRO-OESTE</t>
  </si>
  <si>
    <t>2006/2019</t>
  </si>
  <si>
    <t>40015017170P3</t>
  </si>
  <si>
    <t>UNIOESTE</t>
  </si>
  <si>
    <t>UNIVERSIDADE ESTADUAL DO OESTE DO PARANA</t>
  </si>
  <si>
    <t>41001010022P3</t>
  </si>
  <si>
    <t>UFSC</t>
  </si>
  <si>
    <t>UNIVERSIDADE FEDERAL DE SANTA CATARINA</t>
  </si>
  <si>
    <t>SC</t>
  </si>
  <si>
    <t>1971/1988</t>
  </si>
  <si>
    <t>41002016162P2</t>
  </si>
  <si>
    <t>UDESC</t>
  </si>
  <si>
    <t>UNIVERSIDADE DO ESTADO DE SANTA CATARINA</t>
  </si>
  <si>
    <t>41006011005P0</t>
  </si>
  <si>
    <t>FURB</t>
  </si>
  <si>
    <t>UNIVERSIDADE REGIONAL DE BLUMENAU</t>
  </si>
  <si>
    <t>MUNICIPAL</t>
  </si>
  <si>
    <t>2002</t>
  </si>
  <si>
    <t>42001013040P0</t>
  </si>
  <si>
    <t>UFRGS</t>
  </si>
  <si>
    <t>UNIVERSIDADE FEDERAL DO RIO GRANDE DO SUL</t>
  </si>
  <si>
    <t>RS</t>
  </si>
  <si>
    <t>1985/1998</t>
  </si>
  <si>
    <t>42002010012P7</t>
  </si>
  <si>
    <t>UFSM</t>
  </si>
  <si>
    <t>UNIVERSIDADE FEDERAL DE SANTA MARIA</t>
  </si>
  <si>
    <t>1985/1993</t>
  </si>
  <si>
    <t>42003016028P3</t>
  </si>
  <si>
    <t>UFPEL</t>
  </si>
  <si>
    <t>UNIVERSIDADE FEDERAL DE PELOTAS</t>
  </si>
  <si>
    <t>2007/2011</t>
  </si>
  <si>
    <t>42004012016P1</t>
  </si>
  <si>
    <t>QUIMICA TECNOLOGICA E AMBIENTAL</t>
  </si>
  <si>
    <t>FURG</t>
  </si>
  <si>
    <t>UNIVERSIDADE FEDERAL DO RIO GRANDE</t>
  </si>
  <si>
    <t>2007/2012</t>
  </si>
  <si>
    <t>50001019029P0</t>
  </si>
  <si>
    <t>UFMT</t>
  </si>
  <si>
    <t>UNIVERSIDADE FEDERAL DE MATO GROSSO</t>
  </si>
  <si>
    <t>MT</t>
  </si>
  <si>
    <t>CENTRO-OESTE</t>
  </si>
  <si>
    <t>2010</t>
  </si>
  <si>
    <t xml:space="preserve">50005014002P0 	</t>
  </si>
  <si>
    <t>QUIMICA TECNOLÓGICA E AMBIENTAL</t>
  </si>
  <si>
    <t>IFMT</t>
  </si>
  <si>
    <t>INSTITUTO FEDERAL DE EDUCAÇÃO CIÊNCIA E TECNOLOGIA DE MATO GROSSO</t>
  </si>
  <si>
    <t>51001012007P9</t>
  </si>
  <si>
    <t>UFMS</t>
  </si>
  <si>
    <t>FUNDAÇÃO UNIVERSIDADE FEDERAL DE MATO GROSSO DO SUL</t>
  </si>
  <si>
    <t>MS</t>
  </si>
  <si>
    <t>1996/2013</t>
  </si>
  <si>
    <t>51005018010P5</t>
  </si>
  <si>
    <t>UFGD</t>
  </si>
  <si>
    <t>UNIVERSIDADE FEDERAL DA GRANDE DOURADOS</t>
  </si>
  <si>
    <t>2011</t>
  </si>
  <si>
    <t>51005018172P5</t>
  </si>
  <si>
    <t>UFG;UEG</t>
  </si>
  <si>
    <t>52001016019P0</t>
  </si>
  <si>
    <t>UFG</t>
  </si>
  <si>
    <t>UNIVERSIDADE FEDERAL DE GOIÁS</t>
  </si>
  <si>
    <t>GO</t>
  </si>
  <si>
    <t>1999/2013</t>
  </si>
  <si>
    <t>52001016050P4</t>
  </si>
  <si>
    <t>QUÍMICA - CAMPUS CATALÃO</t>
  </si>
  <si>
    <t>52001016111P3</t>
  </si>
  <si>
    <t>52012018001P1</t>
  </si>
  <si>
    <t>CIÊNCIAS MOLECULARES</t>
  </si>
  <si>
    <t>UEG</t>
  </si>
  <si>
    <t>UNIVERSIDADE ESTADUAL DE GOIÁS</t>
  </si>
  <si>
    <t>53001010005P5</t>
  </si>
  <si>
    <t>UNB</t>
  </si>
  <si>
    <t>UNIVERSIDADE DE BRASÍLIA</t>
  </si>
  <si>
    <t>DF</t>
  </si>
  <si>
    <t>1974/1991</t>
  </si>
  <si>
    <t>2.4.n.A</t>
  </si>
  <si>
    <t>2.4.n.B</t>
  </si>
  <si>
    <t>2.4.n.C</t>
  </si>
  <si>
    <t>2.4.n.D</t>
  </si>
  <si>
    <t>2.4.n.E</t>
  </si>
  <si>
    <t>2.4.n.</t>
  </si>
  <si>
    <t xml:space="preserve">          </t>
  </si>
  <si>
    <t>2.2.2.   Produção técnica/ tecnológica e de livros e capítulos de livros.  Análise de até cinco produtos técnicos/tecnológicos do Grupo 2 envolvendo a participação discente, preferencialmente sem repetir o docente, e declarado em formulário específico (Anexo 16)</t>
  </si>
  <si>
    <t>3.2.1. Atividades para a comunidade não acadêmica, divulgação científica, popularização da ciência, livros e capítulos de livros de divulgação e didáticos. O programa deverá declarar até 5 produtos dos grupos 1 e 2, (Anexos 15 e 16).</t>
  </si>
  <si>
    <t xml:space="preserve">2.1.2. 5 Produtos técnico/tecnológico/livros/capítulos de livro oriundos de teses e/ou dissertação do programa, declarados em formulários específicos (Anexos 15 a 18), sem repetição de docente, serão qualificados de A a E (ver definição sobre estratificação dos produtos técnico-tecnológico no Anexo 14). </t>
  </si>
  <si>
    <t xml:space="preserve">2.4.n.  Análise dos cinco produtos técnico/tecnológicos/livros/capítulos de livro de docentes permanentes declarados pelo programa em formulário específico (Anexos 15 a 18), preferencialmente sem repetir o docente. Produtos técnico/tecnológico/livros/capítulos de livro serão qualificados de A a E (ver definição sobre estratificação dos produtos técnico-tecnológico no Anexo 14). </t>
  </si>
  <si>
    <t>3.2.1. Atividades de transferência de tecnologia: licenciamentos e spin-offs. O programa deverá declarar até 5 produtos dos grupos 3 e 4 declarado em formulário específico (Anexos 17 e 18). Os produtos declarados serão qualificados de A a E (ver definição sobre estratificação dos produtos técnico-tecnológico no Anexo 14).</t>
  </si>
  <si>
    <t>Conexão com a Pesquisa
Linha de Pesquisa vinculada à produção</t>
  </si>
  <si>
    <t xml:space="preserve">Documentos  Anexados </t>
  </si>
  <si>
    <t>Descrição da Abrangência realizada: 
(até 500 caracteres identificando qual instituição que está usando o produto e qual o alcance)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</si>
</sst>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2"/>
      <color rgb="FF000000"/>
      <name val="Calibri"/>
      <family val="2"/>
      <scheme val="minor"/>
    </font>
    <font>
      <sz val="10"/>
      <color theme="1"/>
      <name val="Calibri"/>
      <family val="2"/>
      <scheme val="minor"/>
    </font>
    <font>
      <sz val="1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58">
    <xf numFmtId="0" fontId="0" fillId="0" borderId="0" xfId="0"/>
    <xf numFmtId="0" fontId="1" fillId="0" borderId="0" xfId="0" applyFont="1"/>
    <xf numFmtId="0" fontId="0" fillId="0" borderId="0" xfId="0" applyAlignment="1">
      <alignment wrapText="1"/>
    </xf>
    <xf numFmtId="49" fontId="0" fillId="0" borderId="0" xfId="0" applyNumberFormat="1" applyAlignment="1">
      <alignment wrapText="1"/>
    </xf>
    <xf numFmtId="0" fontId="1" fillId="0" borderId="0" xfId="0" applyFont="1" applyAlignment="1">
      <alignment horizontal="left"/>
    </xf>
    <xf numFmtId="0" fontId="0" fillId="0" borderId="0" xfId="0" applyAlignment="1">
      <alignment horizontal="left"/>
    </xf>
    <xf numFmtId="0" fontId="1" fillId="0" borderId="1" xfId="0" applyFont="1" applyBorder="1"/>
    <xf numFmtId="0" fontId="1" fillId="0" borderId="1" xfId="0" applyFont="1" applyBorder="1" applyAlignment="1">
      <alignment wrapText="1"/>
    </xf>
    <xf numFmtId="49" fontId="1" fillId="0" borderId="1" xfId="0" applyNumberFormat="1" applyFont="1" applyBorder="1" applyAlignment="1">
      <alignment wrapText="1"/>
    </xf>
    <xf numFmtId="0" fontId="0" fillId="0" borderId="0" xfId="0" applyFont="1" applyAlignment="1">
      <alignment horizontal="left"/>
    </xf>
    <xf numFmtId="0" fontId="0" fillId="0" borderId="0" xfId="0" applyFont="1"/>
    <xf numFmtId="0" fontId="3" fillId="0" borderId="3" xfId="0" applyFont="1" applyBorder="1" applyAlignment="1" applyProtection="1">
      <alignment horizontal="center" vertical="center" wrapText="1"/>
      <protection locked="0"/>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0" xfId="0" applyFont="1" applyProtection="1"/>
    <xf numFmtId="0" fontId="0" fillId="0" borderId="0" xfId="0" applyProtection="1"/>
    <xf numFmtId="0" fontId="3" fillId="0" borderId="0" xfId="0" applyFont="1" applyBorder="1" applyAlignment="1" applyProtection="1">
      <alignment horizontal="center" vertical="center" wrapText="1"/>
    </xf>
    <xf numFmtId="0" fontId="0" fillId="2" borderId="1" xfId="0" applyFill="1" applyBorder="1" applyProtection="1"/>
    <xf numFmtId="0" fontId="0" fillId="2" borderId="1" xfId="0" applyFill="1" applyBorder="1" applyAlignment="1" applyProtection="1">
      <alignment horizontal="center"/>
    </xf>
    <xf numFmtId="0" fontId="0" fillId="0" borderId="1" xfId="0" applyBorder="1" applyAlignment="1" applyProtection="1">
      <alignment horizontal="left"/>
    </xf>
    <xf numFmtId="0" fontId="0" fillId="0" borderId="1" xfId="0" applyBorder="1" applyAlignment="1" applyProtection="1">
      <alignment horizontal="center"/>
    </xf>
    <xf numFmtId="0" fontId="0" fillId="2" borderId="1" xfId="0" applyFill="1" applyBorder="1" applyAlignment="1" applyProtection="1">
      <alignment horizontal="left"/>
    </xf>
    <xf numFmtId="0" fontId="0" fillId="0" borderId="1" xfId="0" applyFont="1" applyBorder="1" applyAlignment="1" applyProtection="1">
      <alignment horizontal="left"/>
    </xf>
    <xf numFmtId="0" fontId="2" fillId="2" borderId="1" xfId="0" applyFont="1" applyFill="1" applyBorder="1" applyAlignment="1" applyProtection="1">
      <alignment horizontal="left"/>
    </xf>
    <xf numFmtId="0" fontId="2" fillId="2" borderId="2" xfId="0" applyFont="1" applyFill="1" applyBorder="1" applyAlignment="1" applyProtection="1">
      <alignment horizontal="center"/>
    </xf>
    <xf numFmtId="0" fontId="0" fillId="0" borderId="1" xfId="0" applyFont="1" applyBorder="1" applyProtection="1"/>
    <xf numFmtId="0" fontId="0" fillId="2" borderId="1" xfId="0" applyFont="1" applyFill="1" applyBorder="1" applyProtection="1"/>
    <xf numFmtId="0" fontId="0" fillId="0" borderId="0" xfId="0" applyAlignment="1" applyProtection="1">
      <alignment horizontal="center"/>
    </xf>
    <xf numFmtId="49"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lignment horizontal="left" wrapText="1"/>
    </xf>
    <xf numFmtId="49" fontId="0" fillId="0" borderId="0" xfId="0" applyNumberFormat="1" applyAlignment="1">
      <alignment horizontal="left" wrapText="1"/>
    </xf>
    <xf numFmtId="0" fontId="1" fillId="0" borderId="0" xfId="0" applyFont="1" applyAlignment="1" applyProtection="1">
      <alignment horizontal="left"/>
    </xf>
    <xf numFmtId="0" fontId="0" fillId="0" borderId="0" xfId="0" applyAlignment="1" applyProtection="1">
      <alignment horizontal="left"/>
    </xf>
    <xf numFmtId="49" fontId="0" fillId="0" borderId="0" xfId="0" applyNumberFormat="1" applyAlignment="1" applyProtection="1">
      <alignment horizontal="left"/>
    </xf>
    <xf numFmtId="0" fontId="0" fillId="0" borderId="0" xfId="0" applyFont="1" applyAlignment="1" applyProtection="1">
      <alignment horizontal="left"/>
    </xf>
    <xf numFmtId="0" fontId="0" fillId="0" borderId="1" xfId="0" applyBorder="1" applyAlignment="1" applyProtection="1"/>
    <xf numFmtId="0" fontId="0" fillId="0" borderId="1" xfId="0" applyBorder="1" applyAlignment="1" applyProtection="1">
      <alignment wrapText="1"/>
    </xf>
    <xf numFmtId="49" fontId="0" fillId="0" borderId="1" xfId="0" applyNumberFormat="1" applyBorder="1" applyAlignment="1" applyProtection="1"/>
    <xf numFmtId="0" fontId="0" fillId="0" borderId="0" xfId="0" applyAlignment="1" applyProtection="1">
      <alignment wrapText="1"/>
    </xf>
    <xf numFmtId="0" fontId="0" fillId="0" borderId="0" xfId="0" applyFont="1" applyAlignment="1" applyProtection="1">
      <alignment wrapText="1"/>
    </xf>
    <xf numFmtId="0" fontId="0" fillId="0" borderId="1" xfId="0" applyFont="1" applyBorder="1" applyAlignment="1" applyProtection="1">
      <alignment horizontal="left" wrapText="1"/>
    </xf>
    <xf numFmtId="0" fontId="0" fillId="0" borderId="0" xfId="0" applyAlignment="1" applyProtection="1"/>
    <xf numFmtId="49" fontId="0" fillId="0" borderId="0" xfId="0" applyNumberFormat="1" applyAlignment="1" applyProtection="1"/>
    <xf numFmtId="0" fontId="0" fillId="0" borderId="0" xfId="0" applyAlignment="1" applyProtection="1">
      <alignment horizontal="left" wrapText="1"/>
    </xf>
    <xf numFmtId="49" fontId="0" fillId="0" borderId="0" xfId="0" applyNumberFormat="1" applyAlignment="1" applyProtection="1">
      <alignment horizontal="left" wrapText="1"/>
    </xf>
    <xf numFmtId="0" fontId="0" fillId="0" borderId="0" xfId="0" applyFont="1" applyAlignment="1" applyProtection="1">
      <alignment horizontal="left" wrapText="1"/>
    </xf>
    <xf numFmtId="49" fontId="0" fillId="0" borderId="0" xfId="0" applyNumberFormat="1" applyAlignment="1" applyProtection="1">
      <alignment wrapText="1"/>
    </xf>
    <xf numFmtId="0" fontId="0" fillId="0" borderId="1" xfId="0" applyFont="1" applyBorder="1" applyAlignment="1" applyProtection="1">
      <alignment horizontal="center"/>
    </xf>
    <xf numFmtId="49" fontId="0" fillId="0" borderId="1" xfId="0" applyNumberFormat="1" applyBorder="1" applyAlignment="1" applyProtection="1">
      <alignment wrapText="1"/>
    </xf>
    <xf numFmtId="0" fontId="0" fillId="0" borderId="1" xfId="0" applyFont="1" applyBorder="1" applyAlignment="1" applyProtection="1">
      <alignment wrapText="1"/>
    </xf>
    <xf numFmtId="0" fontId="0" fillId="4" borderId="1" xfId="0" applyFill="1" applyBorder="1" applyProtection="1">
      <protection locked="0"/>
    </xf>
    <xf numFmtId="0" fontId="1" fillId="0" borderId="1" xfId="0" applyFont="1" applyBorder="1" applyAlignment="1" applyProtection="1">
      <alignment wrapText="1"/>
      <protection locked="0"/>
    </xf>
    <xf numFmtId="0" fontId="0" fillId="0" borderId="1" xfId="0" applyFont="1" applyBorder="1" applyAlignment="1" applyProtection="1">
      <alignment wrapText="1"/>
      <protection locked="0"/>
    </xf>
    <xf numFmtId="0" fontId="0" fillId="4" borderId="1" xfId="0" applyFill="1" applyBorder="1" applyAlignment="1" applyProtection="1">
      <alignment wrapText="1"/>
      <protection locked="0"/>
    </xf>
  </cellXfs>
  <cellStyles count="1">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25400</xdr:colOff>
      <xdr:row>1</xdr:row>
      <xdr:rowOff>88900</xdr:rowOff>
    </xdr:from>
    <xdr:ext cx="11277600" cy="608756"/>
    <xdr:sp macro="" textlink="">
      <xdr:nvSpPr>
        <xdr:cNvPr id="2" name="CaixaDeTexto 1">
          <a:extLst>
            <a:ext uri="{FF2B5EF4-FFF2-40B4-BE49-F238E27FC236}">
              <a16:creationId xmlns:a16="http://schemas.microsoft.com/office/drawing/2014/main" id="{36542450-7F25-AA46-AD57-601DF7B82371}"/>
            </a:ext>
          </a:extLst>
        </xdr:cNvPr>
        <xdr:cNvSpPr txBox="1"/>
      </xdr:nvSpPr>
      <xdr:spPr>
        <a:xfrm>
          <a:off x="25400" y="406400"/>
          <a:ext cx="11277600" cy="60875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a:solidFill>
                <a:schemeClr val="tx1"/>
              </a:solidFill>
              <a:effectLst/>
              <a:latin typeface="+mn-lt"/>
              <a:ea typeface="+mn-ea"/>
              <a:cs typeface="+mn-cs"/>
            </a:rPr>
            <a:t>Definição: </a:t>
          </a:r>
          <a:r>
            <a:rPr lang="pt-BR" sz="1100">
              <a:solidFill>
                <a:schemeClr val="tx1"/>
              </a:solidFill>
              <a:effectLst/>
              <a:latin typeface="+mn-lt"/>
              <a:ea typeface="+mn-ea"/>
              <a:cs typeface="+mn-cs"/>
            </a:rPr>
            <a:t>Organização de eventos e cursos de formação continuada e capacitação voltados para profissionais ligados a instituições públicas e/ou privadas não acadêmicas.  Serão considerados os produtos técnicos: a) Curso de formação profissional; e b) Organização de evento. Esses produtos serão apenas considerados se, efetivamente, tiverem público alvo a comunidade não acadêmica, podendo ser qualquer instituição pública ou privada não ligada ao ensino superior.</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xdr:colOff>
      <xdr:row>1</xdr:row>
      <xdr:rowOff>88900</xdr:rowOff>
    </xdr:from>
    <xdr:ext cx="11277600" cy="608756"/>
    <xdr:sp macro="" textlink="">
      <xdr:nvSpPr>
        <xdr:cNvPr id="2" name="CaixaDeTexto 1">
          <a:extLst>
            <a:ext uri="{FF2B5EF4-FFF2-40B4-BE49-F238E27FC236}">
              <a16:creationId xmlns:a16="http://schemas.microsoft.com/office/drawing/2014/main" id="{1B3ADEE6-76F5-084E-A284-DA8076DB2898}"/>
            </a:ext>
          </a:extLst>
        </xdr:cNvPr>
        <xdr:cNvSpPr txBox="1"/>
      </xdr:nvSpPr>
      <xdr:spPr>
        <a:xfrm>
          <a:off x="25400" y="406400"/>
          <a:ext cx="11277600" cy="60875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a:solidFill>
                <a:schemeClr val="tx1"/>
              </a:solidFill>
              <a:effectLst/>
              <a:latin typeface="+mn-lt"/>
              <a:ea typeface="+mn-ea"/>
              <a:cs typeface="+mn-cs"/>
            </a:rPr>
            <a:t>Definição: </a:t>
          </a:r>
          <a:r>
            <a:rPr lang="pt-BR" sz="1100">
              <a:solidFill>
                <a:schemeClr val="tx1"/>
              </a:solidFill>
              <a:effectLst/>
              <a:latin typeface="+mn-lt"/>
              <a:ea typeface="+mn-ea"/>
              <a:cs typeface="+mn-cs"/>
            </a:rPr>
            <a:t>Fazem parte desse grupo Produtos que envolvem a organização de conhecimento e produção de textos e bases de dados. Serão considerados os seguintes produtos técnicos: (a) Produto bibliográfico (livros, capítulos de livro, artigos em revistas ou jornais voltados ao mercado, etc.); (b) Produto de editoração; (c) Material didático; (d) Relatório técnico conclusivo; (e) Manual/Protocolo; (f) Tradução); (g) Base de dados técnico-científica; e (h) registro junto ao INPI de ativos intangíveis (patentes, desenho industrial e software)</a:t>
          </a:r>
          <a:r>
            <a:rPr lang="pt-BR">
              <a:effectLst/>
            </a:rPr>
            <a:t> .</a:t>
          </a:r>
          <a:endParaRPr lang="pt-BR"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25400</xdr:colOff>
      <xdr:row>1</xdr:row>
      <xdr:rowOff>88900</xdr:rowOff>
    </xdr:from>
    <xdr:ext cx="11277600" cy="952953"/>
    <xdr:sp macro="" textlink="">
      <xdr:nvSpPr>
        <xdr:cNvPr id="2" name="CaixaDeTexto 1">
          <a:extLst>
            <a:ext uri="{FF2B5EF4-FFF2-40B4-BE49-F238E27FC236}">
              <a16:creationId xmlns:a16="http://schemas.microsoft.com/office/drawing/2014/main" id="{3FA2F31E-07A5-9A42-8678-7E077C42EAE4}"/>
            </a:ext>
          </a:extLst>
        </xdr:cNvPr>
        <xdr:cNvSpPr txBox="1"/>
      </xdr:nvSpPr>
      <xdr:spPr>
        <a:xfrm>
          <a:off x="25400" y="406400"/>
          <a:ext cx="11277600" cy="952953"/>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a:solidFill>
                <a:schemeClr val="tx1"/>
              </a:solidFill>
              <a:effectLst/>
              <a:latin typeface="+mn-lt"/>
              <a:ea typeface="+mn-ea"/>
              <a:cs typeface="+mn-cs"/>
            </a:rPr>
            <a:t>Definição: </a:t>
          </a:r>
          <a:r>
            <a:rPr lang="pt-BR" sz="1100">
              <a:solidFill>
                <a:schemeClr val="tx1"/>
              </a:solidFill>
              <a:effectLst/>
              <a:latin typeface="+mn-lt"/>
              <a:ea typeface="+mn-ea"/>
              <a:cs typeface="+mn-cs"/>
            </a:rPr>
            <a:t>Fazem parte desse grupo produtos técnicos efetivamente transferidos para a sociedade. Os produtos bibliográficos serão considerados apenas se efetivamente usados pelo mercado/governo/ONGs. Por exemplo, texto didático sendo aplicado em algum nível de ensino, texto bibliográfico publicado em revista de algum setor de mercado (não acadêmico), etc. Transferência de tecnologia serão consideradas apenas se licenciamento para instituições públicas ou privadas, via contratos efetivamente assinados, de know-how e/ou ativos intangíveis com registro junto ao INPI ou outras agências congêneres do exterior, bem como patentes em co-titularidade sendo utilizadas. Serão considerados os produtos técnicos: (a) Ativos de propriedade intelectual; (b) Tecnologia social; (c) Norma ou Marco regulatório; (d) Produtos/Processos em sigilo; (e) Processo/Tecnologia não patenteável; e (f) material didático ou bibliográfico</a:t>
          </a:r>
          <a:r>
            <a:rPr lang="pt-BR">
              <a:effectLst/>
            </a:rPr>
            <a:t> </a:t>
          </a:r>
          <a:endParaRPr lang="pt-BR" sz="1100">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25400</xdr:colOff>
      <xdr:row>1</xdr:row>
      <xdr:rowOff>88900</xdr:rowOff>
    </xdr:from>
    <xdr:ext cx="11277600" cy="436786"/>
    <xdr:sp macro="" textlink="">
      <xdr:nvSpPr>
        <xdr:cNvPr id="2" name="CaixaDeTexto 1">
          <a:extLst>
            <a:ext uri="{FF2B5EF4-FFF2-40B4-BE49-F238E27FC236}">
              <a16:creationId xmlns:a16="http://schemas.microsoft.com/office/drawing/2014/main" id="{4AE25F93-1038-894E-B579-665BCD69820D}"/>
            </a:ext>
          </a:extLst>
        </xdr:cNvPr>
        <xdr:cNvSpPr txBox="1"/>
      </xdr:nvSpPr>
      <xdr:spPr>
        <a:xfrm>
          <a:off x="25400" y="406400"/>
          <a:ext cx="11277600" cy="436786"/>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b="1">
              <a:solidFill>
                <a:schemeClr val="tx1"/>
              </a:solidFill>
              <a:effectLst/>
              <a:latin typeface="+mn-lt"/>
              <a:ea typeface="+mn-ea"/>
              <a:cs typeface="+mn-cs"/>
            </a:rPr>
            <a:t>Definição: </a:t>
          </a:r>
          <a:r>
            <a:rPr lang="pt-BR" sz="1100">
              <a:solidFill>
                <a:schemeClr val="tx1"/>
              </a:solidFill>
              <a:effectLst/>
              <a:latin typeface="+mn-lt"/>
              <a:ea typeface="+mn-ea"/>
              <a:cs typeface="+mn-cs"/>
            </a:rPr>
            <a:t>Fazem parte desse grupo </a:t>
          </a:r>
          <a:r>
            <a:rPr lang="pt-BR" sz="1100" i="1">
              <a:solidFill>
                <a:schemeClr val="tx1"/>
              </a:solidFill>
              <a:effectLst/>
              <a:latin typeface="+mn-lt"/>
              <a:ea typeface="+mn-ea"/>
              <a:cs typeface="+mn-cs"/>
            </a:rPr>
            <a:t>novas</a:t>
          </a:r>
          <a:r>
            <a:rPr lang="pt-BR" sz="1100" b="1" i="1">
              <a:solidFill>
                <a:schemeClr val="tx1"/>
              </a:solidFill>
              <a:effectLst/>
              <a:latin typeface="+mn-lt"/>
              <a:ea typeface="+mn-ea"/>
              <a:cs typeface="+mn-cs"/>
            </a:rPr>
            <a:t> </a:t>
          </a:r>
          <a:r>
            <a:rPr lang="pt-BR" sz="1100" i="1">
              <a:solidFill>
                <a:schemeClr val="tx1"/>
              </a:solidFill>
              <a:effectLst/>
              <a:latin typeface="+mn-lt"/>
              <a:ea typeface="+mn-ea"/>
              <a:cs typeface="+mn-cs"/>
            </a:rPr>
            <a:t>empresa ou organizações sociais formadas com base em produto, serviço ou processo tecnológico desenvolvido por docentes e/ou discentes no âmbito do Programa de Pós-graduação. </a:t>
          </a:r>
          <a:r>
            <a:rPr lang="pt-BR" sz="1100">
              <a:solidFill>
                <a:schemeClr val="tx1"/>
              </a:solidFill>
              <a:effectLst/>
              <a:latin typeface="+mn-lt"/>
              <a:ea typeface="+mn-ea"/>
              <a:cs typeface="+mn-cs"/>
            </a:rPr>
            <a:t>Serão apenas consideradas Empresa e/ou Organização Social Inovadora criadas a partir de produto, processo ou serviço desenvolvido</a:t>
          </a:r>
          <a:r>
            <a:rPr lang="pt-BR">
              <a:effectLst/>
            </a:rPr>
            <a:t> </a:t>
          </a:r>
          <a:endParaRPr lang="pt-BR"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11391-A8BE-EC4D-A80D-1091C4F5022B}">
  <dimension ref="A1:F41"/>
  <sheetViews>
    <sheetView tabSelected="1" zoomScale="120" zoomScaleNormal="120" workbookViewId="0">
      <selection activeCell="A2" sqref="A2"/>
    </sheetView>
  </sheetViews>
  <sheetFormatPr baseColWidth="10" defaultRowHeight="16" x14ac:dyDescent="0.2"/>
  <cols>
    <col min="1" max="1" width="28" style="18" customWidth="1"/>
    <col min="2" max="2" width="25.1640625" style="30" customWidth="1"/>
    <col min="3" max="3" width="43" style="18" customWidth="1"/>
    <col min="4" max="4" width="21.83203125" style="18" customWidth="1"/>
    <col min="5" max="5" width="24.33203125" style="18" customWidth="1"/>
    <col min="6" max="16384" width="10.83203125" style="18"/>
  </cols>
  <sheetData>
    <row r="1" spans="1:6" s="17" customFormat="1" ht="18" thickBot="1" x14ac:dyDescent="0.25">
      <c r="A1" s="15" t="s">
        <v>67</v>
      </c>
      <c r="B1" s="15" t="s">
        <v>68</v>
      </c>
      <c r="C1" s="15" t="s">
        <v>69</v>
      </c>
      <c r="D1" s="15" t="s">
        <v>70</v>
      </c>
      <c r="E1" s="15" t="s">
        <v>71</v>
      </c>
      <c r="F1" s="16" t="s">
        <v>72</v>
      </c>
    </row>
    <row r="2" spans="1:6" ht="17" thickBot="1" x14ac:dyDescent="0.25">
      <c r="A2" s="11"/>
      <c r="B2" s="16" t="e">
        <f>VLOOKUP(A2,'Lista de Programas'!A:N,4,FALSE)</f>
        <v>#N/A</v>
      </c>
      <c r="C2" s="16" t="e">
        <f>VLOOKUP(A2,'Lista de Programas'!A:N,2,FALSE)</f>
        <v>#N/A</v>
      </c>
      <c r="D2" s="16" t="e">
        <f>VLOOKUP(A2,'Lista de Programas'!A:N,10,FALSE)</f>
        <v>#N/A</v>
      </c>
      <c r="E2" s="16" t="e">
        <f>VLOOKUP(A2,'Lista de Programas'!A:N,13,FALSE)</f>
        <v>#N/A</v>
      </c>
      <c r="F2" s="16" t="e">
        <f>VLOOKUP(A2,'Lista de Programas'!A:N,12,FALSE)</f>
        <v>#N/A</v>
      </c>
    </row>
    <row r="3" spans="1:6" x14ac:dyDescent="0.2">
      <c r="A3" s="19"/>
      <c r="B3" s="19"/>
      <c r="C3" s="19"/>
      <c r="D3" s="19"/>
      <c r="E3" s="19"/>
    </row>
    <row r="5" spans="1:6" x14ac:dyDescent="0.2">
      <c r="A5" s="20" t="s">
        <v>60</v>
      </c>
      <c r="B5" s="21" t="s">
        <v>61</v>
      </c>
    </row>
    <row r="6" spans="1:6" x14ac:dyDescent="0.2">
      <c r="A6" s="22" t="s">
        <v>14</v>
      </c>
      <c r="B6" s="23">
        <f>'Anexo 15'!B33+'Anexo 16'!B33+'Anexo 17'!B33+'Anexo 18'!B33</f>
        <v>0</v>
      </c>
    </row>
    <row r="7" spans="1:6" x14ac:dyDescent="0.2">
      <c r="A7" s="22" t="s">
        <v>24</v>
      </c>
      <c r="B7" s="23">
        <f>'Anexo 16'!B34</f>
        <v>0</v>
      </c>
    </row>
    <row r="8" spans="1:6" x14ac:dyDescent="0.2">
      <c r="A8" s="22" t="s">
        <v>15</v>
      </c>
      <c r="B8" s="23">
        <f>'Anexo 15'!B34+'Anexo 16'!B35+'Anexo 17'!B34+'Anexo 18'!B34</f>
        <v>0</v>
      </c>
    </row>
    <row r="9" spans="1:6" x14ac:dyDescent="0.2">
      <c r="A9" s="22" t="s">
        <v>58</v>
      </c>
      <c r="B9" s="23">
        <f>'Anexo 17'!B35+'Anexo 18'!B35</f>
        <v>0</v>
      </c>
    </row>
    <row r="10" spans="1:6" x14ac:dyDescent="0.2">
      <c r="A10" s="22" t="s">
        <v>59</v>
      </c>
      <c r="B10" s="23">
        <f>'Anexo 15'!B35+'Anexo 16'!B36</f>
        <v>0</v>
      </c>
    </row>
    <row r="12" spans="1:6" x14ac:dyDescent="0.2">
      <c r="A12" s="24" t="s">
        <v>63</v>
      </c>
      <c r="B12" s="21" t="s">
        <v>62</v>
      </c>
    </row>
    <row r="13" spans="1:6" x14ac:dyDescent="0.2">
      <c r="A13" s="25" t="s">
        <v>16</v>
      </c>
      <c r="B13" s="23">
        <f>'Anexo 15'!B37+'Anexo 16'!B38+'Anexo 17'!B37+'Anexo 18'!B37</f>
        <v>0</v>
      </c>
    </row>
    <row r="14" spans="1:6" x14ac:dyDescent="0.2">
      <c r="A14" s="25" t="s">
        <v>17</v>
      </c>
      <c r="B14" s="23">
        <f>'Anexo 15'!B38+'Anexo 16'!B39+'Anexo 17'!B38+'Anexo 18'!B38</f>
        <v>0</v>
      </c>
    </row>
    <row r="15" spans="1:6" x14ac:dyDescent="0.2">
      <c r="A15" s="25" t="s">
        <v>18</v>
      </c>
      <c r="B15" s="23">
        <f>'Anexo 15'!B39+'Anexo 16'!B40+'Anexo 17'!B39+'Anexo 18'!B39</f>
        <v>0</v>
      </c>
    </row>
    <row r="16" spans="1:6" x14ac:dyDescent="0.2">
      <c r="A16" s="25" t="s">
        <v>19</v>
      </c>
      <c r="B16" s="23">
        <f>'Anexo 15'!B40+'Anexo 16'!B41+'Anexo 17'!B40+'Anexo 18'!B40</f>
        <v>0</v>
      </c>
    </row>
    <row r="17" spans="1:2" x14ac:dyDescent="0.2">
      <c r="A17" s="25" t="s">
        <v>20</v>
      </c>
      <c r="B17" s="23">
        <f>'Anexo 15'!B41+'Anexo 16'!B42+'Anexo 17'!B41+'Anexo 18'!B41</f>
        <v>0</v>
      </c>
    </row>
    <row r="18" spans="1:2" x14ac:dyDescent="0.2">
      <c r="A18" s="24" t="s">
        <v>64</v>
      </c>
      <c r="B18" s="21" t="s">
        <v>62</v>
      </c>
    </row>
    <row r="19" spans="1:2" x14ac:dyDescent="0.2">
      <c r="A19" s="25" t="s">
        <v>25</v>
      </c>
      <c r="B19" s="23">
        <f>'Anexo 16'!B43</f>
        <v>0</v>
      </c>
    </row>
    <row r="20" spans="1:2" x14ac:dyDescent="0.2">
      <c r="A20" s="25" t="s">
        <v>26</v>
      </c>
      <c r="B20" s="23">
        <f>'Anexo 16'!B44</f>
        <v>0</v>
      </c>
    </row>
    <row r="21" spans="1:2" x14ac:dyDescent="0.2">
      <c r="A21" s="25" t="s">
        <v>27</v>
      </c>
      <c r="B21" s="23">
        <f>'Anexo 16'!B45</f>
        <v>0</v>
      </c>
    </row>
    <row r="22" spans="1:2" x14ac:dyDescent="0.2">
      <c r="A22" s="25" t="s">
        <v>28</v>
      </c>
      <c r="B22" s="23">
        <f>'Anexo 16'!B46</f>
        <v>0</v>
      </c>
    </row>
    <row r="23" spans="1:2" x14ac:dyDescent="0.2">
      <c r="A23" s="25" t="s">
        <v>29</v>
      </c>
      <c r="B23" s="23">
        <f>'Anexo 16'!B47</f>
        <v>0</v>
      </c>
    </row>
    <row r="24" spans="1:2" x14ac:dyDescent="0.2">
      <c r="A24" s="26" t="s">
        <v>65</v>
      </c>
      <c r="B24" s="27" t="s">
        <v>62</v>
      </c>
    </row>
    <row r="25" spans="1:2" x14ac:dyDescent="0.2">
      <c r="A25" s="25" t="s">
        <v>412</v>
      </c>
      <c r="B25" s="23">
        <f>'Anexo 15'!B42+'Anexo 16'!B48+'Anexo 17'!B42+'Anexo 18'!B42</f>
        <v>0</v>
      </c>
    </row>
    <row r="26" spans="1:2" x14ac:dyDescent="0.2">
      <c r="A26" s="25" t="s">
        <v>413</v>
      </c>
      <c r="B26" s="23">
        <f>'Anexo 15'!B43+'Anexo 16'!B49+'Anexo 17'!B43+'Anexo 18'!B43</f>
        <v>0</v>
      </c>
    </row>
    <row r="27" spans="1:2" x14ac:dyDescent="0.2">
      <c r="A27" s="25" t="s">
        <v>414</v>
      </c>
      <c r="B27" s="23">
        <f>'Anexo 15'!B44+'Anexo 16'!B50+'Anexo 17'!B44+'Anexo 18'!B44</f>
        <v>0</v>
      </c>
    </row>
    <row r="28" spans="1:2" x14ac:dyDescent="0.2">
      <c r="A28" s="25" t="s">
        <v>415</v>
      </c>
      <c r="B28" s="23">
        <f>'Anexo 15'!B45+'Anexo 16'!B51+'Anexo 17'!B45+'Anexo 18'!B45</f>
        <v>0</v>
      </c>
    </row>
    <row r="29" spans="1:2" x14ac:dyDescent="0.2">
      <c r="A29" s="25" t="s">
        <v>416</v>
      </c>
      <c r="B29" s="23">
        <f>'Anexo 15'!B46+'Anexo 16'!B52+'Anexo 17'!B46+'Anexo 18'!B46</f>
        <v>0</v>
      </c>
    </row>
    <row r="30" spans="1:2" x14ac:dyDescent="0.2">
      <c r="A30" s="26" t="s">
        <v>66</v>
      </c>
      <c r="B30" s="27" t="s">
        <v>62</v>
      </c>
    </row>
    <row r="31" spans="1:2" x14ac:dyDescent="0.2">
      <c r="A31" s="28" t="s">
        <v>43</v>
      </c>
      <c r="B31" s="23">
        <f>'Anexo 17'!B47+'Anexo 18'!B47</f>
        <v>0</v>
      </c>
    </row>
    <row r="32" spans="1:2" x14ac:dyDescent="0.2">
      <c r="A32" s="28" t="s">
        <v>39</v>
      </c>
      <c r="B32" s="23">
        <f>'Anexo 17'!B48+'Anexo 18'!B48</f>
        <v>0</v>
      </c>
    </row>
    <row r="33" spans="1:2" x14ac:dyDescent="0.2">
      <c r="A33" s="28" t="s">
        <v>40</v>
      </c>
      <c r="B33" s="23">
        <f>'Anexo 17'!B49+'Anexo 18'!B49</f>
        <v>0</v>
      </c>
    </row>
    <row r="34" spans="1:2" x14ac:dyDescent="0.2">
      <c r="A34" s="28" t="s">
        <v>41</v>
      </c>
      <c r="B34" s="23">
        <f>'Anexo 17'!B50+'Anexo 18'!B50</f>
        <v>0</v>
      </c>
    </row>
    <row r="35" spans="1:2" x14ac:dyDescent="0.2">
      <c r="A35" s="28" t="s">
        <v>42</v>
      </c>
      <c r="B35" s="23">
        <f>'Anexo 17'!B51+'Anexo 18'!B51</f>
        <v>0</v>
      </c>
    </row>
    <row r="36" spans="1:2" x14ac:dyDescent="0.2">
      <c r="A36" s="29" t="s">
        <v>66</v>
      </c>
      <c r="B36" s="27" t="s">
        <v>62</v>
      </c>
    </row>
    <row r="37" spans="1:2" x14ac:dyDescent="0.2">
      <c r="A37" s="28" t="s">
        <v>45</v>
      </c>
      <c r="B37" s="23">
        <f>'Anexo 15'!B47+'Anexo 16'!B53</f>
        <v>0</v>
      </c>
    </row>
    <row r="38" spans="1:2" x14ac:dyDescent="0.2">
      <c r="A38" s="28" t="s">
        <v>46</v>
      </c>
      <c r="B38" s="23">
        <f>'Anexo 15'!B48+'Anexo 16'!B54</f>
        <v>0</v>
      </c>
    </row>
    <row r="39" spans="1:2" x14ac:dyDescent="0.2">
      <c r="A39" s="28" t="s">
        <v>47</v>
      </c>
      <c r="B39" s="23">
        <f>'Anexo 15'!B49+'Anexo 16'!B55</f>
        <v>0</v>
      </c>
    </row>
    <row r="40" spans="1:2" x14ac:dyDescent="0.2">
      <c r="A40" s="28" t="s">
        <v>48</v>
      </c>
      <c r="B40" s="23">
        <f>'Anexo 15'!B50+'Anexo 16'!B56</f>
        <v>0</v>
      </c>
    </row>
    <row r="41" spans="1:2" x14ac:dyDescent="0.2">
      <c r="A41" s="28" t="s">
        <v>49</v>
      </c>
      <c r="B41" s="23">
        <f>'Anexo 15'!B51+'Anexo 16'!B57</f>
        <v>0</v>
      </c>
    </row>
  </sheetData>
  <sheetProtection algorithmName="SHA-512" hashValue="+X0Jvf16Yf7exVGJmFoZIpy5JVjIhI/uqRvetPuU+UlbmlWZICZhCiULcPnQALMS91y5Cms3JfuOS9zMju3k+g==" saltValue="BMeZ3A7jlqUFmeHKSh2rSg==" spinCount="100000" sheet="1" objects="1" scenarios="1" selectLockedCells="1"/>
  <conditionalFormatting sqref="B6:B10">
    <cfRule type="cellIs" dxfId="3" priority="3" operator="greaterThan">
      <formula>5</formula>
    </cfRule>
    <cfRule type="cellIs" dxfId="2" priority="4" operator="between">
      <formula>1</formula>
      <formula>5</formula>
    </cfRule>
  </conditionalFormatting>
  <conditionalFormatting sqref="B13:B17 B19:B23 B25:B29 B31:B35 B37:B41">
    <cfRule type="cellIs" dxfId="1" priority="1" operator="greaterThan">
      <formula>1</formula>
    </cfRule>
    <cfRule type="cellIs" dxfId="0" priority="2" operator="equal">
      <formula>1</formula>
    </cfRule>
  </conditionalFormatting>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A03D-00B9-B243-B6A4-01DE59FB187D}">
  <dimension ref="A1:U9"/>
  <sheetViews>
    <sheetView workbookViewId="0"/>
  </sheetViews>
  <sheetFormatPr baseColWidth="10" defaultRowHeight="16" x14ac:dyDescent="0.2"/>
  <cols>
    <col min="1" max="1" width="14.5" style="42" customWidth="1"/>
    <col min="2" max="2" width="63.33203125" style="42" customWidth="1"/>
    <col min="3" max="3" width="61.83203125" style="42" customWidth="1"/>
    <col min="4" max="4" width="46.1640625" style="42" customWidth="1"/>
    <col min="5" max="5" width="24.5" style="50" customWidth="1"/>
    <col min="6" max="6" width="31.1640625" style="50" customWidth="1"/>
    <col min="7" max="7" width="43.83203125" style="42" customWidth="1"/>
    <col min="8" max="8" width="48.5" style="42" customWidth="1"/>
    <col min="9" max="9" width="51" style="50" customWidth="1"/>
    <col min="10" max="10" width="52.5" style="42" customWidth="1"/>
    <col min="11" max="20" width="10.83203125" style="18"/>
    <col min="21" max="21" width="10.83203125" style="17"/>
    <col min="22" max="16384" width="10.83203125" style="18"/>
  </cols>
  <sheetData>
    <row r="1" spans="1:21" s="36" customFormat="1" ht="25" customHeight="1" x14ac:dyDescent="0.2">
      <c r="A1" s="35" t="s">
        <v>422</v>
      </c>
      <c r="B1" s="47"/>
      <c r="C1" s="47"/>
      <c r="D1" s="47"/>
      <c r="E1" s="48"/>
      <c r="F1" s="48"/>
      <c r="G1" s="47"/>
      <c r="H1" s="47"/>
      <c r="I1" s="48"/>
      <c r="J1" s="47"/>
      <c r="U1" s="38"/>
    </row>
    <row r="2" spans="1:21" ht="135" customHeight="1" x14ac:dyDescent="0.2">
      <c r="A2" s="25" t="s">
        <v>412</v>
      </c>
      <c r="B2" s="40" t="e">
        <f>VLOOKUP(A2,'2.4.n.'!B:K,2,FALSE)</f>
        <v>#N/A</v>
      </c>
      <c r="C2" s="40" t="e">
        <f>VLOOKUP(A2,'2.4.n.'!B:K,3,FALSE)</f>
        <v>#N/A</v>
      </c>
      <c r="D2" s="40" t="e">
        <f>VLOOKUP(A2,'2.4.n.'!B:K,4,FALSE)</f>
        <v>#N/A</v>
      </c>
      <c r="E2" s="40" t="e">
        <f>VLOOKUP(A2,'2.4.n.'!B:K,5,FALSE)</f>
        <v>#N/A</v>
      </c>
      <c r="F2" s="40" t="e">
        <f>VLOOKUP(A2,'2.4.n.'!B:K,6,FALSE)</f>
        <v>#N/A</v>
      </c>
      <c r="G2" s="40" t="e">
        <f>VLOOKUP(A2,'2.4.n.'!B:K,7,FALSE)</f>
        <v>#N/A</v>
      </c>
      <c r="H2" s="40" t="e">
        <f>VLOOKUP(A2,'2.4.n.'!B:K,8,FALSE)</f>
        <v>#N/A</v>
      </c>
      <c r="I2" s="40" t="e">
        <f>VLOOKUP(A2,'2.4.n.'!B:K,9,FALSE)</f>
        <v>#N/A</v>
      </c>
      <c r="J2" s="40" t="e">
        <f>VLOOKUP(A2,'2.4.n.'!B:K,10,FALSE)</f>
        <v>#N/A</v>
      </c>
    </row>
    <row r="3" spans="1:21" ht="134" customHeight="1" x14ac:dyDescent="0.2">
      <c r="A3" s="25" t="s">
        <v>413</v>
      </c>
      <c r="B3" s="40" t="e">
        <f>VLOOKUP(A3,'2.4.n.'!B:K,2,FALSE)</f>
        <v>#N/A</v>
      </c>
      <c r="C3" s="40" t="e">
        <f>VLOOKUP(A3,'2.4.n.'!B:K,3,FALSE)</f>
        <v>#N/A</v>
      </c>
      <c r="D3" s="40" t="e">
        <f>VLOOKUP(A3,'2.4.n.'!B:K,4,FALSE)</f>
        <v>#N/A</v>
      </c>
      <c r="E3" s="40" t="e">
        <f>VLOOKUP(A3,'2.4.n.'!B:K,5,FALSE)</f>
        <v>#N/A</v>
      </c>
      <c r="F3" s="40" t="e">
        <f>VLOOKUP(A3,'2.4.n.'!B:K,6,FALSE)</f>
        <v>#N/A</v>
      </c>
      <c r="G3" s="40" t="e">
        <f>VLOOKUP(A3,'2.4.n.'!B:K,7,FALSE)</f>
        <v>#N/A</v>
      </c>
      <c r="H3" s="40" t="e">
        <f>VLOOKUP(A3,'2.4.n.'!B:K,8,FALSE)</f>
        <v>#N/A</v>
      </c>
      <c r="I3" s="40" t="e">
        <f>VLOOKUP(A3,'2.4.n.'!B:K,9,FALSE)</f>
        <v>#N/A</v>
      </c>
      <c r="J3" s="40" t="e">
        <f>VLOOKUP(A3,'2.4.n.'!B:K,10,FALSE)</f>
        <v>#N/A</v>
      </c>
    </row>
    <row r="4" spans="1:21" ht="139" customHeight="1" x14ac:dyDescent="0.2">
      <c r="A4" s="25" t="s">
        <v>414</v>
      </c>
      <c r="B4" s="40" t="e">
        <f>VLOOKUP(A4,'2.4.n.'!B:K,2,FALSE)</f>
        <v>#N/A</v>
      </c>
      <c r="C4" s="40" t="e">
        <f>VLOOKUP(A4,'2.4.n.'!B:K,3,FALSE)</f>
        <v>#N/A</v>
      </c>
      <c r="D4" s="40" t="e">
        <f>VLOOKUP(A4,'2.4.n.'!B:K,4,FALSE)</f>
        <v>#N/A</v>
      </c>
      <c r="E4" s="40" t="e">
        <f>VLOOKUP(A4,'2.4.n.'!B:K,5,FALSE)</f>
        <v>#N/A</v>
      </c>
      <c r="F4" s="40" t="e">
        <f>VLOOKUP(A4,'2.4.n.'!B:K,6,FALSE)</f>
        <v>#N/A</v>
      </c>
      <c r="G4" s="40" t="e">
        <f>VLOOKUP(A4,'2.4.n.'!B:K,7,FALSE)</f>
        <v>#N/A</v>
      </c>
      <c r="H4" s="40" t="e">
        <f>VLOOKUP(A4,'2.4.n.'!B:K,8,FALSE)</f>
        <v>#N/A</v>
      </c>
      <c r="I4" s="40" t="e">
        <f>VLOOKUP(A4,'2.4.n.'!B:K,9,FALSE)</f>
        <v>#N/A</v>
      </c>
      <c r="J4" s="40" t="e">
        <f>VLOOKUP(A4,'2.4.n.'!B:K,10,FALSE)</f>
        <v>#N/A</v>
      </c>
    </row>
    <row r="5" spans="1:21" ht="135" customHeight="1" x14ac:dyDescent="0.2">
      <c r="A5" s="25" t="s">
        <v>415</v>
      </c>
      <c r="B5" s="40" t="e">
        <f>VLOOKUP(A5,'2.4.n.'!B:K,2,FALSE)</f>
        <v>#N/A</v>
      </c>
      <c r="C5" s="40" t="e">
        <f>VLOOKUP(A5,'2.4.n.'!B:K,3,FALSE)</f>
        <v>#N/A</v>
      </c>
      <c r="D5" s="40" t="e">
        <f>VLOOKUP(A5,'2.4.n.'!B:K,4,FALSE)</f>
        <v>#N/A</v>
      </c>
      <c r="E5" s="40" t="e">
        <f>VLOOKUP(A5,'2.4.n.'!B:K,5,FALSE)</f>
        <v>#N/A</v>
      </c>
      <c r="F5" s="40" t="e">
        <f>VLOOKUP(A5,'2.4.n.'!B:K,6,FALSE)</f>
        <v>#N/A</v>
      </c>
      <c r="G5" s="40" t="e">
        <f>VLOOKUP(A5,'2.4.n.'!B:K,7,FALSE)</f>
        <v>#N/A</v>
      </c>
      <c r="H5" s="40" t="e">
        <f>VLOOKUP(A5,'2.4.n.'!B:K,8,FALSE)</f>
        <v>#N/A</v>
      </c>
      <c r="I5" s="40" t="e">
        <f>VLOOKUP(A5,'2.4.n.'!B:K,9,FALSE)</f>
        <v>#N/A</v>
      </c>
      <c r="J5" s="40" t="e">
        <f>VLOOKUP(A5,'2.4.n.'!B:K,10,FALSE)</f>
        <v>#N/A</v>
      </c>
    </row>
    <row r="6" spans="1:21" ht="141" customHeight="1" x14ac:dyDescent="0.2">
      <c r="A6" s="25" t="s">
        <v>416</v>
      </c>
      <c r="B6" s="40" t="e">
        <f>VLOOKUP(A6,'2.4.n.'!B:K,2,FALSE)</f>
        <v>#N/A</v>
      </c>
      <c r="C6" s="40" t="e">
        <f>VLOOKUP(A6,'2.4.n.'!B:K,3,FALSE)</f>
        <v>#N/A</v>
      </c>
      <c r="D6" s="40" t="e">
        <f>VLOOKUP(A6,'2.4.n.'!B:K,4,FALSE)</f>
        <v>#N/A</v>
      </c>
      <c r="E6" s="40" t="e">
        <f>VLOOKUP(A6,'2.4.n.'!B:K,5,FALSE)</f>
        <v>#N/A</v>
      </c>
      <c r="F6" s="40" t="e">
        <f>VLOOKUP(A6,'2.4.n.'!B:K,6,FALSE)</f>
        <v>#N/A</v>
      </c>
      <c r="G6" s="40" t="e">
        <f>VLOOKUP(A6,'2.4.n.'!B:K,7,FALSE)</f>
        <v>#N/A</v>
      </c>
      <c r="H6" s="40" t="e">
        <f>VLOOKUP(A6,'2.4.n.'!B:K,8,FALSE)</f>
        <v>#N/A</v>
      </c>
      <c r="I6" s="40" t="e">
        <f>VLOOKUP(A6,'2.4.n.'!B:K,9,FALSE)</f>
        <v>#N/A</v>
      </c>
      <c r="J6" s="40" t="e">
        <f>VLOOKUP(A6,'2.4.n.'!B:K,10,FALSE)</f>
        <v>#N/A</v>
      </c>
    </row>
    <row r="7" spans="1:21" x14ac:dyDescent="0.2">
      <c r="A7" s="49"/>
    </row>
    <row r="8" spans="1:21" x14ac:dyDescent="0.2">
      <c r="A8" s="49"/>
    </row>
    <row r="9" spans="1:21" x14ac:dyDescent="0.2">
      <c r="A9" s="49"/>
    </row>
  </sheetData>
  <sheetProtection algorithmName="SHA-512" hashValue="YI3siemO6wg544ShDGFkRoyLxa88VTazF5ZtwHJ3BqTcai727mGxUB4vm3a2GB2w1//cDc+sO1wSBdLw3C7W5Q==" saltValue="sp4o8aZQDhi8SXxRI6cHSQ==" spinCount="100000" sheet="1" objects="1" scenarios="1"/>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9503-EADE-4640-AF18-65963760F160}">
  <dimension ref="A1:V11"/>
  <sheetViews>
    <sheetView zoomScaleNormal="100" workbookViewId="0">
      <selection activeCell="A2" sqref="A2"/>
    </sheetView>
  </sheetViews>
  <sheetFormatPr baseColWidth="10" defaultRowHeight="16" x14ac:dyDescent="0.2"/>
  <cols>
    <col min="1" max="1" width="14.5" style="18" customWidth="1"/>
    <col min="2" max="2" width="20.5" style="18" customWidth="1"/>
    <col min="3" max="3" width="63.33203125" style="45" customWidth="1"/>
    <col min="4" max="4" width="61.83203125" style="45" customWidth="1"/>
    <col min="5" max="5" width="46.1640625" style="45" customWidth="1"/>
    <col min="6" max="6" width="24.5" style="46" customWidth="1"/>
    <col min="7" max="7" width="31.1640625" style="46" customWidth="1"/>
    <col min="8" max="8" width="43.83203125" style="45" customWidth="1"/>
    <col min="9" max="9" width="48.5" style="45" customWidth="1"/>
    <col min="10" max="10" width="51" style="46" customWidth="1"/>
    <col min="11" max="11" width="52.5" style="45" customWidth="1"/>
    <col min="12" max="21" width="10.83203125" style="18"/>
    <col min="22" max="22" width="10.83203125" style="17"/>
    <col min="23" max="16384" width="10.83203125" style="18"/>
  </cols>
  <sheetData>
    <row r="1" spans="1:22" s="36" customFormat="1" ht="25" customHeight="1" x14ac:dyDescent="0.2">
      <c r="A1" s="35" t="s">
        <v>423</v>
      </c>
      <c r="B1" s="35"/>
      <c r="F1" s="37"/>
      <c r="G1" s="37"/>
      <c r="J1" s="37"/>
      <c r="V1" s="38"/>
    </row>
    <row r="2" spans="1:22" s="42" customFormat="1" ht="136" x14ac:dyDescent="0.2">
      <c r="A2" s="17" t="s">
        <v>43</v>
      </c>
      <c r="B2" s="40" t="e">
        <f>VLOOKUP(A2,'Anexo 17'!B:J,1,FALSE)</f>
        <v>#N/A</v>
      </c>
      <c r="C2" s="40" t="e">
        <f>VLOOKUP(A2,'Anexo 17'!B:K,2,FALSE)</f>
        <v>#N/A</v>
      </c>
      <c r="D2" s="40" t="e">
        <f>VLOOKUP(A2,'Anexo 17'!B:K,3,FALSE)</f>
        <v>#N/A</v>
      </c>
      <c r="E2" s="40" t="e">
        <f>VLOOKUP(A2,'Anexo 17'!B:K,4,FALSE)</f>
        <v>#N/A</v>
      </c>
      <c r="F2" s="40" t="e">
        <f>VLOOKUP(A2,'Anexo 17'!B:K,5,FALSE)</f>
        <v>#N/A</v>
      </c>
      <c r="G2" s="40" t="e">
        <f>VLOOKUP(A2,'Anexo 17'!B:K,6,FALSE)</f>
        <v>#N/A</v>
      </c>
      <c r="H2" s="40" t="e">
        <f>VLOOKUP(A2,'Anexo 17'!B:K,7,FALSE)</f>
        <v>#N/A</v>
      </c>
      <c r="I2" s="40" t="e">
        <f>VLOOKUP(A2,'Anexo 17'!B:K,8,FALSE)</f>
        <v>#N/A</v>
      </c>
      <c r="J2" s="40" t="e">
        <f>VLOOKUP(A2,'Anexo 17'!B:K,9,FALSE)</f>
        <v>#N/A</v>
      </c>
      <c r="K2" s="40" t="e">
        <f>VLOOKUP(A2,'Anexo 17'!B:K,10,FALSE)</f>
        <v>#N/A</v>
      </c>
      <c r="V2" s="43"/>
    </row>
    <row r="3" spans="1:22" s="42" customFormat="1" ht="136" x14ac:dyDescent="0.2">
      <c r="A3" s="43" t="s">
        <v>39</v>
      </c>
      <c r="B3" s="40" t="e">
        <f>VLOOKUP(A3,'Anexo 17'!B:J,1,FALSE)</f>
        <v>#N/A</v>
      </c>
      <c r="C3" s="40" t="e">
        <f>VLOOKUP(A3,'Anexo 17'!B:K,2,FALSE)</f>
        <v>#N/A</v>
      </c>
      <c r="D3" s="40" t="e">
        <f>VLOOKUP(A3,'Anexo 17'!B:K,3,FALSE)</f>
        <v>#N/A</v>
      </c>
      <c r="E3" s="40" t="e">
        <f>VLOOKUP(A3,'Anexo 17'!B:K,4,FALSE)</f>
        <v>#N/A</v>
      </c>
      <c r="F3" s="40" t="e">
        <f>VLOOKUP(A3,'Anexo 17'!B:K,5,FALSE)</f>
        <v>#N/A</v>
      </c>
      <c r="G3" s="40" t="e">
        <f>VLOOKUP(A3,'Anexo 17'!B:K,6,FALSE)</f>
        <v>#N/A</v>
      </c>
      <c r="H3" s="40" t="e">
        <f>VLOOKUP(A3,'Anexo 17'!B:K,7,FALSE)</f>
        <v>#N/A</v>
      </c>
      <c r="I3" s="40" t="e">
        <f>VLOOKUP(A3,'Anexo 17'!B:K,8,FALSE)</f>
        <v>#N/A</v>
      </c>
      <c r="J3" s="40" t="e">
        <f>VLOOKUP(A3,'Anexo 17'!B:K,9,FALSE)</f>
        <v>#N/A</v>
      </c>
      <c r="K3" s="40" t="e">
        <f>VLOOKUP(A3,'Anexo 17'!B:K,10,FALSE)</f>
        <v>#N/A</v>
      </c>
      <c r="V3" s="43"/>
    </row>
    <row r="4" spans="1:22" s="42" customFormat="1" ht="136" x14ac:dyDescent="0.2">
      <c r="A4" s="43" t="s">
        <v>40</v>
      </c>
      <c r="B4" s="40" t="e">
        <f>VLOOKUP(A4,'Anexo 17'!B:J,1,FALSE)</f>
        <v>#N/A</v>
      </c>
      <c r="C4" s="40" t="e">
        <f>VLOOKUP(A4,'Anexo 17'!B:K,2,FALSE)</f>
        <v>#N/A</v>
      </c>
      <c r="D4" s="40" t="e">
        <f>VLOOKUP(A4,'Anexo 17'!B:K,3,FALSE)</f>
        <v>#N/A</v>
      </c>
      <c r="E4" s="40" t="e">
        <f>VLOOKUP(A4,'Anexo 17'!B:K,4,FALSE)</f>
        <v>#N/A</v>
      </c>
      <c r="F4" s="40" t="e">
        <f>VLOOKUP(A4,'Anexo 17'!B:K,5,FALSE)</f>
        <v>#N/A</v>
      </c>
      <c r="G4" s="40" t="e">
        <f>VLOOKUP(A4,'Anexo 17'!B:K,6,FALSE)</f>
        <v>#N/A</v>
      </c>
      <c r="H4" s="40" t="e">
        <f>VLOOKUP(A4,'Anexo 17'!B:K,7,FALSE)</f>
        <v>#N/A</v>
      </c>
      <c r="I4" s="40" t="e">
        <f>VLOOKUP(A4,'Anexo 17'!B:K,8,FALSE)</f>
        <v>#N/A</v>
      </c>
      <c r="J4" s="40" t="e">
        <f>VLOOKUP(A4,'Anexo 17'!B:K,9,FALSE)</f>
        <v>#N/A</v>
      </c>
      <c r="K4" s="40" t="e">
        <f>VLOOKUP(A4,'Anexo 17'!B:K,10,FALSE)</f>
        <v>#N/A</v>
      </c>
      <c r="V4" s="43"/>
    </row>
    <row r="5" spans="1:22" s="42" customFormat="1" ht="136" x14ac:dyDescent="0.2">
      <c r="A5" s="43" t="s">
        <v>41</v>
      </c>
      <c r="B5" s="40" t="e">
        <f>VLOOKUP(A5,'Anexo 17'!B:J,1,FALSE)</f>
        <v>#N/A</v>
      </c>
      <c r="C5" s="40" t="e">
        <f>VLOOKUP(A5,'Anexo 17'!B:K,2,FALSE)</f>
        <v>#N/A</v>
      </c>
      <c r="D5" s="40" t="e">
        <f>VLOOKUP(A5,'Anexo 17'!B:K,3,FALSE)</f>
        <v>#N/A</v>
      </c>
      <c r="E5" s="40" t="e">
        <f>VLOOKUP(A5,'Anexo 17'!B:K,4,FALSE)</f>
        <v>#N/A</v>
      </c>
      <c r="F5" s="40" t="e">
        <f>VLOOKUP(A5,'Anexo 17'!B:K,5,FALSE)</f>
        <v>#N/A</v>
      </c>
      <c r="G5" s="40" t="e">
        <f>VLOOKUP(A5,'Anexo 17'!B:K,6,FALSE)</f>
        <v>#N/A</v>
      </c>
      <c r="H5" s="40" t="e">
        <f>VLOOKUP(A5,'Anexo 17'!B:K,7,FALSE)</f>
        <v>#N/A</v>
      </c>
      <c r="I5" s="40" t="e">
        <f>VLOOKUP(A5,'Anexo 17'!B:K,8,FALSE)</f>
        <v>#N/A</v>
      </c>
      <c r="J5" s="40" t="e">
        <f>VLOOKUP(A5,'Anexo 17'!B:K,9,FALSE)</f>
        <v>#N/A</v>
      </c>
      <c r="K5" s="40" t="e">
        <f>VLOOKUP(A5,'Anexo 17'!B:K,10,FALSE)</f>
        <v>#N/A</v>
      </c>
      <c r="V5" s="43"/>
    </row>
    <row r="6" spans="1:22" s="42" customFormat="1" ht="136" x14ac:dyDescent="0.2">
      <c r="A6" s="43" t="s">
        <v>42</v>
      </c>
      <c r="B6" s="40" t="e">
        <f>VLOOKUP(A6,'Anexo 17'!B:J,1,FALSE)</f>
        <v>#N/A</v>
      </c>
      <c r="C6" s="40" t="e">
        <f>VLOOKUP(A6,'Anexo 17'!B:K,2,FALSE)</f>
        <v>#N/A</v>
      </c>
      <c r="D6" s="40" t="e">
        <f>VLOOKUP(A6,'Anexo 17'!B:K,3,FALSE)</f>
        <v>#N/A</v>
      </c>
      <c r="E6" s="40" t="e">
        <f>VLOOKUP(A6,'Anexo 17'!B:K,4,FALSE)</f>
        <v>#N/A</v>
      </c>
      <c r="F6" s="40" t="e">
        <f>VLOOKUP(A6,'Anexo 17'!B:K,5,FALSE)</f>
        <v>#N/A</v>
      </c>
      <c r="G6" s="40" t="e">
        <f>VLOOKUP(A6,'Anexo 17'!B:K,6,FALSE)</f>
        <v>#N/A</v>
      </c>
      <c r="H6" s="40" t="e">
        <f>VLOOKUP(A6,'Anexo 17'!B:K,7,FALSE)</f>
        <v>#N/A</v>
      </c>
      <c r="I6" s="40" t="e">
        <f>VLOOKUP(A6,'Anexo 17'!B:K,8,FALSE)</f>
        <v>#N/A</v>
      </c>
      <c r="J6" s="40" t="e">
        <f>VLOOKUP(A6,'Anexo 17'!B:K,9,FALSE)</f>
        <v>#N/A</v>
      </c>
      <c r="K6" s="40" t="e">
        <f>VLOOKUP(A6,'Anexo 17'!B:K,10,FALSE)</f>
        <v>#N/A</v>
      </c>
      <c r="V6" s="43"/>
    </row>
    <row r="7" spans="1:22" s="42" customFormat="1" x14ac:dyDescent="0.2">
      <c r="A7" s="17" t="s">
        <v>43</v>
      </c>
      <c r="B7" s="40" t="e">
        <f>VLOOKUP(A7,'Anexo 18'!B:J,1,FALSE)</f>
        <v>#N/A</v>
      </c>
      <c r="C7" s="40" t="e">
        <f>VLOOKUP(A7,'Anexo 18'!B:K,2,FALSE)</f>
        <v>#N/A</v>
      </c>
      <c r="D7" s="40" t="e">
        <f>VLOOKUP(A7,'Anexo 18'!B:K,3,FALSE)</f>
        <v>#N/A</v>
      </c>
      <c r="E7" s="40" t="e">
        <f>VLOOKUP(A7,'Anexo 18'!B:K,4,FALSE)</f>
        <v>#N/A</v>
      </c>
      <c r="F7" s="40" t="e">
        <f>VLOOKUP(A7,'Anexo 18'!B:K,5,FALSE)</f>
        <v>#N/A</v>
      </c>
      <c r="G7" s="40" t="e">
        <f>VLOOKUP(A7,'Anexo 18'!B:K,6,FALSE)</f>
        <v>#N/A</v>
      </c>
      <c r="H7" s="40" t="e">
        <f>VLOOKUP(A7,'Anexo 18'!B:K,7,FALSE)</f>
        <v>#N/A</v>
      </c>
      <c r="I7" s="40" t="e">
        <f>VLOOKUP(A7,'Anexo 18'!B:K,8,FALSE)</f>
        <v>#N/A</v>
      </c>
      <c r="J7" s="40" t="e">
        <f>VLOOKUP(A7,'Anexo 18'!B:K,9,FALSE)</f>
        <v>#N/A</v>
      </c>
      <c r="K7" s="40" t="e">
        <f>VLOOKUP(A7,'Anexo 18'!B:K,10,FALSE)</f>
        <v>#N/A</v>
      </c>
      <c r="V7" s="43"/>
    </row>
    <row r="8" spans="1:22" s="42" customFormat="1" ht="17" x14ac:dyDescent="0.2">
      <c r="A8" s="43" t="s">
        <v>39</v>
      </c>
      <c r="B8" s="40" t="e">
        <f>VLOOKUP(A8,'Anexo 18'!B:J,1,FALSE)</f>
        <v>#N/A</v>
      </c>
      <c r="C8" s="40" t="e">
        <f>VLOOKUP(A8,'Anexo 18'!B:K,2,FALSE)</f>
        <v>#N/A</v>
      </c>
      <c r="D8" s="40" t="e">
        <f>VLOOKUP(A8,'Anexo 18'!B:K,3,FALSE)</f>
        <v>#N/A</v>
      </c>
      <c r="E8" s="40" t="e">
        <f>VLOOKUP(A8,'Anexo 18'!B:K,4,FALSE)</f>
        <v>#N/A</v>
      </c>
      <c r="F8" s="40" t="e">
        <f>VLOOKUP(A8,'Anexo 18'!B:K,5,FALSE)</f>
        <v>#N/A</v>
      </c>
      <c r="G8" s="40" t="e">
        <f>VLOOKUP(A8,'Anexo 18'!B:K,6,FALSE)</f>
        <v>#N/A</v>
      </c>
      <c r="H8" s="40" t="e">
        <f>VLOOKUP(A8,'Anexo 18'!B:K,7,FALSE)</f>
        <v>#N/A</v>
      </c>
      <c r="I8" s="40" t="e">
        <f>VLOOKUP(A8,'Anexo 18'!B:K,8,FALSE)</f>
        <v>#N/A</v>
      </c>
      <c r="J8" s="40" t="e">
        <f>VLOOKUP(A8,'Anexo 18'!B:K,9,FALSE)</f>
        <v>#N/A</v>
      </c>
      <c r="K8" s="40" t="e">
        <f>VLOOKUP(A8,'Anexo 18'!B:K,10,FALSE)</f>
        <v>#N/A</v>
      </c>
      <c r="V8" s="43"/>
    </row>
    <row r="9" spans="1:22" s="42" customFormat="1" ht="17" x14ac:dyDescent="0.2">
      <c r="A9" s="43" t="s">
        <v>40</v>
      </c>
      <c r="B9" s="40" t="e">
        <f>VLOOKUP(A9,'Anexo 18'!B:J,1,FALSE)</f>
        <v>#N/A</v>
      </c>
      <c r="C9" s="40" t="e">
        <f>VLOOKUP(A9,'Anexo 18'!B:K,2,FALSE)</f>
        <v>#N/A</v>
      </c>
      <c r="D9" s="40" t="e">
        <f>VLOOKUP(A9,'Anexo 18'!B:K,3,FALSE)</f>
        <v>#N/A</v>
      </c>
      <c r="E9" s="40" t="e">
        <f>VLOOKUP(A9,'Anexo 18'!B:K,4,FALSE)</f>
        <v>#N/A</v>
      </c>
      <c r="F9" s="40" t="e">
        <f>VLOOKUP(A9,'Anexo 18'!B:K,5,FALSE)</f>
        <v>#N/A</v>
      </c>
      <c r="G9" s="40" t="e">
        <f>VLOOKUP(A9,'Anexo 18'!B:K,6,FALSE)</f>
        <v>#N/A</v>
      </c>
      <c r="H9" s="40" t="e">
        <f>VLOOKUP(A9,'Anexo 18'!B:K,7,FALSE)</f>
        <v>#N/A</v>
      </c>
      <c r="I9" s="40" t="e">
        <f>VLOOKUP(A9,'Anexo 18'!B:K,8,FALSE)</f>
        <v>#N/A</v>
      </c>
      <c r="J9" s="40" t="e">
        <f>VLOOKUP(A9,'Anexo 18'!B:K,9,FALSE)</f>
        <v>#N/A</v>
      </c>
      <c r="K9" s="40" t="e">
        <f>VLOOKUP(A9,'Anexo 18'!B:K,10,FALSE)</f>
        <v>#N/A</v>
      </c>
      <c r="V9" s="43"/>
    </row>
    <row r="10" spans="1:22" s="42" customFormat="1" ht="17" x14ac:dyDescent="0.2">
      <c r="A10" s="43" t="s">
        <v>41</v>
      </c>
      <c r="B10" s="40" t="e">
        <f>VLOOKUP(A10,'Anexo 18'!B:J,1,FALSE)</f>
        <v>#N/A</v>
      </c>
      <c r="C10" s="40" t="e">
        <f>VLOOKUP(A10,'Anexo 18'!B:K,2,FALSE)</f>
        <v>#N/A</v>
      </c>
      <c r="D10" s="40" t="e">
        <f>VLOOKUP(A10,'Anexo 18'!B:K,3,FALSE)</f>
        <v>#N/A</v>
      </c>
      <c r="E10" s="40" t="e">
        <f>VLOOKUP(A10,'Anexo 18'!B:K,4,FALSE)</f>
        <v>#N/A</v>
      </c>
      <c r="F10" s="40" t="e">
        <f>VLOOKUP(A10,'Anexo 18'!B:K,5,FALSE)</f>
        <v>#N/A</v>
      </c>
      <c r="G10" s="40" t="e">
        <f>VLOOKUP(A10,'Anexo 18'!B:K,6,FALSE)</f>
        <v>#N/A</v>
      </c>
      <c r="H10" s="40" t="e">
        <f>VLOOKUP(A10,'Anexo 18'!B:K,7,FALSE)</f>
        <v>#N/A</v>
      </c>
      <c r="I10" s="40" t="e">
        <f>VLOOKUP(A10,'Anexo 18'!B:K,8,FALSE)</f>
        <v>#N/A</v>
      </c>
      <c r="J10" s="40" t="e">
        <f>VLOOKUP(A10,'Anexo 18'!B:K,9,FALSE)</f>
        <v>#N/A</v>
      </c>
      <c r="K10" s="40" t="e">
        <f>VLOOKUP(A10,'Anexo 18'!B:K,10,FALSE)</f>
        <v>#N/A</v>
      </c>
      <c r="V10" s="43"/>
    </row>
    <row r="11" spans="1:22" s="42" customFormat="1" ht="17" x14ac:dyDescent="0.2">
      <c r="A11" s="43" t="s">
        <v>42</v>
      </c>
      <c r="B11" s="40" t="e">
        <f>VLOOKUP(A11,'Anexo 18'!B:J,1,FALSE)</f>
        <v>#N/A</v>
      </c>
      <c r="C11" s="40" t="e">
        <f>VLOOKUP(A11,'Anexo 18'!B:K,2,FALSE)</f>
        <v>#N/A</v>
      </c>
      <c r="D11" s="40" t="e">
        <f>VLOOKUP(A11,'Anexo 18'!B:K,3,FALSE)</f>
        <v>#N/A</v>
      </c>
      <c r="E11" s="40" t="e">
        <f>VLOOKUP(A11,'Anexo 18'!B:K,4,FALSE)</f>
        <v>#N/A</v>
      </c>
      <c r="F11" s="40" t="e">
        <f>VLOOKUP(A11,'Anexo 18'!B:K,5,FALSE)</f>
        <v>#N/A</v>
      </c>
      <c r="G11" s="40" t="e">
        <f>VLOOKUP(A11,'Anexo 18'!B:K,6,FALSE)</f>
        <v>#N/A</v>
      </c>
      <c r="H11" s="40" t="e">
        <f>VLOOKUP(A11,'Anexo 18'!B:K,7,FALSE)</f>
        <v>#N/A</v>
      </c>
      <c r="I11" s="40" t="e">
        <f>VLOOKUP(A11,'Anexo 18'!B:K,8,FALSE)</f>
        <v>#N/A</v>
      </c>
      <c r="J11" s="40" t="e">
        <f>VLOOKUP(A11,'Anexo 18'!B:K,9,FALSE)</f>
        <v>#N/A</v>
      </c>
      <c r="K11" s="40" t="e">
        <f>VLOOKUP(A11,'Anexo 18'!B:K,10,FALSE)</f>
        <v>#N/A</v>
      </c>
      <c r="V11" s="43"/>
    </row>
  </sheetData>
  <sheetProtection algorithmName="SHA-512" hashValue="gUQNoQVl69WiXlbL58di5p29hjxaD3KugLQNPoa97A1Oz1hc2r7f/SAB8A6Gsi+8ZArM4jUlQxZ5juHnicKrZQ==" saltValue="h1MBzGboPKAQDDvTfQvViw==" spinCount="100000" sheet="1" objects="1" scenarios="1"/>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5034-0016-4C40-879C-60090A0E95EA}">
  <dimension ref="A1:U9"/>
  <sheetViews>
    <sheetView workbookViewId="0"/>
  </sheetViews>
  <sheetFormatPr baseColWidth="10" defaultRowHeight="16" x14ac:dyDescent="0.2"/>
  <cols>
    <col min="1" max="1" width="14.5" style="42" customWidth="1"/>
    <col min="2" max="2" width="63.33203125" style="42" customWidth="1"/>
    <col min="3" max="3" width="61.83203125" style="42" customWidth="1"/>
    <col min="4" max="4" width="46.1640625" style="42" customWidth="1"/>
    <col min="5" max="5" width="24.5" style="50" customWidth="1"/>
    <col min="6" max="6" width="31.1640625" style="50" customWidth="1"/>
    <col min="7" max="7" width="43.83203125" style="42" customWidth="1"/>
    <col min="8" max="8" width="48.5" style="42" customWidth="1"/>
    <col min="9" max="9" width="51" style="50" customWidth="1"/>
    <col min="10" max="10" width="52.5" style="42" customWidth="1"/>
    <col min="11" max="20" width="10.83203125" style="18"/>
    <col min="21" max="21" width="10.83203125" style="17"/>
    <col min="22" max="16384" width="10.83203125" style="18"/>
  </cols>
  <sheetData>
    <row r="1" spans="1:21" s="36" customFormat="1" ht="25" customHeight="1" x14ac:dyDescent="0.2">
      <c r="A1" s="35" t="s">
        <v>423</v>
      </c>
      <c r="B1" s="47"/>
      <c r="C1" s="47"/>
      <c r="D1" s="47"/>
      <c r="E1" s="48"/>
      <c r="F1" s="48"/>
      <c r="G1" s="47"/>
      <c r="H1" s="47"/>
      <c r="I1" s="48"/>
      <c r="J1" s="47"/>
      <c r="U1" s="38"/>
    </row>
    <row r="2" spans="1:21" ht="135" customHeight="1" x14ac:dyDescent="0.2">
      <c r="A2" s="17" t="s">
        <v>43</v>
      </c>
      <c r="B2" s="40" t="e">
        <f>VLOOKUP(A2,'3.2.1(TT)'!B:K,2,FALSE)</f>
        <v>#N/A</v>
      </c>
      <c r="C2" s="40" t="e">
        <f>VLOOKUP(A2,'3.2.1(TT)'!B:K,3,FALSE)</f>
        <v>#N/A</v>
      </c>
      <c r="D2" s="40" t="e">
        <f>VLOOKUP(A2,'3.2.1(TT)'!B:K,4,FALSE)</f>
        <v>#N/A</v>
      </c>
      <c r="E2" s="40" t="e">
        <f>VLOOKUP(A2,'3.2.1(TT)'!B:K,5,FALSE)</f>
        <v>#N/A</v>
      </c>
      <c r="F2" s="40" t="e">
        <f>VLOOKUP(A2,'3.2.1(TT)'!B:K,6,FALSE)</f>
        <v>#N/A</v>
      </c>
      <c r="G2" s="40" t="e">
        <f>VLOOKUP(A2,'3.2.1(TT)'!B:K,7,FALSE)</f>
        <v>#N/A</v>
      </c>
      <c r="H2" s="40" t="e">
        <f>VLOOKUP(A2,'3.2.1(TT)'!B:K,8,FALSE)</f>
        <v>#N/A</v>
      </c>
      <c r="I2" s="40" t="e">
        <f>VLOOKUP(A2,'3.2.1(TT)'!B:K,9,FALSE)</f>
        <v>#N/A</v>
      </c>
      <c r="J2" s="40" t="e">
        <f>VLOOKUP(A2,'3.2.1(TT)'!B:K,10,FALSE)</f>
        <v>#N/A</v>
      </c>
    </row>
    <row r="3" spans="1:21" ht="134" customHeight="1" x14ac:dyDescent="0.2">
      <c r="A3" s="17" t="s">
        <v>39</v>
      </c>
      <c r="B3" s="40" t="e">
        <f>VLOOKUP(A3,'3.2.1(TT)'!B:K,2,FALSE)</f>
        <v>#N/A</v>
      </c>
      <c r="C3" s="40" t="e">
        <f>VLOOKUP(A3,'3.2.1(TT)'!B:K,3,FALSE)</f>
        <v>#N/A</v>
      </c>
      <c r="D3" s="40" t="e">
        <f>VLOOKUP(A3,'3.2.1(TT)'!B:K,4,FALSE)</f>
        <v>#N/A</v>
      </c>
      <c r="E3" s="40" t="e">
        <f>VLOOKUP(A3,'3.2.1(TT)'!B:K,5,FALSE)</f>
        <v>#N/A</v>
      </c>
      <c r="F3" s="40" t="e">
        <f>VLOOKUP(A3,'3.2.1(TT)'!B:K,6,FALSE)</f>
        <v>#N/A</v>
      </c>
      <c r="G3" s="40" t="e">
        <f>VLOOKUP(A3,'3.2.1(TT)'!B:K,7,FALSE)</f>
        <v>#N/A</v>
      </c>
      <c r="H3" s="40" t="e">
        <f>VLOOKUP(A3,'3.2.1(TT)'!B:K,8,FALSE)</f>
        <v>#N/A</v>
      </c>
      <c r="I3" s="40" t="e">
        <f>VLOOKUP(A3,'3.2.1(TT)'!B:K,9,FALSE)</f>
        <v>#N/A</v>
      </c>
      <c r="J3" s="40" t="e">
        <f>VLOOKUP(A3,'3.2.1(TT)'!B:K,10,FALSE)</f>
        <v>#N/A</v>
      </c>
    </row>
    <row r="4" spans="1:21" ht="139" customHeight="1" x14ac:dyDescent="0.2">
      <c r="A4" s="17" t="s">
        <v>40</v>
      </c>
      <c r="B4" s="40" t="e">
        <f>VLOOKUP(A4,'3.2.1(TT)'!B:K,2,FALSE)</f>
        <v>#N/A</v>
      </c>
      <c r="C4" s="40" t="e">
        <f>VLOOKUP(A4,'3.2.1(TT)'!B:K,3,FALSE)</f>
        <v>#N/A</v>
      </c>
      <c r="D4" s="40" t="e">
        <f>VLOOKUP(A4,'3.2.1(TT)'!B:K,4,FALSE)</f>
        <v>#N/A</v>
      </c>
      <c r="E4" s="40" t="e">
        <f>VLOOKUP(A4,'3.2.1(TT)'!B:K,5,FALSE)</f>
        <v>#N/A</v>
      </c>
      <c r="F4" s="40" t="e">
        <f>VLOOKUP(A4,'3.2.1(TT)'!B:K,6,FALSE)</f>
        <v>#N/A</v>
      </c>
      <c r="G4" s="40" t="e">
        <f>VLOOKUP(A4,'3.2.1(TT)'!B:K,7,FALSE)</f>
        <v>#N/A</v>
      </c>
      <c r="H4" s="40" t="e">
        <f>VLOOKUP(A4,'3.2.1(TT)'!B:K,8,FALSE)</f>
        <v>#N/A</v>
      </c>
      <c r="I4" s="40" t="e">
        <f>VLOOKUP(A4,'3.2.1(TT)'!B:K,9,FALSE)</f>
        <v>#N/A</v>
      </c>
      <c r="J4" s="40" t="e">
        <f>VLOOKUP(A4,'3.2.1(TT)'!B:K,10,FALSE)</f>
        <v>#N/A</v>
      </c>
    </row>
    <row r="5" spans="1:21" ht="135" customHeight="1" x14ac:dyDescent="0.2">
      <c r="A5" s="17" t="s">
        <v>41</v>
      </c>
      <c r="B5" s="40" t="e">
        <f>VLOOKUP(A5,'3.2.1(TT)'!B:K,2,FALSE)</f>
        <v>#N/A</v>
      </c>
      <c r="C5" s="40" t="e">
        <f>VLOOKUP(A5,'3.2.1(TT)'!B:K,3,FALSE)</f>
        <v>#N/A</v>
      </c>
      <c r="D5" s="40" t="e">
        <f>VLOOKUP(A5,'3.2.1(TT)'!B:K,4,FALSE)</f>
        <v>#N/A</v>
      </c>
      <c r="E5" s="40" t="e">
        <f>VLOOKUP(A5,'3.2.1(TT)'!B:K,5,FALSE)</f>
        <v>#N/A</v>
      </c>
      <c r="F5" s="40" t="e">
        <f>VLOOKUP(A5,'3.2.1(TT)'!B:K,6,FALSE)</f>
        <v>#N/A</v>
      </c>
      <c r="G5" s="40" t="e">
        <f>VLOOKUP(A5,'3.2.1(TT)'!B:K,7,FALSE)</f>
        <v>#N/A</v>
      </c>
      <c r="H5" s="40" t="e">
        <f>VLOOKUP(A5,'3.2.1(TT)'!B:K,8,FALSE)</f>
        <v>#N/A</v>
      </c>
      <c r="I5" s="40" t="e">
        <f>VLOOKUP(A5,'3.2.1(TT)'!B:K,9,FALSE)</f>
        <v>#N/A</v>
      </c>
      <c r="J5" s="40" t="e">
        <f>VLOOKUP(A5,'3.2.1(TT)'!B:K,10,FALSE)</f>
        <v>#N/A</v>
      </c>
    </row>
    <row r="6" spans="1:21" ht="141" customHeight="1" x14ac:dyDescent="0.2">
      <c r="A6" s="17" t="s">
        <v>42</v>
      </c>
      <c r="B6" s="40" t="e">
        <f>VLOOKUP(A6,'3.2.1(TT)'!B:K,2,FALSE)</f>
        <v>#N/A</v>
      </c>
      <c r="C6" s="40" t="e">
        <f>VLOOKUP(A6,'3.2.1(TT)'!B:K,3,FALSE)</f>
        <v>#N/A</v>
      </c>
      <c r="D6" s="40" t="e">
        <f>VLOOKUP(A6,'3.2.1(TT)'!B:K,4,FALSE)</f>
        <v>#N/A</v>
      </c>
      <c r="E6" s="40" t="e">
        <f>VLOOKUP(A6,'3.2.1(TT)'!B:K,5,FALSE)</f>
        <v>#N/A</v>
      </c>
      <c r="F6" s="40" t="e">
        <f>VLOOKUP(A6,'3.2.1(TT)'!B:K,6,FALSE)</f>
        <v>#N/A</v>
      </c>
      <c r="G6" s="40" t="e">
        <f>VLOOKUP(A6,'3.2.1(TT)'!B:K,7,FALSE)</f>
        <v>#N/A</v>
      </c>
      <c r="H6" s="40" t="e">
        <f>VLOOKUP(A6,'3.2.1(TT)'!B:K,8,FALSE)</f>
        <v>#N/A</v>
      </c>
      <c r="I6" s="40" t="e">
        <f>VLOOKUP(A6,'3.2.1(TT)'!B:K,9,FALSE)</f>
        <v>#N/A</v>
      </c>
      <c r="J6" s="40" t="e">
        <f>VLOOKUP(A6,'3.2.1(TT)'!B:K,10,FALSE)</f>
        <v>#N/A</v>
      </c>
    </row>
    <row r="7" spans="1:21" x14ac:dyDescent="0.2">
      <c r="A7" s="49"/>
    </row>
    <row r="8" spans="1:21" x14ac:dyDescent="0.2">
      <c r="A8" s="49"/>
    </row>
    <row r="9" spans="1:21" x14ac:dyDescent="0.2">
      <c r="A9" s="49"/>
    </row>
  </sheetData>
  <sheetProtection algorithmName="SHA-512" hashValue="qCZU0rCKVvr5W1LdgdvA1TP4UQRP6Tw4MtEq+9m2RknmG6qgh6eNK4ZMwH+SIz5mAPUpoezsnxdl1L1E6yIz7Q==" saltValue="M/viNDzcc1voGJ6yqybxgw==" spinCount="100000" sheet="1" objects="1" scenarios="1"/>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5CB5-9351-B042-8EBF-69AB104A77EE}">
  <dimension ref="A1:V14"/>
  <sheetViews>
    <sheetView topLeftCell="A5" workbookViewId="0">
      <selection sqref="A1:XFD1048576"/>
    </sheetView>
  </sheetViews>
  <sheetFormatPr baseColWidth="10" defaultRowHeight="16" x14ac:dyDescent="0.2"/>
  <cols>
    <col min="1" max="1" width="14.5" style="18" customWidth="1"/>
    <col min="2" max="2" width="20.5" style="18" customWidth="1"/>
    <col min="3" max="3" width="63.33203125" style="45" customWidth="1"/>
    <col min="4" max="4" width="61.83203125" style="45" customWidth="1"/>
    <col min="5" max="5" width="46.1640625" style="45" customWidth="1"/>
    <col min="6" max="6" width="24.5" style="46" customWidth="1"/>
    <col min="7" max="7" width="31.1640625" style="46" customWidth="1"/>
    <col min="8" max="8" width="43.83203125" style="45" customWidth="1"/>
    <col min="9" max="9" width="48.5" style="45" customWidth="1"/>
    <col min="10" max="10" width="51" style="46" customWidth="1"/>
    <col min="11" max="11" width="52.5" style="45" customWidth="1"/>
    <col min="12" max="21" width="10.83203125" style="18"/>
    <col min="22" max="22" width="10.83203125" style="17"/>
    <col min="23" max="16384" width="10.83203125" style="18"/>
  </cols>
  <sheetData>
    <row r="1" spans="1:22" s="36" customFormat="1" ht="25" customHeight="1" x14ac:dyDescent="0.2">
      <c r="A1" s="35" t="s">
        <v>420</v>
      </c>
      <c r="B1" s="35"/>
      <c r="F1" s="37"/>
      <c r="G1" s="37"/>
      <c r="J1" s="37"/>
      <c r="V1" s="38"/>
    </row>
    <row r="2" spans="1:22" ht="135" customHeight="1" x14ac:dyDescent="0.2">
      <c r="A2" s="28" t="s">
        <v>45</v>
      </c>
      <c r="B2" s="39" t="e">
        <f>VLOOKUP(A2,'Anexo 16'!B:J,1,FALSE)</f>
        <v>#N/A</v>
      </c>
      <c r="C2" s="40" t="e">
        <f>VLOOKUP(A2,'Anexo 16'!B:K,2,FALSE)</f>
        <v>#N/A</v>
      </c>
      <c r="D2" s="41" t="e">
        <f>VLOOKUP(A2,'Anexo 16'!B:K,3,FALSE)</f>
        <v>#N/A</v>
      </c>
      <c r="E2" s="39" t="e">
        <f>VLOOKUP(A2,'Anexo 16'!B:K,4,FALSE)</f>
        <v>#N/A</v>
      </c>
      <c r="F2" s="39" t="e">
        <f>VLOOKUP(A2,'Anexo 16'!B:K,5,FALSE)</f>
        <v>#N/A</v>
      </c>
      <c r="G2" s="39" t="e">
        <f>VLOOKUP(A2,'Anexo 16'!B:K,6,FALSE)</f>
        <v>#N/A</v>
      </c>
      <c r="H2" s="39" t="e">
        <f>VLOOKUP(A2,'Anexo 16'!B:K,7,FALSE)</f>
        <v>#N/A</v>
      </c>
      <c r="I2" s="39" t="e">
        <f>VLOOKUP(A2,'Anexo 16'!B:K,8,FALSE)</f>
        <v>#N/A</v>
      </c>
      <c r="J2" s="39" t="e">
        <f>VLOOKUP(A2,'Anexo 16'!B:K,9,FALSE)</f>
        <v>#N/A</v>
      </c>
      <c r="K2" s="39" t="e">
        <f>VLOOKUP(A2,'Anexo 16'!B:K,10,FALSE)</f>
        <v>#N/A</v>
      </c>
    </row>
    <row r="3" spans="1:22" ht="134" customHeight="1" x14ac:dyDescent="0.2">
      <c r="A3" s="28" t="s">
        <v>46</v>
      </c>
      <c r="B3" s="39" t="e">
        <f>VLOOKUP(A3,'Anexo 16'!B:J,1,FALSE)</f>
        <v>#N/A</v>
      </c>
      <c r="C3" s="40" t="e">
        <f>VLOOKUP(A3,'Anexo 16'!B:K,2,FALSE)</f>
        <v>#N/A</v>
      </c>
      <c r="D3" s="41" t="e">
        <f>VLOOKUP(A3,'Anexo 16'!B:K,3,FALSE)</f>
        <v>#N/A</v>
      </c>
      <c r="E3" s="39" t="e">
        <f>VLOOKUP(A3,'Anexo 16'!B:K,4,FALSE)</f>
        <v>#N/A</v>
      </c>
      <c r="F3" s="39" t="e">
        <f>VLOOKUP(A3,'Anexo 16'!B:K,5,FALSE)</f>
        <v>#N/A</v>
      </c>
      <c r="G3" s="39" t="e">
        <f>VLOOKUP(A3,'Anexo 16'!B:K,6,FALSE)</f>
        <v>#N/A</v>
      </c>
      <c r="H3" s="39" t="e">
        <f>VLOOKUP(A3,'Anexo 16'!B:K,7,FALSE)</f>
        <v>#N/A</v>
      </c>
      <c r="I3" s="39" t="e">
        <f>VLOOKUP(A3,'Anexo 16'!B:K,8,FALSE)</f>
        <v>#N/A</v>
      </c>
      <c r="J3" s="39" t="e">
        <f>VLOOKUP(A3,'Anexo 16'!B:K,9,FALSE)</f>
        <v>#N/A</v>
      </c>
      <c r="K3" s="39" t="e">
        <f>VLOOKUP(A3,'Anexo 16'!B:K,10,FALSE)</f>
        <v>#N/A</v>
      </c>
    </row>
    <row r="4" spans="1:22" ht="139" customHeight="1" x14ac:dyDescent="0.2">
      <c r="A4" s="28" t="s">
        <v>47</v>
      </c>
      <c r="B4" s="39" t="e">
        <f>VLOOKUP(A4,'Anexo 16'!B:J,1,FALSE)</f>
        <v>#N/A</v>
      </c>
      <c r="C4" s="40" t="e">
        <f>VLOOKUP(A4,'Anexo 16'!B:K,2,FALSE)</f>
        <v>#N/A</v>
      </c>
      <c r="D4" s="41" t="e">
        <f>VLOOKUP(A4,'Anexo 16'!B:K,3,FALSE)</f>
        <v>#N/A</v>
      </c>
      <c r="E4" s="39" t="e">
        <f>VLOOKUP(A4,'Anexo 16'!B:K,4,FALSE)</f>
        <v>#N/A</v>
      </c>
      <c r="F4" s="39" t="e">
        <f>VLOOKUP(A4,'Anexo 16'!B:K,5,FALSE)</f>
        <v>#N/A</v>
      </c>
      <c r="G4" s="39" t="e">
        <f>VLOOKUP(A4,'Anexo 16'!B:K,6,FALSE)</f>
        <v>#N/A</v>
      </c>
      <c r="H4" s="39" t="e">
        <f>VLOOKUP(A4,'Anexo 16'!B:K,7,FALSE)</f>
        <v>#N/A</v>
      </c>
      <c r="I4" s="39" t="e">
        <f>VLOOKUP(A4,'Anexo 16'!B:K,8,FALSE)</f>
        <v>#N/A</v>
      </c>
      <c r="J4" s="39" t="e">
        <f>VLOOKUP(A4,'Anexo 16'!B:K,9,FALSE)</f>
        <v>#N/A</v>
      </c>
      <c r="K4" s="39" t="e">
        <f>VLOOKUP(A4,'Anexo 16'!B:K,10,FALSE)</f>
        <v>#N/A</v>
      </c>
    </row>
    <row r="5" spans="1:22" ht="135" customHeight="1" x14ac:dyDescent="0.2">
      <c r="A5" s="28" t="s">
        <v>48</v>
      </c>
      <c r="B5" s="39" t="e">
        <f>VLOOKUP(A5,'Anexo 16'!B:J,1,FALSE)</f>
        <v>#N/A</v>
      </c>
      <c r="C5" s="40" t="e">
        <f>VLOOKUP(A5,'Anexo 16'!B:K,2,FALSE)</f>
        <v>#N/A</v>
      </c>
      <c r="D5" s="41" t="e">
        <f>VLOOKUP(A5,'Anexo 16'!B:K,3,FALSE)</f>
        <v>#N/A</v>
      </c>
      <c r="E5" s="39" t="e">
        <f>VLOOKUP(A5,'Anexo 16'!B:K,4,FALSE)</f>
        <v>#N/A</v>
      </c>
      <c r="F5" s="39" t="e">
        <f>VLOOKUP(A5,'Anexo 16'!B:K,5,FALSE)</f>
        <v>#N/A</v>
      </c>
      <c r="G5" s="39" t="e">
        <f>VLOOKUP(A5,'Anexo 16'!B:K,6,FALSE)</f>
        <v>#N/A</v>
      </c>
      <c r="H5" s="39" t="e">
        <f>VLOOKUP(A5,'Anexo 16'!B:K,7,FALSE)</f>
        <v>#N/A</v>
      </c>
      <c r="I5" s="39" t="e">
        <f>VLOOKUP(A5,'Anexo 16'!B:K,8,FALSE)</f>
        <v>#N/A</v>
      </c>
      <c r="J5" s="39" t="e">
        <f>VLOOKUP(A5,'Anexo 16'!B:K,9,FALSE)</f>
        <v>#N/A</v>
      </c>
      <c r="K5" s="39" t="e">
        <f>VLOOKUP(A5,'Anexo 16'!B:K,10,FALSE)</f>
        <v>#N/A</v>
      </c>
    </row>
    <row r="6" spans="1:22" ht="141" customHeight="1" x14ac:dyDescent="0.2">
      <c r="A6" s="28" t="s">
        <v>49</v>
      </c>
      <c r="B6" s="39" t="e">
        <f>VLOOKUP(A6,'Anexo 16'!B:J,1,FALSE)</f>
        <v>#N/A</v>
      </c>
      <c r="C6" s="40" t="e">
        <f>VLOOKUP(A6,'Anexo 16'!B:K,2,FALSE)</f>
        <v>#N/A</v>
      </c>
      <c r="D6" s="41" t="e">
        <f>VLOOKUP(A6,'Anexo 16'!B:K,3,FALSE)</f>
        <v>#N/A</v>
      </c>
      <c r="E6" s="39" t="e">
        <f>VLOOKUP(A6,'Anexo 16'!B:K,4,FALSE)</f>
        <v>#N/A</v>
      </c>
      <c r="F6" s="39" t="e">
        <f>VLOOKUP(A6,'Anexo 16'!B:K,5,FALSE)</f>
        <v>#N/A</v>
      </c>
      <c r="G6" s="39" t="e">
        <f>VLOOKUP(A6,'Anexo 16'!B:K,6,FALSE)</f>
        <v>#N/A</v>
      </c>
      <c r="H6" s="39" t="e">
        <f>VLOOKUP(A6,'Anexo 16'!B:K,7,FALSE)</f>
        <v>#N/A</v>
      </c>
      <c r="I6" s="39" t="e">
        <f>VLOOKUP(A6,'Anexo 16'!B:K,8,FALSE)</f>
        <v>#N/A</v>
      </c>
      <c r="J6" s="39" t="e">
        <f>VLOOKUP(A6,'Anexo 16'!B:K,9,FALSE)</f>
        <v>#N/A</v>
      </c>
      <c r="K6" s="39" t="e">
        <f>VLOOKUP(A6,'Anexo 16'!B:K,10,FALSE)</f>
        <v>#N/A</v>
      </c>
    </row>
    <row r="7" spans="1:22" ht="152" customHeight="1" x14ac:dyDescent="0.2">
      <c r="A7" s="28" t="s">
        <v>45</v>
      </c>
      <c r="B7" s="39" t="e">
        <f>VLOOKUP(A7,'Anexo 15'!B:J,1,FALSE)</f>
        <v>#N/A</v>
      </c>
      <c r="C7" s="40" t="e">
        <f>VLOOKUP(A7,'Anexo 15'!B:K,2,FALSE)</f>
        <v>#N/A</v>
      </c>
      <c r="D7" s="40" t="e">
        <f>VLOOKUP(A7,'Anexo 15'!B:K,3,FALSE)</f>
        <v>#N/A</v>
      </c>
      <c r="E7" s="40" t="e">
        <f>VLOOKUP(A7,'Anexo 15'!B:K,4,FALSE)</f>
        <v>#N/A</v>
      </c>
      <c r="F7" s="40" t="e">
        <f>VLOOKUP(A7,'Anexo 15'!B:K,5,FALSE)</f>
        <v>#N/A</v>
      </c>
      <c r="G7" s="40" t="e">
        <f>VLOOKUP(A7,'Anexo 15'!B:K,6,FALSE)</f>
        <v>#N/A</v>
      </c>
      <c r="H7" s="40" t="e">
        <f>VLOOKUP(A7,'Anexo 15'!B:K,7,FALSE)</f>
        <v>#N/A</v>
      </c>
      <c r="I7" s="40" t="e">
        <f>VLOOKUP(A7,'Anexo 15'!B:K,8,FALSE)</f>
        <v>#N/A</v>
      </c>
      <c r="J7" s="40" t="e">
        <f>VLOOKUP(A7,'Anexo 15'!B:K,9,FALSE)</f>
        <v>#N/A</v>
      </c>
      <c r="K7" s="40" t="e">
        <f>VLOOKUP(A7,'Anexo 15'!B:K,10,FALSE)</f>
        <v>#N/A</v>
      </c>
    </row>
    <row r="8" spans="1:22" ht="143" customHeight="1" x14ac:dyDescent="0.2">
      <c r="A8" s="28" t="s">
        <v>46</v>
      </c>
      <c r="B8" s="39" t="e">
        <f>VLOOKUP(A8,'Anexo 15'!B:J,1,FALSE)</f>
        <v>#N/A</v>
      </c>
      <c r="C8" s="40" t="e">
        <f>VLOOKUP(A8,'Anexo 15'!B:K,2,FALSE)</f>
        <v>#N/A</v>
      </c>
      <c r="D8" s="40" t="e">
        <f>VLOOKUP(A8,'Anexo 15'!B:K,3,FALSE)</f>
        <v>#N/A</v>
      </c>
      <c r="E8" s="40" t="e">
        <f>VLOOKUP(A8,'Anexo 15'!B:K,4,FALSE)</f>
        <v>#N/A</v>
      </c>
      <c r="F8" s="40" t="e">
        <f>VLOOKUP(A8,'Anexo 15'!B:K,5,FALSE)</f>
        <v>#N/A</v>
      </c>
      <c r="G8" s="40" t="e">
        <f>VLOOKUP(A8,'Anexo 15'!B:K,6,FALSE)</f>
        <v>#N/A</v>
      </c>
      <c r="H8" s="40" t="e">
        <f>VLOOKUP(A8,'Anexo 15'!B:K,7,FALSE)</f>
        <v>#N/A</v>
      </c>
      <c r="I8" s="40" t="e">
        <f>VLOOKUP(A8,'Anexo 15'!B:K,8,FALSE)</f>
        <v>#N/A</v>
      </c>
      <c r="J8" s="40" t="e">
        <f>VLOOKUP(A8,'Anexo 15'!B:K,9,FALSE)</f>
        <v>#N/A</v>
      </c>
      <c r="K8" s="40" t="e">
        <f>VLOOKUP(A8,'Anexo 15'!B:K,10,FALSE)</f>
        <v>#N/A</v>
      </c>
    </row>
    <row r="9" spans="1:22" s="42" customFormat="1" ht="144" customHeight="1" x14ac:dyDescent="0.2">
      <c r="A9" s="53" t="s">
        <v>47</v>
      </c>
      <c r="B9" s="39" t="e">
        <f>VLOOKUP(A9,'Anexo 15'!B:J,1,FALSE)</f>
        <v>#N/A</v>
      </c>
      <c r="C9" s="40" t="e">
        <f>VLOOKUP(A9,'Anexo 15'!B:K,2,FALSE)</f>
        <v>#N/A</v>
      </c>
      <c r="D9" s="40" t="e">
        <f>VLOOKUP(A9,'Anexo 15'!B:K,3,FALSE)</f>
        <v>#N/A</v>
      </c>
      <c r="E9" s="40" t="e">
        <f>VLOOKUP(A9,'Anexo 15'!B:K,4,FALSE)</f>
        <v>#N/A</v>
      </c>
      <c r="F9" s="40" t="e">
        <f>VLOOKUP(A9,'Anexo 15'!B:K,5,FALSE)</f>
        <v>#N/A</v>
      </c>
      <c r="G9" s="40" t="e">
        <f>VLOOKUP(A9,'Anexo 15'!B:K,6,FALSE)</f>
        <v>#N/A</v>
      </c>
      <c r="H9" s="40" t="e">
        <f>VLOOKUP(A9,'Anexo 15'!B:K,7,FALSE)</f>
        <v>#N/A</v>
      </c>
      <c r="I9" s="40" t="e">
        <f>VLOOKUP(A9,'Anexo 15'!B:K,8,FALSE)</f>
        <v>#N/A</v>
      </c>
      <c r="J9" s="40" t="e">
        <f>VLOOKUP(A9,'Anexo 15'!B:K,9,FALSE)</f>
        <v>#N/A</v>
      </c>
      <c r="K9" s="40" t="e">
        <f>VLOOKUP(A9,'Anexo 15'!B:K,10,FALSE)</f>
        <v>#N/A</v>
      </c>
      <c r="V9" s="43"/>
    </row>
    <row r="10" spans="1:22" s="42" customFormat="1" ht="136" customHeight="1" x14ac:dyDescent="0.2">
      <c r="A10" s="53" t="s">
        <v>48</v>
      </c>
      <c r="B10" s="39" t="e">
        <f>VLOOKUP(A10,'Anexo 15'!B:J,1,FALSE)</f>
        <v>#N/A</v>
      </c>
      <c r="C10" s="40" t="e">
        <f>VLOOKUP(A10,'Anexo 15'!B:K,2,FALSE)</f>
        <v>#N/A</v>
      </c>
      <c r="D10" s="40" t="e">
        <f>VLOOKUP(A10,'Anexo 15'!B:K,3,FALSE)</f>
        <v>#N/A</v>
      </c>
      <c r="E10" s="40" t="e">
        <f>VLOOKUP(A10,'Anexo 15'!B:K,4,FALSE)</f>
        <v>#N/A</v>
      </c>
      <c r="F10" s="40" t="e">
        <f>VLOOKUP(A10,'Anexo 15'!B:K,5,FALSE)</f>
        <v>#N/A</v>
      </c>
      <c r="G10" s="40" t="e">
        <f>VLOOKUP(A10,'Anexo 15'!B:K,6,FALSE)</f>
        <v>#N/A</v>
      </c>
      <c r="H10" s="40" t="e">
        <f>VLOOKUP(A10,'Anexo 15'!B:K,7,FALSE)</f>
        <v>#N/A</v>
      </c>
      <c r="I10" s="40" t="e">
        <f>VLOOKUP(A10,'Anexo 15'!B:K,8,FALSE)</f>
        <v>#N/A</v>
      </c>
      <c r="J10" s="40" t="e">
        <f>VLOOKUP(A10,'Anexo 15'!B:K,9,FALSE)</f>
        <v>#N/A</v>
      </c>
      <c r="K10" s="40" t="e">
        <f>VLOOKUP(A10,'Anexo 15'!B:K,10,FALSE)</f>
        <v>#N/A</v>
      </c>
      <c r="V10" s="43"/>
    </row>
    <row r="11" spans="1:22" s="42" customFormat="1" ht="150" customHeight="1" x14ac:dyDescent="0.2">
      <c r="A11" s="53" t="s">
        <v>49</v>
      </c>
      <c r="B11" s="39" t="e">
        <f>VLOOKUP(A11,'Anexo 15'!B:J,1,FALSE)</f>
        <v>#N/A</v>
      </c>
      <c r="C11" s="40" t="e">
        <f>VLOOKUP(A11,'Anexo 15'!B:K,2,FALSE)</f>
        <v>#N/A</v>
      </c>
      <c r="D11" s="40" t="e">
        <f>VLOOKUP(A11,'Anexo 15'!B:K,3,FALSE)</f>
        <v>#N/A</v>
      </c>
      <c r="E11" s="40" t="e">
        <f>VLOOKUP(A11,'Anexo 15'!B:K,4,FALSE)</f>
        <v>#N/A</v>
      </c>
      <c r="F11" s="40" t="e">
        <f>VLOOKUP(A11,'Anexo 15'!B:K,5,FALSE)</f>
        <v>#N/A</v>
      </c>
      <c r="G11" s="40" t="e">
        <f>VLOOKUP(A11,'Anexo 15'!B:K,6,FALSE)</f>
        <v>#N/A</v>
      </c>
      <c r="H11" s="40" t="e">
        <f>VLOOKUP(A11,'Anexo 15'!B:K,7,FALSE)</f>
        <v>#N/A</v>
      </c>
      <c r="I11" s="40" t="e">
        <f>VLOOKUP(A11,'Anexo 15'!B:K,8,FALSE)</f>
        <v>#N/A</v>
      </c>
      <c r="J11" s="40" t="e">
        <f>VLOOKUP(A11,'Anexo 15'!B:K,9,FALSE)</f>
        <v>#N/A</v>
      </c>
      <c r="K11" s="40" t="e">
        <f>VLOOKUP(A11,'Anexo 15'!B:K,10,FALSE)</f>
        <v>#N/A</v>
      </c>
      <c r="V11" s="43"/>
    </row>
    <row r="12" spans="1:22" x14ac:dyDescent="0.2">
      <c r="A12" s="38"/>
      <c r="B12" s="38"/>
    </row>
    <row r="13" spans="1:22" x14ac:dyDescent="0.2">
      <c r="A13" s="38"/>
      <c r="B13" s="38"/>
    </row>
    <row r="14" spans="1:22" x14ac:dyDescent="0.2">
      <c r="A14" s="38"/>
      <c r="B14" s="38"/>
    </row>
  </sheetData>
  <sheetProtection algorithmName="SHA-512" hashValue="HxpvM/C+4t3Of66EzXBgu2M44slvIpW/JY1wFhlEe9yNHYzYDJewALRih5sY6dkBiqNNVpo9wjpuDojHrV9aiQ==" saltValue="LZHX/pm4IOB3HJJQRNH2yA==" spinCount="100000" sheet="1" objects="1" scenarios="1"/>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1CBF-AEEE-F44F-A769-E18AFBBD8CC1}">
  <dimension ref="A1:U9"/>
  <sheetViews>
    <sheetView workbookViewId="0">
      <selection activeCell="A2" sqref="A2"/>
    </sheetView>
  </sheetViews>
  <sheetFormatPr baseColWidth="10" defaultRowHeight="16" x14ac:dyDescent="0.2"/>
  <cols>
    <col min="1" max="1" width="14.5" style="42" customWidth="1"/>
    <col min="2" max="2" width="63.33203125" style="42" customWidth="1"/>
    <col min="3" max="3" width="61.83203125" style="42" customWidth="1"/>
    <col min="4" max="4" width="46.1640625" style="42" customWidth="1"/>
    <col min="5" max="5" width="24.5" style="50" customWidth="1"/>
    <col min="6" max="6" width="31.1640625" style="50" customWidth="1"/>
    <col min="7" max="7" width="43.83203125" style="42" customWidth="1"/>
    <col min="8" max="8" width="48.5" style="42" customWidth="1"/>
    <col min="9" max="9" width="51" style="50" customWidth="1"/>
    <col min="10" max="10" width="52.5" style="42" customWidth="1"/>
    <col min="11" max="20" width="10.83203125" style="18"/>
    <col min="21" max="21" width="10.83203125" style="17"/>
    <col min="22" max="16384" width="10.83203125" style="18"/>
  </cols>
  <sheetData>
    <row r="1" spans="1:21" s="36" customFormat="1" ht="25" customHeight="1" x14ac:dyDescent="0.2">
      <c r="A1" s="35" t="s">
        <v>420</v>
      </c>
      <c r="B1" s="47"/>
      <c r="C1" s="47"/>
      <c r="D1" s="47"/>
      <c r="E1" s="48"/>
      <c r="F1" s="48"/>
      <c r="G1" s="47"/>
      <c r="H1" s="47"/>
      <c r="I1" s="48"/>
      <c r="J1" s="47"/>
      <c r="U1" s="38"/>
    </row>
    <row r="2" spans="1:21" ht="135" customHeight="1" x14ac:dyDescent="0.2">
      <c r="A2" s="53" t="s">
        <v>45</v>
      </c>
      <c r="B2" s="40" t="e">
        <f>VLOOKUP(A2,'3.2.1.(AC)'!B:K,2,FALSE)</f>
        <v>#N/A</v>
      </c>
      <c r="C2" s="40" t="e">
        <f>VLOOKUP(A2,'3.2.1.(AC)'!B:K,3,FALSE)</f>
        <v>#N/A</v>
      </c>
      <c r="D2" s="40" t="e">
        <f>VLOOKUP(A2,'3.2.1.(AC)'!B:K,4,FALSE)</f>
        <v>#N/A</v>
      </c>
      <c r="E2" s="40" t="e">
        <f>VLOOKUP(A2,'3.2.1.(AC)'!B:K,5,FALSE)</f>
        <v>#N/A</v>
      </c>
      <c r="F2" s="40" t="e">
        <f>VLOOKUP(A2,'3.2.1.(AC)'!B:K,6,FALSE)</f>
        <v>#N/A</v>
      </c>
      <c r="G2" s="40" t="e">
        <f>VLOOKUP(A2,'3.2.1.(AC)'!B:K,7,FALSE)</f>
        <v>#N/A</v>
      </c>
      <c r="H2" s="40" t="e">
        <f>VLOOKUP(A2,'3.2.1.(AC)'!B:K,8,FALSE)</f>
        <v>#N/A</v>
      </c>
      <c r="I2" s="40" t="e">
        <f>VLOOKUP(A2,'3.2.1.(AC)'!B:K,9,FALSE)</f>
        <v>#N/A</v>
      </c>
      <c r="J2" s="40" t="e">
        <f>VLOOKUP(A2,'3.2.1.(AC)'!B:K,10,FALSE)</f>
        <v>#N/A</v>
      </c>
    </row>
    <row r="3" spans="1:21" ht="134" customHeight="1" x14ac:dyDescent="0.2">
      <c r="A3" s="53" t="s">
        <v>46</v>
      </c>
      <c r="B3" s="40" t="e">
        <f>VLOOKUP(A3,'3.2.1.(AC)'!B:K,2,FALSE)</f>
        <v>#N/A</v>
      </c>
      <c r="C3" s="40" t="e">
        <f>VLOOKUP(A3,'3.2.1.(AC)'!B:K,3,FALSE)</f>
        <v>#N/A</v>
      </c>
      <c r="D3" s="40" t="e">
        <f>VLOOKUP(A3,'3.2.1.(AC)'!B:K,4,FALSE)</f>
        <v>#N/A</v>
      </c>
      <c r="E3" s="40" t="e">
        <f>VLOOKUP(A3,'3.2.1.(AC)'!B:K,5,FALSE)</f>
        <v>#N/A</v>
      </c>
      <c r="F3" s="40" t="e">
        <f>VLOOKUP(A3,'3.2.1.(AC)'!B:K,6,FALSE)</f>
        <v>#N/A</v>
      </c>
      <c r="G3" s="40" t="e">
        <f>VLOOKUP(A3,'3.2.1.(AC)'!B:K,7,FALSE)</f>
        <v>#N/A</v>
      </c>
      <c r="H3" s="40" t="e">
        <f>VLOOKUP(A3,'3.2.1.(AC)'!B:K,8,FALSE)</f>
        <v>#N/A</v>
      </c>
      <c r="I3" s="40" t="e">
        <f>VLOOKUP(A3,'3.2.1.(AC)'!B:K,9,FALSE)</f>
        <v>#N/A</v>
      </c>
      <c r="J3" s="40" t="e">
        <f>VLOOKUP(A3,'3.2.1.(AC)'!B:K,10,FALSE)</f>
        <v>#N/A</v>
      </c>
    </row>
    <row r="4" spans="1:21" ht="139" customHeight="1" x14ac:dyDescent="0.2">
      <c r="A4" s="53" t="s">
        <v>47</v>
      </c>
      <c r="B4" s="40" t="e">
        <f>VLOOKUP(A4,'3.2.1.(AC)'!B:K,2,FALSE)</f>
        <v>#N/A</v>
      </c>
      <c r="C4" s="40" t="e">
        <f>VLOOKUP(A4,'3.2.1.(AC)'!B:K,3,FALSE)</f>
        <v>#N/A</v>
      </c>
      <c r="D4" s="40" t="e">
        <f>VLOOKUP(A4,'3.2.1.(AC)'!B:K,4,FALSE)</f>
        <v>#N/A</v>
      </c>
      <c r="E4" s="40" t="e">
        <f>VLOOKUP(A4,'3.2.1.(AC)'!B:K,5,FALSE)</f>
        <v>#N/A</v>
      </c>
      <c r="F4" s="40" t="e">
        <f>VLOOKUP(A4,'3.2.1.(AC)'!B:K,6,FALSE)</f>
        <v>#N/A</v>
      </c>
      <c r="G4" s="40" t="e">
        <f>VLOOKUP(A4,'3.2.1.(AC)'!B:K,7,FALSE)</f>
        <v>#N/A</v>
      </c>
      <c r="H4" s="40" t="e">
        <f>VLOOKUP(A4,'3.2.1.(AC)'!B:K,8,FALSE)</f>
        <v>#N/A</v>
      </c>
      <c r="I4" s="40" t="e">
        <f>VLOOKUP(A4,'3.2.1.(AC)'!B:K,9,FALSE)</f>
        <v>#N/A</v>
      </c>
      <c r="J4" s="40" t="e">
        <f>VLOOKUP(A4,'3.2.1.(AC)'!B:K,10,FALSE)</f>
        <v>#N/A</v>
      </c>
    </row>
    <row r="5" spans="1:21" ht="135" customHeight="1" x14ac:dyDescent="0.2">
      <c r="A5" s="53" t="s">
        <v>48</v>
      </c>
      <c r="B5" s="40" t="e">
        <f>VLOOKUP(A5,'3.2.1.(AC)'!B:K,2,FALSE)</f>
        <v>#N/A</v>
      </c>
      <c r="C5" s="40" t="e">
        <f>VLOOKUP(A5,'3.2.1.(AC)'!B:K,3,FALSE)</f>
        <v>#N/A</v>
      </c>
      <c r="D5" s="40" t="e">
        <f>VLOOKUP(A5,'3.2.1.(AC)'!B:K,4,FALSE)</f>
        <v>#N/A</v>
      </c>
      <c r="E5" s="40" t="e">
        <f>VLOOKUP(A5,'3.2.1.(AC)'!B:K,5,FALSE)</f>
        <v>#N/A</v>
      </c>
      <c r="F5" s="40" t="e">
        <f>VLOOKUP(A5,'3.2.1.(AC)'!B:K,6,FALSE)</f>
        <v>#N/A</v>
      </c>
      <c r="G5" s="40" t="e">
        <f>VLOOKUP(A5,'3.2.1.(AC)'!B:K,7,FALSE)</f>
        <v>#N/A</v>
      </c>
      <c r="H5" s="40" t="e">
        <f>VLOOKUP(A5,'3.2.1.(AC)'!B:K,8,FALSE)</f>
        <v>#N/A</v>
      </c>
      <c r="I5" s="40" t="e">
        <f>VLOOKUP(A5,'3.2.1.(AC)'!B:K,9,FALSE)</f>
        <v>#N/A</v>
      </c>
      <c r="J5" s="40" t="e">
        <f>VLOOKUP(A5,'3.2.1.(AC)'!B:K,10,FALSE)</f>
        <v>#N/A</v>
      </c>
    </row>
    <row r="6" spans="1:21" ht="141" customHeight="1" x14ac:dyDescent="0.2">
      <c r="A6" s="53" t="s">
        <v>49</v>
      </c>
      <c r="B6" s="40" t="e">
        <f>VLOOKUP(A6,'3.2.1.(AC)'!B:K,2,FALSE)</f>
        <v>#N/A</v>
      </c>
      <c r="C6" s="40" t="e">
        <f>VLOOKUP(A6,'3.2.1.(AC)'!B:K,3,FALSE)</f>
        <v>#N/A</v>
      </c>
      <c r="D6" s="40" t="e">
        <f>VLOOKUP(A6,'3.2.1.(AC)'!B:K,4,FALSE)</f>
        <v>#N/A</v>
      </c>
      <c r="E6" s="40" t="e">
        <f>VLOOKUP(A6,'3.2.1.(AC)'!B:K,5,FALSE)</f>
        <v>#N/A</v>
      </c>
      <c r="F6" s="40" t="e">
        <f>VLOOKUP(A6,'3.2.1.(AC)'!B:K,6,FALSE)</f>
        <v>#N/A</v>
      </c>
      <c r="G6" s="40" t="e">
        <f>VLOOKUP(A6,'3.2.1.(AC)'!B:K,7,FALSE)</f>
        <v>#N/A</v>
      </c>
      <c r="H6" s="40" t="e">
        <f>VLOOKUP(A6,'3.2.1.(AC)'!B:K,8,FALSE)</f>
        <v>#N/A</v>
      </c>
      <c r="I6" s="40" t="e">
        <f>VLOOKUP(A6,'3.2.1.(AC)'!B:K,9,FALSE)</f>
        <v>#N/A</v>
      </c>
      <c r="J6" s="40" t="e">
        <f>VLOOKUP(A6,'3.2.1.(AC)'!B:K,10,FALSE)</f>
        <v>#N/A</v>
      </c>
    </row>
    <row r="7" spans="1:21" x14ac:dyDescent="0.2">
      <c r="A7" s="49"/>
    </row>
    <row r="8" spans="1:21" x14ac:dyDescent="0.2">
      <c r="A8" s="49"/>
    </row>
    <row r="9" spans="1:21" x14ac:dyDescent="0.2">
      <c r="A9" s="49"/>
    </row>
  </sheetData>
  <sheetProtection algorithmName="SHA-512" hashValue="4QkASx6eJOeaFmSaP8ckdUEyV/ITsauXux8NSNhTnrBq1BH1V9uhtLpPe+xK3WZcTE50r1S/01GQEcm1sVUq9Q==" saltValue="viwhwt92gGCWij9UdvfMfw==" spinCount="100000" sheet="1" objects="1" scenarios="1"/>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B784-512D-4741-8BAA-600B4A409F30}">
  <dimension ref="A1:N75"/>
  <sheetViews>
    <sheetView workbookViewId="0">
      <selection activeCell="E11" sqref="E11"/>
    </sheetView>
  </sheetViews>
  <sheetFormatPr baseColWidth="10" defaultRowHeight="16" x14ac:dyDescent="0.2"/>
  <cols>
    <col min="1" max="1" width="17.1640625" customWidth="1"/>
    <col min="2" max="2" width="31.33203125" customWidth="1"/>
    <col min="3" max="3" width="14.83203125" customWidth="1"/>
    <col min="6" max="6" width="17" customWidth="1"/>
  </cols>
  <sheetData>
    <row r="1" spans="1:14" ht="33" thickBot="1" x14ac:dyDescent="0.25">
      <c r="A1" s="12" t="s">
        <v>73</v>
      </c>
      <c r="B1" s="13" t="s">
        <v>74</v>
      </c>
      <c r="C1" s="13" t="s">
        <v>75</v>
      </c>
      <c r="D1" s="13" t="s">
        <v>76</v>
      </c>
      <c r="E1" s="13" t="s">
        <v>77</v>
      </c>
      <c r="F1" s="13" t="s">
        <v>78</v>
      </c>
      <c r="G1" s="13" t="s">
        <v>79</v>
      </c>
      <c r="H1" s="13" t="s">
        <v>80</v>
      </c>
      <c r="I1" s="13" t="s">
        <v>81</v>
      </c>
      <c r="J1" s="13" t="s">
        <v>70</v>
      </c>
      <c r="K1" s="13" t="s">
        <v>82</v>
      </c>
      <c r="L1" s="14" t="s">
        <v>72</v>
      </c>
      <c r="M1" s="13" t="s">
        <v>71</v>
      </c>
      <c r="N1" s="13" t="s">
        <v>83</v>
      </c>
    </row>
    <row r="2" spans="1:14" x14ac:dyDescent="0.2">
      <c r="A2" t="s">
        <v>84</v>
      </c>
      <c r="B2" t="s">
        <v>85</v>
      </c>
      <c r="C2" t="s">
        <v>86</v>
      </c>
      <c r="D2" t="s">
        <v>87</v>
      </c>
      <c r="E2" t="s">
        <v>88</v>
      </c>
      <c r="F2" t="s">
        <v>89</v>
      </c>
      <c r="G2" t="s">
        <v>90</v>
      </c>
      <c r="H2" t="s">
        <v>91</v>
      </c>
      <c r="I2" t="s">
        <v>92</v>
      </c>
      <c r="J2" t="s">
        <v>93</v>
      </c>
      <c r="K2">
        <v>1987</v>
      </c>
      <c r="L2">
        <v>4</v>
      </c>
      <c r="M2" t="s">
        <v>94</v>
      </c>
      <c r="N2" t="s">
        <v>95</v>
      </c>
    </row>
    <row r="3" spans="1:14" x14ac:dyDescent="0.2">
      <c r="A3" t="s">
        <v>96</v>
      </c>
      <c r="B3" t="s">
        <v>85</v>
      </c>
      <c r="C3" t="s">
        <v>85</v>
      </c>
      <c r="D3" t="s">
        <v>97</v>
      </c>
      <c r="E3" t="s">
        <v>98</v>
      </c>
      <c r="F3" t="s">
        <v>89</v>
      </c>
      <c r="G3" t="s">
        <v>90</v>
      </c>
      <c r="H3" t="s">
        <v>99</v>
      </c>
      <c r="I3" t="s">
        <v>92</v>
      </c>
      <c r="J3" t="s">
        <v>93</v>
      </c>
      <c r="K3">
        <v>1987</v>
      </c>
      <c r="L3">
        <v>4</v>
      </c>
      <c r="M3" t="s">
        <v>94</v>
      </c>
      <c r="N3" t="s">
        <v>100</v>
      </c>
    </row>
    <row r="4" spans="1:14" x14ac:dyDescent="0.2">
      <c r="A4" t="s">
        <v>101</v>
      </c>
      <c r="B4" t="s">
        <v>102</v>
      </c>
      <c r="C4" t="s">
        <v>85</v>
      </c>
      <c r="D4" t="s">
        <v>103</v>
      </c>
      <c r="E4" t="s">
        <v>104</v>
      </c>
      <c r="F4" t="s">
        <v>89</v>
      </c>
      <c r="G4" t="s">
        <v>90</v>
      </c>
      <c r="H4" t="s">
        <v>99</v>
      </c>
      <c r="I4" t="s">
        <v>92</v>
      </c>
      <c r="J4" t="s">
        <v>93</v>
      </c>
      <c r="K4">
        <v>2017</v>
      </c>
      <c r="L4">
        <v>3</v>
      </c>
      <c r="M4" t="s">
        <v>105</v>
      </c>
      <c r="N4" t="s">
        <v>106</v>
      </c>
    </row>
    <row r="5" spans="1:14" x14ac:dyDescent="0.2">
      <c r="A5" t="s">
        <v>107</v>
      </c>
      <c r="B5" t="s">
        <v>85</v>
      </c>
      <c r="C5" t="s">
        <v>85</v>
      </c>
      <c r="D5" t="s">
        <v>108</v>
      </c>
      <c r="E5" t="s">
        <v>109</v>
      </c>
      <c r="F5" t="s">
        <v>89</v>
      </c>
      <c r="G5" t="s">
        <v>90</v>
      </c>
      <c r="H5" t="s">
        <v>110</v>
      </c>
      <c r="I5" t="s">
        <v>92</v>
      </c>
      <c r="J5" t="s">
        <v>93</v>
      </c>
      <c r="K5">
        <v>2017</v>
      </c>
      <c r="L5">
        <v>3</v>
      </c>
      <c r="M5" t="s">
        <v>105</v>
      </c>
      <c r="N5" t="s">
        <v>106</v>
      </c>
    </row>
    <row r="6" spans="1:14" x14ac:dyDescent="0.2">
      <c r="A6" t="s">
        <v>111</v>
      </c>
      <c r="B6" t="s">
        <v>85</v>
      </c>
      <c r="C6" t="s">
        <v>85</v>
      </c>
      <c r="D6" t="s">
        <v>112</v>
      </c>
      <c r="E6" t="s">
        <v>113</v>
      </c>
      <c r="F6" t="s">
        <v>89</v>
      </c>
      <c r="G6" t="s">
        <v>90</v>
      </c>
      <c r="H6" t="s">
        <v>114</v>
      </c>
      <c r="I6" t="s">
        <v>115</v>
      </c>
      <c r="J6" t="s">
        <v>93</v>
      </c>
      <c r="K6">
        <v>1995</v>
      </c>
      <c r="L6">
        <v>3</v>
      </c>
      <c r="M6" t="s">
        <v>105</v>
      </c>
      <c r="N6" t="s">
        <v>116</v>
      </c>
    </row>
    <row r="7" spans="1:14" x14ac:dyDescent="0.2">
      <c r="A7" t="s">
        <v>117</v>
      </c>
      <c r="B7" t="s">
        <v>85</v>
      </c>
      <c r="C7" t="s">
        <v>85</v>
      </c>
      <c r="D7" t="s">
        <v>118</v>
      </c>
      <c r="E7" t="s">
        <v>119</v>
      </c>
      <c r="F7" t="s">
        <v>89</v>
      </c>
      <c r="G7" t="s">
        <v>90</v>
      </c>
      <c r="H7" t="s">
        <v>114</v>
      </c>
      <c r="I7" t="s">
        <v>115</v>
      </c>
      <c r="J7" t="s">
        <v>93</v>
      </c>
      <c r="K7">
        <v>2016</v>
      </c>
      <c r="L7">
        <v>3</v>
      </c>
      <c r="M7" t="s">
        <v>105</v>
      </c>
      <c r="N7" t="s">
        <v>120</v>
      </c>
    </row>
    <row r="8" spans="1:14" x14ac:dyDescent="0.2">
      <c r="A8" t="s">
        <v>121</v>
      </c>
      <c r="B8" t="s">
        <v>85</v>
      </c>
      <c r="C8" t="s">
        <v>85</v>
      </c>
      <c r="D8" t="s">
        <v>122</v>
      </c>
      <c r="E8" t="s">
        <v>123</v>
      </c>
      <c r="F8" t="s">
        <v>89</v>
      </c>
      <c r="G8" t="s">
        <v>90</v>
      </c>
      <c r="H8" t="s">
        <v>124</v>
      </c>
      <c r="I8" t="s">
        <v>115</v>
      </c>
      <c r="J8" t="s">
        <v>93</v>
      </c>
      <c r="K8">
        <v>1999</v>
      </c>
      <c r="L8">
        <v>4</v>
      </c>
      <c r="M8" t="s">
        <v>94</v>
      </c>
      <c r="N8" t="s">
        <v>125</v>
      </c>
    </row>
    <row r="9" spans="1:14" x14ac:dyDescent="0.2">
      <c r="A9" t="s">
        <v>126</v>
      </c>
      <c r="B9" t="s">
        <v>85</v>
      </c>
      <c r="C9" t="s">
        <v>85</v>
      </c>
      <c r="D9" t="s">
        <v>127</v>
      </c>
      <c r="E9" t="s">
        <v>128</v>
      </c>
      <c r="F9" t="s">
        <v>89</v>
      </c>
      <c r="G9" t="s">
        <v>129</v>
      </c>
      <c r="H9" t="s">
        <v>124</v>
      </c>
      <c r="I9" t="s">
        <v>115</v>
      </c>
      <c r="J9" t="s">
        <v>93</v>
      </c>
      <c r="K9">
        <v>2015</v>
      </c>
      <c r="L9">
        <v>3</v>
      </c>
      <c r="M9" t="s">
        <v>105</v>
      </c>
      <c r="N9" t="s">
        <v>130</v>
      </c>
    </row>
    <row r="10" spans="1:14" x14ac:dyDescent="0.2">
      <c r="A10" t="s">
        <v>131</v>
      </c>
      <c r="B10" t="s">
        <v>85</v>
      </c>
      <c r="C10" t="s">
        <v>132</v>
      </c>
      <c r="D10" t="s">
        <v>133</v>
      </c>
      <c r="E10" t="s">
        <v>134</v>
      </c>
      <c r="F10" t="s">
        <v>89</v>
      </c>
      <c r="G10" t="s">
        <v>90</v>
      </c>
      <c r="H10" t="s">
        <v>135</v>
      </c>
      <c r="I10" t="s">
        <v>115</v>
      </c>
      <c r="J10" t="s">
        <v>93</v>
      </c>
      <c r="K10">
        <v>1976</v>
      </c>
      <c r="L10">
        <v>6</v>
      </c>
      <c r="M10" t="s">
        <v>94</v>
      </c>
      <c r="N10" t="s">
        <v>136</v>
      </c>
    </row>
    <row r="11" spans="1:14" x14ac:dyDescent="0.2">
      <c r="A11" t="s">
        <v>137</v>
      </c>
      <c r="B11" t="s">
        <v>85</v>
      </c>
      <c r="C11" t="s">
        <v>85</v>
      </c>
      <c r="D11" t="s">
        <v>138</v>
      </c>
      <c r="E11" t="s">
        <v>139</v>
      </c>
      <c r="F11" t="s">
        <v>89</v>
      </c>
      <c r="G11" t="s">
        <v>90</v>
      </c>
      <c r="H11" t="s">
        <v>140</v>
      </c>
      <c r="I11" t="s">
        <v>115</v>
      </c>
      <c r="J11" t="s">
        <v>93</v>
      </c>
      <c r="K11">
        <v>1990</v>
      </c>
      <c r="L11">
        <v>4</v>
      </c>
      <c r="M11" t="s">
        <v>94</v>
      </c>
      <c r="N11" t="s">
        <v>141</v>
      </c>
    </row>
    <row r="12" spans="1:14" x14ac:dyDescent="0.2">
      <c r="A12" t="s">
        <v>142</v>
      </c>
      <c r="B12" t="s">
        <v>85</v>
      </c>
      <c r="C12" t="s">
        <v>85</v>
      </c>
      <c r="D12" t="s">
        <v>143</v>
      </c>
      <c r="E12" t="s">
        <v>144</v>
      </c>
      <c r="F12" t="s">
        <v>89</v>
      </c>
      <c r="G12" t="s">
        <v>90</v>
      </c>
      <c r="H12" t="s">
        <v>145</v>
      </c>
      <c r="I12" t="s">
        <v>115</v>
      </c>
      <c r="J12" t="s">
        <v>93</v>
      </c>
      <c r="K12">
        <v>1986</v>
      </c>
      <c r="L12">
        <v>5</v>
      </c>
      <c r="M12" t="s">
        <v>94</v>
      </c>
      <c r="N12" t="s">
        <v>146</v>
      </c>
    </row>
    <row r="13" spans="1:14" x14ac:dyDescent="0.2">
      <c r="A13" t="s">
        <v>147</v>
      </c>
      <c r="B13" t="s">
        <v>85</v>
      </c>
      <c r="C13" t="s">
        <v>85</v>
      </c>
      <c r="D13" t="s">
        <v>148</v>
      </c>
      <c r="E13" t="s">
        <v>149</v>
      </c>
      <c r="F13" t="s">
        <v>89</v>
      </c>
      <c r="G13" t="s">
        <v>129</v>
      </c>
      <c r="H13" t="s">
        <v>145</v>
      </c>
      <c r="I13" t="s">
        <v>115</v>
      </c>
      <c r="J13" t="s">
        <v>93</v>
      </c>
      <c r="K13">
        <v>2015</v>
      </c>
      <c r="L13">
        <v>3</v>
      </c>
      <c r="M13" t="s">
        <v>105</v>
      </c>
      <c r="N13" t="s">
        <v>130</v>
      </c>
    </row>
    <row r="14" spans="1:14" x14ac:dyDescent="0.2">
      <c r="A14" t="s">
        <v>150</v>
      </c>
      <c r="B14" t="s">
        <v>85</v>
      </c>
      <c r="C14" t="s">
        <v>85</v>
      </c>
      <c r="D14" t="s">
        <v>151</v>
      </c>
      <c r="E14" t="s">
        <v>152</v>
      </c>
      <c r="F14" t="s">
        <v>89</v>
      </c>
      <c r="G14" t="s">
        <v>90</v>
      </c>
      <c r="H14" t="s">
        <v>153</v>
      </c>
      <c r="I14" t="s">
        <v>115</v>
      </c>
      <c r="J14" t="s">
        <v>93</v>
      </c>
      <c r="K14">
        <v>1989</v>
      </c>
      <c r="L14">
        <v>6</v>
      </c>
      <c r="M14" t="s">
        <v>94</v>
      </c>
      <c r="N14" t="s">
        <v>154</v>
      </c>
    </row>
    <row r="15" spans="1:14" x14ac:dyDescent="0.2">
      <c r="A15" t="s">
        <v>155</v>
      </c>
      <c r="B15" t="s">
        <v>102</v>
      </c>
      <c r="C15" t="s">
        <v>85</v>
      </c>
      <c r="D15" t="s">
        <v>156</v>
      </c>
      <c r="E15" t="s">
        <v>157</v>
      </c>
      <c r="F15" t="s">
        <v>89</v>
      </c>
      <c r="G15" t="s">
        <v>90</v>
      </c>
      <c r="H15" t="s">
        <v>153</v>
      </c>
      <c r="I15" t="s">
        <v>115</v>
      </c>
      <c r="J15" t="s">
        <v>93</v>
      </c>
      <c r="K15">
        <v>2007</v>
      </c>
      <c r="L15">
        <v>4</v>
      </c>
      <c r="M15" t="s">
        <v>94</v>
      </c>
      <c r="N15" t="s">
        <v>158</v>
      </c>
    </row>
    <row r="16" spans="1:14" x14ac:dyDescent="0.2">
      <c r="A16" t="s">
        <v>159</v>
      </c>
      <c r="B16" t="s">
        <v>160</v>
      </c>
      <c r="C16" t="s">
        <v>132</v>
      </c>
      <c r="D16" t="s">
        <v>161</v>
      </c>
      <c r="E16" t="s">
        <v>162</v>
      </c>
      <c r="F16" t="s">
        <v>89</v>
      </c>
      <c r="G16" t="s">
        <v>90</v>
      </c>
      <c r="H16" t="s">
        <v>163</v>
      </c>
      <c r="I16" t="s">
        <v>115</v>
      </c>
      <c r="J16" t="s">
        <v>93</v>
      </c>
      <c r="K16">
        <v>1992</v>
      </c>
      <c r="L16">
        <v>4</v>
      </c>
      <c r="M16" t="s">
        <v>94</v>
      </c>
      <c r="N16" t="s">
        <v>164</v>
      </c>
    </row>
    <row r="17" spans="1:14" x14ac:dyDescent="0.2">
      <c r="A17" t="s">
        <v>165</v>
      </c>
      <c r="B17" t="s">
        <v>85</v>
      </c>
      <c r="C17" t="s">
        <v>85</v>
      </c>
      <c r="D17" t="s">
        <v>166</v>
      </c>
      <c r="E17" t="s">
        <v>167</v>
      </c>
      <c r="F17" t="s">
        <v>89</v>
      </c>
      <c r="G17" t="s">
        <v>90</v>
      </c>
      <c r="H17" t="s">
        <v>168</v>
      </c>
      <c r="I17" t="s">
        <v>115</v>
      </c>
      <c r="J17" t="s">
        <v>93</v>
      </c>
      <c r="K17">
        <v>2003</v>
      </c>
      <c r="L17">
        <v>4</v>
      </c>
      <c r="M17" t="s">
        <v>94</v>
      </c>
      <c r="N17" t="s">
        <v>169</v>
      </c>
    </row>
    <row r="18" spans="1:14" x14ac:dyDescent="0.2">
      <c r="A18" t="s">
        <v>170</v>
      </c>
      <c r="B18" t="s">
        <v>85</v>
      </c>
      <c r="C18" t="s">
        <v>85</v>
      </c>
      <c r="D18" t="s">
        <v>171</v>
      </c>
      <c r="E18" t="s">
        <v>172</v>
      </c>
      <c r="F18" t="s">
        <v>89</v>
      </c>
      <c r="G18" t="s">
        <v>90</v>
      </c>
      <c r="H18" t="s">
        <v>173</v>
      </c>
      <c r="I18" t="s">
        <v>115</v>
      </c>
      <c r="J18" t="s">
        <v>93</v>
      </c>
      <c r="K18">
        <v>1968</v>
      </c>
      <c r="L18">
        <v>4</v>
      </c>
      <c r="M18" t="s">
        <v>94</v>
      </c>
      <c r="N18" t="s">
        <v>174</v>
      </c>
    </row>
    <row r="19" spans="1:14" x14ac:dyDescent="0.2">
      <c r="A19" t="s">
        <v>175</v>
      </c>
      <c r="B19" t="s">
        <v>176</v>
      </c>
      <c r="C19" t="s">
        <v>85</v>
      </c>
      <c r="D19" t="s">
        <v>177</v>
      </c>
      <c r="E19" t="s">
        <v>178</v>
      </c>
      <c r="F19" t="s">
        <v>89</v>
      </c>
      <c r="G19" t="s">
        <v>129</v>
      </c>
      <c r="H19" t="s">
        <v>173</v>
      </c>
      <c r="I19" t="s">
        <v>115</v>
      </c>
      <c r="J19" t="s">
        <v>93</v>
      </c>
      <c r="K19">
        <v>2006</v>
      </c>
      <c r="L19">
        <v>3</v>
      </c>
      <c r="M19" t="s">
        <v>105</v>
      </c>
      <c r="N19" t="s">
        <v>179</v>
      </c>
    </row>
    <row r="20" spans="1:14" x14ac:dyDescent="0.2">
      <c r="A20" t="s">
        <v>180</v>
      </c>
      <c r="B20" t="s">
        <v>102</v>
      </c>
      <c r="C20" t="s">
        <v>181</v>
      </c>
      <c r="D20" t="s">
        <v>182</v>
      </c>
      <c r="E20" t="s">
        <v>183</v>
      </c>
      <c r="F20" t="s">
        <v>89</v>
      </c>
      <c r="G20" t="s">
        <v>129</v>
      </c>
      <c r="H20" t="s">
        <v>173</v>
      </c>
      <c r="I20" t="s">
        <v>115</v>
      </c>
      <c r="J20" t="s">
        <v>93</v>
      </c>
      <c r="K20">
        <v>2005</v>
      </c>
      <c r="L20">
        <v>3</v>
      </c>
      <c r="M20" t="s">
        <v>105</v>
      </c>
      <c r="N20" t="s">
        <v>184</v>
      </c>
    </row>
    <row r="21" spans="1:14" x14ac:dyDescent="0.2">
      <c r="A21" t="s">
        <v>185</v>
      </c>
      <c r="B21" t="s">
        <v>85</v>
      </c>
      <c r="C21" t="s">
        <v>85</v>
      </c>
      <c r="D21" t="s">
        <v>186</v>
      </c>
      <c r="E21" t="s">
        <v>187</v>
      </c>
      <c r="F21" t="s">
        <v>89</v>
      </c>
      <c r="G21" t="s">
        <v>129</v>
      </c>
      <c r="H21" t="s">
        <v>173</v>
      </c>
      <c r="I21" t="s">
        <v>115</v>
      </c>
      <c r="J21" t="s">
        <v>93</v>
      </c>
      <c r="K21">
        <v>2013</v>
      </c>
      <c r="L21">
        <v>3</v>
      </c>
      <c r="M21" t="s">
        <v>105</v>
      </c>
      <c r="N21" t="s">
        <v>188</v>
      </c>
    </row>
    <row r="22" spans="1:14" x14ac:dyDescent="0.2">
      <c r="A22" t="s">
        <v>189</v>
      </c>
      <c r="B22" t="s">
        <v>190</v>
      </c>
      <c r="C22" t="s">
        <v>85</v>
      </c>
      <c r="D22" t="s">
        <v>191</v>
      </c>
      <c r="E22" t="s">
        <v>192</v>
      </c>
      <c r="H22" t="s">
        <v>173</v>
      </c>
      <c r="I22" t="s">
        <v>115</v>
      </c>
      <c r="J22" t="s">
        <v>193</v>
      </c>
      <c r="K22">
        <v>2019</v>
      </c>
      <c r="L22" t="s">
        <v>194</v>
      </c>
      <c r="M22" t="s">
        <v>195</v>
      </c>
      <c r="N22">
        <v>2019</v>
      </c>
    </row>
    <row r="23" spans="1:14" x14ac:dyDescent="0.2">
      <c r="A23" t="s">
        <v>196</v>
      </c>
      <c r="B23" t="s">
        <v>197</v>
      </c>
      <c r="C23" t="s">
        <v>85</v>
      </c>
      <c r="D23" t="s">
        <v>198</v>
      </c>
      <c r="E23" t="s">
        <v>199</v>
      </c>
      <c r="F23" t="s">
        <v>89</v>
      </c>
      <c r="G23" t="s">
        <v>90</v>
      </c>
      <c r="H23" t="s">
        <v>173</v>
      </c>
      <c r="I23" t="s">
        <v>115</v>
      </c>
      <c r="J23" t="s">
        <v>93</v>
      </c>
      <c r="K23">
        <v>2016</v>
      </c>
      <c r="L23">
        <v>3</v>
      </c>
      <c r="M23" t="s">
        <v>105</v>
      </c>
      <c r="N23" t="s">
        <v>120</v>
      </c>
    </row>
    <row r="24" spans="1:14" x14ac:dyDescent="0.2">
      <c r="A24" t="s">
        <v>200</v>
      </c>
      <c r="B24" t="s">
        <v>85</v>
      </c>
      <c r="C24" t="s">
        <v>85</v>
      </c>
      <c r="D24" t="s">
        <v>201</v>
      </c>
      <c r="E24" t="s">
        <v>202</v>
      </c>
      <c r="F24" t="s">
        <v>89</v>
      </c>
      <c r="G24" t="s">
        <v>90</v>
      </c>
      <c r="H24" t="s">
        <v>203</v>
      </c>
      <c r="I24" t="s">
        <v>204</v>
      </c>
      <c r="J24" t="s">
        <v>93</v>
      </c>
      <c r="K24">
        <v>2006</v>
      </c>
      <c r="L24">
        <v>5</v>
      </c>
      <c r="M24" t="s">
        <v>94</v>
      </c>
      <c r="N24" t="s">
        <v>205</v>
      </c>
    </row>
    <row r="25" spans="1:14" x14ac:dyDescent="0.2">
      <c r="A25" t="s">
        <v>206</v>
      </c>
      <c r="B25" t="s">
        <v>85</v>
      </c>
      <c r="C25" t="s">
        <v>132</v>
      </c>
      <c r="D25" t="s">
        <v>207</v>
      </c>
      <c r="E25" t="s">
        <v>208</v>
      </c>
      <c r="F25" t="s">
        <v>89</v>
      </c>
      <c r="G25" t="s">
        <v>90</v>
      </c>
      <c r="H25" t="s">
        <v>209</v>
      </c>
      <c r="I25" t="s">
        <v>204</v>
      </c>
      <c r="J25" t="s">
        <v>93</v>
      </c>
      <c r="K25">
        <v>1963</v>
      </c>
      <c r="L25">
        <v>6</v>
      </c>
      <c r="M25" t="s">
        <v>94</v>
      </c>
      <c r="N25" t="s">
        <v>210</v>
      </c>
    </row>
    <row r="26" spans="1:14" x14ac:dyDescent="0.2">
      <c r="A26" t="s">
        <v>211</v>
      </c>
      <c r="B26" t="s">
        <v>212</v>
      </c>
      <c r="C26" t="s">
        <v>86</v>
      </c>
      <c r="D26" t="s">
        <v>207</v>
      </c>
      <c r="E26" t="s">
        <v>208</v>
      </c>
      <c r="F26" t="s">
        <v>89</v>
      </c>
      <c r="G26" t="s">
        <v>90</v>
      </c>
      <c r="H26" t="s">
        <v>209</v>
      </c>
      <c r="I26" t="s">
        <v>204</v>
      </c>
      <c r="J26" t="s">
        <v>93</v>
      </c>
      <c r="K26">
        <v>1964</v>
      </c>
      <c r="L26">
        <v>4</v>
      </c>
      <c r="M26" t="s">
        <v>94</v>
      </c>
      <c r="N26" t="s">
        <v>213</v>
      </c>
    </row>
    <row r="27" spans="1:14" x14ac:dyDescent="0.2">
      <c r="A27" t="s">
        <v>214</v>
      </c>
      <c r="B27" t="s">
        <v>85</v>
      </c>
      <c r="C27" t="s">
        <v>85</v>
      </c>
      <c r="D27" t="s">
        <v>215</v>
      </c>
      <c r="E27" t="s">
        <v>216</v>
      </c>
      <c r="F27" t="s">
        <v>89</v>
      </c>
      <c r="G27" t="s">
        <v>90</v>
      </c>
      <c r="H27" t="s">
        <v>209</v>
      </c>
      <c r="I27" t="s">
        <v>204</v>
      </c>
      <c r="J27" t="s">
        <v>93</v>
      </c>
      <c r="K27">
        <v>1966</v>
      </c>
      <c r="L27">
        <v>5</v>
      </c>
      <c r="M27" t="s">
        <v>94</v>
      </c>
      <c r="N27" t="s">
        <v>217</v>
      </c>
    </row>
    <row r="28" spans="1:14" x14ac:dyDescent="0.2">
      <c r="A28" t="s">
        <v>218</v>
      </c>
      <c r="B28" t="s">
        <v>85</v>
      </c>
      <c r="C28" t="s">
        <v>85</v>
      </c>
      <c r="D28" t="s">
        <v>219</v>
      </c>
      <c r="E28" t="s">
        <v>220</v>
      </c>
      <c r="F28" t="s">
        <v>89</v>
      </c>
      <c r="G28" t="s">
        <v>90</v>
      </c>
      <c r="H28" t="s">
        <v>209</v>
      </c>
      <c r="I28" t="s">
        <v>204</v>
      </c>
      <c r="J28" t="s">
        <v>93</v>
      </c>
      <c r="K28">
        <v>1991</v>
      </c>
      <c r="L28">
        <v>6</v>
      </c>
      <c r="M28" t="s">
        <v>94</v>
      </c>
      <c r="N28" t="s">
        <v>221</v>
      </c>
    </row>
    <row r="29" spans="1:14" x14ac:dyDescent="0.2">
      <c r="A29" t="s">
        <v>222</v>
      </c>
      <c r="B29" t="s">
        <v>85</v>
      </c>
      <c r="C29" t="s">
        <v>85</v>
      </c>
      <c r="D29" t="s">
        <v>223</v>
      </c>
      <c r="E29" t="s">
        <v>224</v>
      </c>
      <c r="F29" t="s">
        <v>89</v>
      </c>
      <c r="G29" t="s">
        <v>129</v>
      </c>
      <c r="H29" t="s">
        <v>209</v>
      </c>
      <c r="I29" t="s">
        <v>204</v>
      </c>
      <c r="J29" t="s">
        <v>93</v>
      </c>
      <c r="K29">
        <v>2004</v>
      </c>
      <c r="L29">
        <v>4</v>
      </c>
      <c r="M29" t="s">
        <v>94</v>
      </c>
      <c r="N29" t="s">
        <v>225</v>
      </c>
    </row>
    <row r="30" spans="1:14" x14ac:dyDescent="0.2">
      <c r="A30" t="s">
        <v>226</v>
      </c>
      <c r="B30" t="s">
        <v>85</v>
      </c>
      <c r="C30" t="s">
        <v>85</v>
      </c>
      <c r="D30" t="s">
        <v>227</v>
      </c>
      <c r="E30" t="s">
        <v>228</v>
      </c>
      <c r="F30" t="s">
        <v>89</v>
      </c>
      <c r="G30" t="s">
        <v>229</v>
      </c>
      <c r="H30" t="s">
        <v>209</v>
      </c>
      <c r="I30" t="s">
        <v>204</v>
      </c>
      <c r="J30" t="s">
        <v>93</v>
      </c>
      <c r="K30">
        <v>1969</v>
      </c>
      <c r="L30">
        <v>5</v>
      </c>
      <c r="M30" t="s">
        <v>94</v>
      </c>
      <c r="N30" t="s">
        <v>230</v>
      </c>
    </row>
    <row r="31" spans="1:14" x14ac:dyDescent="0.2">
      <c r="A31" t="s">
        <v>231</v>
      </c>
      <c r="B31" t="s">
        <v>85</v>
      </c>
      <c r="C31" t="s">
        <v>85</v>
      </c>
      <c r="D31" t="s">
        <v>232</v>
      </c>
      <c r="E31" t="s">
        <v>233</v>
      </c>
      <c r="F31" t="s">
        <v>89</v>
      </c>
      <c r="G31" t="s">
        <v>90</v>
      </c>
      <c r="H31" t="s">
        <v>209</v>
      </c>
      <c r="I31" t="s">
        <v>204</v>
      </c>
      <c r="J31" t="s">
        <v>93</v>
      </c>
      <c r="K31">
        <v>1969</v>
      </c>
      <c r="L31">
        <v>4</v>
      </c>
      <c r="M31" t="s">
        <v>94</v>
      </c>
      <c r="N31" t="s">
        <v>234</v>
      </c>
    </row>
    <row r="32" spans="1:14" x14ac:dyDescent="0.2">
      <c r="A32" t="s">
        <v>235</v>
      </c>
      <c r="B32" t="s">
        <v>85</v>
      </c>
      <c r="C32" t="s">
        <v>85</v>
      </c>
      <c r="D32" t="s">
        <v>236</v>
      </c>
      <c r="E32" t="s">
        <v>237</v>
      </c>
      <c r="F32" t="s">
        <v>89</v>
      </c>
      <c r="G32" t="s">
        <v>90</v>
      </c>
      <c r="H32" t="s">
        <v>238</v>
      </c>
      <c r="I32" t="s">
        <v>204</v>
      </c>
      <c r="J32" t="s">
        <v>93</v>
      </c>
      <c r="K32">
        <v>1967</v>
      </c>
      <c r="L32">
        <v>7</v>
      </c>
      <c r="M32" t="s">
        <v>94</v>
      </c>
      <c r="N32" t="s">
        <v>239</v>
      </c>
    </row>
    <row r="33" spans="1:14" x14ac:dyDescent="0.2">
      <c r="A33" t="s">
        <v>240</v>
      </c>
      <c r="B33" t="s">
        <v>85</v>
      </c>
      <c r="C33" t="s">
        <v>85</v>
      </c>
      <c r="D33" t="s">
        <v>241</v>
      </c>
      <c r="E33" t="s">
        <v>242</v>
      </c>
      <c r="F33" t="s">
        <v>89</v>
      </c>
      <c r="G33" t="s">
        <v>90</v>
      </c>
      <c r="H33" t="s">
        <v>238</v>
      </c>
      <c r="I33" t="s">
        <v>204</v>
      </c>
      <c r="J33" t="s">
        <v>93</v>
      </c>
      <c r="K33">
        <v>2001</v>
      </c>
      <c r="L33">
        <v>5</v>
      </c>
      <c r="M33" t="s">
        <v>94</v>
      </c>
      <c r="N33" t="s">
        <v>243</v>
      </c>
    </row>
    <row r="34" spans="1:14" x14ac:dyDescent="0.2">
      <c r="A34" t="s">
        <v>244</v>
      </c>
      <c r="B34" t="s">
        <v>245</v>
      </c>
      <c r="C34" t="s">
        <v>85</v>
      </c>
      <c r="D34" t="s">
        <v>241</v>
      </c>
      <c r="E34" t="s">
        <v>242</v>
      </c>
      <c r="F34" t="s">
        <v>246</v>
      </c>
      <c r="G34" t="s">
        <v>90</v>
      </c>
      <c r="H34" t="s">
        <v>238</v>
      </c>
      <c r="I34" t="s">
        <v>204</v>
      </c>
      <c r="J34" t="s">
        <v>93</v>
      </c>
      <c r="K34">
        <v>2014</v>
      </c>
      <c r="L34">
        <v>4</v>
      </c>
      <c r="M34" t="s">
        <v>94</v>
      </c>
      <c r="N34" t="s">
        <v>247</v>
      </c>
    </row>
    <row r="35" spans="1:14" x14ac:dyDescent="0.2">
      <c r="A35" t="s">
        <v>248</v>
      </c>
      <c r="B35" t="s">
        <v>85</v>
      </c>
      <c r="C35" t="s">
        <v>85</v>
      </c>
      <c r="D35" t="s">
        <v>249</v>
      </c>
      <c r="E35" t="s">
        <v>250</v>
      </c>
      <c r="F35" t="s">
        <v>89</v>
      </c>
      <c r="G35" t="s">
        <v>90</v>
      </c>
      <c r="H35" t="s">
        <v>238</v>
      </c>
      <c r="I35" t="s">
        <v>204</v>
      </c>
      <c r="J35" t="s">
        <v>93</v>
      </c>
      <c r="K35">
        <v>1998</v>
      </c>
      <c r="L35">
        <v>5</v>
      </c>
      <c r="M35" t="s">
        <v>94</v>
      </c>
      <c r="N35" t="s">
        <v>251</v>
      </c>
    </row>
    <row r="36" spans="1:14" x14ac:dyDescent="0.2">
      <c r="A36" t="s">
        <v>252</v>
      </c>
      <c r="B36" t="s">
        <v>85</v>
      </c>
      <c r="C36" t="s">
        <v>85</v>
      </c>
      <c r="D36" t="s">
        <v>253</v>
      </c>
      <c r="E36" t="s">
        <v>254</v>
      </c>
      <c r="F36" t="s">
        <v>89</v>
      </c>
      <c r="G36" t="s">
        <v>90</v>
      </c>
      <c r="H36" t="s">
        <v>238</v>
      </c>
      <c r="I36" t="s">
        <v>204</v>
      </c>
      <c r="J36" t="s">
        <v>93</v>
      </c>
      <c r="K36">
        <v>2014</v>
      </c>
      <c r="L36">
        <v>3</v>
      </c>
      <c r="M36" t="s">
        <v>105</v>
      </c>
      <c r="N36" t="s">
        <v>255</v>
      </c>
    </row>
    <row r="37" spans="1:14" x14ac:dyDescent="0.2">
      <c r="A37" t="s">
        <v>256</v>
      </c>
      <c r="B37" t="s">
        <v>85</v>
      </c>
      <c r="C37" t="s">
        <v>85</v>
      </c>
      <c r="D37" t="s">
        <v>257</v>
      </c>
      <c r="E37" t="s">
        <v>258</v>
      </c>
      <c r="F37" t="s">
        <v>89</v>
      </c>
      <c r="G37" t="s">
        <v>90</v>
      </c>
      <c r="H37" t="s">
        <v>238</v>
      </c>
      <c r="I37" t="s">
        <v>204</v>
      </c>
      <c r="J37" t="s">
        <v>93</v>
      </c>
      <c r="K37">
        <v>2009</v>
      </c>
      <c r="L37">
        <v>4</v>
      </c>
      <c r="M37" t="s">
        <v>105</v>
      </c>
      <c r="N37" t="s">
        <v>259</v>
      </c>
    </row>
    <row r="38" spans="1:14" x14ac:dyDescent="0.2">
      <c r="A38" t="s">
        <v>260</v>
      </c>
      <c r="B38" t="s">
        <v>85</v>
      </c>
      <c r="C38" t="s">
        <v>85</v>
      </c>
      <c r="D38" t="s">
        <v>261</v>
      </c>
      <c r="E38" t="s">
        <v>262</v>
      </c>
      <c r="F38" t="s">
        <v>89</v>
      </c>
      <c r="G38" t="s">
        <v>90</v>
      </c>
      <c r="H38" t="s">
        <v>238</v>
      </c>
      <c r="I38" t="s">
        <v>204</v>
      </c>
      <c r="J38" t="s">
        <v>93</v>
      </c>
      <c r="K38">
        <v>2008</v>
      </c>
      <c r="L38">
        <v>4</v>
      </c>
      <c r="M38" t="s">
        <v>94</v>
      </c>
      <c r="N38" t="s">
        <v>263</v>
      </c>
    </row>
    <row r="39" spans="1:14" x14ac:dyDescent="0.2">
      <c r="A39" t="s">
        <v>264</v>
      </c>
      <c r="B39" t="s">
        <v>85</v>
      </c>
      <c r="C39" t="s">
        <v>85</v>
      </c>
      <c r="D39" t="s">
        <v>265</v>
      </c>
      <c r="E39" t="s">
        <v>266</v>
      </c>
      <c r="F39" t="s">
        <v>89</v>
      </c>
      <c r="G39" t="s">
        <v>90</v>
      </c>
      <c r="H39" t="s">
        <v>267</v>
      </c>
      <c r="I39" t="s">
        <v>204</v>
      </c>
      <c r="J39" t="s">
        <v>93</v>
      </c>
      <c r="K39">
        <v>1980</v>
      </c>
      <c r="L39">
        <v>7</v>
      </c>
      <c r="M39" t="s">
        <v>94</v>
      </c>
      <c r="N39" t="s">
        <v>268</v>
      </c>
    </row>
    <row r="40" spans="1:14" x14ac:dyDescent="0.2">
      <c r="A40" t="s">
        <v>269</v>
      </c>
      <c r="B40" t="s">
        <v>85</v>
      </c>
      <c r="C40" t="s">
        <v>85</v>
      </c>
      <c r="D40" t="s">
        <v>265</v>
      </c>
      <c r="E40" t="s">
        <v>266</v>
      </c>
      <c r="F40" t="s">
        <v>89</v>
      </c>
      <c r="G40" t="s">
        <v>90</v>
      </c>
      <c r="H40" t="s">
        <v>267</v>
      </c>
      <c r="I40" t="s">
        <v>204</v>
      </c>
      <c r="J40" t="s">
        <v>193</v>
      </c>
      <c r="K40">
        <v>2008</v>
      </c>
      <c r="L40">
        <v>5</v>
      </c>
      <c r="M40" t="s">
        <v>195</v>
      </c>
      <c r="N40" t="s">
        <v>270</v>
      </c>
    </row>
    <row r="41" spans="1:14" x14ac:dyDescent="0.2">
      <c r="A41" t="s">
        <v>271</v>
      </c>
      <c r="B41" t="s">
        <v>102</v>
      </c>
      <c r="C41" t="s">
        <v>85</v>
      </c>
      <c r="D41" t="s">
        <v>272</v>
      </c>
      <c r="E41" t="s">
        <v>273</v>
      </c>
      <c r="F41" t="s">
        <v>89</v>
      </c>
      <c r="G41" t="s">
        <v>129</v>
      </c>
      <c r="H41" t="s">
        <v>267</v>
      </c>
      <c r="I41" t="s">
        <v>204</v>
      </c>
      <c r="J41" t="s">
        <v>93</v>
      </c>
      <c r="K41">
        <v>1970</v>
      </c>
      <c r="L41">
        <v>7</v>
      </c>
      <c r="M41" t="s">
        <v>94</v>
      </c>
      <c r="N41" t="s">
        <v>274</v>
      </c>
    </row>
    <row r="42" spans="1:14" x14ac:dyDescent="0.2">
      <c r="A42" t="s">
        <v>275</v>
      </c>
      <c r="B42" t="s">
        <v>276</v>
      </c>
      <c r="C42" t="s">
        <v>85</v>
      </c>
      <c r="D42" t="s">
        <v>272</v>
      </c>
      <c r="E42" t="s">
        <v>273</v>
      </c>
      <c r="F42" t="s">
        <v>89</v>
      </c>
      <c r="G42" t="s">
        <v>129</v>
      </c>
      <c r="H42" t="s">
        <v>267</v>
      </c>
      <c r="I42" t="s">
        <v>204</v>
      </c>
      <c r="J42" t="s">
        <v>193</v>
      </c>
      <c r="K42">
        <v>2012</v>
      </c>
      <c r="L42">
        <v>5</v>
      </c>
      <c r="M42" t="s">
        <v>195</v>
      </c>
      <c r="N42" t="s">
        <v>277</v>
      </c>
    </row>
    <row r="43" spans="1:14" x14ac:dyDescent="0.2">
      <c r="A43" t="s">
        <v>278</v>
      </c>
      <c r="B43" t="s">
        <v>85</v>
      </c>
      <c r="C43" t="s">
        <v>85</v>
      </c>
      <c r="D43" t="s">
        <v>279</v>
      </c>
      <c r="E43" t="s">
        <v>280</v>
      </c>
      <c r="F43" t="s">
        <v>89</v>
      </c>
      <c r="G43" t="s">
        <v>129</v>
      </c>
      <c r="H43" t="s">
        <v>267</v>
      </c>
      <c r="I43" t="s">
        <v>204</v>
      </c>
      <c r="J43" t="s">
        <v>93</v>
      </c>
      <c r="K43">
        <v>1995</v>
      </c>
      <c r="L43">
        <v>6</v>
      </c>
      <c r="M43" t="s">
        <v>94</v>
      </c>
      <c r="N43" t="s">
        <v>281</v>
      </c>
    </row>
    <row r="44" spans="1:14" x14ac:dyDescent="0.2">
      <c r="A44" t="s">
        <v>282</v>
      </c>
      <c r="B44" t="s">
        <v>85</v>
      </c>
      <c r="C44" t="s">
        <v>85</v>
      </c>
      <c r="D44" t="s">
        <v>283</v>
      </c>
      <c r="E44" t="s">
        <v>284</v>
      </c>
      <c r="F44" t="s">
        <v>89</v>
      </c>
      <c r="G44" t="s">
        <v>129</v>
      </c>
      <c r="H44" t="s">
        <v>267</v>
      </c>
      <c r="I44" t="s">
        <v>204</v>
      </c>
      <c r="J44" t="s">
        <v>93</v>
      </c>
      <c r="K44">
        <v>2011</v>
      </c>
      <c r="L44">
        <v>7</v>
      </c>
      <c r="M44" t="s">
        <v>94</v>
      </c>
      <c r="N44" t="s">
        <v>285</v>
      </c>
    </row>
    <row r="45" spans="1:14" x14ac:dyDescent="0.2">
      <c r="A45" t="s">
        <v>286</v>
      </c>
      <c r="B45" t="s">
        <v>85</v>
      </c>
      <c r="C45" t="s">
        <v>85</v>
      </c>
      <c r="D45" t="s">
        <v>287</v>
      </c>
      <c r="E45" t="s">
        <v>288</v>
      </c>
      <c r="F45" t="s">
        <v>89</v>
      </c>
      <c r="G45" t="s">
        <v>129</v>
      </c>
      <c r="H45" t="s">
        <v>267</v>
      </c>
      <c r="I45" t="s">
        <v>204</v>
      </c>
      <c r="J45" t="s">
        <v>93</v>
      </c>
      <c r="K45">
        <v>1972</v>
      </c>
      <c r="L45">
        <v>7</v>
      </c>
      <c r="M45" t="s">
        <v>94</v>
      </c>
      <c r="N45" t="s">
        <v>289</v>
      </c>
    </row>
    <row r="46" spans="1:14" x14ac:dyDescent="0.2">
      <c r="A46" t="s">
        <v>290</v>
      </c>
      <c r="B46" t="s">
        <v>85</v>
      </c>
      <c r="C46" t="s">
        <v>85</v>
      </c>
      <c r="D46" t="s">
        <v>291</v>
      </c>
      <c r="E46" t="s">
        <v>292</v>
      </c>
      <c r="F46" t="s">
        <v>89</v>
      </c>
      <c r="G46" t="s">
        <v>129</v>
      </c>
      <c r="H46" t="s">
        <v>267</v>
      </c>
      <c r="I46" t="s">
        <v>204</v>
      </c>
      <c r="J46" t="s">
        <v>93</v>
      </c>
      <c r="K46">
        <v>1993</v>
      </c>
      <c r="L46">
        <v>7</v>
      </c>
      <c r="M46" t="s">
        <v>94</v>
      </c>
      <c r="N46" t="s">
        <v>293</v>
      </c>
    </row>
    <row r="47" spans="1:14" x14ac:dyDescent="0.2">
      <c r="A47" t="s">
        <v>294</v>
      </c>
      <c r="B47" t="s">
        <v>85</v>
      </c>
      <c r="C47" t="s">
        <v>85</v>
      </c>
      <c r="D47" t="s">
        <v>295</v>
      </c>
      <c r="E47" t="s">
        <v>296</v>
      </c>
      <c r="F47" t="s">
        <v>89</v>
      </c>
      <c r="G47" t="s">
        <v>129</v>
      </c>
      <c r="H47" t="s">
        <v>267</v>
      </c>
      <c r="I47" t="s">
        <v>204</v>
      </c>
      <c r="J47" t="s">
        <v>93</v>
      </c>
      <c r="K47">
        <v>2009</v>
      </c>
      <c r="L47">
        <v>4</v>
      </c>
      <c r="M47" t="s">
        <v>94</v>
      </c>
      <c r="N47" t="s">
        <v>297</v>
      </c>
    </row>
    <row r="48" spans="1:14" x14ac:dyDescent="0.2">
      <c r="A48" t="s">
        <v>298</v>
      </c>
      <c r="B48" t="s">
        <v>299</v>
      </c>
      <c r="C48" t="s">
        <v>85</v>
      </c>
      <c r="D48" t="s">
        <v>300</v>
      </c>
      <c r="E48" t="s">
        <v>301</v>
      </c>
      <c r="F48" t="s">
        <v>89</v>
      </c>
      <c r="G48" t="s">
        <v>90</v>
      </c>
      <c r="H48" t="s">
        <v>267</v>
      </c>
      <c r="I48" t="s">
        <v>204</v>
      </c>
      <c r="J48" t="s">
        <v>93</v>
      </c>
      <c r="K48">
        <v>2011</v>
      </c>
      <c r="L48">
        <v>4</v>
      </c>
      <c r="M48" t="s">
        <v>94</v>
      </c>
      <c r="N48" t="s">
        <v>302</v>
      </c>
    </row>
    <row r="49" spans="1:14" x14ac:dyDescent="0.2">
      <c r="A49" t="s">
        <v>303</v>
      </c>
      <c r="B49" t="s">
        <v>304</v>
      </c>
      <c r="C49" t="s">
        <v>85</v>
      </c>
      <c r="D49" t="s">
        <v>305</v>
      </c>
      <c r="E49" t="s">
        <v>306</v>
      </c>
      <c r="F49" t="s">
        <v>89</v>
      </c>
      <c r="G49" t="s">
        <v>229</v>
      </c>
      <c r="H49" t="s">
        <v>267</v>
      </c>
      <c r="I49" t="s">
        <v>204</v>
      </c>
      <c r="J49" t="s">
        <v>93</v>
      </c>
      <c r="K49">
        <v>2002</v>
      </c>
      <c r="L49">
        <v>5</v>
      </c>
      <c r="M49" t="s">
        <v>94</v>
      </c>
      <c r="N49" t="s">
        <v>307</v>
      </c>
    </row>
    <row r="50" spans="1:14" x14ac:dyDescent="0.2">
      <c r="A50" t="s">
        <v>308</v>
      </c>
      <c r="B50" t="s">
        <v>309</v>
      </c>
      <c r="C50" t="s">
        <v>85</v>
      </c>
      <c r="D50" t="s">
        <v>310</v>
      </c>
      <c r="E50" t="s">
        <v>311</v>
      </c>
      <c r="F50" t="s">
        <v>89</v>
      </c>
      <c r="G50" t="s">
        <v>90</v>
      </c>
      <c r="H50" t="s">
        <v>267</v>
      </c>
      <c r="I50" t="s">
        <v>204</v>
      </c>
      <c r="J50" t="s">
        <v>93</v>
      </c>
      <c r="K50">
        <v>2007</v>
      </c>
      <c r="L50">
        <v>5</v>
      </c>
      <c r="M50" t="s">
        <v>94</v>
      </c>
      <c r="N50" t="s">
        <v>312</v>
      </c>
    </row>
    <row r="51" spans="1:14" x14ac:dyDescent="0.2">
      <c r="A51" t="s">
        <v>313</v>
      </c>
      <c r="B51" t="s">
        <v>85</v>
      </c>
      <c r="C51" t="s">
        <v>85</v>
      </c>
      <c r="D51" t="s">
        <v>314</v>
      </c>
      <c r="E51" t="s">
        <v>315</v>
      </c>
      <c r="F51" t="s">
        <v>89</v>
      </c>
      <c r="G51" t="s">
        <v>90</v>
      </c>
      <c r="H51" t="s">
        <v>316</v>
      </c>
      <c r="I51" t="s">
        <v>317</v>
      </c>
      <c r="J51" t="s">
        <v>93</v>
      </c>
      <c r="K51">
        <v>1991</v>
      </c>
      <c r="L51">
        <v>7</v>
      </c>
      <c r="M51" t="s">
        <v>94</v>
      </c>
      <c r="N51" t="s">
        <v>221</v>
      </c>
    </row>
    <row r="52" spans="1:14" x14ac:dyDescent="0.2">
      <c r="A52" t="s">
        <v>318</v>
      </c>
      <c r="B52" t="s">
        <v>85</v>
      </c>
      <c r="C52" t="s">
        <v>85</v>
      </c>
      <c r="D52" t="s">
        <v>319</v>
      </c>
      <c r="E52" t="s">
        <v>320</v>
      </c>
      <c r="F52" t="s">
        <v>89</v>
      </c>
      <c r="G52" t="s">
        <v>129</v>
      </c>
      <c r="H52" t="s">
        <v>316</v>
      </c>
      <c r="I52" t="s">
        <v>317</v>
      </c>
      <c r="J52" t="s">
        <v>93</v>
      </c>
      <c r="K52">
        <v>2000</v>
      </c>
      <c r="L52">
        <v>4</v>
      </c>
      <c r="M52" t="s">
        <v>94</v>
      </c>
      <c r="N52" t="s">
        <v>321</v>
      </c>
    </row>
    <row r="53" spans="1:14" x14ac:dyDescent="0.2">
      <c r="A53" t="s">
        <v>322</v>
      </c>
      <c r="B53" t="s">
        <v>323</v>
      </c>
      <c r="C53" t="s">
        <v>85</v>
      </c>
      <c r="D53" t="s">
        <v>324</v>
      </c>
      <c r="E53" t="s">
        <v>325</v>
      </c>
      <c r="F53" t="s">
        <v>326</v>
      </c>
      <c r="G53" t="s">
        <v>129</v>
      </c>
      <c r="H53" t="s">
        <v>316</v>
      </c>
      <c r="I53" t="s">
        <v>317</v>
      </c>
      <c r="J53" t="s">
        <v>93</v>
      </c>
      <c r="K53">
        <v>2009</v>
      </c>
      <c r="L53">
        <v>4</v>
      </c>
      <c r="M53" t="s">
        <v>327</v>
      </c>
      <c r="N53" t="s">
        <v>259</v>
      </c>
    </row>
    <row r="54" spans="1:14" x14ac:dyDescent="0.2">
      <c r="A54" t="s">
        <v>328</v>
      </c>
      <c r="B54" t="s">
        <v>85</v>
      </c>
      <c r="C54" t="s">
        <v>85</v>
      </c>
      <c r="D54" t="s">
        <v>329</v>
      </c>
      <c r="E54" t="s">
        <v>330</v>
      </c>
      <c r="F54" t="s">
        <v>89</v>
      </c>
      <c r="G54" t="s">
        <v>129</v>
      </c>
      <c r="H54" t="s">
        <v>316</v>
      </c>
      <c r="I54" t="s">
        <v>317</v>
      </c>
      <c r="J54" t="s">
        <v>93</v>
      </c>
      <c r="K54">
        <v>1987</v>
      </c>
      <c r="L54">
        <v>6</v>
      </c>
      <c r="M54" t="s">
        <v>94</v>
      </c>
      <c r="N54" t="s">
        <v>331</v>
      </c>
    </row>
    <row r="55" spans="1:14" x14ac:dyDescent="0.2">
      <c r="A55" t="s">
        <v>332</v>
      </c>
      <c r="B55" t="s">
        <v>176</v>
      </c>
      <c r="C55" t="s">
        <v>85</v>
      </c>
      <c r="D55" t="s">
        <v>324</v>
      </c>
      <c r="E55" t="s">
        <v>325</v>
      </c>
      <c r="F55" t="s">
        <v>89</v>
      </c>
      <c r="G55" t="s">
        <v>129</v>
      </c>
      <c r="H55" t="s">
        <v>316</v>
      </c>
      <c r="I55" t="s">
        <v>317</v>
      </c>
      <c r="J55" t="s">
        <v>93</v>
      </c>
      <c r="K55">
        <v>2005</v>
      </c>
      <c r="L55">
        <v>4</v>
      </c>
      <c r="M55" t="s">
        <v>105</v>
      </c>
      <c r="N55" t="s">
        <v>184</v>
      </c>
    </row>
    <row r="56" spans="1:14" x14ac:dyDescent="0.2">
      <c r="A56" t="s">
        <v>333</v>
      </c>
      <c r="B56" t="s">
        <v>85</v>
      </c>
      <c r="C56" t="s">
        <v>85</v>
      </c>
      <c r="D56" t="s">
        <v>334</v>
      </c>
      <c r="E56" t="s">
        <v>335</v>
      </c>
      <c r="F56" t="s">
        <v>89</v>
      </c>
      <c r="G56" t="s">
        <v>90</v>
      </c>
      <c r="H56" t="s">
        <v>316</v>
      </c>
      <c r="I56" t="s">
        <v>317</v>
      </c>
      <c r="J56" t="s">
        <v>93</v>
      </c>
      <c r="K56">
        <v>2014</v>
      </c>
      <c r="L56">
        <v>3</v>
      </c>
      <c r="M56" t="s">
        <v>105</v>
      </c>
      <c r="N56" t="s">
        <v>255</v>
      </c>
    </row>
    <row r="57" spans="1:14" x14ac:dyDescent="0.2">
      <c r="A57" t="s">
        <v>336</v>
      </c>
      <c r="B57" t="s">
        <v>176</v>
      </c>
      <c r="C57" t="s">
        <v>85</v>
      </c>
      <c r="D57" t="s">
        <v>337</v>
      </c>
      <c r="E57" t="s">
        <v>338</v>
      </c>
      <c r="F57" t="s">
        <v>89</v>
      </c>
      <c r="G57" t="s">
        <v>129</v>
      </c>
      <c r="H57" t="s">
        <v>316</v>
      </c>
      <c r="I57" t="s">
        <v>317</v>
      </c>
      <c r="J57" t="s">
        <v>93</v>
      </c>
      <c r="K57">
        <v>2006</v>
      </c>
      <c r="L57">
        <v>4</v>
      </c>
      <c r="M57" t="s">
        <v>94</v>
      </c>
      <c r="N57" t="s">
        <v>339</v>
      </c>
    </row>
    <row r="58" spans="1:14" x14ac:dyDescent="0.2">
      <c r="A58" t="s">
        <v>340</v>
      </c>
      <c r="B58" t="s">
        <v>85</v>
      </c>
      <c r="C58" t="s">
        <v>85</v>
      </c>
      <c r="D58" t="s">
        <v>341</v>
      </c>
      <c r="E58" t="s">
        <v>342</v>
      </c>
      <c r="F58" t="s">
        <v>89</v>
      </c>
      <c r="G58" t="s">
        <v>129</v>
      </c>
      <c r="H58" t="s">
        <v>316</v>
      </c>
      <c r="I58" t="s">
        <v>317</v>
      </c>
      <c r="J58" t="s">
        <v>93</v>
      </c>
      <c r="K58">
        <v>2016</v>
      </c>
      <c r="L58">
        <v>3</v>
      </c>
      <c r="M58" t="s">
        <v>105</v>
      </c>
      <c r="N58" t="s">
        <v>120</v>
      </c>
    </row>
    <row r="59" spans="1:14" x14ac:dyDescent="0.2">
      <c r="A59" t="s">
        <v>343</v>
      </c>
      <c r="B59" t="s">
        <v>85</v>
      </c>
      <c r="C59" t="s">
        <v>85</v>
      </c>
      <c r="D59" t="s">
        <v>344</v>
      </c>
      <c r="E59" t="s">
        <v>345</v>
      </c>
      <c r="F59" t="s">
        <v>89</v>
      </c>
      <c r="G59" t="s">
        <v>90</v>
      </c>
      <c r="H59" t="s">
        <v>346</v>
      </c>
      <c r="I59" t="s">
        <v>317</v>
      </c>
      <c r="J59" t="s">
        <v>93</v>
      </c>
      <c r="K59">
        <v>1971</v>
      </c>
      <c r="L59">
        <v>7</v>
      </c>
      <c r="M59" t="s">
        <v>94</v>
      </c>
      <c r="N59" t="s">
        <v>347</v>
      </c>
    </row>
    <row r="60" spans="1:14" x14ac:dyDescent="0.2">
      <c r="A60" t="s">
        <v>348</v>
      </c>
      <c r="B60" t="s">
        <v>176</v>
      </c>
      <c r="C60" t="s">
        <v>85</v>
      </c>
      <c r="D60" t="s">
        <v>349</v>
      </c>
      <c r="E60" t="s">
        <v>350</v>
      </c>
      <c r="F60" t="s">
        <v>89</v>
      </c>
      <c r="G60" t="s">
        <v>129</v>
      </c>
      <c r="H60" t="s">
        <v>346</v>
      </c>
      <c r="I60" t="s">
        <v>317</v>
      </c>
      <c r="J60" t="s">
        <v>93</v>
      </c>
      <c r="K60">
        <v>2016</v>
      </c>
      <c r="L60">
        <v>3</v>
      </c>
      <c r="M60" t="s">
        <v>105</v>
      </c>
      <c r="N60" t="s">
        <v>120</v>
      </c>
    </row>
    <row r="61" spans="1:14" x14ac:dyDescent="0.2">
      <c r="A61" t="s">
        <v>351</v>
      </c>
      <c r="B61" t="s">
        <v>85</v>
      </c>
      <c r="C61" t="s">
        <v>85</v>
      </c>
      <c r="D61" t="s">
        <v>352</v>
      </c>
      <c r="E61" t="s">
        <v>353</v>
      </c>
      <c r="F61" t="s">
        <v>89</v>
      </c>
      <c r="G61" t="s">
        <v>354</v>
      </c>
      <c r="H61" t="s">
        <v>346</v>
      </c>
      <c r="I61" t="s">
        <v>317</v>
      </c>
      <c r="J61" t="s">
        <v>93</v>
      </c>
      <c r="K61">
        <v>2002</v>
      </c>
      <c r="L61">
        <v>3</v>
      </c>
      <c r="M61" t="s">
        <v>105</v>
      </c>
      <c r="N61" t="s">
        <v>355</v>
      </c>
    </row>
    <row r="62" spans="1:14" x14ac:dyDescent="0.2">
      <c r="A62" t="s">
        <v>356</v>
      </c>
      <c r="B62" t="s">
        <v>85</v>
      </c>
      <c r="C62" t="s">
        <v>85</v>
      </c>
      <c r="D62" t="s">
        <v>357</v>
      </c>
      <c r="E62" t="s">
        <v>358</v>
      </c>
      <c r="F62" t="s">
        <v>89</v>
      </c>
      <c r="G62" t="s">
        <v>90</v>
      </c>
      <c r="H62" t="s">
        <v>359</v>
      </c>
      <c r="I62" t="s">
        <v>317</v>
      </c>
      <c r="J62" t="s">
        <v>93</v>
      </c>
      <c r="K62">
        <v>1985</v>
      </c>
      <c r="L62">
        <v>7</v>
      </c>
      <c r="M62" t="s">
        <v>94</v>
      </c>
      <c r="N62" t="s">
        <v>360</v>
      </c>
    </row>
    <row r="63" spans="1:14" x14ac:dyDescent="0.2">
      <c r="A63" t="s">
        <v>361</v>
      </c>
      <c r="B63" t="s">
        <v>85</v>
      </c>
      <c r="C63" t="s">
        <v>85</v>
      </c>
      <c r="D63" t="s">
        <v>362</v>
      </c>
      <c r="E63" t="s">
        <v>363</v>
      </c>
      <c r="F63" t="s">
        <v>89</v>
      </c>
      <c r="G63" t="s">
        <v>90</v>
      </c>
      <c r="H63" t="s">
        <v>359</v>
      </c>
      <c r="I63" t="s">
        <v>317</v>
      </c>
      <c r="J63" t="s">
        <v>93</v>
      </c>
      <c r="K63">
        <v>1985</v>
      </c>
      <c r="L63">
        <v>7</v>
      </c>
      <c r="M63" t="s">
        <v>94</v>
      </c>
      <c r="N63" t="s">
        <v>364</v>
      </c>
    </row>
    <row r="64" spans="1:14" x14ac:dyDescent="0.2">
      <c r="A64" t="s">
        <v>365</v>
      </c>
      <c r="B64" t="s">
        <v>85</v>
      </c>
      <c r="C64" t="s">
        <v>85</v>
      </c>
      <c r="D64" t="s">
        <v>366</v>
      </c>
      <c r="E64" t="s">
        <v>367</v>
      </c>
      <c r="F64" t="s">
        <v>89</v>
      </c>
      <c r="G64" t="s">
        <v>90</v>
      </c>
      <c r="H64" t="s">
        <v>359</v>
      </c>
      <c r="I64" t="s">
        <v>317</v>
      </c>
      <c r="J64" t="s">
        <v>93</v>
      </c>
      <c r="K64">
        <v>2007</v>
      </c>
      <c r="L64">
        <v>4</v>
      </c>
      <c r="M64" t="s">
        <v>94</v>
      </c>
      <c r="N64" t="s">
        <v>368</v>
      </c>
    </row>
    <row r="65" spans="1:14" x14ac:dyDescent="0.2">
      <c r="A65" t="s">
        <v>369</v>
      </c>
      <c r="B65" t="s">
        <v>370</v>
      </c>
      <c r="C65" t="s">
        <v>85</v>
      </c>
      <c r="D65" t="s">
        <v>371</v>
      </c>
      <c r="E65" t="s">
        <v>372</v>
      </c>
      <c r="F65" t="s">
        <v>89</v>
      </c>
      <c r="G65" t="s">
        <v>90</v>
      </c>
      <c r="H65" t="s">
        <v>359</v>
      </c>
      <c r="I65" t="s">
        <v>317</v>
      </c>
      <c r="J65" t="s">
        <v>93</v>
      </c>
      <c r="K65">
        <v>2007</v>
      </c>
      <c r="L65">
        <v>4</v>
      </c>
      <c r="M65" t="s">
        <v>94</v>
      </c>
      <c r="N65" t="s">
        <v>373</v>
      </c>
    </row>
    <row r="66" spans="1:14" x14ac:dyDescent="0.2">
      <c r="A66" t="s">
        <v>374</v>
      </c>
      <c r="B66" t="s">
        <v>85</v>
      </c>
      <c r="C66" t="s">
        <v>85</v>
      </c>
      <c r="D66" t="s">
        <v>375</v>
      </c>
      <c r="E66" t="s">
        <v>376</v>
      </c>
      <c r="F66" t="s">
        <v>89</v>
      </c>
      <c r="G66" t="s">
        <v>90</v>
      </c>
      <c r="H66" t="s">
        <v>377</v>
      </c>
      <c r="I66" t="s">
        <v>378</v>
      </c>
      <c r="J66" t="s">
        <v>93</v>
      </c>
      <c r="K66">
        <v>2010</v>
      </c>
      <c r="L66">
        <v>3</v>
      </c>
      <c r="M66" t="s">
        <v>105</v>
      </c>
      <c r="N66" t="s">
        <v>379</v>
      </c>
    </row>
    <row r="67" spans="1:14" x14ac:dyDescent="0.2">
      <c r="A67" t="s">
        <v>380</v>
      </c>
      <c r="B67" t="s">
        <v>381</v>
      </c>
      <c r="C67" t="s">
        <v>85</v>
      </c>
      <c r="D67" t="s">
        <v>382</v>
      </c>
      <c r="E67" t="s">
        <v>383</v>
      </c>
      <c r="G67" t="s">
        <v>90</v>
      </c>
      <c r="H67" t="s">
        <v>377</v>
      </c>
      <c r="I67" t="s">
        <v>378</v>
      </c>
      <c r="J67" t="s">
        <v>193</v>
      </c>
      <c r="K67">
        <v>2019</v>
      </c>
      <c r="L67" t="s">
        <v>194</v>
      </c>
      <c r="M67" t="s">
        <v>195</v>
      </c>
      <c r="N67">
        <v>2019</v>
      </c>
    </row>
    <row r="68" spans="1:14" x14ac:dyDescent="0.2">
      <c r="A68" t="s">
        <v>384</v>
      </c>
      <c r="B68" t="s">
        <v>85</v>
      </c>
      <c r="C68" t="s">
        <v>85</v>
      </c>
      <c r="D68" t="s">
        <v>385</v>
      </c>
      <c r="E68" t="s">
        <v>386</v>
      </c>
      <c r="F68" t="s">
        <v>89</v>
      </c>
      <c r="G68" t="s">
        <v>90</v>
      </c>
      <c r="H68" t="s">
        <v>387</v>
      </c>
      <c r="I68" t="s">
        <v>378</v>
      </c>
      <c r="J68" t="s">
        <v>93</v>
      </c>
      <c r="K68">
        <v>1996</v>
      </c>
      <c r="L68">
        <v>4</v>
      </c>
      <c r="M68" t="s">
        <v>94</v>
      </c>
      <c r="N68" t="s">
        <v>388</v>
      </c>
    </row>
    <row r="69" spans="1:14" x14ac:dyDescent="0.2">
      <c r="A69" t="s">
        <v>389</v>
      </c>
      <c r="B69" t="s">
        <v>85</v>
      </c>
      <c r="C69" t="s">
        <v>85</v>
      </c>
      <c r="D69" t="s">
        <v>390</v>
      </c>
      <c r="E69" t="s">
        <v>391</v>
      </c>
      <c r="F69" t="s">
        <v>89</v>
      </c>
      <c r="G69" t="s">
        <v>90</v>
      </c>
      <c r="H69" t="s">
        <v>387</v>
      </c>
      <c r="I69" t="s">
        <v>378</v>
      </c>
      <c r="J69" t="s">
        <v>93</v>
      </c>
      <c r="K69">
        <v>2011</v>
      </c>
      <c r="L69">
        <v>4</v>
      </c>
      <c r="M69" t="s">
        <v>105</v>
      </c>
      <c r="N69" t="s">
        <v>392</v>
      </c>
    </row>
    <row r="70" spans="1:14" x14ac:dyDescent="0.2">
      <c r="A70" t="s">
        <v>393</v>
      </c>
      <c r="B70" t="s">
        <v>85</v>
      </c>
      <c r="C70" t="s">
        <v>85</v>
      </c>
      <c r="D70" t="s">
        <v>390</v>
      </c>
      <c r="E70" t="s">
        <v>391</v>
      </c>
      <c r="F70" t="s">
        <v>394</v>
      </c>
      <c r="G70" t="s">
        <v>90</v>
      </c>
      <c r="H70" t="s">
        <v>387</v>
      </c>
      <c r="I70" t="s">
        <v>378</v>
      </c>
      <c r="J70" t="s">
        <v>93</v>
      </c>
      <c r="K70">
        <v>2017</v>
      </c>
      <c r="L70">
        <v>4</v>
      </c>
      <c r="M70" t="s">
        <v>327</v>
      </c>
      <c r="N70" t="s">
        <v>106</v>
      </c>
    </row>
    <row r="71" spans="1:14" x14ac:dyDescent="0.2">
      <c r="A71" t="s">
        <v>395</v>
      </c>
      <c r="B71" t="s">
        <v>85</v>
      </c>
      <c r="C71" t="s">
        <v>85</v>
      </c>
      <c r="D71" t="s">
        <v>396</v>
      </c>
      <c r="E71" t="s">
        <v>397</v>
      </c>
      <c r="F71" t="s">
        <v>89</v>
      </c>
      <c r="G71" t="s">
        <v>90</v>
      </c>
      <c r="H71" t="s">
        <v>398</v>
      </c>
      <c r="I71" t="s">
        <v>378</v>
      </c>
      <c r="J71" t="s">
        <v>93</v>
      </c>
      <c r="K71">
        <v>1999</v>
      </c>
      <c r="L71">
        <v>4</v>
      </c>
      <c r="M71" t="s">
        <v>94</v>
      </c>
      <c r="N71" t="s">
        <v>399</v>
      </c>
    </row>
    <row r="72" spans="1:14" x14ac:dyDescent="0.2">
      <c r="A72" t="s">
        <v>400</v>
      </c>
      <c r="B72" t="s">
        <v>401</v>
      </c>
      <c r="C72" t="s">
        <v>85</v>
      </c>
      <c r="D72" t="s">
        <v>396</v>
      </c>
      <c r="E72" t="s">
        <v>397</v>
      </c>
      <c r="F72" t="s">
        <v>89</v>
      </c>
      <c r="G72" t="s">
        <v>90</v>
      </c>
      <c r="H72" t="s">
        <v>398</v>
      </c>
      <c r="I72" t="s">
        <v>378</v>
      </c>
      <c r="J72" t="s">
        <v>93</v>
      </c>
      <c r="K72">
        <v>2011</v>
      </c>
      <c r="L72">
        <v>3</v>
      </c>
      <c r="M72" t="s">
        <v>105</v>
      </c>
      <c r="N72" t="s">
        <v>392</v>
      </c>
    </row>
    <row r="73" spans="1:14" x14ac:dyDescent="0.2">
      <c r="A73" t="s">
        <v>402</v>
      </c>
      <c r="B73" t="s">
        <v>85</v>
      </c>
      <c r="C73" t="s">
        <v>85</v>
      </c>
      <c r="D73" t="s">
        <v>396</v>
      </c>
      <c r="E73" t="s">
        <v>397</v>
      </c>
      <c r="F73" t="s">
        <v>89</v>
      </c>
      <c r="G73" t="s">
        <v>90</v>
      </c>
      <c r="H73" t="s">
        <v>398</v>
      </c>
      <c r="I73" t="s">
        <v>378</v>
      </c>
      <c r="J73" t="s">
        <v>93</v>
      </c>
      <c r="K73">
        <v>2019</v>
      </c>
      <c r="L73" t="s">
        <v>194</v>
      </c>
      <c r="M73" t="s">
        <v>105</v>
      </c>
      <c r="N73">
        <v>2019</v>
      </c>
    </row>
    <row r="74" spans="1:14" x14ac:dyDescent="0.2">
      <c r="A74" t="s">
        <v>403</v>
      </c>
      <c r="B74" t="s">
        <v>404</v>
      </c>
      <c r="C74" t="s">
        <v>85</v>
      </c>
      <c r="D74" t="s">
        <v>405</v>
      </c>
      <c r="E74" t="s">
        <v>406</v>
      </c>
      <c r="F74" t="s">
        <v>89</v>
      </c>
      <c r="G74" t="s">
        <v>129</v>
      </c>
      <c r="H74" t="s">
        <v>398</v>
      </c>
      <c r="I74" t="s">
        <v>378</v>
      </c>
      <c r="J74" t="s">
        <v>93</v>
      </c>
      <c r="K74">
        <v>2006</v>
      </c>
      <c r="L74">
        <v>3</v>
      </c>
      <c r="M74" t="s">
        <v>105</v>
      </c>
      <c r="N74">
        <v>2006</v>
      </c>
    </row>
    <row r="75" spans="1:14" x14ac:dyDescent="0.2">
      <c r="A75" t="s">
        <v>407</v>
      </c>
      <c r="B75" t="s">
        <v>85</v>
      </c>
      <c r="C75" t="s">
        <v>85</v>
      </c>
      <c r="D75" t="s">
        <v>408</v>
      </c>
      <c r="E75" t="s">
        <v>409</v>
      </c>
      <c r="F75" t="s">
        <v>89</v>
      </c>
      <c r="G75" t="s">
        <v>90</v>
      </c>
      <c r="H75" t="s">
        <v>410</v>
      </c>
      <c r="I75" t="s">
        <v>378</v>
      </c>
      <c r="J75" t="s">
        <v>93</v>
      </c>
      <c r="K75">
        <v>1974</v>
      </c>
      <c r="L75">
        <v>5</v>
      </c>
      <c r="M75" t="s">
        <v>94</v>
      </c>
      <c r="N75" t="s">
        <v>411</v>
      </c>
    </row>
  </sheetData>
  <sheetProtection algorithmName="SHA-512" hashValue="4bmlDl0OAbaIeaLsPRcye6M4eY71XMslnMScUr48/mvdt5jAaWTmQQcneqy9VR16qBW61OSvSGm2jt4ZkaX1QA==" saltValue="nmMVRcJ9JIKRQNCLcCmIkA==" spinCount="100000" sheet="1" objects="1" scenario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B3BD8-8A75-DB4A-BEE3-A8BA9E297D4F}">
  <dimension ref="A1:Z52"/>
  <sheetViews>
    <sheetView workbookViewId="0">
      <selection activeCell="D58" sqref="D58"/>
    </sheetView>
  </sheetViews>
  <sheetFormatPr baseColWidth="10" defaultRowHeight="16" x14ac:dyDescent="0.2"/>
  <cols>
    <col min="1" max="1" width="19.5" customWidth="1"/>
    <col min="2" max="2" width="12" customWidth="1"/>
    <col min="3" max="3" width="63.33203125" style="2" customWidth="1"/>
    <col min="4" max="4" width="59" style="2" customWidth="1"/>
    <col min="5" max="5" width="46.1640625" style="2" hidden="1" customWidth="1"/>
    <col min="6" max="6" width="24.5" style="3" customWidth="1"/>
    <col min="7" max="7" width="31.1640625" style="3" customWidth="1"/>
    <col min="8" max="8" width="43.83203125" style="2" customWidth="1"/>
    <col min="9" max="9" width="48.5" style="2" customWidth="1"/>
    <col min="10" max="10" width="51" style="3" customWidth="1"/>
    <col min="11" max="11" width="52.5" style="2" customWidth="1"/>
    <col min="21" max="21" width="0" style="10" hidden="1" customWidth="1"/>
    <col min="22" max="24" width="0" hidden="1" customWidth="1"/>
    <col min="26" max="26" width="10.83203125" style="10"/>
  </cols>
  <sheetData>
    <row r="1" spans="1:26" s="5" customFormat="1" ht="25" customHeight="1" x14ac:dyDescent="0.2">
      <c r="A1" s="4" t="s">
        <v>0</v>
      </c>
      <c r="C1" s="33"/>
      <c r="D1" s="33"/>
      <c r="E1" s="33"/>
      <c r="F1" s="34"/>
      <c r="G1" s="34"/>
      <c r="H1" s="33"/>
      <c r="I1" s="33"/>
      <c r="J1" s="34"/>
      <c r="K1" s="33"/>
      <c r="U1" s="9"/>
      <c r="Z1" s="9"/>
    </row>
    <row r="2" spans="1:26" s="5" customFormat="1" ht="60" customHeight="1" x14ac:dyDescent="0.2">
      <c r="A2" s="4"/>
      <c r="C2" s="33"/>
      <c r="D2" s="33"/>
      <c r="E2" s="33"/>
      <c r="F2" s="34"/>
      <c r="G2" s="34"/>
      <c r="H2" s="33"/>
      <c r="I2" s="33"/>
      <c r="J2" s="34"/>
      <c r="K2" s="33"/>
      <c r="U2" s="9" t="s">
        <v>14</v>
      </c>
      <c r="X2" s="9" t="s">
        <v>16</v>
      </c>
      <c r="Z2" s="9"/>
    </row>
    <row r="3" spans="1:26" s="1" customFormat="1" ht="84" customHeight="1" x14ac:dyDescent="0.2">
      <c r="A3" s="6" t="s">
        <v>1</v>
      </c>
      <c r="B3" s="6" t="s">
        <v>2</v>
      </c>
      <c r="C3" s="7" t="s">
        <v>5</v>
      </c>
      <c r="D3" s="7" t="s">
        <v>6</v>
      </c>
      <c r="E3" s="7" t="s">
        <v>21</v>
      </c>
      <c r="F3" s="8" t="s">
        <v>3</v>
      </c>
      <c r="G3" s="8" t="s">
        <v>4</v>
      </c>
      <c r="H3" s="7" t="s">
        <v>424</v>
      </c>
      <c r="I3" s="7" t="s">
        <v>7</v>
      </c>
      <c r="J3" s="8" t="s">
        <v>10</v>
      </c>
      <c r="K3" s="7" t="s">
        <v>425</v>
      </c>
      <c r="U3" s="10" t="s">
        <v>417</v>
      </c>
      <c r="X3" s="9" t="s">
        <v>17</v>
      </c>
      <c r="Z3" s="10"/>
    </row>
    <row r="4" spans="1:26" ht="135" customHeight="1" x14ac:dyDescent="0.2">
      <c r="A4" s="54"/>
      <c r="B4" s="54"/>
      <c r="C4" s="32"/>
      <c r="D4" s="32"/>
      <c r="E4" s="32"/>
      <c r="F4" s="31" t="s">
        <v>13</v>
      </c>
      <c r="G4" s="31" t="s">
        <v>13</v>
      </c>
      <c r="H4" s="32"/>
      <c r="I4" s="32" t="s">
        <v>9</v>
      </c>
      <c r="J4" s="31" t="s">
        <v>13</v>
      </c>
      <c r="K4" s="32" t="s">
        <v>12</v>
      </c>
      <c r="U4" s="10" t="s">
        <v>44</v>
      </c>
      <c r="X4" s="9" t="s">
        <v>18</v>
      </c>
    </row>
    <row r="5" spans="1:26" ht="145" customHeight="1" x14ac:dyDescent="0.2">
      <c r="A5" s="54"/>
      <c r="B5" s="54"/>
      <c r="C5" s="32" t="s">
        <v>418</v>
      </c>
      <c r="D5" s="32"/>
      <c r="E5" s="32"/>
      <c r="F5" s="31" t="s">
        <v>13</v>
      </c>
      <c r="G5" s="31" t="s">
        <v>13</v>
      </c>
      <c r="H5" s="32"/>
      <c r="I5" s="32" t="s">
        <v>9</v>
      </c>
      <c r="J5" s="31" t="s">
        <v>13</v>
      </c>
      <c r="K5" s="32" t="s">
        <v>12</v>
      </c>
      <c r="X5" s="9" t="s">
        <v>19</v>
      </c>
    </row>
    <row r="6" spans="1:26" ht="164" customHeight="1" x14ac:dyDescent="0.2">
      <c r="A6" s="54"/>
      <c r="B6" s="54"/>
      <c r="C6" s="32"/>
      <c r="D6" s="32"/>
      <c r="E6" s="32"/>
      <c r="F6" s="31" t="s">
        <v>13</v>
      </c>
      <c r="G6" s="31" t="s">
        <v>13</v>
      </c>
      <c r="H6" s="32"/>
      <c r="I6" s="32" t="s">
        <v>9</v>
      </c>
      <c r="J6" s="31" t="s">
        <v>13</v>
      </c>
      <c r="K6" s="32" t="s">
        <v>12</v>
      </c>
      <c r="X6" s="9" t="s">
        <v>20</v>
      </c>
    </row>
    <row r="7" spans="1:26" ht="175" customHeight="1" x14ac:dyDescent="0.2">
      <c r="A7" s="54"/>
      <c r="B7" s="54"/>
      <c r="C7" s="32"/>
      <c r="D7" s="32"/>
      <c r="E7" s="32"/>
      <c r="F7" s="31" t="s">
        <v>13</v>
      </c>
      <c r="G7" s="31" t="s">
        <v>13</v>
      </c>
      <c r="H7" s="32"/>
      <c r="I7" s="32" t="s">
        <v>9</v>
      </c>
      <c r="J7" s="31" t="s">
        <v>13</v>
      </c>
      <c r="K7" s="32" t="s">
        <v>12</v>
      </c>
      <c r="X7" s="9" t="s">
        <v>412</v>
      </c>
    </row>
    <row r="8" spans="1:26" ht="194" customHeight="1" x14ac:dyDescent="0.2">
      <c r="A8" s="54"/>
      <c r="B8" s="54"/>
      <c r="C8" s="32"/>
      <c r="D8" s="32"/>
      <c r="E8" s="32"/>
      <c r="F8" s="31" t="s">
        <v>13</v>
      </c>
      <c r="G8" s="31" t="s">
        <v>13</v>
      </c>
      <c r="H8" s="32"/>
      <c r="I8" s="32" t="s">
        <v>9</v>
      </c>
      <c r="J8" s="31" t="s">
        <v>13</v>
      </c>
      <c r="K8" s="32" t="s">
        <v>12</v>
      </c>
      <c r="X8" s="9" t="s">
        <v>413</v>
      </c>
    </row>
    <row r="9" spans="1:26" ht="204" customHeight="1" x14ac:dyDescent="0.2">
      <c r="A9" s="54"/>
      <c r="B9" s="54"/>
      <c r="C9" s="32"/>
      <c r="D9" s="32"/>
      <c r="E9" s="32"/>
      <c r="F9" s="31" t="s">
        <v>13</v>
      </c>
      <c r="G9" s="31" t="s">
        <v>13</v>
      </c>
      <c r="H9" s="32"/>
      <c r="I9" s="32" t="s">
        <v>9</v>
      </c>
      <c r="J9" s="31" t="s">
        <v>13</v>
      </c>
      <c r="K9" s="32" t="s">
        <v>12</v>
      </c>
      <c r="X9" s="9" t="s">
        <v>414</v>
      </c>
    </row>
    <row r="10" spans="1:26" ht="198" customHeight="1" x14ac:dyDescent="0.2">
      <c r="A10" s="54"/>
      <c r="B10" s="54"/>
      <c r="C10" s="32"/>
      <c r="D10" s="32"/>
      <c r="E10" s="32"/>
      <c r="F10" s="31" t="s">
        <v>13</v>
      </c>
      <c r="G10" s="31" t="s">
        <v>13</v>
      </c>
      <c r="H10" s="32"/>
      <c r="I10" s="32" t="s">
        <v>9</v>
      </c>
      <c r="J10" s="31" t="s">
        <v>13</v>
      </c>
      <c r="K10" s="32" t="s">
        <v>12</v>
      </c>
      <c r="X10" s="9" t="s">
        <v>415</v>
      </c>
    </row>
    <row r="11" spans="1:26" ht="184" customHeight="1" x14ac:dyDescent="0.2">
      <c r="A11" s="54"/>
      <c r="B11" s="54"/>
      <c r="C11" s="32"/>
      <c r="D11" s="32"/>
      <c r="E11" s="32"/>
      <c r="F11" s="31" t="s">
        <v>13</v>
      </c>
      <c r="G11" s="31" t="s">
        <v>13</v>
      </c>
      <c r="H11" s="32"/>
      <c r="I11" s="32" t="s">
        <v>9</v>
      </c>
      <c r="J11" s="31" t="s">
        <v>13</v>
      </c>
      <c r="K11" s="32" t="s">
        <v>12</v>
      </c>
      <c r="X11" s="9" t="s">
        <v>416</v>
      </c>
    </row>
    <row r="12" spans="1:26" ht="186" customHeight="1" x14ac:dyDescent="0.2">
      <c r="A12" s="54"/>
      <c r="B12" s="54"/>
      <c r="C12" s="32"/>
      <c r="D12" s="32"/>
      <c r="E12" s="32"/>
      <c r="F12" s="31" t="s">
        <v>13</v>
      </c>
      <c r="G12" s="31" t="s">
        <v>13</v>
      </c>
      <c r="H12" s="32"/>
      <c r="I12" s="32" t="s">
        <v>9</v>
      </c>
      <c r="J12" s="31" t="s">
        <v>13</v>
      </c>
      <c r="K12" s="32" t="s">
        <v>12</v>
      </c>
      <c r="X12" s="10" t="s">
        <v>45</v>
      </c>
    </row>
    <row r="13" spans="1:26" ht="183" customHeight="1" x14ac:dyDescent="0.2">
      <c r="A13" s="54"/>
      <c r="B13" s="54"/>
      <c r="C13" s="32"/>
      <c r="D13" s="32"/>
      <c r="E13" s="32"/>
      <c r="F13" s="31" t="s">
        <v>13</v>
      </c>
      <c r="G13" s="31" t="s">
        <v>13</v>
      </c>
      <c r="H13" s="32"/>
      <c r="I13" s="32" t="s">
        <v>9</v>
      </c>
      <c r="J13" s="31" t="s">
        <v>13</v>
      </c>
      <c r="K13" s="32" t="s">
        <v>12</v>
      </c>
      <c r="X13" s="10" t="s">
        <v>46</v>
      </c>
    </row>
    <row r="14" spans="1:26" ht="166" customHeight="1" x14ac:dyDescent="0.2">
      <c r="A14" s="54"/>
      <c r="B14" s="54"/>
      <c r="C14" s="32"/>
      <c r="D14" s="32"/>
      <c r="E14" s="32"/>
      <c r="F14" s="31" t="s">
        <v>13</v>
      </c>
      <c r="G14" s="31" t="s">
        <v>13</v>
      </c>
      <c r="H14" s="32"/>
      <c r="I14" s="32" t="s">
        <v>9</v>
      </c>
      <c r="J14" s="31" t="s">
        <v>13</v>
      </c>
      <c r="K14" s="32" t="s">
        <v>12</v>
      </c>
      <c r="X14" s="10" t="s">
        <v>47</v>
      </c>
    </row>
    <row r="15" spans="1:26" ht="189" customHeight="1" x14ac:dyDescent="0.2">
      <c r="A15" s="54"/>
      <c r="B15" s="54"/>
      <c r="C15" s="32"/>
      <c r="D15" s="32"/>
      <c r="E15" s="32"/>
      <c r="F15" s="31" t="s">
        <v>13</v>
      </c>
      <c r="G15" s="31" t="s">
        <v>13</v>
      </c>
      <c r="H15" s="32"/>
      <c r="I15" s="32" t="s">
        <v>9</v>
      </c>
      <c r="J15" s="31" t="s">
        <v>13</v>
      </c>
      <c r="K15" s="32" t="s">
        <v>12</v>
      </c>
      <c r="X15" s="10" t="s">
        <v>48</v>
      </c>
    </row>
    <row r="16" spans="1:26" ht="169" customHeight="1" x14ac:dyDescent="0.2">
      <c r="A16" s="54"/>
      <c r="B16" s="54"/>
      <c r="C16" s="32"/>
      <c r="D16" s="32"/>
      <c r="E16" s="32"/>
      <c r="F16" s="31" t="s">
        <v>13</v>
      </c>
      <c r="G16" s="31" t="s">
        <v>13</v>
      </c>
      <c r="H16" s="32"/>
      <c r="I16" s="32" t="s">
        <v>9</v>
      </c>
      <c r="J16" s="31" t="s">
        <v>13</v>
      </c>
      <c r="K16" s="32" t="s">
        <v>12</v>
      </c>
      <c r="X16" s="10" t="s">
        <v>49</v>
      </c>
    </row>
    <row r="17" spans="1:11" ht="187" customHeight="1" x14ac:dyDescent="0.2">
      <c r="A17" s="54"/>
      <c r="B17" s="54"/>
      <c r="C17" s="32"/>
      <c r="D17" s="32"/>
      <c r="E17" s="32"/>
      <c r="F17" s="31" t="s">
        <v>13</v>
      </c>
      <c r="G17" s="31" t="s">
        <v>13</v>
      </c>
      <c r="H17" s="32"/>
      <c r="I17" s="32" t="s">
        <v>9</v>
      </c>
      <c r="J17" s="31" t="s">
        <v>13</v>
      </c>
      <c r="K17" s="32" t="s">
        <v>12</v>
      </c>
    </row>
    <row r="18" spans="1:11" ht="178" customHeight="1" x14ac:dyDescent="0.2">
      <c r="A18" s="54"/>
      <c r="B18" s="54"/>
      <c r="C18" s="32"/>
      <c r="D18" s="32"/>
      <c r="E18" s="32"/>
      <c r="F18" s="31" t="s">
        <v>13</v>
      </c>
      <c r="G18" s="31" t="s">
        <v>13</v>
      </c>
      <c r="H18" s="32"/>
      <c r="I18" s="32" t="s">
        <v>9</v>
      </c>
      <c r="J18" s="31" t="s">
        <v>13</v>
      </c>
      <c r="K18" s="32" t="s">
        <v>12</v>
      </c>
    </row>
    <row r="19" spans="1:11" ht="189" customHeight="1" x14ac:dyDescent="0.2">
      <c r="A19" s="54"/>
      <c r="B19" s="54"/>
      <c r="C19" s="32"/>
      <c r="D19" s="32"/>
      <c r="E19" s="32"/>
      <c r="F19" s="31" t="s">
        <v>13</v>
      </c>
      <c r="G19" s="31" t="s">
        <v>13</v>
      </c>
      <c r="H19" s="32"/>
      <c r="I19" s="32" t="s">
        <v>9</v>
      </c>
      <c r="J19" s="31" t="s">
        <v>13</v>
      </c>
      <c r="K19" s="32" t="s">
        <v>12</v>
      </c>
    </row>
    <row r="20" spans="1:11" ht="161" customHeight="1" x14ac:dyDescent="0.2">
      <c r="A20" s="54"/>
      <c r="B20" s="54"/>
      <c r="C20" s="32"/>
      <c r="D20" s="32"/>
      <c r="E20" s="32"/>
      <c r="F20" s="31" t="s">
        <v>13</v>
      </c>
      <c r="G20" s="31" t="s">
        <v>13</v>
      </c>
      <c r="H20" s="32"/>
      <c r="I20" s="32" t="s">
        <v>9</v>
      </c>
      <c r="J20" s="31" t="s">
        <v>13</v>
      </c>
      <c r="K20" s="32" t="s">
        <v>12</v>
      </c>
    </row>
    <row r="21" spans="1:11" ht="186" customHeight="1" x14ac:dyDescent="0.2">
      <c r="A21" s="54"/>
      <c r="B21" s="54"/>
      <c r="C21" s="32"/>
      <c r="D21" s="32"/>
      <c r="E21" s="32"/>
      <c r="F21" s="31" t="s">
        <v>13</v>
      </c>
      <c r="G21" s="31" t="s">
        <v>13</v>
      </c>
      <c r="H21" s="32"/>
      <c r="I21" s="32" t="s">
        <v>9</v>
      </c>
      <c r="J21" s="31" t="s">
        <v>13</v>
      </c>
      <c r="K21" s="32" t="s">
        <v>12</v>
      </c>
    </row>
    <row r="22" spans="1:11" ht="210" customHeight="1" x14ac:dyDescent="0.2">
      <c r="A22" s="54"/>
      <c r="B22" s="54"/>
      <c r="C22" s="32"/>
      <c r="D22" s="32"/>
      <c r="E22" s="32"/>
      <c r="F22" s="31" t="s">
        <v>13</v>
      </c>
      <c r="G22" s="31" t="s">
        <v>13</v>
      </c>
      <c r="H22" s="32"/>
      <c r="I22" s="32" t="s">
        <v>9</v>
      </c>
      <c r="J22" s="31" t="s">
        <v>13</v>
      </c>
      <c r="K22" s="32" t="s">
        <v>12</v>
      </c>
    </row>
    <row r="23" spans="1:11" ht="176" customHeight="1" x14ac:dyDescent="0.2">
      <c r="A23" s="54"/>
      <c r="B23" s="54"/>
      <c r="C23" s="32"/>
      <c r="D23" s="32"/>
      <c r="E23" s="32"/>
      <c r="F23" s="31" t="s">
        <v>13</v>
      </c>
      <c r="G23" s="31" t="s">
        <v>13</v>
      </c>
      <c r="H23" s="32"/>
      <c r="I23" s="32" t="s">
        <v>9</v>
      </c>
      <c r="J23" s="31" t="s">
        <v>13</v>
      </c>
      <c r="K23" s="32" t="s">
        <v>12</v>
      </c>
    </row>
    <row r="24" spans="1:11" ht="162" customHeight="1" x14ac:dyDescent="0.2">
      <c r="A24" s="54"/>
      <c r="B24" s="54"/>
      <c r="C24" s="32"/>
      <c r="D24" s="32"/>
      <c r="E24" s="32"/>
      <c r="F24" s="31" t="s">
        <v>13</v>
      </c>
      <c r="G24" s="31" t="s">
        <v>13</v>
      </c>
      <c r="H24" s="32"/>
      <c r="I24" s="32" t="s">
        <v>9</v>
      </c>
      <c r="J24" s="31" t="s">
        <v>13</v>
      </c>
      <c r="K24" s="32" t="s">
        <v>12</v>
      </c>
    </row>
    <row r="25" spans="1:11" ht="184" customHeight="1" x14ac:dyDescent="0.2">
      <c r="A25" s="54"/>
      <c r="B25" s="54"/>
      <c r="C25" s="32"/>
      <c r="D25" s="32"/>
      <c r="E25" s="32"/>
      <c r="F25" s="31" t="s">
        <v>13</v>
      </c>
      <c r="G25" s="31" t="s">
        <v>13</v>
      </c>
      <c r="H25" s="32"/>
      <c r="I25" s="32" t="s">
        <v>9</v>
      </c>
      <c r="J25" s="31" t="s">
        <v>13</v>
      </c>
      <c r="K25" s="32" t="s">
        <v>12</v>
      </c>
    </row>
    <row r="26" spans="1:11" ht="169" customHeight="1" x14ac:dyDescent="0.2">
      <c r="A26" s="54"/>
      <c r="B26" s="54"/>
      <c r="C26" s="32"/>
      <c r="D26" s="32"/>
      <c r="E26" s="32"/>
      <c r="F26" s="31" t="s">
        <v>13</v>
      </c>
      <c r="G26" s="31" t="s">
        <v>13</v>
      </c>
      <c r="H26" s="32"/>
      <c r="I26" s="32" t="s">
        <v>9</v>
      </c>
      <c r="J26" s="31" t="s">
        <v>13</v>
      </c>
      <c r="K26" s="32" t="s">
        <v>12</v>
      </c>
    </row>
    <row r="27" spans="1:11" ht="202" customHeight="1" x14ac:dyDescent="0.2">
      <c r="A27" s="54"/>
      <c r="B27" s="54"/>
      <c r="C27" s="32"/>
      <c r="D27" s="32"/>
      <c r="E27" s="32"/>
      <c r="F27" s="31" t="s">
        <v>13</v>
      </c>
      <c r="G27" s="31" t="s">
        <v>13</v>
      </c>
      <c r="H27" s="32"/>
      <c r="I27" s="32" t="s">
        <v>9</v>
      </c>
      <c r="J27" s="31" t="s">
        <v>13</v>
      </c>
      <c r="K27" s="32" t="s">
        <v>12</v>
      </c>
    </row>
    <row r="28" spans="1:11" ht="199" customHeight="1" x14ac:dyDescent="0.2">
      <c r="A28" s="54"/>
      <c r="B28" s="54"/>
      <c r="C28" s="32"/>
      <c r="D28" s="32"/>
      <c r="E28" s="32"/>
      <c r="F28" s="31" t="s">
        <v>13</v>
      </c>
      <c r="G28" s="31" t="s">
        <v>13</v>
      </c>
      <c r="H28" s="32"/>
      <c r="I28" s="32" t="s">
        <v>9</v>
      </c>
      <c r="J28" s="31" t="s">
        <v>13</v>
      </c>
      <c r="K28" s="32" t="s">
        <v>12</v>
      </c>
    </row>
    <row r="31" spans="1:11" hidden="1" x14ac:dyDescent="0.2"/>
    <row r="32" spans="1:11" hidden="1" x14ac:dyDescent="0.2"/>
    <row r="33" spans="1:2" hidden="1" x14ac:dyDescent="0.2">
      <c r="A33" s="9" t="s">
        <v>14</v>
      </c>
      <c r="B33">
        <f>COUNTIF($A$4:$A$28,"2.1.2.")</f>
        <v>0</v>
      </c>
    </row>
    <row r="34" spans="1:2" hidden="1" x14ac:dyDescent="0.2">
      <c r="A34" s="10" t="s">
        <v>417</v>
      </c>
      <c r="B34">
        <f>COUNTIF($A$4:$A$28,"2.4.n.")</f>
        <v>0</v>
      </c>
    </row>
    <row r="35" spans="1:2" hidden="1" x14ac:dyDescent="0.2">
      <c r="A35" s="10" t="s">
        <v>44</v>
      </c>
      <c r="B35">
        <f>COUNTIF($A$4:$A$28,"3.2.1.(Ativ. Comunidade)")</f>
        <v>0</v>
      </c>
    </row>
    <row r="36" spans="1:2" hidden="1" x14ac:dyDescent="0.2"/>
    <row r="37" spans="1:2" hidden="1" x14ac:dyDescent="0.2">
      <c r="A37" s="9" t="s">
        <v>16</v>
      </c>
      <c r="B37">
        <f>COUNTIF($B$4:$B$28,"2.1.2.A")</f>
        <v>0</v>
      </c>
    </row>
    <row r="38" spans="1:2" hidden="1" x14ac:dyDescent="0.2">
      <c r="A38" s="9" t="s">
        <v>17</v>
      </c>
      <c r="B38">
        <f>COUNTIF($B$4:$B$28,"2.1.2.B")</f>
        <v>0</v>
      </c>
    </row>
    <row r="39" spans="1:2" hidden="1" x14ac:dyDescent="0.2">
      <c r="A39" s="9" t="s">
        <v>18</v>
      </c>
      <c r="B39">
        <f>COUNTIF($B$4:$B$28,"2.1.2.C")</f>
        <v>0</v>
      </c>
    </row>
    <row r="40" spans="1:2" hidden="1" x14ac:dyDescent="0.2">
      <c r="A40" s="9" t="s">
        <v>19</v>
      </c>
      <c r="B40">
        <f>COUNTIF($B$4:$B$28,"2.1.2.D")</f>
        <v>0</v>
      </c>
    </row>
    <row r="41" spans="1:2" hidden="1" x14ac:dyDescent="0.2">
      <c r="A41" s="9" t="s">
        <v>20</v>
      </c>
      <c r="B41">
        <f>COUNTIF($B$4:$B$28,"2.1.2.E")</f>
        <v>0</v>
      </c>
    </row>
    <row r="42" spans="1:2" hidden="1" x14ac:dyDescent="0.2">
      <c r="A42" s="9" t="s">
        <v>412</v>
      </c>
      <c r="B42">
        <f>COUNTIF($B$4:$B$28,"2.4.n.A")</f>
        <v>0</v>
      </c>
    </row>
    <row r="43" spans="1:2" hidden="1" x14ac:dyDescent="0.2">
      <c r="A43" s="9" t="s">
        <v>413</v>
      </c>
      <c r="B43">
        <f>COUNTIF($B$4:$B$28,"2.4.n.B")</f>
        <v>0</v>
      </c>
    </row>
    <row r="44" spans="1:2" hidden="1" x14ac:dyDescent="0.2">
      <c r="A44" s="9" t="s">
        <v>414</v>
      </c>
      <c r="B44">
        <f>COUNTIF($B$4:$B$28,"2.4.n.C")</f>
        <v>0</v>
      </c>
    </row>
    <row r="45" spans="1:2" hidden="1" x14ac:dyDescent="0.2">
      <c r="A45" s="9" t="s">
        <v>415</v>
      </c>
      <c r="B45">
        <f>COUNTIF($B$4:$B$28,"2.4.n.D")</f>
        <v>0</v>
      </c>
    </row>
    <row r="46" spans="1:2" hidden="1" x14ac:dyDescent="0.2">
      <c r="A46" s="9" t="s">
        <v>416</v>
      </c>
      <c r="B46">
        <f>COUNTIF($B$4:$B$28,"2.4.n.E")</f>
        <v>0</v>
      </c>
    </row>
    <row r="47" spans="1:2" hidden="1" x14ac:dyDescent="0.2">
      <c r="A47" s="10" t="s">
        <v>45</v>
      </c>
      <c r="B47">
        <f>COUNTIF($B$4:$B$28,"3.2.1.(AC)A")</f>
        <v>0</v>
      </c>
    </row>
    <row r="48" spans="1:2" hidden="1" x14ac:dyDescent="0.2">
      <c r="A48" s="10" t="s">
        <v>46</v>
      </c>
      <c r="B48">
        <f>COUNTIF($B$4:$B$28,"3.2.1.(AC)B")</f>
        <v>0</v>
      </c>
    </row>
    <row r="49" spans="1:2" hidden="1" x14ac:dyDescent="0.2">
      <c r="A49" s="10" t="s">
        <v>47</v>
      </c>
      <c r="B49">
        <f>COUNTIF($B$4:$B$28,"3.2.1.(AC)C")</f>
        <v>0</v>
      </c>
    </row>
    <row r="50" spans="1:2" hidden="1" x14ac:dyDescent="0.2">
      <c r="A50" s="10" t="s">
        <v>48</v>
      </c>
      <c r="B50">
        <f>COUNTIF($B$4:$B$28,"3.2.1.(AC)D")</f>
        <v>0</v>
      </c>
    </row>
    <row r="51" spans="1:2" hidden="1" x14ac:dyDescent="0.2">
      <c r="A51" s="10" t="s">
        <v>49</v>
      </c>
      <c r="B51">
        <f>COUNTIF($B$4:$B$28,"3.2.1.(AC)E")</f>
        <v>0</v>
      </c>
    </row>
    <row r="52" spans="1:2" hidden="1" x14ac:dyDescent="0.2"/>
  </sheetData>
  <sheetProtection algorithmName="SHA-512" hashValue="OaXyFDf7N3vp8DIMEw7JxA9GCKU99vl6b46aRaV2NFfE/E+KxKyczGGMHAIt4Wk0gLRQ41nQuT/4cpmj2zgAyg==" saltValue="iB4wSZvfSA9jadom6cMREg==" spinCount="100000" sheet="1" objects="1" scenarios="1"/>
  <dataValidations count="3">
    <dataValidation type="textLength" allowBlank="1" showInputMessage="1" showErrorMessage="1" errorTitle="Tamnaho do texto" error="Máximo de 500 caracteres" sqref="C4:E28" xr:uid="{F734F212-46DF-5347-A55B-9E1ED4504C2E}">
      <formula1>0</formula1>
      <formula2>500</formula2>
    </dataValidation>
    <dataValidation type="list" allowBlank="1" showInputMessage="1" showErrorMessage="1" sqref="A4:A28" xr:uid="{198C900F-672B-1343-B1B4-D897288679AF}">
      <formula1>$U$2:$U$4</formula1>
    </dataValidation>
    <dataValidation type="list" allowBlank="1" showInputMessage="1" showErrorMessage="1" sqref="B4:B28" xr:uid="{CFAE6730-2547-744F-A92B-B162A37FCCC2}">
      <formula1>$X$2:$X$16</formula1>
    </dataValidation>
  </dataValidation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16B3-3E6B-9449-A62F-BA7ECAACBF10}">
  <dimension ref="A1:Z57"/>
  <sheetViews>
    <sheetView workbookViewId="0">
      <selection activeCell="C4" sqref="C4"/>
    </sheetView>
  </sheetViews>
  <sheetFormatPr baseColWidth="10" defaultRowHeight="16" x14ac:dyDescent="0.2"/>
  <cols>
    <col min="1" max="1" width="20.6640625" customWidth="1"/>
    <col min="2" max="2" width="12.1640625" customWidth="1"/>
    <col min="3" max="3" width="63.33203125" style="2" customWidth="1"/>
    <col min="4" max="4" width="61.5" style="2" customWidth="1"/>
    <col min="5" max="5" width="46.1640625" style="2" customWidth="1"/>
    <col min="6" max="6" width="24.5" style="3" customWidth="1"/>
    <col min="7" max="7" width="31.1640625" style="3" customWidth="1"/>
    <col min="8" max="8" width="43.83203125" style="2" customWidth="1"/>
    <col min="9" max="9" width="48.5" style="2" customWidth="1"/>
    <col min="10" max="10" width="51" style="3" customWidth="1"/>
    <col min="11" max="11" width="52.5" style="2" customWidth="1"/>
    <col min="21" max="21" width="0" style="10" hidden="1" customWidth="1"/>
    <col min="22" max="24" width="0" hidden="1" customWidth="1"/>
    <col min="26" max="26" width="10.83203125" style="10"/>
  </cols>
  <sheetData>
    <row r="1" spans="1:26" s="5" customFormat="1" ht="25" customHeight="1" x14ac:dyDescent="0.2">
      <c r="A1" s="4" t="s">
        <v>22</v>
      </c>
      <c r="C1" s="33"/>
      <c r="D1" s="33"/>
      <c r="E1" s="33"/>
      <c r="F1" s="34"/>
      <c r="G1" s="34"/>
      <c r="H1" s="33"/>
      <c r="I1" s="33"/>
      <c r="J1" s="34"/>
      <c r="K1" s="33"/>
      <c r="U1" s="9"/>
      <c r="Z1" s="9"/>
    </row>
    <row r="2" spans="1:26" s="5" customFormat="1" ht="60" customHeight="1" x14ac:dyDescent="0.2">
      <c r="A2" s="4"/>
      <c r="C2" s="33"/>
      <c r="D2" s="33"/>
      <c r="E2" s="33"/>
      <c r="F2" s="34"/>
      <c r="G2" s="34"/>
      <c r="H2" s="33"/>
      <c r="I2" s="33"/>
      <c r="J2" s="34"/>
      <c r="K2" s="33"/>
      <c r="U2" s="9" t="s">
        <v>14</v>
      </c>
      <c r="X2" s="9" t="s">
        <v>16</v>
      </c>
      <c r="Z2" s="9"/>
    </row>
    <row r="3" spans="1:26" s="1" customFormat="1" ht="84" customHeight="1" x14ac:dyDescent="0.2">
      <c r="A3" s="6" t="s">
        <v>1</v>
      </c>
      <c r="B3" s="6" t="s">
        <v>2</v>
      </c>
      <c r="C3" s="7" t="s">
        <v>5</v>
      </c>
      <c r="D3" s="7" t="s">
        <v>426</v>
      </c>
      <c r="E3" s="7" t="s">
        <v>21</v>
      </c>
      <c r="F3" s="8" t="s">
        <v>3</v>
      </c>
      <c r="G3" s="8" t="s">
        <v>4</v>
      </c>
      <c r="H3" s="7" t="s">
        <v>8</v>
      </c>
      <c r="I3" s="7" t="s">
        <v>7</v>
      </c>
      <c r="J3" s="8" t="s">
        <v>10</v>
      </c>
      <c r="K3" s="7" t="s">
        <v>11</v>
      </c>
      <c r="U3" s="10" t="s">
        <v>24</v>
      </c>
      <c r="X3" s="9" t="s">
        <v>17</v>
      </c>
      <c r="Z3" s="10"/>
    </row>
    <row r="4" spans="1:26" ht="138" customHeight="1" x14ac:dyDescent="0.2">
      <c r="A4" s="54"/>
      <c r="B4" s="54"/>
      <c r="C4" s="32"/>
      <c r="D4" s="32"/>
      <c r="E4" s="32"/>
      <c r="F4" s="31" t="s">
        <v>13</v>
      </c>
      <c r="G4" s="31" t="s">
        <v>13</v>
      </c>
      <c r="H4" s="32"/>
      <c r="I4" s="32" t="s">
        <v>9</v>
      </c>
      <c r="J4" s="31" t="s">
        <v>13</v>
      </c>
      <c r="K4" s="32" t="s">
        <v>23</v>
      </c>
      <c r="U4" s="10" t="s">
        <v>417</v>
      </c>
      <c r="X4" s="9" t="s">
        <v>18</v>
      </c>
    </row>
    <row r="5" spans="1:26" ht="168" customHeight="1" x14ac:dyDescent="0.2">
      <c r="A5" s="54"/>
      <c r="B5" s="54"/>
      <c r="C5" s="32"/>
      <c r="D5" s="32"/>
      <c r="E5" s="32"/>
      <c r="F5" s="31" t="s">
        <v>13</v>
      </c>
      <c r="G5" s="31" t="s">
        <v>13</v>
      </c>
      <c r="H5" s="32"/>
      <c r="I5" s="32" t="s">
        <v>9</v>
      </c>
      <c r="J5" s="31" t="s">
        <v>13</v>
      </c>
      <c r="K5" s="32" t="s">
        <v>23</v>
      </c>
      <c r="U5" s="10" t="s">
        <v>44</v>
      </c>
      <c r="X5" s="9" t="s">
        <v>19</v>
      </c>
    </row>
    <row r="6" spans="1:26" ht="136" customHeight="1" x14ac:dyDescent="0.2">
      <c r="A6" s="54"/>
      <c r="B6" s="54"/>
      <c r="C6" s="32"/>
      <c r="D6" s="32"/>
      <c r="E6" s="32"/>
      <c r="F6" s="31" t="s">
        <v>13</v>
      </c>
      <c r="G6" s="31" t="s">
        <v>13</v>
      </c>
      <c r="H6" s="32"/>
      <c r="I6" s="32" t="s">
        <v>9</v>
      </c>
      <c r="J6" s="31" t="s">
        <v>13</v>
      </c>
      <c r="K6" s="32" t="s">
        <v>23</v>
      </c>
      <c r="X6" s="9" t="s">
        <v>20</v>
      </c>
    </row>
    <row r="7" spans="1:26" ht="139" customHeight="1" x14ac:dyDescent="0.2">
      <c r="A7" s="54"/>
      <c r="B7" s="54"/>
      <c r="C7" s="32"/>
      <c r="D7" s="32"/>
      <c r="E7" s="32"/>
      <c r="F7" s="31" t="s">
        <v>13</v>
      </c>
      <c r="G7" s="31" t="s">
        <v>13</v>
      </c>
      <c r="H7" s="32"/>
      <c r="I7" s="32" t="s">
        <v>9</v>
      </c>
      <c r="J7" s="31" t="s">
        <v>13</v>
      </c>
      <c r="K7" s="32" t="s">
        <v>23</v>
      </c>
      <c r="X7" s="9" t="s">
        <v>25</v>
      </c>
    </row>
    <row r="8" spans="1:26" ht="154" customHeight="1" x14ac:dyDescent="0.2">
      <c r="A8" s="54"/>
      <c r="B8" s="54"/>
      <c r="C8" s="32"/>
      <c r="D8" s="32"/>
      <c r="E8" s="32"/>
      <c r="F8" s="31" t="s">
        <v>13</v>
      </c>
      <c r="G8" s="31" t="s">
        <v>13</v>
      </c>
      <c r="H8" s="32"/>
      <c r="I8" s="32" t="s">
        <v>9</v>
      </c>
      <c r="J8" s="31" t="s">
        <v>13</v>
      </c>
      <c r="K8" s="32" t="s">
        <v>23</v>
      </c>
      <c r="X8" s="9" t="s">
        <v>26</v>
      </c>
    </row>
    <row r="9" spans="1:26" ht="124" customHeight="1" x14ac:dyDescent="0.2">
      <c r="A9" s="54"/>
      <c r="B9" s="54"/>
      <c r="C9" s="32"/>
      <c r="D9" s="32"/>
      <c r="E9" s="32"/>
      <c r="F9" s="31" t="s">
        <v>13</v>
      </c>
      <c r="G9" s="31" t="s">
        <v>13</v>
      </c>
      <c r="H9" s="32"/>
      <c r="I9" s="32" t="s">
        <v>9</v>
      </c>
      <c r="J9" s="31" t="s">
        <v>13</v>
      </c>
      <c r="K9" s="32" t="s">
        <v>23</v>
      </c>
      <c r="X9" s="9" t="s">
        <v>27</v>
      </c>
    </row>
    <row r="10" spans="1:26" ht="141" customHeight="1" x14ac:dyDescent="0.2">
      <c r="A10" s="54"/>
      <c r="B10" s="54"/>
      <c r="C10" s="32"/>
      <c r="D10" s="32"/>
      <c r="E10" s="32"/>
      <c r="F10" s="31" t="s">
        <v>13</v>
      </c>
      <c r="G10" s="31" t="s">
        <v>13</v>
      </c>
      <c r="H10" s="32"/>
      <c r="I10" s="32" t="s">
        <v>9</v>
      </c>
      <c r="J10" s="31" t="s">
        <v>13</v>
      </c>
      <c r="K10" s="32" t="s">
        <v>23</v>
      </c>
      <c r="X10" s="9" t="s">
        <v>28</v>
      </c>
    </row>
    <row r="11" spans="1:26" ht="146" customHeight="1" x14ac:dyDescent="0.2">
      <c r="A11" s="54"/>
      <c r="B11" s="54"/>
      <c r="C11" s="32"/>
      <c r="D11" s="32"/>
      <c r="E11" s="32"/>
      <c r="F11" s="31" t="s">
        <v>13</v>
      </c>
      <c r="G11" s="31" t="s">
        <v>13</v>
      </c>
      <c r="H11" s="32"/>
      <c r="I11" s="32" t="s">
        <v>9</v>
      </c>
      <c r="J11" s="31" t="s">
        <v>13</v>
      </c>
      <c r="K11" s="32" t="s">
        <v>23</v>
      </c>
      <c r="X11" s="9" t="s">
        <v>29</v>
      </c>
    </row>
    <row r="12" spans="1:26" ht="120" customHeight="1" x14ac:dyDescent="0.2">
      <c r="A12" s="54"/>
      <c r="B12" s="54"/>
      <c r="C12" s="32"/>
      <c r="D12" s="32"/>
      <c r="E12" s="32"/>
      <c r="F12" s="31" t="s">
        <v>13</v>
      </c>
      <c r="G12" s="31" t="s">
        <v>13</v>
      </c>
      <c r="H12" s="32"/>
      <c r="I12" s="32" t="s">
        <v>9</v>
      </c>
      <c r="J12" s="31" t="s">
        <v>13</v>
      </c>
      <c r="K12" s="32" t="s">
        <v>23</v>
      </c>
      <c r="X12" s="9" t="s">
        <v>412</v>
      </c>
    </row>
    <row r="13" spans="1:26" ht="133" customHeight="1" x14ac:dyDescent="0.2">
      <c r="A13" s="54"/>
      <c r="B13" s="54"/>
      <c r="C13" s="32"/>
      <c r="D13" s="32"/>
      <c r="E13" s="32"/>
      <c r="F13" s="31" t="s">
        <v>13</v>
      </c>
      <c r="G13" s="31" t="s">
        <v>13</v>
      </c>
      <c r="H13" s="32"/>
      <c r="I13" s="32" t="s">
        <v>9</v>
      </c>
      <c r="J13" s="31" t="s">
        <v>13</v>
      </c>
      <c r="K13" s="32" t="s">
        <v>23</v>
      </c>
      <c r="X13" s="9" t="s">
        <v>413</v>
      </c>
    </row>
    <row r="14" spans="1:26" ht="134" customHeight="1" x14ac:dyDescent="0.2">
      <c r="A14" s="54"/>
      <c r="B14" s="54"/>
      <c r="C14" s="32"/>
      <c r="D14" s="32"/>
      <c r="E14" s="32"/>
      <c r="F14" s="31" t="s">
        <v>13</v>
      </c>
      <c r="G14" s="31" t="s">
        <v>13</v>
      </c>
      <c r="H14" s="32"/>
      <c r="I14" s="32" t="s">
        <v>9</v>
      </c>
      <c r="J14" s="31" t="s">
        <v>13</v>
      </c>
      <c r="K14" s="32" t="s">
        <v>23</v>
      </c>
      <c r="X14" s="9" t="s">
        <v>414</v>
      </c>
    </row>
    <row r="15" spans="1:26" ht="153" customHeight="1" x14ac:dyDescent="0.2">
      <c r="A15" s="54"/>
      <c r="B15" s="54"/>
      <c r="C15" s="32"/>
      <c r="D15" s="32"/>
      <c r="E15" s="32"/>
      <c r="F15" s="31" t="s">
        <v>13</v>
      </c>
      <c r="G15" s="31" t="s">
        <v>13</v>
      </c>
      <c r="H15" s="32"/>
      <c r="I15" s="32" t="s">
        <v>9</v>
      </c>
      <c r="J15" s="31" t="s">
        <v>13</v>
      </c>
      <c r="K15" s="32" t="s">
        <v>23</v>
      </c>
      <c r="X15" s="9" t="s">
        <v>415</v>
      </c>
    </row>
    <row r="16" spans="1:26" ht="142" customHeight="1" x14ac:dyDescent="0.2">
      <c r="A16" s="54"/>
      <c r="B16" s="54"/>
      <c r="C16" s="32"/>
      <c r="D16" s="32"/>
      <c r="E16" s="32"/>
      <c r="F16" s="31" t="s">
        <v>13</v>
      </c>
      <c r="G16" s="31" t="s">
        <v>13</v>
      </c>
      <c r="H16" s="32"/>
      <c r="I16" s="32" t="s">
        <v>9</v>
      </c>
      <c r="J16" s="31" t="s">
        <v>13</v>
      </c>
      <c r="K16" s="32" t="s">
        <v>23</v>
      </c>
      <c r="X16" s="9" t="s">
        <v>416</v>
      </c>
    </row>
    <row r="17" spans="1:24" ht="161" customHeight="1" x14ac:dyDescent="0.2">
      <c r="A17" s="54"/>
      <c r="B17" s="54"/>
      <c r="C17" s="32"/>
      <c r="D17" s="32"/>
      <c r="E17" s="32"/>
      <c r="F17" s="31" t="s">
        <v>13</v>
      </c>
      <c r="G17" s="31" t="s">
        <v>13</v>
      </c>
      <c r="H17" s="32"/>
      <c r="I17" s="32" t="s">
        <v>9</v>
      </c>
      <c r="J17" s="31" t="s">
        <v>13</v>
      </c>
      <c r="K17" s="32" t="s">
        <v>23</v>
      </c>
      <c r="X17" s="10" t="s">
        <v>45</v>
      </c>
    </row>
    <row r="18" spans="1:24" ht="167" customHeight="1" x14ac:dyDescent="0.2">
      <c r="A18" s="54"/>
      <c r="B18" s="54"/>
      <c r="C18" s="32"/>
      <c r="D18" s="32"/>
      <c r="E18" s="32"/>
      <c r="F18" s="31" t="s">
        <v>13</v>
      </c>
      <c r="G18" s="31" t="s">
        <v>13</v>
      </c>
      <c r="H18" s="32"/>
      <c r="I18" s="32" t="s">
        <v>9</v>
      </c>
      <c r="J18" s="31" t="s">
        <v>13</v>
      </c>
      <c r="K18" s="32" t="s">
        <v>23</v>
      </c>
      <c r="X18" s="10" t="s">
        <v>46</v>
      </c>
    </row>
    <row r="19" spans="1:24" ht="152" customHeight="1" x14ac:dyDescent="0.2">
      <c r="A19" s="54"/>
      <c r="B19" s="54"/>
      <c r="C19" s="32"/>
      <c r="D19" s="32"/>
      <c r="E19" s="32"/>
      <c r="F19" s="31" t="s">
        <v>13</v>
      </c>
      <c r="G19" s="31" t="s">
        <v>13</v>
      </c>
      <c r="H19" s="32"/>
      <c r="I19" s="32" t="s">
        <v>9</v>
      </c>
      <c r="J19" s="31" t="s">
        <v>13</v>
      </c>
      <c r="K19" s="32" t="s">
        <v>23</v>
      </c>
      <c r="X19" s="10" t="s">
        <v>47</v>
      </c>
    </row>
    <row r="20" spans="1:24" ht="163" customHeight="1" x14ac:dyDescent="0.2">
      <c r="A20" s="54"/>
      <c r="B20" s="54"/>
      <c r="C20" s="32"/>
      <c r="D20" s="32"/>
      <c r="E20" s="32"/>
      <c r="F20" s="31" t="s">
        <v>13</v>
      </c>
      <c r="G20" s="31" t="s">
        <v>13</v>
      </c>
      <c r="H20" s="32"/>
      <c r="I20" s="32" t="s">
        <v>9</v>
      </c>
      <c r="J20" s="31" t="s">
        <v>13</v>
      </c>
      <c r="K20" s="32" t="s">
        <v>23</v>
      </c>
      <c r="X20" s="10" t="s">
        <v>48</v>
      </c>
    </row>
    <row r="21" spans="1:24" ht="166" customHeight="1" x14ac:dyDescent="0.2">
      <c r="A21" s="54"/>
      <c r="B21" s="54"/>
      <c r="C21" s="32"/>
      <c r="D21" s="32"/>
      <c r="E21" s="32"/>
      <c r="F21" s="31" t="s">
        <v>13</v>
      </c>
      <c r="G21" s="31" t="s">
        <v>13</v>
      </c>
      <c r="H21" s="32"/>
      <c r="I21" s="32" t="s">
        <v>9</v>
      </c>
      <c r="J21" s="31" t="s">
        <v>13</v>
      </c>
      <c r="K21" s="32" t="s">
        <v>23</v>
      </c>
      <c r="X21" s="10" t="s">
        <v>49</v>
      </c>
    </row>
    <row r="22" spans="1:24" ht="169" customHeight="1" x14ac:dyDescent="0.2">
      <c r="A22" s="54"/>
      <c r="B22" s="54"/>
      <c r="C22" s="32"/>
      <c r="D22" s="32"/>
      <c r="E22" s="32"/>
      <c r="F22" s="31" t="s">
        <v>13</v>
      </c>
      <c r="G22" s="31" t="s">
        <v>13</v>
      </c>
      <c r="H22" s="32"/>
      <c r="I22" s="32" t="s">
        <v>9</v>
      </c>
      <c r="J22" s="31" t="s">
        <v>13</v>
      </c>
      <c r="K22" s="32" t="s">
        <v>23</v>
      </c>
    </row>
    <row r="23" spans="1:24" ht="142" customHeight="1" x14ac:dyDescent="0.2">
      <c r="A23" s="54"/>
      <c r="B23" s="54"/>
      <c r="C23" s="32"/>
      <c r="D23" s="32"/>
      <c r="E23" s="32"/>
      <c r="F23" s="31" t="s">
        <v>13</v>
      </c>
      <c r="G23" s="31" t="s">
        <v>13</v>
      </c>
      <c r="H23" s="32"/>
      <c r="I23" s="32" t="s">
        <v>9</v>
      </c>
      <c r="J23" s="31" t="s">
        <v>13</v>
      </c>
      <c r="K23" s="32" t="s">
        <v>23</v>
      </c>
    </row>
    <row r="24" spans="1:24" ht="152" customHeight="1" x14ac:dyDescent="0.2">
      <c r="A24" s="54"/>
      <c r="B24" s="54"/>
      <c r="C24" s="32"/>
      <c r="D24" s="32"/>
      <c r="E24" s="32"/>
      <c r="F24" s="31" t="s">
        <v>13</v>
      </c>
      <c r="G24" s="31" t="s">
        <v>13</v>
      </c>
      <c r="H24" s="32"/>
      <c r="I24" s="32" t="s">
        <v>9</v>
      </c>
      <c r="J24" s="31" t="s">
        <v>13</v>
      </c>
      <c r="K24" s="32" t="s">
        <v>23</v>
      </c>
    </row>
    <row r="25" spans="1:24" ht="158" customHeight="1" x14ac:dyDescent="0.2">
      <c r="A25" s="54"/>
      <c r="B25" s="54"/>
      <c r="C25" s="32"/>
      <c r="D25" s="32"/>
      <c r="E25" s="32"/>
      <c r="F25" s="31" t="s">
        <v>13</v>
      </c>
      <c r="G25" s="31" t="s">
        <v>13</v>
      </c>
      <c r="H25" s="32"/>
      <c r="I25" s="32" t="s">
        <v>9</v>
      </c>
      <c r="J25" s="31" t="s">
        <v>13</v>
      </c>
      <c r="K25" s="32" t="s">
        <v>23</v>
      </c>
    </row>
    <row r="26" spans="1:24" ht="152" customHeight="1" x14ac:dyDescent="0.2">
      <c r="A26" s="54"/>
      <c r="B26" s="54"/>
      <c r="C26" s="32"/>
      <c r="D26" s="32"/>
      <c r="E26" s="32"/>
      <c r="F26" s="31" t="s">
        <v>13</v>
      </c>
      <c r="G26" s="31" t="s">
        <v>13</v>
      </c>
      <c r="H26" s="32"/>
      <c r="I26" s="32" t="s">
        <v>9</v>
      </c>
      <c r="J26" s="31" t="s">
        <v>13</v>
      </c>
      <c r="K26" s="32" t="s">
        <v>23</v>
      </c>
    </row>
    <row r="27" spans="1:24" ht="124" customHeight="1" x14ac:dyDescent="0.2">
      <c r="A27" s="54"/>
      <c r="B27" s="54"/>
      <c r="C27" s="32"/>
      <c r="D27" s="32"/>
      <c r="E27" s="32"/>
      <c r="F27" s="31" t="s">
        <v>13</v>
      </c>
      <c r="G27" s="31" t="s">
        <v>13</v>
      </c>
      <c r="H27" s="32"/>
      <c r="I27" s="32" t="s">
        <v>9</v>
      </c>
      <c r="J27" s="31" t="s">
        <v>13</v>
      </c>
      <c r="K27" s="32" t="s">
        <v>23</v>
      </c>
    </row>
    <row r="28" spans="1:24" ht="85" x14ac:dyDescent="0.2">
      <c r="A28" s="54"/>
      <c r="B28" s="54"/>
      <c r="C28" s="32"/>
      <c r="D28" s="32"/>
      <c r="E28" s="32"/>
      <c r="F28" s="31" t="s">
        <v>13</v>
      </c>
      <c r="G28" s="31" t="s">
        <v>13</v>
      </c>
      <c r="H28" s="32"/>
      <c r="I28" s="32" t="s">
        <v>9</v>
      </c>
      <c r="J28" s="31" t="s">
        <v>13</v>
      </c>
      <c r="K28" s="32" t="s">
        <v>23</v>
      </c>
    </row>
    <row r="32" spans="1:24" hidden="1" x14ac:dyDescent="0.2"/>
    <row r="33" spans="1:2" hidden="1" x14ac:dyDescent="0.2">
      <c r="A33" s="9" t="s">
        <v>14</v>
      </c>
      <c r="B33">
        <f>COUNTIF($A$4:$A$28,"2.1.2.")</f>
        <v>0</v>
      </c>
    </row>
    <row r="34" spans="1:2" hidden="1" x14ac:dyDescent="0.2">
      <c r="A34" s="9" t="s">
        <v>24</v>
      </c>
      <c r="B34">
        <f>COUNTIF($A$4:$A$28,"2.2.2.")</f>
        <v>0</v>
      </c>
    </row>
    <row r="35" spans="1:2" hidden="1" x14ac:dyDescent="0.2">
      <c r="A35" s="10" t="s">
        <v>417</v>
      </c>
      <c r="B35">
        <f>COUNTIF($A$4:$A$28,"2.4.n.")</f>
        <v>0</v>
      </c>
    </row>
    <row r="36" spans="1:2" hidden="1" x14ac:dyDescent="0.2">
      <c r="A36" s="10" t="s">
        <v>44</v>
      </c>
      <c r="B36">
        <f>COUNTIF($A$4:$A$28,"3.2.1.(Ativ. Comunidade)")</f>
        <v>0</v>
      </c>
    </row>
    <row r="37" spans="1:2" hidden="1" x14ac:dyDescent="0.2"/>
    <row r="38" spans="1:2" hidden="1" x14ac:dyDescent="0.2">
      <c r="A38" s="9" t="s">
        <v>16</v>
      </c>
      <c r="B38">
        <f>COUNTIF($B$4:$B$28,"2.1.2.A")</f>
        <v>0</v>
      </c>
    </row>
    <row r="39" spans="1:2" hidden="1" x14ac:dyDescent="0.2">
      <c r="A39" s="9" t="s">
        <v>17</v>
      </c>
      <c r="B39">
        <f>COUNTIF($B$4:$B$28,"2.1.2.B")</f>
        <v>0</v>
      </c>
    </row>
    <row r="40" spans="1:2" hidden="1" x14ac:dyDescent="0.2">
      <c r="A40" s="9" t="s">
        <v>18</v>
      </c>
      <c r="B40">
        <f>COUNTIF($B$4:$B$28,"2.1.2.C")</f>
        <v>0</v>
      </c>
    </row>
    <row r="41" spans="1:2" hidden="1" x14ac:dyDescent="0.2">
      <c r="A41" s="9" t="s">
        <v>19</v>
      </c>
      <c r="B41">
        <f>COUNTIF($B$4:$B$28,"2.1.2.D")</f>
        <v>0</v>
      </c>
    </row>
    <row r="42" spans="1:2" hidden="1" x14ac:dyDescent="0.2">
      <c r="A42" s="9" t="s">
        <v>20</v>
      </c>
      <c r="B42">
        <f>COUNTIF($B$4:$B$28,"2.1.2.E")</f>
        <v>0</v>
      </c>
    </row>
    <row r="43" spans="1:2" hidden="1" x14ac:dyDescent="0.2">
      <c r="A43" s="9" t="s">
        <v>25</v>
      </c>
      <c r="B43">
        <f>COUNTIF($B$4:$B$28,"2.2.2.A")</f>
        <v>0</v>
      </c>
    </row>
    <row r="44" spans="1:2" hidden="1" x14ac:dyDescent="0.2">
      <c r="A44" s="9" t="s">
        <v>26</v>
      </c>
      <c r="B44">
        <f>COUNTIF($B$4:$B$28,"2.2.2.B")</f>
        <v>0</v>
      </c>
    </row>
    <row r="45" spans="1:2" hidden="1" x14ac:dyDescent="0.2">
      <c r="A45" s="9" t="s">
        <v>27</v>
      </c>
      <c r="B45">
        <f>COUNTIF($B$4:$B$28,"2.2.2.C")</f>
        <v>0</v>
      </c>
    </row>
    <row r="46" spans="1:2" hidden="1" x14ac:dyDescent="0.2">
      <c r="A46" s="9" t="s">
        <v>28</v>
      </c>
      <c r="B46">
        <f>COUNTIF($B$4:$B$28,"2.2.2.D")</f>
        <v>0</v>
      </c>
    </row>
    <row r="47" spans="1:2" hidden="1" x14ac:dyDescent="0.2">
      <c r="A47" s="9" t="s">
        <v>29</v>
      </c>
      <c r="B47">
        <f>COUNTIF($B$4:$B$28,"2.2.2.E")</f>
        <v>0</v>
      </c>
    </row>
    <row r="48" spans="1:2" hidden="1" x14ac:dyDescent="0.2">
      <c r="A48" s="9" t="s">
        <v>412</v>
      </c>
      <c r="B48">
        <f>COUNTIF($B$4:$B$28,"2.4.n.A")</f>
        <v>0</v>
      </c>
    </row>
    <row r="49" spans="1:2" hidden="1" x14ac:dyDescent="0.2">
      <c r="A49" s="9" t="s">
        <v>413</v>
      </c>
      <c r="B49">
        <f>COUNTIF($B$4:$B$28,"2.4.n.B")</f>
        <v>0</v>
      </c>
    </row>
    <row r="50" spans="1:2" hidden="1" x14ac:dyDescent="0.2">
      <c r="A50" s="9" t="s">
        <v>414</v>
      </c>
      <c r="B50">
        <f>COUNTIF($B$4:$B$28,"2.4.n.C")</f>
        <v>0</v>
      </c>
    </row>
    <row r="51" spans="1:2" hidden="1" x14ac:dyDescent="0.2">
      <c r="A51" s="9" t="s">
        <v>415</v>
      </c>
      <c r="B51">
        <f>COUNTIF($B$4:$B$28,"2.4.n.D")</f>
        <v>0</v>
      </c>
    </row>
    <row r="52" spans="1:2" hidden="1" x14ac:dyDescent="0.2">
      <c r="A52" s="9" t="s">
        <v>416</v>
      </c>
      <c r="B52">
        <f>COUNTIF($B$4:$B$28,"2.4.n.E")</f>
        <v>0</v>
      </c>
    </row>
    <row r="53" spans="1:2" hidden="1" x14ac:dyDescent="0.2">
      <c r="A53" s="10" t="s">
        <v>45</v>
      </c>
      <c r="B53">
        <f>COUNTIF($B$4:$B$28,"3.2.1.(AC)A")</f>
        <v>0</v>
      </c>
    </row>
    <row r="54" spans="1:2" hidden="1" x14ac:dyDescent="0.2">
      <c r="A54" s="10" t="s">
        <v>46</v>
      </c>
      <c r="B54">
        <f>COUNTIF($B$4:$B$28,"3.2.1.(AC)B")</f>
        <v>0</v>
      </c>
    </row>
    <row r="55" spans="1:2" hidden="1" x14ac:dyDescent="0.2">
      <c r="A55" s="10" t="s">
        <v>47</v>
      </c>
      <c r="B55">
        <f>COUNTIF($B$4:$B$28,"3.2.1.(AC)C")</f>
        <v>0</v>
      </c>
    </row>
    <row r="56" spans="1:2" hidden="1" x14ac:dyDescent="0.2">
      <c r="A56" s="10" t="s">
        <v>48</v>
      </c>
      <c r="B56">
        <f>COUNTIF($B$4:$B$28,"3.2.1.(AC)D")</f>
        <v>0</v>
      </c>
    </row>
    <row r="57" spans="1:2" hidden="1" x14ac:dyDescent="0.2">
      <c r="A57" s="10" t="s">
        <v>49</v>
      </c>
      <c r="B57">
        <f>COUNTIF($B$4:$B$28,"3.2.1.(AC)E")</f>
        <v>0</v>
      </c>
    </row>
  </sheetData>
  <sheetProtection algorithmName="SHA-512" hashValue="gUbenCMJEQ82ObkV7ZSkzSGchQ1NzEe50h457HAI2BLDfQE2OGSVT+2F1VQSgSxzDd319nee3EiO17P9kHUEaA==" saltValue="PuDDZ2vkBa8rKM5auDI32Q==" spinCount="100000" sheet="1" objects="1" scenarios="1"/>
  <dataValidations count="3">
    <dataValidation type="textLength" allowBlank="1" showInputMessage="1" showErrorMessage="1" errorTitle="Tamnaho do texto" error="Máximo de 500 caracteres" sqref="C4:E28" xr:uid="{8E33B4C4-62F8-6A42-9B27-02967E20F5BE}">
      <formula1>0</formula1>
      <formula2>500</formula2>
    </dataValidation>
    <dataValidation type="list" allowBlank="1" showInputMessage="1" showErrorMessage="1" sqref="A4:A28" xr:uid="{F1E88752-3097-A348-8602-9984FEDF720E}">
      <formula1>$U$2:$U$5</formula1>
    </dataValidation>
    <dataValidation type="list" allowBlank="1" showInputMessage="1" showErrorMessage="1" sqref="B4:B28" xr:uid="{D61D9800-7526-324A-8CB6-03E526673E7A}">
      <formula1>$X$2:$X$25</formula1>
    </dataValidation>
  </dataValidation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6BE5-B5B5-0A43-ADE2-678C5710B72A}">
  <dimension ref="A1:Z51"/>
  <sheetViews>
    <sheetView topLeftCell="A26" workbookViewId="0">
      <selection activeCell="E3" sqref="E3"/>
    </sheetView>
  </sheetViews>
  <sheetFormatPr baseColWidth="10" defaultRowHeight="16" x14ac:dyDescent="0.2"/>
  <cols>
    <col min="1" max="1" width="26.6640625" customWidth="1"/>
    <col min="2" max="2" width="12" customWidth="1"/>
    <col min="3" max="3" width="63.33203125" style="2" customWidth="1"/>
    <col min="4" max="4" width="66.83203125" style="2" customWidth="1"/>
    <col min="5" max="5" width="59.1640625" style="2" customWidth="1"/>
    <col min="6" max="6" width="24.5" style="3" customWidth="1"/>
    <col min="7" max="7" width="31.1640625" style="3" customWidth="1"/>
    <col min="8" max="8" width="43.83203125" style="2" customWidth="1"/>
    <col min="9" max="9" width="48.5" style="2" customWidth="1"/>
    <col min="10" max="10" width="55" style="3" customWidth="1"/>
    <col min="11" max="11" width="52.5" style="2" customWidth="1"/>
    <col min="21" max="21" width="0" style="10" hidden="1" customWidth="1"/>
    <col min="22" max="24" width="0" hidden="1" customWidth="1"/>
    <col min="26" max="26" width="10.83203125" style="10"/>
  </cols>
  <sheetData>
    <row r="1" spans="1:26" s="5" customFormat="1" ht="25" customHeight="1" x14ac:dyDescent="0.2">
      <c r="A1" s="4" t="s">
        <v>30</v>
      </c>
      <c r="C1" s="33"/>
      <c r="D1" s="33"/>
      <c r="E1" s="33"/>
      <c r="F1" s="34"/>
      <c r="G1" s="34"/>
      <c r="H1" s="33"/>
      <c r="I1" s="33"/>
      <c r="J1" s="34"/>
      <c r="K1" s="33"/>
      <c r="U1" s="9"/>
      <c r="Z1" s="9"/>
    </row>
    <row r="2" spans="1:26" s="5" customFormat="1" ht="86" customHeight="1" x14ac:dyDescent="0.2">
      <c r="A2" s="4"/>
      <c r="C2" s="33"/>
      <c r="D2" s="33"/>
      <c r="E2" s="33"/>
      <c r="F2" s="34"/>
      <c r="G2" s="34"/>
      <c r="H2" s="33"/>
      <c r="I2" s="33"/>
      <c r="J2" s="34"/>
      <c r="K2" s="33"/>
      <c r="U2" s="9" t="s">
        <v>14</v>
      </c>
      <c r="X2" s="9" t="s">
        <v>16</v>
      </c>
      <c r="Z2" s="9"/>
    </row>
    <row r="3" spans="1:26" s="1" customFormat="1" ht="54" customHeight="1" x14ac:dyDescent="0.2">
      <c r="A3" s="6" t="s">
        <v>1</v>
      </c>
      <c r="B3" s="6" t="s">
        <v>2</v>
      </c>
      <c r="C3" s="7" t="s">
        <v>5</v>
      </c>
      <c r="D3" s="7" t="s">
        <v>36</v>
      </c>
      <c r="E3" s="7" t="s">
        <v>37</v>
      </c>
      <c r="F3" s="8" t="s">
        <v>33</v>
      </c>
      <c r="G3" s="8" t="s">
        <v>34</v>
      </c>
      <c r="H3" s="7" t="s">
        <v>8</v>
      </c>
      <c r="I3" s="7" t="s">
        <v>7</v>
      </c>
      <c r="J3" s="8" t="s">
        <v>10</v>
      </c>
      <c r="K3" s="7" t="s">
        <v>11</v>
      </c>
      <c r="U3" s="10" t="s">
        <v>417</v>
      </c>
      <c r="X3" s="9" t="s">
        <v>17</v>
      </c>
      <c r="Z3" s="10"/>
    </row>
    <row r="4" spans="1:26" ht="192" customHeight="1" x14ac:dyDescent="0.2">
      <c r="A4" s="54"/>
      <c r="B4" s="54"/>
      <c r="C4" s="32"/>
      <c r="D4" s="55" t="s">
        <v>31</v>
      </c>
      <c r="E4" s="55" t="s">
        <v>32</v>
      </c>
      <c r="F4" s="31" t="s">
        <v>13</v>
      </c>
      <c r="G4" s="31" t="s">
        <v>13</v>
      </c>
      <c r="H4" s="32"/>
      <c r="I4" s="32"/>
      <c r="J4" s="31" t="s">
        <v>13</v>
      </c>
      <c r="K4" s="32" t="s">
        <v>35</v>
      </c>
      <c r="U4" s="10" t="s">
        <v>38</v>
      </c>
      <c r="X4" s="9" t="s">
        <v>18</v>
      </c>
    </row>
    <row r="5" spans="1:26" ht="200" customHeight="1" x14ac:dyDescent="0.2">
      <c r="A5" s="54"/>
      <c r="B5" s="54"/>
      <c r="C5" s="32"/>
      <c r="D5" s="55" t="s">
        <v>31</v>
      </c>
      <c r="E5" s="55" t="s">
        <v>32</v>
      </c>
      <c r="F5" s="31" t="s">
        <v>13</v>
      </c>
      <c r="G5" s="31" t="s">
        <v>13</v>
      </c>
      <c r="H5" s="32"/>
      <c r="I5" s="32"/>
      <c r="J5" s="31" t="s">
        <v>13</v>
      </c>
      <c r="K5" s="32" t="s">
        <v>35</v>
      </c>
      <c r="X5" s="9" t="s">
        <v>19</v>
      </c>
    </row>
    <row r="6" spans="1:26" ht="192" customHeight="1" x14ac:dyDescent="0.2">
      <c r="A6" s="54"/>
      <c r="B6" s="54"/>
      <c r="C6" s="32"/>
      <c r="D6" s="55" t="s">
        <v>31</v>
      </c>
      <c r="E6" s="55" t="s">
        <v>32</v>
      </c>
      <c r="F6" s="31" t="s">
        <v>13</v>
      </c>
      <c r="G6" s="31" t="s">
        <v>13</v>
      </c>
      <c r="H6" s="32"/>
      <c r="I6" s="32"/>
      <c r="J6" s="31" t="s">
        <v>13</v>
      </c>
      <c r="K6" s="32" t="s">
        <v>35</v>
      </c>
      <c r="X6" s="9" t="s">
        <v>20</v>
      </c>
    </row>
    <row r="7" spans="1:26" ht="179" customHeight="1" x14ac:dyDescent="0.2">
      <c r="A7" s="54"/>
      <c r="B7" s="54"/>
      <c r="C7" s="32"/>
      <c r="D7" s="55" t="s">
        <v>31</v>
      </c>
      <c r="E7" s="55" t="s">
        <v>32</v>
      </c>
      <c r="F7" s="31" t="s">
        <v>13</v>
      </c>
      <c r="G7" s="31" t="s">
        <v>13</v>
      </c>
      <c r="H7" s="32"/>
      <c r="I7" s="32"/>
      <c r="J7" s="31" t="s">
        <v>13</v>
      </c>
      <c r="K7" s="32" t="s">
        <v>35</v>
      </c>
      <c r="X7" s="9" t="s">
        <v>412</v>
      </c>
    </row>
    <row r="8" spans="1:26" ht="163" customHeight="1" x14ac:dyDescent="0.2">
      <c r="A8" s="54"/>
      <c r="B8" s="54"/>
      <c r="C8" s="32"/>
      <c r="D8" s="55" t="s">
        <v>31</v>
      </c>
      <c r="E8" s="55" t="s">
        <v>32</v>
      </c>
      <c r="F8" s="31" t="s">
        <v>13</v>
      </c>
      <c r="G8" s="31" t="s">
        <v>13</v>
      </c>
      <c r="H8" s="32"/>
      <c r="I8" s="32"/>
      <c r="J8" s="31" t="s">
        <v>13</v>
      </c>
      <c r="K8" s="32" t="s">
        <v>35</v>
      </c>
      <c r="X8" s="9" t="s">
        <v>413</v>
      </c>
    </row>
    <row r="9" spans="1:26" ht="179" customHeight="1" x14ac:dyDescent="0.2">
      <c r="A9" s="54"/>
      <c r="B9" s="54"/>
      <c r="C9" s="32"/>
      <c r="D9" s="55" t="s">
        <v>31</v>
      </c>
      <c r="E9" s="55" t="s">
        <v>32</v>
      </c>
      <c r="F9" s="31" t="s">
        <v>13</v>
      </c>
      <c r="G9" s="31" t="s">
        <v>13</v>
      </c>
      <c r="H9" s="32"/>
      <c r="I9" s="32"/>
      <c r="J9" s="31" t="s">
        <v>13</v>
      </c>
      <c r="K9" s="32" t="s">
        <v>35</v>
      </c>
      <c r="X9" s="9" t="s">
        <v>414</v>
      </c>
    </row>
    <row r="10" spans="1:26" ht="183" customHeight="1" x14ac:dyDescent="0.2">
      <c r="A10" s="54"/>
      <c r="B10" s="54"/>
      <c r="C10" s="32"/>
      <c r="D10" s="55" t="s">
        <v>31</v>
      </c>
      <c r="E10" s="55" t="s">
        <v>32</v>
      </c>
      <c r="F10" s="31" t="s">
        <v>13</v>
      </c>
      <c r="G10" s="31" t="s">
        <v>13</v>
      </c>
      <c r="H10" s="32"/>
      <c r="I10" s="32"/>
      <c r="J10" s="31" t="s">
        <v>13</v>
      </c>
      <c r="K10" s="32" t="s">
        <v>35</v>
      </c>
      <c r="X10" s="9" t="s">
        <v>415</v>
      </c>
    </row>
    <row r="11" spans="1:26" ht="185" customHeight="1" x14ac:dyDescent="0.2">
      <c r="A11" s="54"/>
      <c r="B11" s="54"/>
      <c r="C11" s="32"/>
      <c r="D11" s="55" t="s">
        <v>31</v>
      </c>
      <c r="E11" s="55" t="s">
        <v>32</v>
      </c>
      <c r="F11" s="31" t="s">
        <v>13</v>
      </c>
      <c r="G11" s="31" t="s">
        <v>13</v>
      </c>
      <c r="H11" s="32"/>
      <c r="I11" s="32"/>
      <c r="J11" s="31" t="s">
        <v>13</v>
      </c>
      <c r="K11" s="32" t="s">
        <v>35</v>
      </c>
      <c r="X11" s="9" t="s">
        <v>416</v>
      </c>
    </row>
    <row r="12" spans="1:26" ht="188" customHeight="1" x14ac:dyDescent="0.2">
      <c r="A12" s="54"/>
      <c r="B12" s="54"/>
      <c r="C12" s="32"/>
      <c r="D12" s="55" t="s">
        <v>31</v>
      </c>
      <c r="E12" s="55" t="s">
        <v>32</v>
      </c>
      <c r="F12" s="31" t="s">
        <v>13</v>
      </c>
      <c r="G12" s="31" t="s">
        <v>13</v>
      </c>
      <c r="H12" s="32"/>
      <c r="I12" s="32"/>
      <c r="J12" s="31" t="s">
        <v>13</v>
      </c>
      <c r="K12" s="32" t="s">
        <v>35</v>
      </c>
      <c r="X12" s="10" t="s">
        <v>43</v>
      </c>
    </row>
    <row r="13" spans="1:26" ht="184" customHeight="1" x14ac:dyDescent="0.2">
      <c r="A13" s="54"/>
      <c r="B13" s="54"/>
      <c r="C13" s="32"/>
      <c r="D13" s="55" t="s">
        <v>31</v>
      </c>
      <c r="E13" s="55" t="s">
        <v>32</v>
      </c>
      <c r="F13" s="31" t="s">
        <v>13</v>
      </c>
      <c r="G13" s="31" t="s">
        <v>13</v>
      </c>
      <c r="H13" s="32"/>
      <c r="I13" s="32"/>
      <c r="J13" s="31" t="s">
        <v>13</v>
      </c>
      <c r="K13" s="32" t="s">
        <v>35</v>
      </c>
      <c r="X13" s="10" t="s">
        <v>39</v>
      </c>
    </row>
    <row r="14" spans="1:26" ht="187" customHeight="1" x14ac:dyDescent="0.2">
      <c r="A14" s="54"/>
      <c r="B14" s="54"/>
      <c r="C14" s="32"/>
      <c r="D14" s="55" t="s">
        <v>31</v>
      </c>
      <c r="E14" s="55" t="s">
        <v>32</v>
      </c>
      <c r="F14" s="31" t="s">
        <v>13</v>
      </c>
      <c r="G14" s="31" t="s">
        <v>13</v>
      </c>
      <c r="H14" s="32"/>
      <c r="I14" s="32"/>
      <c r="J14" s="31" t="s">
        <v>13</v>
      </c>
      <c r="K14" s="32" t="s">
        <v>35</v>
      </c>
      <c r="X14" s="10" t="s">
        <v>40</v>
      </c>
    </row>
    <row r="15" spans="1:26" ht="198" customHeight="1" x14ac:dyDescent="0.2">
      <c r="A15" s="54"/>
      <c r="B15" s="54"/>
      <c r="C15" s="32"/>
      <c r="D15" s="55" t="s">
        <v>31</v>
      </c>
      <c r="E15" s="55" t="s">
        <v>32</v>
      </c>
      <c r="F15" s="31" t="s">
        <v>13</v>
      </c>
      <c r="G15" s="31" t="s">
        <v>13</v>
      </c>
      <c r="H15" s="32"/>
      <c r="I15" s="32"/>
      <c r="J15" s="31" t="s">
        <v>13</v>
      </c>
      <c r="K15" s="32" t="s">
        <v>35</v>
      </c>
      <c r="X15" s="10" t="s">
        <v>41</v>
      </c>
    </row>
    <row r="16" spans="1:26" ht="219" customHeight="1" x14ac:dyDescent="0.2">
      <c r="A16" s="54"/>
      <c r="B16" s="54"/>
      <c r="C16" s="32"/>
      <c r="D16" s="55" t="s">
        <v>31</v>
      </c>
      <c r="E16" s="55" t="s">
        <v>32</v>
      </c>
      <c r="F16" s="31" t="s">
        <v>13</v>
      </c>
      <c r="G16" s="31" t="s">
        <v>13</v>
      </c>
      <c r="H16" s="32"/>
      <c r="I16" s="32"/>
      <c r="J16" s="31" t="s">
        <v>13</v>
      </c>
      <c r="K16" s="32" t="s">
        <v>35</v>
      </c>
      <c r="X16" s="10" t="s">
        <v>42</v>
      </c>
    </row>
    <row r="17" spans="1:11" ht="203" customHeight="1" x14ac:dyDescent="0.2">
      <c r="A17" s="54"/>
      <c r="B17" s="54"/>
      <c r="C17" s="32"/>
      <c r="D17" s="55" t="s">
        <v>31</v>
      </c>
      <c r="E17" s="55" t="s">
        <v>32</v>
      </c>
      <c r="F17" s="31" t="s">
        <v>13</v>
      </c>
      <c r="G17" s="31" t="s">
        <v>13</v>
      </c>
      <c r="H17" s="32"/>
      <c r="I17" s="32"/>
      <c r="J17" s="31" t="s">
        <v>13</v>
      </c>
      <c r="K17" s="32" t="s">
        <v>35</v>
      </c>
    </row>
    <row r="18" spans="1:11" ht="215" customHeight="1" x14ac:dyDescent="0.2">
      <c r="A18" s="54"/>
      <c r="B18" s="54"/>
      <c r="C18" s="32"/>
      <c r="D18" s="55" t="s">
        <v>31</v>
      </c>
      <c r="E18" s="55" t="s">
        <v>32</v>
      </c>
      <c r="F18" s="31" t="s">
        <v>13</v>
      </c>
      <c r="G18" s="31" t="s">
        <v>13</v>
      </c>
      <c r="H18" s="32"/>
      <c r="I18" s="32"/>
      <c r="J18" s="31" t="s">
        <v>13</v>
      </c>
      <c r="K18" s="32" t="s">
        <v>35</v>
      </c>
    </row>
    <row r="19" spans="1:11" ht="220" customHeight="1" x14ac:dyDescent="0.2">
      <c r="A19" s="54"/>
      <c r="B19" s="54"/>
      <c r="C19" s="32"/>
      <c r="D19" s="55" t="s">
        <v>31</v>
      </c>
      <c r="E19" s="55" t="s">
        <v>32</v>
      </c>
      <c r="F19" s="31" t="s">
        <v>13</v>
      </c>
      <c r="G19" s="31" t="s">
        <v>13</v>
      </c>
      <c r="H19" s="32"/>
      <c r="I19" s="32"/>
      <c r="J19" s="31" t="s">
        <v>13</v>
      </c>
      <c r="K19" s="32" t="s">
        <v>35</v>
      </c>
    </row>
    <row r="20" spans="1:11" ht="206" customHeight="1" x14ac:dyDescent="0.2">
      <c r="A20" s="54"/>
      <c r="B20" s="54"/>
      <c r="C20" s="32"/>
      <c r="D20" s="55" t="s">
        <v>31</v>
      </c>
      <c r="E20" s="55" t="s">
        <v>32</v>
      </c>
      <c r="F20" s="31" t="s">
        <v>13</v>
      </c>
      <c r="G20" s="31" t="s">
        <v>13</v>
      </c>
      <c r="H20" s="32"/>
      <c r="I20" s="32"/>
      <c r="J20" s="31" t="s">
        <v>13</v>
      </c>
      <c r="K20" s="32" t="s">
        <v>35</v>
      </c>
    </row>
    <row r="21" spans="1:11" ht="211" customHeight="1" x14ac:dyDescent="0.2">
      <c r="A21" s="54"/>
      <c r="B21" s="54"/>
      <c r="C21" s="32"/>
      <c r="D21" s="55" t="s">
        <v>31</v>
      </c>
      <c r="E21" s="55" t="s">
        <v>32</v>
      </c>
      <c r="F21" s="31" t="s">
        <v>13</v>
      </c>
      <c r="G21" s="31" t="s">
        <v>13</v>
      </c>
      <c r="H21" s="32"/>
      <c r="I21" s="32"/>
      <c r="J21" s="31" t="s">
        <v>13</v>
      </c>
      <c r="K21" s="32" t="s">
        <v>35</v>
      </c>
    </row>
    <row r="22" spans="1:11" ht="192" customHeight="1" x14ac:dyDescent="0.2">
      <c r="A22" s="54"/>
      <c r="B22" s="54"/>
      <c r="C22" s="32"/>
      <c r="D22" s="55" t="s">
        <v>31</v>
      </c>
      <c r="E22" s="55" t="s">
        <v>32</v>
      </c>
      <c r="F22" s="31" t="s">
        <v>13</v>
      </c>
      <c r="G22" s="31" t="s">
        <v>13</v>
      </c>
      <c r="H22" s="32"/>
      <c r="I22" s="32"/>
      <c r="J22" s="31" t="s">
        <v>13</v>
      </c>
      <c r="K22" s="32" t="s">
        <v>35</v>
      </c>
    </row>
    <row r="23" spans="1:11" ht="168" customHeight="1" x14ac:dyDescent="0.2">
      <c r="A23" s="54"/>
      <c r="B23" s="54"/>
      <c r="C23" s="32"/>
      <c r="D23" s="55" t="s">
        <v>31</v>
      </c>
      <c r="E23" s="55" t="s">
        <v>32</v>
      </c>
      <c r="F23" s="31" t="s">
        <v>13</v>
      </c>
      <c r="G23" s="31" t="s">
        <v>13</v>
      </c>
      <c r="H23" s="32"/>
      <c r="I23" s="32"/>
      <c r="J23" s="31" t="s">
        <v>13</v>
      </c>
      <c r="K23" s="32" t="s">
        <v>35</v>
      </c>
    </row>
    <row r="24" spans="1:11" ht="178" customHeight="1" x14ac:dyDescent="0.2">
      <c r="A24" s="54"/>
      <c r="B24" s="54"/>
      <c r="C24" s="32"/>
      <c r="D24" s="55" t="s">
        <v>31</v>
      </c>
      <c r="E24" s="55" t="s">
        <v>32</v>
      </c>
      <c r="F24" s="31" t="s">
        <v>13</v>
      </c>
      <c r="G24" s="31" t="s">
        <v>13</v>
      </c>
      <c r="H24" s="32"/>
      <c r="I24" s="32"/>
      <c r="J24" s="31" t="s">
        <v>13</v>
      </c>
      <c r="K24" s="32" t="s">
        <v>35</v>
      </c>
    </row>
    <row r="25" spans="1:11" ht="185" customHeight="1" x14ac:dyDescent="0.2">
      <c r="A25" s="54"/>
      <c r="B25" s="54"/>
      <c r="C25" s="32"/>
      <c r="D25" s="55" t="s">
        <v>31</v>
      </c>
      <c r="E25" s="55" t="s">
        <v>32</v>
      </c>
      <c r="F25" s="31" t="s">
        <v>13</v>
      </c>
      <c r="G25" s="31" t="s">
        <v>13</v>
      </c>
      <c r="H25" s="32"/>
      <c r="I25" s="32"/>
      <c r="J25" s="31" t="s">
        <v>13</v>
      </c>
      <c r="K25" s="32" t="s">
        <v>35</v>
      </c>
    </row>
    <row r="26" spans="1:11" ht="160" customHeight="1" x14ac:dyDescent="0.2">
      <c r="A26" s="54"/>
      <c r="B26" s="54"/>
      <c r="C26" s="32"/>
      <c r="D26" s="55" t="s">
        <v>31</v>
      </c>
      <c r="E26" s="55" t="s">
        <v>32</v>
      </c>
      <c r="F26" s="31" t="s">
        <v>13</v>
      </c>
      <c r="G26" s="31" t="s">
        <v>13</v>
      </c>
      <c r="H26" s="32"/>
      <c r="I26" s="32"/>
      <c r="J26" s="31" t="s">
        <v>13</v>
      </c>
      <c r="K26" s="32" t="s">
        <v>35</v>
      </c>
    </row>
    <row r="27" spans="1:11" ht="149" customHeight="1" x14ac:dyDescent="0.2">
      <c r="A27" s="54"/>
      <c r="B27" s="54"/>
      <c r="C27" s="32"/>
      <c r="D27" s="55" t="s">
        <v>31</v>
      </c>
      <c r="E27" s="55" t="s">
        <v>32</v>
      </c>
      <c r="F27" s="31" t="s">
        <v>13</v>
      </c>
      <c r="G27" s="31" t="s">
        <v>13</v>
      </c>
      <c r="H27" s="32"/>
      <c r="I27" s="32"/>
      <c r="J27" s="31" t="s">
        <v>13</v>
      </c>
      <c r="K27" s="32" t="s">
        <v>35</v>
      </c>
    </row>
    <row r="28" spans="1:11" ht="179" customHeight="1" x14ac:dyDescent="0.2">
      <c r="A28" s="54"/>
      <c r="B28" s="54"/>
      <c r="C28" s="32"/>
      <c r="D28" s="55" t="s">
        <v>31</v>
      </c>
      <c r="E28" s="55" t="s">
        <v>32</v>
      </c>
      <c r="F28" s="31" t="s">
        <v>13</v>
      </c>
      <c r="G28" s="31" t="s">
        <v>13</v>
      </c>
      <c r="H28" s="32"/>
      <c r="I28" s="32"/>
      <c r="J28" s="31" t="s">
        <v>13</v>
      </c>
      <c r="K28" s="32" t="s">
        <v>35</v>
      </c>
    </row>
    <row r="33" spans="1:2" hidden="1" x14ac:dyDescent="0.2">
      <c r="A33" s="9" t="s">
        <v>14</v>
      </c>
      <c r="B33">
        <f>COUNTIF($A$4:$A$28,"2.1.2.")</f>
        <v>0</v>
      </c>
    </row>
    <row r="34" spans="1:2" hidden="1" x14ac:dyDescent="0.2">
      <c r="A34" s="10" t="s">
        <v>417</v>
      </c>
      <c r="B34">
        <f>COUNTIF($A$4:$A$28,"2.4.n.")</f>
        <v>0</v>
      </c>
    </row>
    <row r="35" spans="1:2" hidden="1" x14ac:dyDescent="0.2">
      <c r="A35" s="10" t="s">
        <v>38</v>
      </c>
      <c r="B35">
        <f>COUNTIF($A$4:$A$28,"3.2.1.(Transferência tecnologia)")</f>
        <v>0</v>
      </c>
    </row>
    <row r="36" spans="1:2" hidden="1" x14ac:dyDescent="0.2"/>
    <row r="37" spans="1:2" hidden="1" x14ac:dyDescent="0.2">
      <c r="A37" s="9" t="s">
        <v>16</v>
      </c>
      <c r="B37">
        <f>COUNTIF($B$4:$B$28,"2.1.2.A")</f>
        <v>0</v>
      </c>
    </row>
    <row r="38" spans="1:2" hidden="1" x14ac:dyDescent="0.2">
      <c r="A38" s="9" t="s">
        <v>17</v>
      </c>
      <c r="B38">
        <f>COUNTIF($B$4:$B$28,"2.1.2.B")</f>
        <v>0</v>
      </c>
    </row>
    <row r="39" spans="1:2" hidden="1" x14ac:dyDescent="0.2">
      <c r="A39" s="9" t="s">
        <v>18</v>
      </c>
      <c r="B39">
        <f>COUNTIF($B$4:$B$28,"2.1.2.C")</f>
        <v>0</v>
      </c>
    </row>
    <row r="40" spans="1:2" hidden="1" x14ac:dyDescent="0.2">
      <c r="A40" s="9" t="s">
        <v>19</v>
      </c>
      <c r="B40">
        <f>COUNTIF($B$4:$B$28,"2.1.2.D")</f>
        <v>0</v>
      </c>
    </row>
    <row r="41" spans="1:2" hidden="1" x14ac:dyDescent="0.2">
      <c r="A41" s="9" t="s">
        <v>20</v>
      </c>
      <c r="B41">
        <f>COUNTIF($B$4:$B$28,"2.1.2.E")</f>
        <v>0</v>
      </c>
    </row>
    <row r="42" spans="1:2" hidden="1" x14ac:dyDescent="0.2">
      <c r="A42" s="9" t="s">
        <v>412</v>
      </c>
      <c r="B42">
        <f>COUNTIF($B$4:$B$28,"2.4.n.A")</f>
        <v>0</v>
      </c>
    </row>
    <row r="43" spans="1:2" hidden="1" x14ac:dyDescent="0.2">
      <c r="A43" s="9" t="s">
        <v>413</v>
      </c>
      <c r="B43">
        <f>COUNTIF($B$4:$B$28,"2.4.n.B")</f>
        <v>0</v>
      </c>
    </row>
    <row r="44" spans="1:2" hidden="1" x14ac:dyDescent="0.2">
      <c r="A44" s="9" t="s">
        <v>414</v>
      </c>
      <c r="B44">
        <f>COUNTIF($B$4:$B$28,"2.4.n.C")</f>
        <v>0</v>
      </c>
    </row>
    <row r="45" spans="1:2" hidden="1" x14ac:dyDescent="0.2">
      <c r="A45" s="9" t="s">
        <v>415</v>
      </c>
      <c r="B45">
        <f>COUNTIF($B$4:$B$28,"2.4.n.D")</f>
        <v>0</v>
      </c>
    </row>
    <row r="46" spans="1:2" hidden="1" x14ac:dyDescent="0.2">
      <c r="A46" s="9" t="s">
        <v>416</v>
      </c>
      <c r="B46">
        <f>COUNTIF($B$4:$B$28,"2.4.n.E")</f>
        <v>0</v>
      </c>
    </row>
    <row r="47" spans="1:2" hidden="1" x14ac:dyDescent="0.2">
      <c r="A47" s="10" t="s">
        <v>43</v>
      </c>
      <c r="B47">
        <f>COUNTIF($B$4:$B$28,"3.2.1.(TT)A")</f>
        <v>0</v>
      </c>
    </row>
    <row r="48" spans="1:2" hidden="1" x14ac:dyDescent="0.2">
      <c r="A48" s="10" t="s">
        <v>39</v>
      </c>
      <c r="B48">
        <f>COUNTIF($B$4:$B$28,"3.2.1.(TT)B")</f>
        <v>0</v>
      </c>
    </row>
    <row r="49" spans="1:2" hidden="1" x14ac:dyDescent="0.2">
      <c r="A49" s="10" t="s">
        <v>40</v>
      </c>
      <c r="B49">
        <f>COUNTIF($B$4:$B$28,"3.2.1.(TT)C")</f>
        <v>0</v>
      </c>
    </row>
    <row r="50" spans="1:2" hidden="1" x14ac:dyDescent="0.2">
      <c r="A50" s="10" t="s">
        <v>41</v>
      </c>
      <c r="B50">
        <f>COUNTIF($B$4:$B$28,"3.2.1.(TT)D")</f>
        <v>0</v>
      </c>
    </row>
    <row r="51" spans="1:2" hidden="1" x14ac:dyDescent="0.2">
      <c r="A51" s="10" t="s">
        <v>42</v>
      </c>
      <c r="B51">
        <f>COUNTIF($B$4:$B$28,"3.2.1.(TT)E")</f>
        <v>0</v>
      </c>
    </row>
  </sheetData>
  <sheetProtection algorithmName="SHA-512" hashValue="9+7BMeuDa6gsNvsuUXotOxraw77NC5/LJ5pk2HfNS+IZ5xPDQYakqlxxxTFNEvNNX5k0c6WKaU54/X+FdRk/CA==" saltValue="sVfFcdZUcHRVRkHDwd9hKw==" spinCount="100000" sheet="1" objects="1" scenarios="1"/>
  <dataValidations count="3">
    <dataValidation type="textLength" allowBlank="1" showInputMessage="1" showErrorMessage="1" errorTitle="Tamnaho do texto" error="Máximo de 500 caracteres" sqref="C4:C28" xr:uid="{6FBA7A9D-4487-EC49-8599-AE135CF50490}">
      <formula1>0</formula1>
      <formula2>500</formula2>
    </dataValidation>
    <dataValidation type="list" allowBlank="1" showInputMessage="1" showErrorMessage="1" sqref="A4:A28" xr:uid="{00FD7D03-2165-2A48-A4E2-6656251AD394}">
      <formula1>$U$2:$U$4</formula1>
    </dataValidation>
    <dataValidation type="list" allowBlank="1" showInputMessage="1" showErrorMessage="1" sqref="B4:B28" xr:uid="{B3C6258D-881D-6A4F-8B3E-94C2405CBA7A}">
      <formula1>$X$2:$X$16</formula1>
    </dataValidation>
  </dataValidation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C49A-DDB8-6442-B673-43B54B07A8D7}">
  <dimension ref="A1:Z51"/>
  <sheetViews>
    <sheetView topLeftCell="A18" workbookViewId="0">
      <selection activeCell="B20" sqref="B20"/>
    </sheetView>
  </sheetViews>
  <sheetFormatPr baseColWidth="10" defaultRowHeight="16" x14ac:dyDescent="0.2"/>
  <cols>
    <col min="1" max="1" width="26.6640625" customWidth="1"/>
    <col min="2" max="2" width="12" customWidth="1"/>
    <col min="3" max="3" width="63.33203125" style="2" customWidth="1"/>
    <col min="4" max="4" width="66.83203125" style="2" customWidth="1"/>
    <col min="5" max="5" width="59.1640625" style="2" customWidth="1"/>
    <col min="6" max="6" width="24.5" style="3" customWidth="1"/>
    <col min="7" max="7" width="31.1640625" style="3" customWidth="1"/>
    <col min="8" max="8" width="43.83203125" style="2" customWidth="1"/>
    <col min="9" max="9" width="48.5" style="2" customWidth="1"/>
    <col min="10" max="10" width="55" style="3" customWidth="1"/>
    <col min="11" max="11" width="58" style="2" customWidth="1"/>
    <col min="21" max="21" width="0" style="10" hidden="1" customWidth="1"/>
    <col min="22" max="24" width="0" hidden="1" customWidth="1"/>
    <col min="26" max="26" width="10.83203125" style="10"/>
  </cols>
  <sheetData>
    <row r="1" spans="1:26" s="5" customFormat="1" ht="25" customHeight="1" x14ac:dyDescent="0.2">
      <c r="A1" s="4" t="s">
        <v>50</v>
      </c>
      <c r="C1" s="33"/>
      <c r="D1" s="33"/>
      <c r="E1" s="33"/>
      <c r="F1" s="34"/>
      <c r="G1" s="34"/>
      <c r="H1" s="33"/>
      <c r="I1" s="33"/>
      <c r="J1" s="34"/>
      <c r="K1" s="33"/>
      <c r="U1" s="9"/>
      <c r="Z1" s="9"/>
    </row>
    <row r="2" spans="1:26" s="5" customFormat="1" ht="57" customHeight="1" x14ac:dyDescent="0.2">
      <c r="A2" s="4"/>
      <c r="C2" s="33"/>
      <c r="D2" s="33"/>
      <c r="E2" s="33"/>
      <c r="F2" s="34"/>
      <c r="G2" s="34"/>
      <c r="H2" s="33"/>
      <c r="I2" s="33"/>
      <c r="J2" s="34"/>
      <c r="K2" s="33"/>
      <c r="U2" s="9" t="s">
        <v>14</v>
      </c>
      <c r="X2" s="9" t="s">
        <v>16</v>
      </c>
      <c r="Z2" s="9"/>
    </row>
    <row r="3" spans="1:26" s="1" customFormat="1" ht="54" customHeight="1" x14ac:dyDescent="0.2">
      <c r="A3" s="6" t="s">
        <v>1</v>
      </c>
      <c r="B3" s="6" t="s">
        <v>2</v>
      </c>
      <c r="C3" s="7" t="s">
        <v>51</v>
      </c>
      <c r="D3" s="7" t="s">
        <v>52</v>
      </c>
      <c r="E3" s="7" t="s">
        <v>54</v>
      </c>
      <c r="F3" s="8" t="s">
        <v>56</v>
      </c>
      <c r="G3" s="8" t="s">
        <v>4</v>
      </c>
      <c r="H3" s="7" t="s">
        <v>8</v>
      </c>
      <c r="I3" s="7" t="s">
        <v>7</v>
      </c>
      <c r="J3" s="8" t="s">
        <v>10</v>
      </c>
      <c r="K3" s="7" t="s">
        <v>11</v>
      </c>
      <c r="U3" s="10" t="s">
        <v>417</v>
      </c>
      <c r="X3" s="9" t="s">
        <v>17</v>
      </c>
      <c r="Z3" s="10"/>
    </row>
    <row r="4" spans="1:26" ht="142" customHeight="1" x14ac:dyDescent="0.2">
      <c r="A4" s="57"/>
      <c r="B4" s="57"/>
      <c r="C4" s="32"/>
      <c r="D4" s="56" t="s">
        <v>53</v>
      </c>
      <c r="E4" s="56" t="s">
        <v>55</v>
      </c>
      <c r="F4" s="31" t="s">
        <v>13</v>
      </c>
      <c r="G4" s="31" t="s">
        <v>13</v>
      </c>
      <c r="H4" s="32"/>
      <c r="I4" s="32"/>
      <c r="J4" s="31" t="s">
        <v>13</v>
      </c>
      <c r="K4" s="32" t="s">
        <v>57</v>
      </c>
      <c r="U4" s="10" t="s">
        <v>38</v>
      </c>
      <c r="X4" s="9" t="s">
        <v>18</v>
      </c>
    </row>
    <row r="5" spans="1:26" ht="156" customHeight="1" x14ac:dyDescent="0.2">
      <c r="A5" s="57"/>
      <c r="B5" s="57"/>
      <c r="C5" s="32"/>
      <c r="D5" s="56" t="s">
        <v>53</v>
      </c>
      <c r="E5" s="56" t="s">
        <v>55</v>
      </c>
      <c r="F5" s="31" t="s">
        <v>13</v>
      </c>
      <c r="G5" s="31" t="s">
        <v>13</v>
      </c>
      <c r="H5" s="32"/>
      <c r="I5" s="32"/>
      <c r="J5" s="31" t="s">
        <v>13</v>
      </c>
      <c r="K5" s="32" t="s">
        <v>57</v>
      </c>
      <c r="X5" s="9" t="s">
        <v>19</v>
      </c>
    </row>
    <row r="6" spans="1:26" ht="154" customHeight="1" x14ac:dyDescent="0.2">
      <c r="A6" s="57"/>
      <c r="B6" s="57"/>
      <c r="C6" s="32"/>
      <c r="D6" s="56" t="s">
        <v>53</v>
      </c>
      <c r="E6" s="56" t="s">
        <v>55</v>
      </c>
      <c r="F6" s="31" t="s">
        <v>13</v>
      </c>
      <c r="G6" s="31" t="s">
        <v>13</v>
      </c>
      <c r="H6" s="32"/>
      <c r="I6" s="32"/>
      <c r="J6" s="31" t="s">
        <v>13</v>
      </c>
      <c r="K6" s="32" t="s">
        <v>57</v>
      </c>
      <c r="X6" s="9" t="s">
        <v>20</v>
      </c>
    </row>
    <row r="7" spans="1:26" ht="160" customHeight="1" x14ac:dyDescent="0.2">
      <c r="A7" s="57"/>
      <c r="B7" s="57"/>
      <c r="C7" s="32"/>
      <c r="D7" s="56" t="s">
        <v>53</v>
      </c>
      <c r="E7" s="56" t="s">
        <v>55</v>
      </c>
      <c r="F7" s="31" t="s">
        <v>13</v>
      </c>
      <c r="G7" s="31" t="s">
        <v>13</v>
      </c>
      <c r="H7" s="32"/>
      <c r="I7" s="32"/>
      <c r="J7" s="31" t="s">
        <v>13</v>
      </c>
      <c r="K7" s="32" t="s">
        <v>57</v>
      </c>
      <c r="X7" s="9" t="s">
        <v>412</v>
      </c>
    </row>
    <row r="8" spans="1:26" ht="161" customHeight="1" x14ac:dyDescent="0.2">
      <c r="A8" s="57"/>
      <c r="B8" s="57"/>
      <c r="C8" s="32"/>
      <c r="D8" s="56" t="s">
        <v>53</v>
      </c>
      <c r="E8" s="56" t="s">
        <v>55</v>
      </c>
      <c r="F8" s="31" t="s">
        <v>13</v>
      </c>
      <c r="G8" s="31" t="s">
        <v>13</v>
      </c>
      <c r="H8" s="32"/>
      <c r="I8" s="32"/>
      <c r="J8" s="31" t="s">
        <v>13</v>
      </c>
      <c r="K8" s="32" t="s">
        <v>57</v>
      </c>
      <c r="X8" s="9" t="s">
        <v>413</v>
      </c>
    </row>
    <row r="9" spans="1:26" ht="158" customHeight="1" x14ac:dyDescent="0.2">
      <c r="A9" s="57"/>
      <c r="B9" s="57"/>
      <c r="C9" s="32"/>
      <c r="D9" s="56" t="s">
        <v>53</v>
      </c>
      <c r="E9" s="56" t="s">
        <v>55</v>
      </c>
      <c r="F9" s="31" t="s">
        <v>13</v>
      </c>
      <c r="G9" s="31" t="s">
        <v>13</v>
      </c>
      <c r="H9" s="32"/>
      <c r="I9" s="32"/>
      <c r="J9" s="31" t="s">
        <v>13</v>
      </c>
      <c r="K9" s="32" t="s">
        <v>57</v>
      </c>
      <c r="X9" s="9" t="s">
        <v>414</v>
      </c>
    </row>
    <row r="10" spans="1:26" ht="172" customHeight="1" x14ac:dyDescent="0.2">
      <c r="A10" s="57"/>
      <c r="B10" s="57"/>
      <c r="C10" s="32"/>
      <c r="D10" s="56" t="s">
        <v>53</v>
      </c>
      <c r="E10" s="56" t="s">
        <v>55</v>
      </c>
      <c r="F10" s="31" t="s">
        <v>13</v>
      </c>
      <c r="G10" s="31" t="s">
        <v>13</v>
      </c>
      <c r="H10" s="32"/>
      <c r="I10" s="32"/>
      <c r="J10" s="31" t="s">
        <v>13</v>
      </c>
      <c r="K10" s="32" t="s">
        <v>57</v>
      </c>
      <c r="X10" s="9" t="s">
        <v>415</v>
      </c>
    </row>
    <row r="11" spans="1:26" ht="167" customHeight="1" x14ac:dyDescent="0.2">
      <c r="A11" s="57"/>
      <c r="B11" s="57"/>
      <c r="C11" s="32"/>
      <c r="D11" s="56" t="s">
        <v>53</v>
      </c>
      <c r="E11" s="56" t="s">
        <v>55</v>
      </c>
      <c r="F11" s="31" t="s">
        <v>13</v>
      </c>
      <c r="G11" s="31" t="s">
        <v>13</v>
      </c>
      <c r="H11" s="32"/>
      <c r="I11" s="32"/>
      <c r="J11" s="31" t="s">
        <v>13</v>
      </c>
      <c r="K11" s="32" t="s">
        <v>57</v>
      </c>
      <c r="X11" s="9" t="s">
        <v>416</v>
      </c>
    </row>
    <row r="12" spans="1:26" ht="160" customHeight="1" x14ac:dyDescent="0.2">
      <c r="A12" s="57"/>
      <c r="B12" s="57"/>
      <c r="C12" s="32"/>
      <c r="D12" s="56" t="s">
        <v>53</v>
      </c>
      <c r="E12" s="56" t="s">
        <v>55</v>
      </c>
      <c r="F12" s="31" t="s">
        <v>13</v>
      </c>
      <c r="G12" s="31" t="s">
        <v>13</v>
      </c>
      <c r="H12" s="32"/>
      <c r="I12" s="32"/>
      <c r="J12" s="31" t="s">
        <v>13</v>
      </c>
      <c r="K12" s="32" t="s">
        <v>57</v>
      </c>
      <c r="X12" s="10" t="s">
        <v>43</v>
      </c>
    </row>
    <row r="13" spans="1:26" ht="168" customHeight="1" x14ac:dyDescent="0.2">
      <c r="A13" s="57"/>
      <c r="B13" s="57"/>
      <c r="C13" s="32"/>
      <c r="D13" s="56" t="s">
        <v>53</v>
      </c>
      <c r="E13" s="56" t="s">
        <v>55</v>
      </c>
      <c r="F13" s="31" t="s">
        <v>13</v>
      </c>
      <c r="G13" s="31" t="s">
        <v>13</v>
      </c>
      <c r="H13" s="32"/>
      <c r="I13" s="32"/>
      <c r="J13" s="31" t="s">
        <v>13</v>
      </c>
      <c r="K13" s="32" t="s">
        <v>57</v>
      </c>
      <c r="X13" s="10" t="s">
        <v>39</v>
      </c>
    </row>
    <row r="14" spans="1:26" ht="151" customHeight="1" x14ac:dyDescent="0.2">
      <c r="A14" s="57"/>
      <c r="B14" s="57"/>
      <c r="C14" s="32"/>
      <c r="D14" s="56" t="s">
        <v>53</v>
      </c>
      <c r="E14" s="56" t="s">
        <v>55</v>
      </c>
      <c r="F14" s="31" t="s">
        <v>13</v>
      </c>
      <c r="G14" s="31" t="s">
        <v>13</v>
      </c>
      <c r="H14" s="32"/>
      <c r="I14" s="32"/>
      <c r="J14" s="31" t="s">
        <v>13</v>
      </c>
      <c r="K14" s="32" t="s">
        <v>57</v>
      </c>
      <c r="X14" s="10" t="s">
        <v>40</v>
      </c>
    </row>
    <row r="15" spans="1:26" ht="151" customHeight="1" x14ac:dyDescent="0.2">
      <c r="A15" s="57"/>
      <c r="B15" s="57"/>
      <c r="C15" s="32"/>
      <c r="D15" s="56" t="s">
        <v>53</v>
      </c>
      <c r="E15" s="56" t="s">
        <v>55</v>
      </c>
      <c r="F15" s="31" t="s">
        <v>13</v>
      </c>
      <c r="G15" s="31" t="s">
        <v>13</v>
      </c>
      <c r="H15" s="32"/>
      <c r="I15" s="32"/>
      <c r="J15" s="31" t="s">
        <v>13</v>
      </c>
      <c r="K15" s="32" t="s">
        <v>57</v>
      </c>
      <c r="X15" s="10" t="s">
        <v>41</v>
      </c>
    </row>
    <row r="16" spans="1:26" ht="166" customHeight="1" x14ac:dyDescent="0.2">
      <c r="A16" s="57"/>
      <c r="B16" s="57"/>
      <c r="C16" s="32"/>
      <c r="D16" s="56" t="s">
        <v>53</v>
      </c>
      <c r="E16" s="56" t="s">
        <v>55</v>
      </c>
      <c r="F16" s="31" t="s">
        <v>13</v>
      </c>
      <c r="G16" s="31" t="s">
        <v>13</v>
      </c>
      <c r="H16" s="32"/>
      <c r="I16" s="32"/>
      <c r="J16" s="31" t="s">
        <v>13</v>
      </c>
      <c r="K16" s="32" t="s">
        <v>57</v>
      </c>
      <c r="X16" s="10" t="s">
        <v>42</v>
      </c>
    </row>
    <row r="17" spans="1:11" ht="164" customHeight="1" x14ac:dyDescent="0.2">
      <c r="A17" s="57"/>
      <c r="B17" s="57"/>
      <c r="C17" s="32"/>
      <c r="D17" s="56" t="s">
        <v>53</v>
      </c>
      <c r="E17" s="56" t="s">
        <v>55</v>
      </c>
      <c r="F17" s="31" t="s">
        <v>13</v>
      </c>
      <c r="G17" s="31" t="s">
        <v>13</v>
      </c>
      <c r="H17" s="32"/>
      <c r="I17" s="32"/>
      <c r="J17" s="31" t="s">
        <v>13</v>
      </c>
      <c r="K17" s="32" t="s">
        <v>57</v>
      </c>
    </row>
    <row r="18" spans="1:11" ht="159" customHeight="1" x14ac:dyDescent="0.2">
      <c r="A18" s="57"/>
      <c r="B18" s="57"/>
      <c r="C18" s="32"/>
      <c r="D18" s="56" t="s">
        <v>53</v>
      </c>
      <c r="E18" s="56" t="s">
        <v>55</v>
      </c>
      <c r="F18" s="31" t="s">
        <v>13</v>
      </c>
      <c r="G18" s="31" t="s">
        <v>13</v>
      </c>
      <c r="H18" s="32"/>
      <c r="I18" s="32"/>
      <c r="J18" s="31" t="s">
        <v>13</v>
      </c>
      <c r="K18" s="32" t="s">
        <v>57</v>
      </c>
    </row>
    <row r="19" spans="1:11" ht="165" customHeight="1" x14ac:dyDescent="0.2">
      <c r="A19" s="57"/>
      <c r="B19" s="57"/>
      <c r="C19" s="32"/>
      <c r="D19" s="56" t="s">
        <v>53</v>
      </c>
      <c r="E19" s="56" t="s">
        <v>55</v>
      </c>
      <c r="F19" s="31" t="s">
        <v>13</v>
      </c>
      <c r="G19" s="31" t="s">
        <v>13</v>
      </c>
      <c r="H19" s="32"/>
      <c r="I19" s="32"/>
      <c r="J19" s="31" t="s">
        <v>13</v>
      </c>
      <c r="K19" s="32" t="s">
        <v>57</v>
      </c>
    </row>
    <row r="20" spans="1:11" ht="160" customHeight="1" x14ac:dyDescent="0.2">
      <c r="A20" s="57"/>
      <c r="B20" s="57"/>
      <c r="C20" s="32"/>
      <c r="D20" s="56" t="s">
        <v>53</v>
      </c>
      <c r="E20" s="56" t="s">
        <v>55</v>
      </c>
      <c r="F20" s="31" t="s">
        <v>13</v>
      </c>
      <c r="G20" s="31" t="s">
        <v>13</v>
      </c>
      <c r="H20" s="32"/>
      <c r="I20" s="32"/>
      <c r="J20" s="31" t="s">
        <v>13</v>
      </c>
      <c r="K20" s="32" t="s">
        <v>57</v>
      </c>
    </row>
    <row r="21" spans="1:11" ht="160" customHeight="1" x14ac:dyDescent="0.2">
      <c r="A21" s="57"/>
      <c r="B21" s="57"/>
      <c r="C21" s="32"/>
      <c r="D21" s="56" t="s">
        <v>53</v>
      </c>
      <c r="E21" s="56" t="s">
        <v>55</v>
      </c>
      <c r="F21" s="31" t="s">
        <v>13</v>
      </c>
      <c r="G21" s="31" t="s">
        <v>13</v>
      </c>
      <c r="H21" s="32"/>
      <c r="I21" s="32"/>
      <c r="J21" s="31" t="s">
        <v>13</v>
      </c>
      <c r="K21" s="32" t="s">
        <v>57</v>
      </c>
    </row>
    <row r="22" spans="1:11" ht="153" customHeight="1" x14ac:dyDescent="0.2">
      <c r="A22" s="57"/>
      <c r="B22" s="57"/>
      <c r="C22" s="32"/>
      <c r="D22" s="56" t="s">
        <v>53</v>
      </c>
      <c r="E22" s="56" t="s">
        <v>55</v>
      </c>
      <c r="F22" s="31" t="s">
        <v>13</v>
      </c>
      <c r="G22" s="31" t="s">
        <v>13</v>
      </c>
      <c r="H22" s="32"/>
      <c r="I22" s="32"/>
      <c r="J22" s="31" t="s">
        <v>13</v>
      </c>
      <c r="K22" s="32" t="s">
        <v>57</v>
      </c>
    </row>
    <row r="23" spans="1:11" ht="176" customHeight="1" x14ac:dyDescent="0.2">
      <c r="A23" s="57"/>
      <c r="B23" s="57"/>
      <c r="C23" s="32"/>
      <c r="D23" s="56" t="s">
        <v>53</v>
      </c>
      <c r="E23" s="56" t="s">
        <v>55</v>
      </c>
      <c r="F23" s="31" t="s">
        <v>13</v>
      </c>
      <c r="G23" s="31" t="s">
        <v>13</v>
      </c>
      <c r="H23" s="32"/>
      <c r="I23" s="32"/>
      <c r="J23" s="31" t="s">
        <v>13</v>
      </c>
      <c r="K23" s="32" t="s">
        <v>57</v>
      </c>
    </row>
    <row r="24" spans="1:11" ht="167" customHeight="1" x14ac:dyDescent="0.2">
      <c r="A24" s="57"/>
      <c r="B24" s="57"/>
      <c r="C24" s="32"/>
      <c r="D24" s="56" t="s">
        <v>53</v>
      </c>
      <c r="E24" s="56" t="s">
        <v>55</v>
      </c>
      <c r="F24" s="31" t="s">
        <v>13</v>
      </c>
      <c r="G24" s="31" t="s">
        <v>13</v>
      </c>
      <c r="H24" s="32"/>
      <c r="I24" s="32"/>
      <c r="J24" s="31" t="s">
        <v>13</v>
      </c>
      <c r="K24" s="32" t="s">
        <v>57</v>
      </c>
    </row>
    <row r="25" spans="1:11" ht="148" customHeight="1" x14ac:dyDescent="0.2">
      <c r="A25" s="57"/>
      <c r="B25" s="57"/>
      <c r="C25" s="32"/>
      <c r="D25" s="56" t="s">
        <v>53</v>
      </c>
      <c r="E25" s="56" t="s">
        <v>55</v>
      </c>
      <c r="F25" s="31" t="s">
        <v>13</v>
      </c>
      <c r="G25" s="31" t="s">
        <v>13</v>
      </c>
      <c r="H25" s="32"/>
      <c r="I25" s="32"/>
      <c r="J25" s="31" t="s">
        <v>13</v>
      </c>
      <c r="K25" s="32" t="s">
        <v>57</v>
      </c>
    </row>
    <row r="26" spans="1:11" ht="164" customHeight="1" x14ac:dyDescent="0.2">
      <c r="A26" s="57"/>
      <c r="B26" s="57"/>
      <c r="C26" s="32"/>
      <c r="D26" s="56" t="s">
        <v>53</v>
      </c>
      <c r="E26" s="56" t="s">
        <v>55</v>
      </c>
      <c r="F26" s="31" t="s">
        <v>13</v>
      </c>
      <c r="G26" s="31" t="s">
        <v>13</v>
      </c>
      <c r="H26" s="32"/>
      <c r="I26" s="32"/>
      <c r="J26" s="31" t="s">
        <v>13</v>
      </c>
      <c r="K26" s="32" t="s">
        <v>57</v>
      </c>
    </row>
    <row r="27" spans="1:11" ht="148" customHeight="1" x14ac:dyDescent="0.2">
      <c r="A27" s="57"/>
      <c r="B27" s="57"/>
      <c r="C27" s="32"/>
      <c r="D27" s="56" t="s">
        <v>53</v>
      </c>
      <c r="E27" s="56" t="s">
        <v>55</v>
      </c>
      <c r="F27" s="31" t="s">
        <v>13</v>
      </c>
      <c r="G27" s="31" t="s">
        <v>13</v>
      </c>
      <c r="H27" s="32"/>
      <c r="I27" s="32"/>
      <c r="J27" s="31" t="s">
        <v>13</v>
      </c>
      <c r="K27" s="32" t="s">
        <v>57</v>
      </c>
    </row>
    <row r="28" spans="1:11" ht="167" customHeight="1" x14ac:dyDescent="0.2">
      <c r="A28" s="57"/>
      <c r="B28" s="57"/>
      <c r="C28" s="32"/>
      <c r="D28" s="56" t="s">
        <v>53</v>
      </c>
      <c r="E28" s="56" t="s">
        <v>55</v>
      </c>
      <c r="F28" s="31" t="s">
        <v>13</v>
      </c>
      <c r="G28" s="31" t="s">
        <v>13</v>
      </c>
      <c r="H28" s="32"/>
      <c r="I28" s="32"/>
      <c r="J28" s="31" t="s">
        <v>13</v>
      </c>
      <c r="K28" s="32" t="s">
        <v>57</v>
      </c>
    </row>
    <row r="33" spans="1:2" hidden="1" x14ac:dyDescent="0.2">
      <c r="A33" s="9" t="s">
        <v>14</v>
      </c>
      <c r="B33">
        <f>COUNTIF($A$4:$A$28,"2.1.2.")</f>
        <v>0</v>
      </c>
    </row>
    <row r="34" spans="1:2" hidden="1" x14ac:dyDescent="0.2">
      <c r="A34" s="10" t="s">
        <v>417</v>
      </c>
      <c r="B34">
        <f>COUNTIF($A$4:$A$28,"2.4.n.")</f>
        <v>0</v>
      </c>
    </row>
    <row r="35" spans="1:2" hidden="1" x14ac:dyDescent="0.2">
      <c r="A35" s="10" t="s">
        <v>38</v>
      </c>
      <c r="B35">
        <f>COUNTIF($A$4:$A$28,"3.2.1.(Transferência tecnologia)")</f>
        <v>0</v>
      </c>
    </row>
    <row r="36" spans="1:2" hidden="1" x14ac:dyDescent="0.2"/>
    <row r="37" spans="1:2" hidden="1" x14ac:dyDescent="0.2">
      <c r="A37" s="9" t="s">
        <v>16</v>
      </c>
      <c r="B37">
        <f>COUNTIF($B$4:$B$28,"2.1.2.A")</f>
        <v>0</v>
      </c>
    </row>
    <row r="38" spans="1:2" hidden="1" x14ac:dyDescent="0.2">
      <c r="A38" s="9" t="s">
        <v>17</v>
      </c>
      <c r="B38">
        <f>COUNTIF($B$4:$B$28,"2.1.2.B")</f>
        <v>0</v>
      </c>
    </row>
    <row r="39" spans="1:2" hidden="1" x14ac:dyDescent="0.2">
      <c r="A39" s="9" t="s">
        <v>18</v>
      </c>
      <c r="B39">
        <f>COUNTIF($B$4:$B$28,"2.1.2.C")</f>
        <v>0</v>
      </c>
    </row>
    <row r="40" spans="1:2" hidden="1" x14ac:dyDescent="0.2">
      <c r="A40" s="9" t="s">
        <v>19</v>
      </c>
      <c r="B40">
        <f>COUNTIF($B$4:$B$28,"2.1.2.D")</f>
        <v>0</v>
      </c>
    </row>
    <row r="41" spans="1:2" hidden="1" x14ac:dyDescent="0.2">
      <c r="A41" s="9" t="s">
        <v>20</v>
      </c>
      <c r="B41">
        <f>COUNTIF($B$4:$B$28,"2.1.2.E")</f>
        <v>0</v>
      </c>
    </row>
    <row r="42" spans="1:2" hidden="1" x14ac:dyDescent="0.2">
      <c r="A42" s="9" t="s">
        <v>412</v>
      </c>
      <c r="B42">
        <f>COUNTIF($B$4:$B$28,"2.4.n.A")</f>
        <v>0</v>
      </c>
    </row>
    <row r="43" spans="1:2" hidden="1" x14ac:dyDescent="0.2">
      <c r="A43" s="9" t="s">
        <v>413</v>
      </c>
      <c r="B43">
        <f>COUNTIF($B$4:$B$28,"2.4.n.B")</f>
        <v>0</v>
      </c>
    </row>
    <row r="44" spans="1:2" hidden="1" x14ac:dyDescent="0.2">
      <c r="A44" s="9" t="s">
        <v>414</v>
      </c>
      <c r="B44">
        <f>COUNTIF($B$4:$B$28,"2.4.n.C")</f>
        <v>0</v>
      </c>
    </row>
    <row r="45" spans="1:2" hidden="1" x14ac:dyDescent="0.2">
      <c r="A45" s="9" t="s">
        <v>415</v>
      </c>
      <c r="B45">
        <f>COUNTIF($B$4:$B$28,"2.4.n.D")</f>
        <v>0</v>
      </c>
    </row>
    <row r="46" spans="1:2" hidden="1" x14ac:dyDescent="0.2">
      <c r="A46" s="9" t="s">
        <v>416</v>
      </c>
      <c r="B46">
        <f>COUNTIF($B$4:$B$28,"2.4.n.E")</f>
        <v>0</v>
      </c>
    </row>
    <row r="47" spans="1:2" hidden="1" x14ac:dyDescent="0.2">
      <c r="A47" s="10" t="s">
        <v>43</v>
      </c>
      <c r="B47">
        <f>COUNTIF($B$4:$B$28,"3.2.1.(TT)A")</f>
        <v>0</v>
      </c>
    </row>
    <row r="48" spans="1:2" hidden="1" x14ac:dyDescent="0.2">
      <c r="A48" s="10" t="s">
        <v>39</v>
      </c>
      <c r="B48">
        <f>COUNTIF($B$4:$B$28,"3.2.1.(TT)B")</f>
        <v>0</v>
      </c>
    </row>
    <row r="49" spans="1:2" hidden="1" x14ac:dyDescent="0.2">
      <c r="A49" s="10" t="s">
        <v>40</v>
      </c>
      <c r="B49">
        <f>COUNTIF($B$4:$B$28,"3.2.1.(TT)C")</f>
        <v>0</v>
      </c>
    </row>
    <row r="50" spans="1:2" hidden="1" x14ac:dyDescent="0.2">
      <c r="A50" s="10" t="s">
        <v>41</v>
      </c>
      <c r="B50">
        <f>COUNTIF($B$4:$B$28,"3.2.1.(TT)D")</f>
        <v>0</v>
      </c>
    </row>
    <row r="51" spans="1:2" hidden="1" x14ac:dyDescent="0.2">
      <c r="A51" s="10" t="s">
        <v>42</v>
      </c>
      <c r="B51">
        <f>COUNTIF($B$4:$B$28,"3.2.1.(TT)E")</f>
        <v>0</v>
      </c>
    </row>
  </sheetData>
  <sheetProtection algorithmName="SHA-512" hashValue="NU+wMmfL2Ct5dHrJZUjUQg7TcKbm1HIXsGiWrLW2yp9fIxflPIxLGKnOF/+m6JMFjezeOK1SqPVTgXG1UxYmIg==" saltValue="oYFiuzGcAdDXEM0eSl93YQ==" spinCount="100000" sheet="1" objects="1" scenarios="1"/>
  <dataValidations count="3">
    <dataValidation type="textLength" allowBlank="1" showInputMessage="1" showErrorMessage="1" errorTitle="Tamnaho do texto" error="Máximo de 500 caracteres" sqref="C4:C28" xr:uid="{34C79D60-346F-2A44-AC4D-22102968F4F9}">
      <formula1>0</formula1>
      <formula2>500</formula2>
    </dataValidation>
    <dataValidation type="list" allowBlank="1" showInputMessage="1" showErrorMessage="1" sqref="A4:A28" xr:uid="{040C10C4-3529-9B4C-8674-D00EED7CFF81}">
      <formula1>$U$2:$U$4</formula1>
    </dataValidation>
    <dataValidation type="list" allowBlank="1" showInputMessage="1" showErrorMessage="1" sqref="B4:B28" xr:uid="{59351D86-B7B2-6246-B7AD-490211FD6996}">
      <formula1>$X$2:$X$16</formula1>
    </dataValidation>
  </dataValidation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8B03F-A2CA-E648-8674-D773E91AE7BA}">
  <dimension ref="A1:V21"/>
  <sheetViews>
    <sheetView workbookViewId="0">
      <selection activeCell="A3" sqref="A3"/>
    </sheetView>
  </sheetViews>
  <sheetFormatPr baseColWidth="10" defaultRowHeight="16" x14ac:dyDescent="0.2"/>
  <cols>
    <col min="1" max="1" width="14.5" style="18" customWidth="1"/>
    <col min="2" max="2" width="20.5" style="18" customWidth="1"/>
    <col min="3" max="3" width="63.33203125" style="45" customWidth="1"/>
    <col min="4" max="4" width="61.83203125" style="45" customWidth="1"/>
    <col min="5" max="5" width="46.1640625" style="45" customWidth="1"/>
    <col min="6" max="6" width="24.5" style="46" customWidth="1"/>
    <col min="7" max="7" width="31.1640625" style="46" customWidth="1"/>
    <col min="8" max="8" width="43.83203125" style="45" customWidth="1"/>
    <col min="9" max="9" width="48.5" style="45" customWidth="1"/>
    <col min="10" max="10" width="51" style="46" customWidth="1"/>
    <col min="11" max="11" width="52.5" style="45" customWidth="1"/>
    <col min="12" max="21" width="10.83203125" style="18"/>
    <col min="22" max="22" width="10.83203125" style="17"/>
    <col min="23" max="16384" width="10.83203125" style="18"/>
  </cols>
  <sheetData>
    <row r="1" spans="1:22" s="36" customFormat="1" ht="25" customHeight="1" x14ac:dyDescent="0.2">
      <c r="A1" s="35" t="s">
        <v>421</v>
      </c>
      <c r="B1" s="35"/>
      <c r="F1" s="37"/>
      <c r="G1" s="37"/>
      <c r="J1" s="37"/>
      <c r="V1" s="38"/>
    </row>
    <row r="2" spans="1:22" ht="135" customHeight="1" x14ac:dyDescent="0.2">
      <c r="A2" s="25" t="s">
        <v>16</v>
      </c>
      <c r="B2" s="39" t="e">
        <f>VLOOKUP(A2,'Anexo 16'!B:J,1,FALSE)</f>
        <v>#N/A</v>
      </c>
      <c r="C2" s="40" t="e">
        <f>VLOOKUP(A2,'Anexo 16'!B:K,2,FALSE)</f>
        <v>#N/A</v>
      </c>
      <c r="D2" s="41" t="e">
        <f>VLOOKUP(A2,'Anexo 16'!B:K,3,FALSE)</f>
        <v>#N/A</v>
      </c>
      <c r="E2" s="39" t="e">
        <f>VLOOKUP(A2,'Anexo 16'!B:K,4,FALSE)</f>
        <v>#N/A</v>
      </c>
      <c r="F2" s="39" t="e">
        <f>VLOOKUP(A2,'Anexo 16'!B:K,5,FALSE)</f>
        <v>#N/A</v>
      </c>
      <c r="G2" s="39" t="e">
        <f>VLOOKUP(A2,'Anexo 16'!B:K,6,FALSE)</f>
        <v>#N/A</v>
      </c>
      <c r="H2" s="39" t="e">
        <f>VLOOKUP(A2,'Anexo 16'!B:K,7,FALSE)</f>
        <v>#N/A</v>
      </c>
      <c r="I2" s="39" t="e">
        <f>VLOOKUP(A2,'Anexo 16'!B:K,8,FALSE)</f>
        <v>#N/A</v>
      </c>
      <c r="J2" s="39" t="e">
        <f>VLOOKUP(A2,'Anexo 16'!B:K,9,FALSE)</f>
        <v>#N/A</v>
      </c>
      <c r="K2" s="39" t="e">
        <f>VLOOKUP(A2,'Anexo 16'!B:K,10,FALSE)</f>
        <v>#N/A</v>
      </c>
    </row>
    <row r="3" spans="1:22" ht="134" customHeight="1" x14ac:dyDescent="0.2">
      <c r="A3" s="25" t="s">
        <v>17</v>
      </c>
      <c r="B3" s="39" t="e">
        <f>VLOOKUP(A3,'Anexo 16'!B:J,1,FALSE)</f>
        <v>#N/A</v>
      </c>
      <c r="C3" s="40" t="e">
        <f>VLOOKUP(A3,'Anexo 16'!B:K,2,FALSE)</f>
        <v>#N/A</v>
      </c>
      <c r="D3" s="41" t="e">
        <f>VLOOKUP(A3,'Anexo 16'!B:K,3,FALSE)</f>
        <v>#N/A</v>
      </c>
      <c r="E3" s="39" t="e">
        <f>VLOOKUP(A3,'Anexo 16'!B:K,4,FALSE)</f>
        <v>#N/A</v>
      </c>
      <c r="F3" s="39" t="e">
        <f>VLOOKUP(A3,'Anexo 16'!B:K,5,FALSE)</f>
        <v>#N/A</v>
      </c>
      <c r="G3" s="39" t="e">
        <f>VLOOKUP(A3,'Anexo 16'!B:K,6,FALSE)</f>
        <v>#N/A</v>
      </c>
      <c r="H3" s="39" t="e">
        <f>VLOOKUP(A3,'Anexo 16'!B:K,7,FALSE)</f>
        <v>#N/A</v>
      </c>
      <c r="I3" s="39" t="e">
        <f>VLOOKUP(A3,'Anexo 16'!B:K,8,FALSE)</f>
        <v>#N/A</v>
      </c>
      <c r="J3" s="39" t="e">
        <f>VLOOKUP(A3,'Anexo 16'!B:K,9,FALSE)</f>
        <v>#N/A</v>
      </c>
      <c r="K3" s="39" t="e">
        <f>VLOOKUP(A3,'Anexo 16'!B:K,10,FALSE)</f>
        <v>#N/A</v>
      </c>
    </row>
    <row r="4" spans="1:22" ht="139" customHeight="1" x14ac:dyDescent="0.2">
      <c r="A4" s="25" t="s">
        <v>18</v>
      </c>
      <c r="B4" s="39" t="e">
        <f>VLOOKUP(A4,'Anexo 16'!B:J,1,FALSE)</f>
        <v>#N/A</v>
      </c>
      <c r="C4" s="40" t="e">
        <f>VLOOKUP(A4,'Anexo 16'!B:K,2,FALSE)</f>
        <v>#N/A</v>
      </c>
      <c r="D4" s="41" t="e">
        <f>VLOOKUP(A4,'Anexo 16'!B:K,3,FALSE)</f>
        <v>#N/A</v>
      </c>
      <c r="E4" s="39" t="e">
        <f>VLOOKUP(A4,'Anexo 16'!B:K,4,FALSE)</f>
        <v>#N/A</v>
      </c>
      <c r="F4" s="39" t="e">
        <f>VLOOKUP(A4,'Anexo 16'!B:K,5,FALSE)</f>
        <v>#N/A</v>
      </c>
      <c r="G4" s="39" t="e">
        <f>VLOOKUP(A4,'Anexo 16'!B:K,6,FALSE)</f>
        <v>#N/A</v>
      </c>
      <c r="H4" s="39" t="e">
        <f>VLOOKUP(A4,'Anexo 16'!B:K,7,FALSE)</f>
        <v>#N/A</v>
      </c>
      <c r="I4" s="39" t="e">
        <f>VLOOKUP(A4,'Anexo 16'!B:K,8,FALSE)</f>
        <v>#N/A</v>
      </c>
      <c r="J4" s="39" t="e">
        <f>VLOOKUP(A4,'Anexo 16'!B:K,9,FALSE)</f>
        <v>#N/A</v>
      </c>
      <c r="K4" s="39" t="e">
        <f>VLOOKUP(A4,'Anexo 16'!B:K,10,FALSE)</f>
        <v>#N/A</v>
      </c>
    </row>
    <row r="5" spans="1:22" ht="135" customHeight="1" x14ac:dyDescent="0.2">
      <c r="A5" s="25" t="s">
        <v>19</v>
      </c>
      <c r="B5" s="39" t="e">
        <f>VLOOKUP(A5,'Anexo 16'!B:J,1,FALSE)</f>
        <v>#N/A</v>
      </c>
      <c r="C5" s="40" t="e">
        <f>VLOOKUP(A5,'Anexo 16'!B:K,2,FALSE)</f>
        <v>#N/A</v>
      </c>
      <c r="D5" s="41" t="e">
        <f>VLOOKUP(A5,'Anexo 16'!B:K,3,FALSE)</f>
        <v>#N/A</v>
      </c>
      <c r="E5" s="39" t="e">
        <f>VLOOKUP(A5,'Anexo 16'!B:K,4,FALSE)</f>
        <v>#N/A</v>
      </c>
      <c r="F5" s="39" t="e">
        <f>VLOOKUP(A5,'Anexo 16'!B:K,5,FALSE)</f>
        <v>#N/A</v>
      </c>
      <c r="G5" s="39" t="e">
        <f>VLOOKUP(A5,'Anexo 16'!B:K,6,FALSE)</f>
        <v>#N/A</v>
      </c>
      <c r="H5" s="39" t="e">
        <f>VLOOKUP(A5,'Anexo 16'!B:K,7,FALSE)</f>
        <v>#N/A</v>
      </c>
      <c r="I5" s="39" t="e">
        <f>VLOOKUP(A5,'Anexo 16'!B:K,8,FALSE)</f>
        <v>#N/A</v>
      </c>
      <c r="J5" s="39" t="e">
        <f>VLOOKUP(A5,'Anexo 16'!B:K,9,FALSE)</f>
        <v>#N/A</v>
      </c>
      <c r="K5" s="39" t="e">
        <f>VLOOKUP(A5,'Anexo 16'!B:K,10,FALSE)</f>
        <v>#N/A</v>
      </c>
    </row>
    <row r="6" spans="1:22" ht="141" customHeight="1" x14ac:dyDescent="0.2">
      <c r="A6" s="25" t="s">
        <v>20</v>
      </c>
      <c r="B6" s="39" t="e">
        <f>VLOOKUP(A6,'Anexo 16'!B:J,1,FALSE)</f>
        <v>#N/A</v>
      </c>
      <c r="C6" s="40" t="e">
        <f>VLOOKUP(A6,'Anexo 16'!B:K,2,FALSE)</f>
        <v>#N/A</v>
      </c>
      <c r="D6" s="41" t="e">
        <f>VLOOKUP(A6,'Anexo 16'!B:K,3,FALSE)</f>
        <v>#N/A</v>
      </c>
      <c r="E6" s="39" t="e">
        <f>VLOOKUP(A6,'Anexo 16'!B:K,4,FALSE)</f>
        <v>#N/A</v>
      </c>
      <c r="F6" s="39" t="e">
        <f>VLOOKUP(A6,'Anexo 16'!B:K,5,FALSE)</f>
        <v>#N/A</v>
      </c>
      <c r="G6" s="39" t="e">
        <f>VLOOKUP(A6,'Anexo 16'!B:K,6,FALSE)</f>
        <v>#N/A</v>
      </c>
      <c r="H6" s="39" t="e">
        <f>VLOOKUP(A6,'Anexo 16'!B:K,7,FALSE)</f>
        <v>#N/A</v>
      </c>
      <c r="I6" s="39" t="e">
        <f>VLOOKUP(A6,'Anexo 16'!B:K,8,FALSE)</f>
        <v>#N/A</v>
      </c>
      <c r="J6" s="39" t="e">
        <f>VLOOKUP(A6,'Anexo 16'!B:K,9,FALSE)</f>
        <v>#N/A</v>
      </c>
      <c r="K6" s="39" t="e">
        <f>VLOOKUP(A6,'Anexo 16'!B:K,10,FALSE)</f>
        <v>#N/A</v>
      </c>
    </row>
    <row r="7" spans="1:22" ht="152" customHeight="1" x14ac:dyDescent="0.2">
      <c r="A7" s="25" t="s">
        <v>16</v>
      </c>
      <c r="B7" s="39" t="e">
        <f>VLOOKUP(A7,'Anexo 15'!B:J,1,FALSE)</f>
        <v>#N/A</v>
      </c>
      <c r="C7" s="40" t="e">
        <f>VLOOKUP(A7,'Anexo 15'!B:K,2,FALSE)</f>
        <v>#N/A</v>
      </c>
      <c r="D7" s="40" t="e">
        <f>VLOOKUP(A7,'Anexo 15'!B:K,3,FALSE)</f>
        <v>#N/A</v>
      </c>
      <c r="E7" s="40" t="e">
        <f>VLOOKUP(A7,'Anexo 15'!B:K,4,FALSE)</f>
        <v>#N/A</v>
      </c>
      <c r="F7" s="40" t="e">
        <f>VLOOKUP(A7,'Anexo 15'!B:K,5,FALSE)</f>
        <v>#N/A</v>
      </c>
      <c r="G7" s="40" t="e">
        <f>VLOOKUP(A7,'Anexo 15'!B:K,6,FALSE)</f>
        <v>#N/A</v>
      </c>
      <c r="H7" s="40" t="e">
        <f>VLOOKUP(A7,'Anexo 15'!B:K,7,FALSE)</f>
        <v>#N/A</v>
      </c>
      <c r="I7" s="40" t="e">
        <f>VLOOKUP(A7,'Anexo 15'!B:K,8,FALSE)</f>
        <v>#N/A</v>
      </c>
      <c r="J7" s="40" t="e">
        <f>VLOOKUP(A7,'Anexo 15'!B:K,9,FALSE)</f>
        <v>#N/A</v>
      </c>
      <c r="K7" s="40" t="e">
        <f>VLOOKUP(A7,'Anexo 15'!B:K,10,FALSE)</f>
        <v>#N/A</v>
      </c>
    </row>
    <row r="8" spans="1:22" ht="143" customHeight="1" x14ac:dyDescent="0.2">
      <c r="A8" s="25" t="s">
        <v>17</v>
      </c>
      <c r="B8" s="39" t="e">
        <f>VLOOKUP(A8,'Anexo 15'!B:J,1,FALSE)</f>
        <v>#N/A</v>
      </c>
      <c r="C8" s="40" t="e">
        <f>VLOOKUP(A8,'Anexo 15'!B:K,2,FALSE)</f>
        <v>#N/A</v>
      </c>
      <c r="D8" s="40" t="e">
        <f>VLOOKUP(A8,'Anexo 15'!B:K,3,FALSE)</f>
        <v>#N/A</v>
      </c>
      <c r="E8" s="40" t="e">
        <f>VLOOKUP(A8,'Anexo 15'!B:K,4,FALSE)</f>
        <v>#N/A</v>
      </c>
      <c r="F8" s="40" t="e">
        <f>VLOOKUP(A8,'Anexo 15'!B:K,5,FALSE)</f>
        <v>#N/A</v>
      </c>
      <c r="G8" s="40" t="e">
        <f>VLOOKUP(A8,'Anexo 15'!B:K,6,FALSE)</f>
        <v>#N/A</v>
      </c>
      <c r="H8" s="40" t="e">
        <f>VLOOKUP(A8,'Anexo 15'!B:K,7,FALSE)</f>
        <v>#N/A</v>
      </c>
      <c r="I8" s="40" t="e">
        <f>VLOOKUP(A8,'Anexo 15'!B:K,8,FALSE)</f>
        <v>#N/A</v>
      </c>
      <c r="J8" s="40" t="e">
        <f>VLOOKUP(A8,'Anexo 15'!B:K,9,FALSE)</f>
        <v>#N/A</v>
      </c>
      <c r="K8" s="40" t="e">
        <f>VLOOKUP(A8,'Anexo 15'!B:K,10,FALSE)</f>
        <v>#N/A</v>
      </c>
    </row>
    <row r="9" spans="1:22" s="42" customFormat="1" ht="144" customHeight="1" x14ac:dyDescent="0.2">
      <c r="A9" s="25" t="s">
        <v>18</v>
      </c>
      <c r="B9" s="39" t="e">
        <f>VLOOKUP(A9,'Anexo 15'!B:J,1,FALSE)</f>
        <v>#N/A</v>
      </c>
      <c r="C9" s="40" t="e">
        <f>VLOOKUP(A9,'Anexo 15'!B:K,2,FALSE)</f>
        <v>#N/A</v>
      </c>
      <c r="D9" s="40" t="e">
        <f>VLOOKUP(A9,'Anexo 15'!B:K,3,FALSE)</f>
        <v>#N/A</v>
      </c>
      <c r="E9" s="40" t="e">
        <f>VLOOKUP(A9,'Anexo 15'!B:K,4,FALSE)</f>
        <v>#N/A</v>
      </c>
      <c r="F9" s="40" t="e">
        <f>VLOOKUP(A9,'Anexo 15'!B:K,5,FALSE)</f>
        <v>#N/A</v>
      </c>
      <c r="G9" s="40" t="e">
        <f>VLOOKUP(A9,'Anexo 15'!B:K,6,FALSE)</f>
        <v>#N/A</v>
      </c>
      <c r="H9" s="40" t="e">
        <f>VLOOKUP(A9,'Anexo 15'!B:K,7,FALSE)</f>
        <v>#N/A</v>
      </c>
      <c r="I9" s="40" t="e">
        <f>VLOOKUP(A9,'Anexo 15'!B:K,8,FALSE)</f>
        <v>#N/A</v>
      </c>
      <c r="J9" s="40" t="e">
        <f>VLOOKUP(A9,'Anexo 15'!B:K,9,FALSE)</f>
        <v>#N/A</v>
      </c>
      <c r="K9" s="40" t="e">
        <f>VLOOKUP(A9,'Anexo 15'!B:K,10,FALSE)</f>
        <v>#N/A</v>
      </c>
      <c r="V9" s="43"/>
    </row>
    <row r="10" spans="1:22" s="42" customFormat="1" ht="136" customHeight="1" x14ac:dyDescent="0.2">
      <c r="A10" s="25" t="s">
        <v>19</v>
      </c>
      <c r="B10" s="39" t="e">
        <f>VLOOKUP(A10,'Anexo 15'!B:J,1,FALSE)</f>
        <v>#N/A</v>
      </c>
      <c r="C10" s="40" t="e">
        <f>VLOOKUP(A10,'Anexo 15'!B:K,2,FALSE)</f>
        <v>#N/A</v>
      </c>
      <c r="D10" s="40" t="e">
        <f>VLOOKUP(A10,'Anexo 15'!B:K,3,FALSE)</f>
        <v>#N/A</v>
      </c>
      <c r="E10" s="40" t="e">
        <f>VLOOKUP(A10,'Anexo 15'!B:K,4,FALSE)</f>
        <v>#N/A</v>
      </c>
      <c r="F10" s="40" t="e">
        <f>VLOOKUP(A10,'Anexo 15'!B:K,5,FALSE)</f>
        <v>#N/A</v>
      </c>
      <c r="G10" s="40" t="e">
        <f>VLOOKUP(A10,'Anexo 15'!B:K,6,FALSE)</f>
        <v>#N/A</v>
      </c>
      <c r="H10" s="40" t="e">
        <f>VLOOKUP(A10,'Anexo 15'!B:K,7,FALSE)</f>
        <v>#N/A</v>
      </c>
      <c r="I10" s="40" t="e">
        <f>VLOOKUP(A10,'Anexo 15'!B:K,8,FALSE)</f>
        <v>#N/A</v>
      </c>
      <c r="J10" s="40" t="e">
        <f>VLOOKUP(A10,'Anexo 15'!B:K,9,FALSE)</f>
        <v>#N/A</v>
      </c>
      <c r="K10" s="40" t="e">
        <f>VLOOKUP(A10,'Anexo 15'!B:K,10,FALSE)</f>
        <v>#N/A</v>
      </c>
      <c r="V10" s="43"/>
    </row>
    <row r="11" spans="1:22" s="42" customFormat="1" ht="150" customHeight="1" x14ac:dyDescent="0.2">
      <c r="A11" s="25" t="s">
        <v>20</v>
      </c>
      <c r="B11" s="39" t="e">
        <f>VLOOKUP(A11,'Anexo 15'!B:J,1,FALSE)</f>
        <v>#N/A</v>
      </c>
      <c r="C11" s="40" t="e">
        <f>VLOOKUP(A11,'Anexo 15'!B:K,2,FALSE)</f>
        <v>#N/A</v>
      </c>
      <c r="D11" s="40" t="e">
        <f>VLOOKUP(A11,'Anexo 15'!B:K,3,FALSE)</f>
        <v>#N/A</v>
      </c>
      <c r="E11" s="40" t="e">
        <f>VLOOKUP(A11,'Anexo 15'!B:K,4,FALSE)</f>
        <v>#N/A</v>
      </c>
      <c r="F11" s="40" t="e">
        <f>VLOOKUP(A11,'Anexo 15'!B:K,5,FALSE)</f>
        <v>#N/A</v>
      </c>
      <c r="G11" s="40" t="e">
        <f>VLOOKUP(A11,'Anexo 15'!B:K,6,FALSE)</f>
        <v>#N/A</v>
      </c>
      <c r="H11" s="40" t="e">
        <f>VLOOKUP(A11,'Anexo 15'!B:K,7,FALSE)</f>
        <v>#N/A</v>
      </c>
      <c r="I11" s="40" t="e">
        <f>VLOOKUP(A11,'Anexo 15'!B:K,8,FALSE)</f>
        <v>#N/A</v>
      </c>
      <c r="J11" s="40" t="e">
        <f>VLOOKUP(A11,'Anexo 15'!B:K,9,FALSE)</f>
        <v>#N/A</v>
      </c>
      <c r="K11" s="40" t="e">
        <f>VLOOKUP(A11,'Anexo 15'!B:K,10,FALSE)</f>
        <v>#N/A</v>
      </c>
      <c r="V11" s="43"/>
    </row>
    <row r="12" spans="1:22" ht="17" x14ac:dyDescent="0.2">
      <c r="A12" s="44" t="s">
        <v>16</v>
      </c>
      <c r="B12" s="40" t="e">
        <f>VLOOKUP(A12,'Anexo 17'!B:J,1,FALSE)</f>
        <v>#N/A</v>
      </c>
      <c r="C12" s="40" t="e">
        <f>VLOOKUP(A12,'Anexo 17'!B:K,2,FALSE)</f>
        <v>#N/A</v>
      </c>
      <c r="D12" s="40" t="e">
        <f>VLOOKUP(A12,'Anexo 17'!B:K,3,FALSE)</f>
        <v>#N/A</v>
      </c>
      <c r="E12" s="40" t="e">
        <f>VLOOKUP(A12,'Anexo 17'!B:K,4,FALSE)</f>
        <v>#N/A</v>
      </c>
      <c r="F12" s="40" t="e">
        <f>VLOOKUP(A12,'Anexo 17'!B:K,5,FALSE)</f>
        <v>#N/A</v>
      </c>
      <c r="G12" s="40" t="e">
        <f>VLOOKUP(A12,'Anexo 17'!B:K,6,FALSE)</f>
        <v>#N/A</v>
      </c>
      <c r="H12" s="40" t="e">
        <f>VLOOKUP(A12,'Anexo 17'!B:K,7,FALSE)</f>
        <v>#N/A</v>
      </c>
      <c r="I12" s="40" t="e">
        <f>VLOOKUP(A12,'Anexo 17'!B:K,8,FALSE)</f>
        <v>#N/A</v>
      </c>
      <c r="J12" s="40" t="e">
        <f>VLOOKUP(A12,'Anexo 17'!B:K,9,FALSE)</f>
        <v>#N/A</v>
      </c>
      <c r="K12" s="40" t="e">
        <f>VLOOKUP(A12,'Anexo 17'!B:K,10,FALSE)</f>
        <v>#N/A</v>
      </c>
    </row>
    <row r="13" spans="1:22" s="42" customFormat="1" ht="17" x14ac:dyDescent="0.2">
      <c r="A13" s="44" t="s">
        <v>17</v>
      </c>
      <c r="B13" s="40" t="e">
        <f>VLOOKUP(A13,'Anexo 17'!B:J,1,FALSE)</f>
        <v>#N/A</v>
      </c>
      <c r="C13" s="40" t="e">
        <f>VLOOKUP(A13,'Anexo 17'!B:K,2,FALSE)</f>
        <v>#N/A</v>
      </c>
      <c r="D13" s="40" t="e">
        <f>VLOOKUP(A13,'Anexo 17'!B:K,3,FALSE)</f>
        <v>#N/A</v>
      </c>
      <c r="E13" s="40" t="e">
        <f>VLOOKUP(A13,'Anexo 17'!B:K,4,FALSE)</f>
        <v>#N/A</v>
      </c>
      <c r="F13" s="40" t="e">
        <f>VLOOKUP(A13,'Anexo 17'!B:K,5,FALSE)</f>
        <v>#N/A</v>
      </c>
      <c r="G13" s="40" t="e">
        <f>VLOOKUP(A13,'Anexo 17'!B:K,6,FALSE)</f>
        <v>#N/A</v>
      </c>
      <c r="H13" s="40" t="e">
        <f>VLOOKUP(A13,'Anexo 17'!B:K,7,FALSE)</f>
        <v>#N/A</v>
      </c>
      <c r="I13" s="40" t="e">
        <f>VLOOKUP(A13,'Anexo 17'!B:K,8,FALSE)</f>
        <v>#N/A</v>
      </c>
      <c r="J13" s="40" t="e">
        <f>VLOOKUP(A13,'Anexo 17'!B:K,9,FALSE)</f>
        <v>#N/A</v>
      </c>
      <c r="K13" s="40" t="e">
        <f>VLOOKUP(A13,'Anexo 17'!B:K,10,FALSE)</f>
        <v>#N/A</v>
      </c>
      <c r="V13" s="43"/>
    </row>
    <row r="14" spans="1:22" s="42" customFormat="1" ht="17" x14ac:dyDescent="0.2">
      <c r="A14" s="44" t="s">
        <v>18</v>
      </c>
      <c r="B14" s="40" t="e">
        <f>VLOOKUP(A14,'Anexo 17'!B:J,1,FALSE)</f>
        <v>#N/A</v>
      </c>
      <c r="C14" s="40" t="e">
        <f>VLOOKUP(A14,'Anexo 17'!B:K,2,FALSE)</f>
        <v>#N/A</v>
      </c>
      <c r="D14" s="40" t="e">
        <f>VLOOKUP(A14,'Anexo 17'!B:K,3,FALSE)</f>
        <v>#N/A</v>
      </c>
      <c r="E14" s="40" t="e">
        <f>VLOOKUP(A14,'Anexo 17'!B:K,4,FALSE)</f>
        <v>#N/A</v>
      </c>
      <c r="F14" s="40" t="e">
        <f>VLOOKUP(A14,'Anexo 17'!B:K,5,FALSE)</f>
        <v>#N/A</v>
      </c>
      <c r="G14" s="40" t="e">
        <f>VLOOKUP(A14,'Anexo 17'!B:K,6,FALSE)</f>
        <v>#N/A</v>
      </c>
      <c r="H14" s="40" t="e">
        <f>VLOOKUP(A14,'Anexo 17'!B:K,7,FALSE)</f>
        <v>#N/A</v>
      </c>
      <c r="I14" s="40" t="e">
        <f>VLOOKUP(A14,'Anexo 17'!B:K,8,FALSE)</f>
        <v>#N/A</v>
      </c>
      <c r="J14" s="40" t="e">
        <f>VLOOKUP(A14,'Anexo 17'!B:K,9,FALSE)</f>
        <v>#N/A</v>
      </c>
      <c r="K14" s="40" t="e">
        <f>VLOOKUP(A14,'Anexo 17'!B:K,10,FALSE)</f>
        <v>#N/A</v>
      </c>
      <c r="V14" s="43"/>
    </row>
    <row r="15" spans="1:22" s="42" customFormat="1" ht="17" x14ac:dyDescent="0.2">
      <c r="A15" s="44" t="s">
        <v>19</v>
      </c>
      <c r="B15" s="40" t="e">
        <f>VLOOKUP(A15,'Anexo 17'!B:J,1,FALSE)</f>
        <v>#N/A</v>
      </c>
      <c r="C15" s="40" t="e">
        <f>VLOOKUP(A15,'Anexo 17'!B:K,2,FALSE)</f>
        <v>#N/A</v>
      </c>
      <c r="D15" s="40" t="e">
        <f>VLOOKUP(A15,'Anexo 17'!B:K,3,FALSE)</f>
        <v>#N/A</v>
      </c>
      <c r="E15" s="40" t="e">
        <f>VLOOKUP(A15,'Anexo 17'!B:K,4,FALSE)</f>
        <v>#N/A</v>
      </c>
      <c r="F15" s="40" t="e">
        <f>VLOOKUP(A15,'Anexo 17'!B:K,5,FALSE)</f>
        <v>#N/A</v>
      </c>
      <c r="G15" s="40" t="e">
        <f>VLOOKUP(A15,'Anexo 17'!B:K,6,FALSE)</f>
        <v>#N/A</v>
      </c>
      <c r="H15" s="40" t="e">
        <f>VLOOKUP(A15,'Anexo 17'!B:K,7,FALSE)</f>
        <v>#N/A</v>
      </c>
      <c r="I15" s="40" t="e">
        <f>VLOOKUP(A15,'Anexo 17'!B:K,8,FALSE)</f>
        <v>#N/A</v>
      </c>
      <c r="J15" s="40" t="e">
        <f>VLOOKUP(A15,'Anexo 17'!B:K,9,FALSE)</f>
        <v>#N/A</v>
      </c>
      <c r="K15" s="40" t="e">
        <f>VLOOKUP(A15,'Anexo 17'!B:K,10,FALSE)</f>
        <v>#N/A</v>
      </c>
      <c r="V15" s="43"/>
    </row>
    <row r="16" spans="1:22" s="42" customFormat="1" ht="17" x14ac:dyDescent="0.2">
      <c r="A16" s="44" t="s">
        <v>20</v>
      </c>
      <c r="B16" s="40" t="e">
        <f>VLOOKUP(A16,'Anexo 17'!B:J,1,FALSE)</f>
        <v>#N/A</v>
      </c>
      <c r="C16" s="40" t="e">
        <f>VLOOKUP(A16,'Anexo 17'!B:K,2,FALSE)</f>
        <v>#N/A</v>
      </c>
      <c r="D16" s="40" t="e">
        <f>VLOOKUP(A16,'Anexo 17'!B:K,3,FALSE)</f>
        <v>#N/A</v>
      </c>
      <c r="E16" s="40" t="e">
        <f>VLOOKUP(A16,'Anexo 17'!B:K,4,FALSE)</f>
        <v>#N/A</v>
      </c>
      <c r="F16" s="40" t="e">
        <f>VLOOKUP(A16,'Anexo 17'!B:K,5,FALSE)</f>
        <v>#N/A</v>
      </c>
      <c r="G16" s="40" t="e">
        <f>VLOOKUP(A16,'Anexo 17'!B:K,6,FALSE)</f>
        <v>#N/A</v>
      </c>
      <c r="H16" s="40" t="e">
        <f>VLOOKUP(A16,'Anexo 17'!B:K,7,FALSE)</f>
        <v>#N/A</v>
      </c>
      <c r="I16" s="40" t="e">
        <f>VLOOKUP(A16,'Anexo 17'!B:K,8,FALSE)</f>
        <v>#N/A</v>
      </c>
      <c r="J16" s="40" t="e">
        <f>VLOOKUP(A16,'Anexo 17'!B:K,9,FALSE)</f>
        <v>#N/A</v>
      </c>
      <c r="K16" s="40" t="e">
        <f>VLOOKUP(A16,'Anexo 17'!B:K,10,FALSE)</f>
        <v>#N/A</v>
      </c>
      <c r="V16" s="43"/>
    </row>
    <row r="17" spans="1:22" s="42" customFormat="1" ht="17" x14ac:dyDescent="0.2">
      <c r="A17" s="44" t="s">
        <v>16</v>
      </c>
      <c r="B17" s="40" t="e">
        <f>VLOOKUP(A17,'Anexo 18'!B:J,1,FALSE)</f>
        <v>#N/A</v>
      </c>
      <c r="C17" s="40" t="e">
        <f>VLOOKUP(A17,'Anexo 18'!B:K,2,FALSE)</f>
        <v>#N/A</v>
      </c>
      <c r="D17" s="40" t="e">
        <f>VLOOKUP(A17,'Anexo 18'!B:K,3,FALSE)</f>
        <v>#N/A</v>
      </c>
      <c r="E17" s="40" t="e">
        <f>VLOOKUP(A17,'Anexo 18'!B:K,4,FALSE)</f>
        <v>#N/A</v>
      </c>
      <c r="F17" s="40" t="e">
        <f>VLOOKUP(A17,'Anexo 18'!B:K,5,FALSE)</f>
        <v>#N/A</v>
      </c>
      <c r="G17" s="40" t="e">
        <f>VLOOKUP(A17,'Anexo 18'!B:K,6,FALSE)</f>
        <v>#N/A</v>
      </c>
      <c r="H17" s="40" t="e">
        <f>VLOOKUP(A17,'Anexo 18'!B:K,7,FALSE)</f>
        <v>#N/A</v>
      </c>
      <c r="I17" s="40" t="e">
        <f>VLOOKUP(A17,'Anexo 18'!B:K,8,FALSE)</f>
        <v>#N/A</v>
      </c>
      <c r="J17" s="40" t="e">
        <f>VLOOKUP(A17,'Anexo 18'!B:K,9,FALSE)</f>
        <v>#N/A</v>
      </c>
      <c r="K17" s="40" t="e">
        <f>VLOOKUP(A17,'Anexo 18'!B:K,10,FALSE)</f>
        <v>#N/A</v>
      </c>
      <c r="V17" s="43"/>
    </row>
    <row r="18" spans="1:22" ht="17" x14ac:dyDescent="0.2">
      <c r="A18" s="44" t="s">
        <v>17</v>
      </c>
      <c r="B18" s="40" t="e">
        <f>VLOOKUP(A18,'Anexo 18'!B:J,1,FALSE)</f>
        <v>#N/A</v>
      </c>
      <c r="C18" s="40" t="e">
        <f>VLOOKUP(A18,'Anexo 18'!B:K,2,FALSE)</f>
        <v>#N/A</v>
      </c>
      <c r="D18" s="40" t="e">
        <f>VLOOKUP(A18,'Anexo 18'!B:K,3,FALSE)</f>
        <v>#N/A</v>
      </c>
      <c r="E18" s="40" t="e">
        <f>VLOOKUP(A18,'Anexo 18'!B:K,4,FALSE)</f>
        <v>#N/A</v>
      </c>
      <c r="F18" s="40" t="e">
        <f>VLOOKUP(A18,'Anexo 18'!B:K,5,FALSE)</f>
        <v>#N/A</v>
      </c>
      <c r="G18" s="40" t="e">
        <f>VLOOKUP(A18,'Anexo 18'!B:K,6,FALSE)</f>
        <v>#N/A</v>
      </c>
      <c r="H18" s="40" t="e">
        <f>VLOOKUP(A18,'Anexo 18'!B:K,7,FALSE)</f>
        <v>#N/A</v>
      </c>
      <c r="I18" s="40" t="e">
        <f>VLOOKUP(A18,'Anexo 18'!B:K,8,FALSE)</f>
        <v>#N/A</v>
      </c>
      <c r="J18" s="40" t="e">
        <f>VLOOKUP(A18,'Anexo 18'!B:K,9,FALSE)</f>
        <v>#N/A</v>
      </c>
      <c r="K18" s="40" t="e">
        <f>VLOOKUP(A18,'Anexo 18'!B:K,10,FALSE)</f>
        <v>#N/A</v>
      </c>
    </row>
    <row r="19" spans="1:22" s="42" customFormat="1" ht="17" x14ac:dyDescent="0.2">
      <c r="A19" s="44" t="s">
        <v>18</v>
      </c>
      <c r="B19" s="40" t="e">
        <f>VLOOKUP(A19,'Anexo 18'!B:J,1,FALSE)</f>
        <v>#N/A</v>
      </c>
      <c r="C19" s="40" t="e">
        <f>VLOOKUP(A19,'Anexo 18'!B:K,2,FALSE)</f>
        <v>#N/A</v>
      </c>
      <c r="D19" s="40" t="e">
        <f>VLOOKUP(A19,'Anexo 18'!B:K,3,FALSE)</f>
        <v>#N/A</v>
      </c>
      <c r="E19" s="40" t="e">
        <f>VLOOKUP(A19,'Anexo 18'!B:K,4,FALSE)</f>
        <v>#N/A</v>
      </c>
      <c r="F19" s="40" t="e">
        <f>VLOOKUP(A19,'Anexo 18'!B:K,5,FALSE)</f>
        <v>#N/A</v>
      </c>
      <c r="G19" s="40" t="e">
        <f>VLOOKUP(A19,'Anexo 18'!B:K,6,FALSE)</f>
        <v>#N/A</v>
      </c>
      <c r="H19" s="40" t="e">
        <f>VLOOKUP(A19,'Anexo 18'!B:K,7,FALSE)</f>
        <v>#N/A</v>
      </c>
      <c r="I19" s="40" t="e">
        <f>VLOOKUP(A19,'Anexo 18'!B:K,8,FALSE)</f>
        <v>#N/A</v>
      </c>
      <c r="J19" s="40" t="e">
        <f>VLOOKUP(A19,'Anexo 18'!B:K,9,FALSE)</f>
        <v>#N/A</v>
      </c>
      <c r="K19" s="40" t="e">
        <f>VLOOKUP(A19,'Anexo 18'!B:K,10,FALSE)</f>
        <v>#N/A</v>
      </c>
      <c r="V19" s="43"/>
    </row>
    <row r="20" spans="1:22" s="42" customFormat="1" ht="17" x14ac:dyDescent="0.2">
      <c r="A20" s="44" t="s">
        <v>19</v>
      </c>
      <c r="B20" s="40" t="e">
        <f>VLOOKUP(A20,'Anexo 18'!B:J,1,FALSE)</f>
        <v>#N/A</v>
      </c>
      <c r="C20" s="40" t="e">
        <f>VLOOKUP(A20,'Anexo 18'!B:K,2,FALSE)</f>
        <v>#N/A</v>
      </c>
      <c r="D20" s="40" t="e">
        <f>VLOOKUP(A20,'Anexo 18'!B:K,3,FALSE)</f>
        <v>#N/A</v>
      </c>
      <c r="E20" s="40" t="e">
        <f>VLOOKUP(A20,'Anexo 18'!B:K,4,FALSE)</f>
        <v>#N/A</v>
      </c>
      <c r="F20" s="40" t="e">
        <f>VLOOKUP(A20,'Anexo 18'!B:K,5,FALSE)</f>
        <v>#N/A</v>
      </c>
      <c r="G20" s="40" t="e">
        <f>VLOOKUP(A20,'Anexo 18'!B:K,6,FALSE)</f>
        <v>#N/A</v>
      </c>
      <c r="H20" s="40" t="e">
        <f>VLOOKUP(A20,'Anexo 18'!B:K,7,FALSE)</f>
        <v>#N/A</v>
      </c>
      <c r="I20" s="40" t="e">
        <f>VLOOKUP(A20,'Anexo 18'!B:K,8,FALSE)</f>
        <v>#N/A</v>
      </c>
      <c r="J20" s="40" t="e">
        <f>VLOOKUP(A20,'Anexo 18'!B:K,9,FALSE)</f>
        <v>#N/A</v>
      </c>
      <c r="K20" s="40" t="e">
        <f>VLOOKUP(A20,'Anexo 18'!B:K,10,FALSE)</f>
        <v>#N/A</v>
      </c>
      <c r="V20" s="43"/>
    </row>
    <row r="21" spans="1:22" s="42" customFormat="1" ht="17" x14ac:dyDescent="0.2">
      <c r="A21" s="44" t="s">
        <v>20</v>
      </c>
      <c r="B21" s="40" t="e">
        <f>VLOOKUP(A21,'Anexo 18'!B:J,1,FALSE)</f>
        <v>#N/A</v>
      </c>
      <c r="C21" s="40" t="e">
        <f>VLOOKUP(A21,'Anexo 18'!B:K,2,FALSE)</f>
        <v>#N/A</v>
      </c>
      <c r="D21" s="40" t="e">
        <f>VLOOKUP(A21,'Anexo 18'!B:K,3,FALSE)</f>
        <v>#N/A</v>
      </c>
      <c r="E21" s="40" t="e">
        <f>VLOOKUP(A21,'Anexo 18'!B:K,4,FALSE)</f>
        <v>#N/A</v>
      </c>
      <c r="F21" s="40" t="e">
        <f>VLOOKUP(A21,'Anexo 18'!B:K,5,FALSE)</f>
        <v>#N/A</v>
      </c>
      <c r="G21" s="40" t="e">
        <f>VLOOKUP(A21,'Anexo 18'!B:K,6,FALSE)</f>
        <v>#N/A</v>
      </c>
      <c r="H21" s="40" t="e">
        <f>VLOOKUP(A21,'Anexo 18'!B:K,7,FALSE)</f>
        <v>#N/A</v>
      </c>
      <c r="I21" s="40" t="e">
        <f>VLOOKUP(A21,'Anexo 18'!B:K,8,FALSE)</f>
        <v>#N/A</v>
      </c>
      <c r="J21" s="40" t="e">
        <f>VLOOKUP(A21,'Anexo 18'!B:K,9,FALSE)</f>
        <v>#N/A</v>
      </c>
      <c r="K21" s="40" t="e">
        <f>VLOOKUP(A21,'Anexo 18'!B:K,10,FALSE)</f>
        <v>#N/A</v>
      </c>
      <c r="V21" s="43"/>
    </row>
  </sheetData>
  <sheetProtection algorithmName="SHA-512" hashValue="9rP14FFjSNNXddtSmCtS/tjM1vc3G6opl2jfZx8hDKh9X66/Hr+fHOuR9wffSvNg5yktTdaSp2bymy5KpbtsIQ==" saltValue="WbtUMbEqZrBZq32AiKmAaQ==" spinCount="100000" sheet="1" objects="1" scenario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C08D7-3EF8-6D46-B820-F5F752FA6368}">
  <dimension ref="A1:U9"/>
  <sheetViews>
    <sheetView topLeftCell="A2" workbookViewId="0"/>
  </sheetViews>
  <sheetFormatPr baseColWidth="10" defaultRowHeight="16" x14ac:dyDescent="0.2"/>
  <cols>
    <col min="1" max="1" width="14.5" style="42" customWidth="1"/>
    <col min="2" max="2" width="63.33203125" style="42" customWidth="1"/>
    <col min="3" max="3" width="61.83203125" style="42" customWidth="1"/>
    <col min="4" max="4" width="46.1640625" style="42" customWidth="1"/>
    <col min="5" max="5" width="24.5" style="50" customWidth="1"/>
    <col min="6" max="6" width="31.1640625" style="50" customWidth="1"/>
    <col min="7" max="7" width="43.83203125" style="42" customWidth="1"/>
    <col min="8" max="8" width="48.5" style="42" customWidth="1"/>
    <col min="9" max="9" width="51" style="50" customWidth="1"/>
    <col min="10" max="10" width="52.5" style="42" customWidth="1"/>
    <col min="11" max="20" width="10.83203125" style="18"/>
    <col min="21" max="21" width="10.83203125" style="17"/>
    <col min="22" max="16384" width="10.83203125" style="18"/>
  </cols>
  <sheetData>
    <row r="1" spans="1:21" s="36" customFormat="1" ht="25" customHeight="1" x14ac:dyDescent="0.2">
      <c r="A1" s="35" t="s">
        <v>421</v>
      </c>
      <c r="B1" s="47"/>
      <c r="C1" s="47"/>
      <c r="D1" s="47"/>
      <c r="E1" s="48"/>
      <c r="F1" s="48"/>
      <c r="G1" s="47"/>
      <c r="H1" s="47"/>
      <c r="I1" s="48"/>
      <c r="J1" s="47"/>
      <c r="U1" s="38"/>
    </row>
    <row r="2" spans="1:21" ht="135" customHeight="1" x14ac:dyDescent="0.2">
      <c r="A2" s="25" t="s">
        <v>16</v>
      </c>
      <c r="B2" s="40" t="e">
        <f>VLOOKUP(A2,'2.1.2.'!B:K,2,FALSE)</f>
        <v>#N/A</v>
      </c>
      <c r="C2" s="40" t="e">
        <f>VLOOKUP(A2,'2.1.2.'!B:K,3,FALSE)</f>
        <v>#N/A</v>
      </c>
      <c r="D2" s="40" t="e">
        <f>VLOOKUP(A2,'2.1.2.'!B:K,4,FALSE)</f>
        <v>#N/A</v>
      </c>
      <c r="E2" s="40" t="e">
        <f>VLOOKUP(A2,'2.1.2.'!B:K,5,FALSE)</f>
        <v>#N/A</v>
      </c>
      <c r="F2" s="40" t="e">
        <f>VLOOKUP(A2,'2.1.2.'!B:K,6,FALSE)</f>
        <v>#N/A</v>
      </c>
      <c r="G2" s="40" t="e">
        <f>VLOOKUP(A2,'2.1.2.'!B:K,7,FALSE)</f>
        <v>#N/A</v>
      </c>
      <c r="H2" s="40" t="e">
        <f>VLOOKUP(A2,'2.1.2.'!B:K,8,FALSE)</f>
        <v>#N/A</v>
      </c>
      <c r="I2" s="40" t="e">
        <f>VLOOKUP(A2,'2.1.2.'!B:K,9,FALSE)</f>
        <v>#N/A</v>
      </c>
      <c r="J2" s="40" t="e">
        <f>VLOOKUP(A2,'2.1.2.'!B:K,10,FALSE)</f>
        <v>#N/A</v>
      </c>
    </row>
    <row r="3" spans="1:21" ht="134" customHeight="1" x14ac:dyDescent="0.2">
      <c r="A3" s="25" t="s">
        <v>17</v>
      </c>
      <c r="B3" s="40" t="e">
        <f>VLOOKUP(A3,'2.1.2.'!B:K,2,FALSE)</f>
        <v>#N/A</v>
      </c>
      <c r="C3" s="40" t="e">
        <f>VLOOKUP(A3,'2.1.2.'!B:K,3,FALSE)</f>
        <v>#N/A</v>
      </c>
      <c r="D3" s="40" t="e">
        <f>VLOOKUP(A3,'2.1.2.'!B:K,4,FALSE)</f>
        <v>#N/A</v>
      </c>
      <c r="E3" s="40" t="e">
        <f>VLOOKUP(A3,'2.1.2.'!B:K,5,FALSE)</f>
        <v>#N/A</v>
      </c>
      <c r="F3" s="40" t="e">
        <f>VLOOKUP(A3,'2.1.2.'!B:K,6,FALSE)</f>
        <v>#N/A</v>
      </c>
      <c r="G3" s="40" t="e">
        <f>VLOOKUP(A3,'2.1.2.'!B:K,7,FALSE)</f>
        <v>#N/A</v>
      </c>
      <c r="H3" s="40" t="e">
        <f>VLOOKUP(A3,'2.1.2.'!B:K,8,FALSE)</f>
        <v>#N/A</v>
      </c>
      <c r="I3" s="40" t="e">
        <f>VLOOKUP(A3,'2.1.2.'!B:K,9,FALSE)</f>
        <v>#N/A</v>
      </c>
      <c r="J3" s="40" t="e">
        <f>VLOOKUP(A3,'2.1.2.'!B:K,10,FALSE)</f>
        <v>#N/A</v>
      </c>
    </row>
    <row r="4" spans="1:21" ht="139" customHeight="1" x14ac:dyDescent="0.2">
      <c r="A4" s="25" t="s">
        <v>18</v>
      </c>
      <c r="B4" s="40" t="e">
        <f>VLOOKUP(A4,'2.1.2.'!B:K,2,FALSE)</f>
        <v>#N/A</v>
      </c>
      <c r="C4" s="40" t="e">
        <f>VLOOKUP(A4,'2.1.2.'!B:K,3,FALSE)</f>
        <v>#N/A</v>
      </c>
      <c r="D4" s="40" t="e">
        <f>VLOOKUP(A4,'2.1.2.'!B:K,4,FALSE)</f>
        <v>#N/A</v>
      </c>
      <c r="E4" s="40" t="e">
        <f>VLOOKUP(A4,'2.1.2.'!B:K,5,FALSE)</f>
        <v>#N/A</v>
      </c>
      <c r="F4" s="40" t="e">
        <f>VLOOKUP(A4,'2.1.2.'!B:K,6,FALSE)</f>
        <v>#N/A</v>
      </c>
      <c r="G4" s="40" t="e">
        <f>VLOOKUP(A4,'2.1.2.'!B:K,7,FALSE)</f>
        <v>#N/A</v>
      </c>
      <c r="H4" s="40" t="e">
        <f>VLOOKUP(A4,'2.1.2.'!B:K,8,FALSE)</f>
        <v>#N/A</v>
      </c>
      <c r="I4" s="40" t="e">
        <f>VLOOKUP(A4,'2.1.2.'!B:K,9,FALSE)</f>
        <v>#N/A</v>
      </c>
      <c r="J4" s="40" t="e">
        <f>VLOOKUP(A4,'2.1.2.'!B:K,10,FALSE)</f>
        <v>#N/A</v>
      </c>
    </row>
    <row r="5" spans="1:21" ht="135" customHeight="1" x14ac:dyDescent="0.2">
      <c r="A5" s="25" t="s">
        <v>19</v>
      </c>
      <c r="B5" s="40" t="e">
        <f>VLOOKUP(A5,'2.1.2.'!B:K,2,FALSE)</f>
        <v>#N/A</v>
      </c>
      <c r="C5" s="40" t="e">
        <f>VLOOKUP(A5,'2.1.2.'!B:K,3,FALSE)</f>
        <v>#N/A</v>
      </c>
      <c r="D5" s="40" t="e">
        <f>VLOOKUP(A5,'2.1.2.'!B:K,4,FALSE)</f>
        <v>#N/A</v>
      </c>
      <c r="E5" s="40" t="e">
        <f>VLOOKUP(A5,'2.1.2.'!B:K,5,FALSE)</f>
        <v>#N/A</v>
      </c>
      <c r="F5" s="40" t="e">
        <f>VLOOKUP(A5,'2.1.2.'!B:K,6,FALSE)</f>
        <v>#N/A</v>
      </c>
      <c r="G5" s="40" t="e">
        <f>VLOOKUP(A5,'2.1.2.'!B:K,7,FALSE)</f>
        <v>#N/A</v>
      </c>
      <c r="H5" s="40" t="e">
        <f>VLOOKUP(A5,'2.1.2.'!B:K,8,FALSE)</f>
        <v>#N/A</v>
      </c>
      <c r="I5" s="40" t="e">
        <f>VLOOKUP(A5,'2.1.2.'!B:K,9,FALSE)</f>
        <v>#N/A</v>
      </c>
      <c r="J5" s="40" t="e">
        <f>VLOOKUP(A5,'2.1.2.'!B:K,10,FALSE)</f>
        <v>#N/A</v>
      </c>
    </row>
    <row r="6" spans="1:21" ht="141" customHeight="1" x14ac:dyDescent="0.2">
      <c r="A6" s="25" t="s">
        <v>20</v>
      </c>
      <c r="B6" s="40" t="e">
        <f>VLOOKUP(A6,'2.1.2.'!B:K,2,FALSE)</f>
        <v>#N/A</v>
      </c>
      <c r="C6" s="40" t="e">
        <f>VLOOKUP(A6,'2.1.2.'!B:K,3,FALSE)</f>
        <v>#N/A</v>
      </c>
      <c r="D6" s="40" t="e">
        <f>VLOOKUP(A6,'2.1.2.'!B:K,4,FALSE)</f>
        <v>#N/A</v>
      </c>
      <c r="E6" s="40" t="e">
        <f>VLOOKUP(A6,'2.1.2.'!B:K,5,FALSE)</f>
        <v>#N/A</v>
      </c>
      <c r="F6" s="40" t="e">
        <f>VLOOKUP(A6,'2.1.2.'!B:K,6,FALSE)</f>
        <v>#N/A</v>
      </c>
      <c r="G6" s="40" t="e">
        <f>VLOOKUP(A6,'2.1.2.'!B:K,7,FALSE)</f>
        <v>#N/A</v>
      </c>
      <c r="H6" s="40" t="e">
        <f>VLOOKUP(A6,'2.1.2.'!B:K,8,FALSE)</f>
        <v>#N/A</v>
      </c>
      <c r="I6" s="40" t="e">
        <f>VLOOKUP(A6,'2.1.2.'!B:K,9,FALSE)</f>
        <v>#N/A</v>
      </c>
      <c r="J6" s="40" t="e">
        <f>VLOOKUP(A6,'2.1.2.'!B:K,10,FALSE)</f>
        <v>#N/A</v>
      </c>
    </row>
    <row r="7" spans="1:21" x14ac:dyDescent="0.2">
      <c r="A7" s="49"/>
    </row>
    <row r="8" spans="1:21" x14ac:dyDescent="0.2">
      <c r="A8" s="49"/>
    </row>
    <row r="9" spans="1:21" x14ac:dyDescent="0.2">
      <c r="A9" s="49"/>
    </row>
  </sheetData>
  <sheetProtection algorithmName="SHA-512" hashValue="26t3moMV4b4wTZTrvvKDyjAwl6i7+m0Y0H8VNgs60dbJip9PYWfJmoiAouymnQ5o8e27GmAVNd3CDHjDEknjAA==" saltValue="yVv4NBPr92GxapDvroA2Lw==" spinCount="100000" sheet="1" objects="1" scenario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31F71-46F8-6945-A492-9375160681F7}">
  <dimension ref="A1:U14"/>
  <sheetViews>
    <sheetView workbookViewId="0"/>
  </sheetViews>
  <sheetFormatPr baseColWidth="10" defaultRowHeight="16" x14ac:dyDescent="0.2"/>
  <cols>
    <col min="1" max="1" width="14.5" style="18" customWidth="1"/>
    <col min="2" max="2" width="63.33203125" style="42" customWidth="1"/>
    <col min="3" max="3" width="61.83203125" style="42" customWidth="1"/>
    <col min="4" max="4" width="46.1640625" style="42" customWidth="1"/>
    <col min="5" max="5" width="24.5" style="50" customWidth="1"/>
    <col min="6" max="6" width="31.1640625" style="50" customWidth="1"/>
    <col min="7" max="7" width="43.83203125" style="42" customWidth="1"/>
    <col min="8" max="8" width="48.5" style="42" customWidth="1"/>
    <col min="9" max="9" width="51" style="50" customWidth="1"/>
    <col min="10" max="10" width="52.5" style="42" customWidth="1"/>
    <col min="11" max="20" width="10.83203125" style="18"/>
    <col min="21" max="21" width="10.83203125" style="17"/>
    <col min="22" max="16384" width="10.83203125" style="18"/>
  </cols>
  <sheetData>
    <row r="1" spans="1:21" s="36" customFormat="1" ht="25" customHeight="1" x14ac:dyDescent="0.2">
      <c r="A1" s="35" t="s">
        <v>419</v>
      </c>
      <c r="B1" s="47"/>
      <c r="C1" s="47"/>
      <c r="D1" s="47"/>
      <c r="E1" s="48"/>
      <c r="F1" s="48"/>
      <c r="G1" s="47"/>
      <c r="H1" s="47"/>
      <c r="I1" s="48"/>
      <c r="J1" s="47"/>
      <c r="U1" s="38"/>
    </row>
    <row r="2" spans="1:21" ht="135" customHeight="1" x14ac:dyDescent="0.2">
      <c r="A2" s="51" t="s">
        <v>25</v>
      </c>
      <c r="B2" s="40" t="e">
        <f>VLOOKUP(A2,'Anexo 16'!B:K,2,FALSE)</f>
        <v>#N/A</v>
      </c>
      <c r="C2" s="52" t="e">
        <f>VLOOKUP(A2,'Anexo 16'!B:K,3,FALSE)</f>
        <v>#N/A</v>
      </c>
      <c r="D2" s="40" t="e">
        <f>VLOOKUP(A2,'Anexo 16'!B:K,4,FALSE)</f>
        <v>#N/A</v>
      </c>
      <c r="E2" s="40" t="e">
        <f>VLOOKUP(A2,'Anexo 16'!B:K,5,FALSE)</f>
        <v>#N/A</v>
      </c>
      <c r="F2" s="40" t="e">
        <f>VLOOKUP(A2,'Anexo 16'!B:K,6,FALSE)</f>
        <v>#N/A</v>
      </c>
      <c r="G2" s="40" t="e">
        <f>VLOOKUP(A2,'Anexo 16'!B:K,7,FALSE)</f>
        <v>#N/A</v>
      </c>
      <c r="H2" s="40" t="e">
        <f>VLOOKUP(A2,'Anexo 16'!B:K,8,FALSE)</f>
        <v>#N/A</v>
      </c>
      <c r="I2" s="40" t="e">
        <f>VLOOKUP(A2,'Anexo 16'!B:K,9,FALSE)</f>
        <v>#N/A</v>
      </c>
      <c r="J2" s="40" t="e">
        <f>VLOOKUP(A2,'Anexo 16'!B:K,10,FALSE)</f>
        <v>#N/A</v>
      </c>
    </row>
    <row r="3" spans="1:21" ht="134" customHeight="1" x14ac:dyDescent="0.2">
      <c r="A3" s="51" t="s">
        <v>26</v>
      </c>
      <c r="B3" s="40" t="e">
        <f>VLOOKUP(A3,'Anexo 16'!B:K,2,FALSE)</f>
        <v>#N/A</v>
      </c>
      <c r="C3" s="52" t="e">
        <f>VLOOKUP(A3,'Anexo 16'!B:K,3,FALSE)</f>
        <v>#N/A</v>
      </c>
      <c r="D3" s="40" t="e">
        <f>VLOOKUP(A3,'Anexo 16'!B:K,4,FALSE)</f>
        <v>#N/A</v>
      </c>
      <c r="E3" s="40" t="e">
        <f>VLOOKUP(A3,'Anexo 16'!B:K,5,FALSE)</f>
        <v>#N/A</v>
      </c>
      <c r="F3" s="40" t="e">
        <f>VLOOKUP(A3,'Anexo 16'!B:K,6,FALSE)</f>
        <v>#N/A</v>
      </c>
      <c r="G3" s="40" t="e">
        <f>VLOOKUP(A3,'Anexo 16'!B:K,7,FALSE)</f>
        <v>#N/A</v>
      </c>
      <c r="H3" s="40" t="e">
        <f>VLOOKUP(A3,'Anexo 16'!B:K,8,FALSE)</f>
        <v>#N/A</v>
      </c>
      <c r="I3" s="40" t="e">
        <f>VLOOKUP(A3,'Anexo 16'!B:K,9,FALSE)</f>
        <v>#N/A</v>
      </c>
      <c r="J3" s="40" t="e">
        <f>VLOOKUP(A3,'Anexo 16'!B:K,10,FALSE)</f>
        <v>#N/A</v>
      </c>
    </row>
    <row r="4" spans="1:21" ht="139" customHeight="1" x14ac:dyDescent="0.2">
      <c r="A4" s="51" t="s">
        <v>27</v>
      </c>
      <c r="B4" s="40" t="e">
        <f>VLOOKUP(A4,'Anexo 16'!B:K,2,FALSE)</f>
        <v>#N/A</v>
      </c>
      <c r="C4" s="52" t="e">
        <f>VLOOKUP(A4,'Anexo 16'!B:K,3,FALSE)</f>
        <v>#N/A</v>
      </c>
      <c r="D4" s="40" t="e">
        <f>VLOOKUP(A4,'Anexo 16'!B:K,4,FALSE)</f>
        <v>#N/A</v>
      </c>
      <c r="E4" s="40" t="e">
        <f>VLOOKUP(A4,'Anexo 16'!B:K,5,FALSE)</f>
        <v>#N/A</v>
      </c>
      <c r="F4" s="40" t="e">
        <f>VLOOKUP(A4,'Anexo 16'!B:K,6,FALSE)</f>
        <v>#N/A</v>
      </c>
      <c r="G4" s="40" t="e">
        <f>VLOOKUP(A4,'Anexo 16'!B:K,7,FALSE)</f>
        <v>#N/A</v>
      </c>
      <c r="H4" s="40" t="e">
        <f>VLOOKUP(A4,'Anexo 16'!B:K,8,FALSE)</f>
        <v>#N/A</v>
      </c>
      <c r="I4" s="40" t="e">
        <f>VLOOKUP(A4,'Anexo 16'!B:K,9,FALSE)</f>
        <v>#N/A</v>
      </c>
      <c r="J4" s="40" t="e">
        <f>VLOOKUP(A4,'Anexo 16'!B:K,10,FALSE)</f>
        <v>#N/A</v>
      </c>
    </row>
    <row r="5" spans="1:21" ht="135" customHeight="1" x14ac:dyDescent="0.2">
      <c r="A5" s="51" t="s">
        <v>28</v>
      </c>
      <c r="B5" s="40" t="e">
        <f>VLOOKUP(A5,'Anexo 16'!B:K,2,FALSE)</f>
        <v>#N/A</v>
      </c>
      <c r="C5" s="52" t="e">
        <f>VLOOKUP(A5,'Anexo 16'!B:K,3,FALSE)</f>
        <v>#N/A</v>
      </c>
      <c r="D5" s="40" t="e">
        <f>VLOOKUP(A5,'Anexo 16'!B:K,4,FALSE)</f>
        <v>#N/A</v>
      </c>
      <c r="E5" s="40" t="e">
        <f>VLOOKUP(A5,'Anexo 16'!B:K,5,FALSE)</f>
        <v>#N/A</v>
      </c>
      <c r="F5" s="40" t="e">
        <f>VLOOKUP(A5,'Anexo 16'!B:K,6,FALSE)</f>
        <v>#N/A</v>
      </c>
      <c r="G5" s="40" t="e">
        <f>VLOOKUP(A5,'Anexo 16'!B:K,7,FALSE)</f>
        <v>#N/A</v>
      </c>
      <c r="H5" s="40" t="e">
        <f>VLOOKUP(A5,'Anexo 16'!B:K,8,FALSE)</f>
        <v>#N/A</v>
      </c>
      <c r="I5" s="40" t="e">
        <f>VLOOKUP(A5,'Anexo 16'!B:K,9,FALSE)</f>
        <v>#N/A</v>
      </c>
      <c r="J5" s="40" t="e">
        <f>VLOOKUP(A5,'Anexo 16'!B:K,10,FALSE)</f>
        <v>#N/A</v>
      </c>
    </row>
    <row r="6" spans="1:21" ht="141" customHeight="1" x14ac:dyDescent="0.2">
      <c r="A6" s="51" t="s">
        <v>29</v>
      </c>
      <c r="B6" s="40" t="e">
        <f>VLOOKUP(A6,'Anexo 16'!B:K,2,FALSE)</f>
        <v>#N/A</v>
      </c>
      <c r="C6" s="52" t="e">
        <f>VLOOKUP(A6,'Anexo 16'!B:K,3,FALSE)</f>
        <v>#N/A</v>
      </c>
      <c r="D6" s="40" t="e">
        <f>VLOOKUP(A6,'Anexo 16'!B:K,4,FALSE)</f>
        <v>#N/A</v>
      </c>
      <c r="E6" s="40" t="e">
        <f>VLOOKUP(A6,'Anexo 16'!B:K,5,FALSE)</f>
        <v>#N/A</v>
      </c>
      <c r="F6" s="40" t="e">
        <f>VLOOKUP(A6,'Anexo 16'!B:K,6,FALSE)</f>
        <v>#N/A</v>
      </c>
      <c r="G6" s="40" t="e">
        <f>VLOOKUP(A6,'Anexo 16'!B:K,7,FALSE)</f>
        <v>#N/A</v>
      </c>
      <c r="H6" s="40" t="e">
        <f>VLOOKUP(A6,'Anexo 16'!B:K,8,FALSE)</f>
        <v>#N/A</v>
      </c>
      <c r="I6" s="40" t="e">
        <f>VLOOKUP(A6,'Anexo 16'!B:K,9,FALSE)</f>
        <v>#N/A</v>
      </c>
      <c r="J6" s="40" t="e">
        <f>VLOOKUP(A6,'Anexo 16'!B:K,10,FALSE)</f>
        <v>#N/A</v>
      </c>
    </row>
    <row r="10" spans="1:21" x14ac:dyDescent="0.2">
      <c r="A10" s="38"/>
    </row>
    <row r="11" spans="1:21" x14ac:dyDescent="0.2">
      <c r="A11" s="38"/>
    </row>
    <row r="12" spans="1:21" x14ac:dyDescent="0.2">
      <c r="A12" s="38"/>
    </row>
    <row r="13" spans="1:21" x14ac:dyDescent="0.2">
      <c r="A13" s="38"/>
    </row>
    <row r="14" spans="1:21" x14ac:dyDescent="0.2">
      <c r="A14" s="38"/>
    </row>
  </sheetData>
  <sheetProtection algorithmName="SHA-512" hashValue="qES4Ql8B40mU+rbImOeUkD8MvsfCANbaNvr9lM0c9xWbRTblIfAwxBC1wZ4WNn253S66oflXx+BlHjDWQG93iQ==" saltValue="ILUT/+vH00n/Eu0aFFSE7A==" spinCount="100000" sheet="1" objects="1" scenarios="1"/>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7946-4139-C842-8C3F-F4E81C8F310C}">
  <dimension ref="A1:V21"/>
  <sheetViews>
    <sheetView topLeftCell="A20" zoomScaleNormal="100" workbookViewId="0">
      <selection sqref="A1:XFD1048576"/>
    </sheetView>
  </sheetViews>
  <sheetFormatPr baseColWidth="10" defaultRowHeight="16" x14ac:dyDescent="0.2"/>
  <cols>
    <col min="1" max="1" width="14.5" style="18" customWidth="1"/>
    <col min="2" max="2" width="20.5" style="18" customWidth="1"/>
    <col min="3" max="3" width="63.33203125" style="45" customWidth="1"/>
    <col min="4" max="4" width="61.83203125" style="45" customWidth="1"/>
    <col min="5" max="5" width="46.1640625" style="45" customWidth="1"/>
    <col min="6" max="6" width="24.5" style="46" customWidth="1"/>
    <col min="7" max="7" width="31.1640625" style="46" customWidth="1"/>
    <col min="8" max="8" width="43.83203125" style="45" customWidth="1"/>
    <col min="9" max="9" width="48.5" style="45" customWidth="1"/>
    <col min="10" max="10" width="51" style="46" customWidth="1"/>
    <col min="11" max="11" width="52.5" style="45" customWidth="1"/>
    <col min="12" max="21" width="10.83203125" style="18"/>
    <col min="22" max="22" width="10.83203125" style="17"/>
    <col min="23" max="16384" width="10.83203125" style="18"/>
  </cols>
  <sheetData>
    <row r="1" spans="1:22" s="36" customFormat="1" ht="25" customHeight="1" x14ac:dyDescent="0.2">
      <c r="A1" s="35" t="s">
        <v>422</v>
      </c>
      <c r="B1" s="35"/>
      <c r="F1" s="37"/>
      <c r="G1" s="37"/>
      <c r="J1" s="37"/>
      <c r="V1" s="38"/>
    </row>
    <row r="2" spans="1:22" ht="135" customHeight="1" x14ac:dyDescent="0.2">
      <c r="A2" s="38" t="s">
        <v>412</v>
      </c>
      <c r="B2" s="39" t="e">
        <f>VLOOKUP(A2,'Anexo 16'!B:J,1,FALSE)</f>
        <v>#N/A</v>
      </c>
      <c r="C2" s="40" t="e">
        <f>VLOOKUP(A2,'Anexo 16'!B:K,2,FALSE)</f>
        <v>#N/A</v>
      </c>
      <c r="D2" s="41" t="e">
        <f>VLOOKUP(A2,'Anexo 16'!B:K,3,FALSE)</f>
        <v>#N/A</v>
      </c>
      <c r="E2" s="39" t="e">
        <f>VLOOKUP(A2,'Anexo 16'!B:K,4,FALSE)</f>
        <v>#N/A</v>
      </c>
      <c r="F2" s="39" t="e">
        <f>VLOOKUP(A2,'Anexo 16'!B:K,5,FALSE)</f>
        <v>#N/A</v>
      </c>
      <c r="G2" s="39" t="e">
        <f>VLOOKUP(A2,'Anexo 16'!B:K,6,FALSE)</f>
        <v>#N/A</v>
      </c>
      <c r="H2" s="39" t="e">
        <f>VLOOKUP(A2,'Anexo 16'!B:K,7,FALSE)</f>
        <v>#N/A</v>
      </c>
      <c r="I2" s="39" t="e">
        <f>VLOOKUP(A2,'Anexo 16'!B:K,8,FALSE)</f>
        <v>#N/A</v>
      </c>
      <c r="J2" s="39" t="e">
        <f>VLOOKUP(A2,'Anexo 16'!B:K,9,FALSE)</f>
        <v>#N/A</v>
      </c>
      <c r="K2" s="39" t="e">
        <f>VLOOKUP(A2,'Anexo 16'!B:K,10,FALSE)</f>
        <v>#N/A</v>
      </c>
    </row>
    <row r="3" spans="1:22" ht="134" customHeight="1" x14ac:dyDescent="0.2">
      <c r="A3" s="38" t="s">
        <v>413</v>
      </c>
      <c r="B3" s="39" t="e">
        <f>VLOOKUP(A3,'Anexo 16'!B:J,1,FALSE)</f>
        <v>#N/A</v>
      </c>
      <c r="C3" s="40" t="e">
        <f>VLOOKUP(A3,'Anexo 16'!B:K,2,FALSE)</f>
        <v>#N/A</v>
      </c>
      <c r="D3" s="41" t="e">
        <f>VLOOKUP(A3,'Anexo 16'!B:K,3,FALSE)</f>
        <v>#N/A</v>
      </c>
      <c r="E3" s="39" t="e">
        <f>VLOOKUP(A3,'Anexo 16'!B:K,4,FALSE)</f>
        <v>#N/A</v>
      </c>
      <c r="F3" s="39" t="e">
        <f>VLOOKUP(A3,'Anexo 16'!B:K,5,FALSE)</f>
        <v>#N/A</v>
      </c>
      <c r="G3" s="39" t="e">
        <f>VLOOKUP(A3,'Anexo 16'!B:K,6,FALSE)</f>
        <v>#N/A</v>
      </c>
      <c r="H3" s="39" t="e">
        <f>VLOOKUP(A3,'Anexo 16'!B:K,7,FALSE)</f>
        <v>#N/A</v>
      </c>
      <c r="I3" s="39" t="e">
        <f>VLOOKUP(A3,'Anexo 16'!B:K,8,FALSE)</f>
        <v>#N/A</v>
      </c>
      <c r="J3" s="39" t="e">
        <f>VLOOKUP(A3,'Anexo 16'!B:K,9,FALSE)</f>
        <v>#N/A</v>
      </c>
      <c r="K3" s="39" t="e">
        <f>VLOOKUP(A3,'Anexo 16'!B:K,10,FALSE)</f>
        <v>#N/A</v>
      </c>
    </row>
    <row r="4" spans="1:22" ht="139" customHeight="1" x14ac:dyDescent="0.2">
      <c r="A4" s="38" t="s">
        <v>414</v>
      </c>
      <c r="B4" s="39" t="e">
        <f>VLOOKUP(A4,'Anexo 16'!B:J,1,FALSE)</f>
        <v>#N/A</v>
      </c>
      <c r="C4" s="40" t="e">
        <f>VLOOKUP(A4,'Anexo 16'!B:K,2,FALSE)</f>
        <v>#N/A</v>
      </c>
      <c r="D4" s="41" t="e">
        <f>VLOOKUP(A4,'Anexo 16'!B:K,3,FALSE)</f>
        <v>#N/A</v>
      </c>
      <c r="E4" s="39" t="e">
        <f>VLOOKUP(A4,'Anexo 16'!B:K,4,FALSE)</f>
        <v>#N/A</v>
      </c>
      <c r="F4" s="39" t="e">
        <f>VLOOKUP(A4,'Anexo 16'!B:K,5,FALSE)</f>
        <v>#N/A</v>
      </c>
      <c r="G4" s="39" t="e">
        <f>VLOOKUP(A4,'Anexo 16'!B:K,6,FALSE)</f>
        <v>#N/A</v>
      </c>
      <c r="H4" s="39" t="e">
        <f>VLOOKUP(A4,'Anexo 16'!B:K,7,FALSE)</f>
        <v>#N/A</v>
      </c>
      <c r="I4" s="39" t="e">
        <f>VLOOKUP(A4,'Anexo 16'!B:K,8,FALSE)</f>
        <v>#N/A</v>
      </c>
      <c r="J4" s="39" t="e">
        <f>VLOOKUP(A4,'Anexo 16'!B:K,9,FALSE)</f>
        <v>#N/A</v>
      </c>
      <c r="K4" s="39" t="e">
        <f>VLOOKUP(A4,'Anexo 16'!B:K,10,FALSE)</f>
        <v>#N/A</v>
      </c>
    </row>
    <row r="5" spans="1:22" ht="135" customHeight="1" x14ac:dyDescent="0.2">
      <c r="A5" s="38" t="s">
        <v>415</v>
      </c>
      <c r="B5" s="39" t="e">
        <f>VLOOKUP(A5,'Anexo 16'!B:J,1,FALSE)</f>
        <v>#N/A</v>
      </c>
      <c r="C5" s="40" t="e">
        <f>VLOOKUP(A5,'Anexo 16'!B:K,2,FALSE)</f>
        <v>#N/A</v>
      </c>
      <c r="D5" s="41" t="e">
        <f>VLOOKUP(A5,'Anexo 16'!B:K,3,FALSE)</f>
        <v>#N/A</v>
      </c>
      <c r="E5" s="39" t="e">
        <f>VLOOKUP(A5,'Anexo 16'!B:K,4,FALSE)</f>
        <v>#N/A</v>
      </c>
      <c r="F5" s="39" t="e">
        <f>VLOOKUP(A5,'Anexo 16'!B:K,5,FALSE)</f>
        <v>#N/A</v>
      </c>
      <c r="G5" s="39" t="e">
        <f>VLOOKUP(A5,'Anexo 16'!B:K,6,FALSE)</f>
        <v>#N/A</v>
      </c>
      <c r="H5" s="39" t="e">
        <f>VLOOKUP(A5,'Anexo 16'!B:K,7,FALSE)</f>
        <v>#N/A</v>
      </c>
      <c r="I5" s="39" t="e">
        <f>VLOOKUP(A5,'Anexo 16'!B:K,8,FALSE)</f>
        <v>#N/A</v>
      </c>
      <c r="J5" s="39" t="e">
        <f>VLOOKUP(A5,'Anexo 16'!B:K,9,FALSE)</f>
        <v>#N/A</v>
      </c>
      <c r="K5" s="39" t="e">
        <f>VLOOKUP(A5,'Anexo 16'!B:K,10,FALSE)</f>
        <v>#N/A</v>
      </c>
    </row>
    <row r="6" spans="1:22" ht="141" customHeight="1" x14ac:dyDescent="0.2">
      <c r="A6" s="38" t="s">
        <v>416</v>
      </c>
      <c r="B6" s="39" t="e">
        <f>VLOOKUP(A6,'Anexo 16'!B:J,1,FALSE)</f>
        <v>#N/A</v>
      </c>
      <c r="C6" s="40" t="e">
        <f>VLOOKUP(A6,'Anexo 16'!B:K,2,FALSE)</f>
        <v>#N/A</v>
      </c>
      <c r="D6" s="41" t="e">
        <f>VLOOKUP(A6,'Anexo 16'!B:K,3,FALSE)</f>
        <v>#N/A</v>
      </c>
      <c r="E6" s="39" t="e">
        <f>VLOOKUP(A6,'Anexo 16'!B:K,4,FALSE)</f>
        <v>#N/A</v>
      </c>
      <c r="F6" s="39" t="e">
        <f>VLOOKUP(A6,'Anexo 16'!B:K,5,FALSE)</f>
        <v>#N/A</v>
      </c>
      <c r="G6" s="39" t="e">
        <f>VLOOKUP(A6,'Anexo 16'!B:K,6,FALSE)</f>
        <v>#N/A</v>
      </c>
      <c r="H6" s="39" t="e">
        <f>VLOOKUP(A6,'Anexo 16'!B:K,7,FALSE)</f>
        <v>#N/A</v>
      </c>
      <c r="I6" s="39" t="e">
        <f>VLOOKUP(A6,'Anexo 16'!B:K,8,FALSE)</f>
        <v>#N/A</v>
      </c>
      <c r="J6" s="39" t="e">
        <f>VLOOKUP(A6,'Anexo 16'!B:K,9,FALSE)</f>
        <v>#N/A</v>
      </c>
      <c r="K6" s="39" t="e">
        <f>VLOOKUP(A6,'Anexo 16'!B:K,10,FALSE)</f>
        <v>#N/A</v>
      </c>
    </row>
    <row r="7" spans="1:22" ht="152" customHeight="1" x14ac:dyDescent="0.2">
      <c r="A7" s="38" t="s">
        <v>412</v>
      </c>
      <c r="B7" s="39" t="e">
        <f>VLOOKUP(A7,'Anexo 15'!B:J,1,FALSE)</f>
        <v>#N/A</v>
      </c>
      <c r="C7" s="40" t="e">
        <f>VLOOKUP(A7,'Anexo 15'!B:K,2,FALSE)</f>
        <v>#N/A</v>
      </c>
      <c r="D7" s="40" t="e">
        <f>VLOOKUP(A7,'Anexo 15'!B:K,3,FALSE)</f>
        <v>#N/A</v>
      </c>
      <c r="E7" s="40" t="e">
        <f>VLOOKUP(A7,'Anexo 15'!B:K,4,FALSE)</f>
        <v>#N/A</v>
      </c>
      <c r="F7" s="40" t="e">
        <f>VLOOKUP(A7,'Anexo 15'!B:K,5,FALSE)</f>
        <v>#N/A</v>
      </c>
      <c r="G7" s="40" t="e">
        <f>VLOOKUP(A7,'Anexo 15'!B:K,6,FALSE)</f>
        <v>#N/A</v>
      </c>
      <c r="H7" s="40" t="e">
        <f>VLOOKUP(A7,'Anexo 15'!B:K,7,FALSE)</f>
        <v>#N/A</v>
      </c>
      <c r="I7" s="40" t="e">
        <f>VLOOKUP(A7,'Anexo 15'!B:K,8,FALSE)</f>
        <v>#N/A</v>
      </c>
      <c r="J7" s="40" t="e">
        <f>VLOOKUP(A7,'Anexo 15'!B:K,9,FALSE)</f>
        <v>#N/A</v>
      </c>
      <c r="K7" s="40" t="e">
        <f>VLOOKUP(A7,'Anexo 15'!B:K,10,FALSE)</f>
        <v>#N/A</v>
      </c>
    </row>
    <row r="8" spans="1:22" ht="143" customHeight="1" x14ac:dyDescent="0.2">
      <c r="A8" s="38" t="s">
        <v>413</v>
      </c>
      <c r="B8" s="39" t="e">
        <f>VLOOKUP(A8,'Anexo 15'!B:J,1,FALSE)</f>
        <v>#N/A</v>
      </c>
      <c r="C8" s="40" t="e">
        <f>VLOOKUP(A8,'Anexo 15'!B:K,2,FALSE)</f>
        <v>#N/A</v>
      </c>
      <c r="D8" s="40" t="e">
        <f>VLOOKUP(A8,'Anexo 15'!B:K,3,FALSE)</f>
        <v>#N/A</v>
      </c>
      <c r="E8" s="40" t="e">
        <f>VLOOKUP(A8,'Anexo 15'!B:K,4,FALSE)</f>
        <v>#N/A</v>
      </c>
      <c r="F8" s="40" t="e">
        <f>VLOOKUP(A8,'Anexo 15'!B:K,5,FALSE)</f>
        <v>#N/A</v>
      </c>
      <c r="G8" s="40" t="e">
        <f>VLOOKUP(A8,'Anexo 15'!B:K,6,FALSE)</f>
        <v>#N/A</v>
      </c>
      <c r="H8" s="40" t="e">
        <f>VLOOKUP(A8,'Anexo 15'!B:K,7,FALSE)</f>
        <v>#N/A</v>
      </c>
      <c r="I8" s="40" t="e">
        <f>VLOOKUP(A8,'Anexo 15'!B:K,8,FALSE)</f>
        <v>#N/A</v>
      </c>
      <c r="J8" s="40" t="e">
        <f>VLOOKUP(A8,'Anexo 15'!B:K,9,FALSE)</f>
        <v>#N/A</v>
      </c>
      <c r="K8" s="40" t="e">
        <f>VLOOKUP(A8,'Anexo 15'!B:K,10,FALSE)</f>
        <v>#N/A</v>
      </c>
    </row>
    <row r="9" spans="1:22" s="42" customFormat="1" ht="144" customHeight="1" x14ac:dyDescent="0.2">
      <c r="A9" s="38" t="s">
        <v>414</v>
      </c>
      <c r="B9" s="39" t="e">
        <f>VLOOKUP(A9,'Anexo 15'!B:J,1,FALSE)</f>
        <v>#N/A</v>
      </c>
      <c r="C9" s="40" t="e">
        <f>VLOOKUP(A9,'Anexo 15'!B:K,2,FALSE)</f>
        <v>#N/A</v>
      </c>
      <c r="D9" s="40" t="e">
        <f>VLOOKUP(A9,'Anexo 15'!B:K,3,FALSE)</f>
        <v>#N/A</v>
      </c>
      <c r="E9" s="40" t="e">
        <f>VLOOKUP(A9,'Anexo 15'!B:K,4,FALSE)</f>
        <v>#N/A</v>
      </c>
      <c r="F9" s="40" t="e">
        <f>VLOOKUP(A9,'Anexo 15'!B:K,5,FALSE)</f>
        <v>#N/A</v>
      </c>
      <c r="G9" s="40" t="e">
        <f>VLOOKUP(A9,'Anexo 15'!B:K,6,FALSE)</f>
        <v>#N/A</v>
      </c>
      <c r="H9" s="40" t="e">
        <f>VLOOKUP(A9,'Anexo 15'!B:K,7,FALSE)</f>
        <v>#N/A</v>
      </c>
      <c r="I9" s="40" t="e">
        <f>VLOOKUP(A9,'Anexo 15'!B:K,8,FALSE)</f>
        <v>#N/A</v>
      </c>
      <c r="J9" s="40" t="e">
        <f>VLOOKUP(A9,'Anexo 15'!B:K,9,FALSE)</f>
        <v>#N/A</v>
      </c>
      <c r="K9" s="40" t="e">
        <f>VLOOKUP(A9,'Anexo 15'!B:K,10,FALSE)</f>
        <v>#N/A</v>
      </c>
      <c r="V9" s="43"/>
    </row>
    <row r="10" spans="1:22" s="42" customFormat="1" ht="136" customHeight="1" x14ac:dyDescent="0.2">
      <c r="A10" s="38" t="s">
        <v>415</v>
      </c>
      <c r="B10" s="39" t="e">
        <f>VLOOKUP(A10,'Anexo 15'!B:J,1,FALSE)</f>
        <v>#N/A</v>
      </c>
      <c r="C10" s="40" t="e">
        <f>VLOOKUP(A10,'Anexo 15'!B:K,2,FALSE)</f>
        <v>#N/A</v>
      </c>
      <c r="D10" s="40" t="e">
        <f>VLOOKUP(A10,'Anexo 15'!B:K,3,FALSE)</f>
        <v>#N/A</v>
      </c>
      <c r="E10" s="40" t="e">
        <f>VLOOKUP(A10,'Anexo 15'!B:K,4,FALSE)</f>
        <v>#N/A</v>
      </c>
      <c r="F10" s="40" t="e">
        <f>VLOOKUP(A10,'Anexo 15'!B:K,5,FALSE)</f>
        <v>#N/A</v>
      </c>
      <c r="G10" s="40" t="e">
        <f>VLOOKUP(A10,'Anexo 15'!B:K,6,FALSE)</f>
        <v>#N/A</v>
      </c>
      <c r="H10" s="40" t="e">
        <f>VLOOKUP(A10,'Anexo 15'!B:K,7,FALSE)</f>
        <v>#N/A</v>
      </c>
      <c r="I10" s="40" t="e">
        <f>VLOOKUP(A10,'Anexo 15'!B:K,8,FALSE)</f>
        <v>#N/A</v>
      </c>
      <c r="J10" s="40" t="e">
        <f>VLOOKUP(A10,'Anexo 15'!B:K,9,FALSE)</f>
        <v>#N/A</v>
      </c>
      <c r="K10" s="40" t="e">
        <f>VLOOKUP(A10,'Anexo 15'!B:K,10,FALSE)</f>
        <v>#N/A</v>
      </c>
      <c r="V10" s="43"/>
    </row>
    <row r="11" spans="1:22" s="42" customFormat="1" ht="150" customHeight="1" x14ac:dyDescent="0.2">
      <c r="A11" s="38" t="s">
        <v>416</v>
      </c>
      <c r="B11" s="39" t="e">
        <f>VLOOKUP(A11,'Anexo 15'!B:J,1,FALSE)</f>
        <v>#N/A</v>
      </c>
      <c r="C11" s="40" t="e">
        <f>VLOOKUP(A11,'Anexo 15'!B:K,2,FALSE)</f>
        <v>#N/A</v>
      </c>
      <c r="D11" s="40" t="e">
        <f>VLOOKUP(A11,'Anexo 15'!B:K,3,FALSE)</f>
        <v>#N/A</v>
      </c>
      <c r="E11" s="40" t="e">
        <f>VLOOKUP(A11,'Anexo 15'!B:K,4,FALSE)</f>
        <v>#N/A</v>
      </c>
      <c r="F11" s="40" t="e">
        <f>VLOOKUP(A11,'Anexo 15'!B:K,5,FALSE)</f>
        <v>#N/A</v>
      </c>
      <c r="G11" s="40" t="e">
        <f>VLOOKUP(A11,'Anexo 15'!B:K,6,FALSE)</f>
        <v>#N/A</v>
      </c>
      <c r="H11" s="40" t="e">
        <f>VLOOKUP(A11,'Anexo 15'!B:K,7,FALSE)</f>
        <v>#N/A</v>
      </c>
      <c r="I11" s="40" t="e">
        <f>VLOOKUP(A11,'Anexo 15'!B:K,8,FALSE)</f>
        <v>#N/A</v>
      </c>
      <c r="J11" s="40" t="e">
        <f>VLOOKUP(A11,'Anexo 15'!B:K,9,FALSE)</f>
        <v>#N/A</v>
      </c>
      <c r="K11" s="40" t="e">
        <f>VLOOKUP(A11,'Anexo 15'!B:K,10,FALSE)</f>
        <v>#N/A</v>
      </c>
      <c r="V11" s="43"/>
    </row>
    <row r="12" spans="1:22" s="42" customFormat="1" ht="136" x14ac:dyDescent="0.2">
      <c r="A12" s="49" t="s">
        <v>412</v>
      </c>
      <c r="B12" s="40" t="e">
        <f>VLOOKUP(A12,'Anexo 17'!B:J,1,FALSE)</f>
        <v>#N/A</v>
      </c>
      <c r="C12" s="40" t="e">
        <f>VLOOKUP(A12,'Anexo 17'!B:K,2,FALSE)</f>
        <v>#N/A</v>
      </c>
      <c r="D12" s="40" t="e">
        <f>VLOOKUP(A12,'Anexo 17'!B:K,3,FALSE)</f>
        <v>#N/A</v>
      </c>
      <c r="E12" s="40" t="e">
        <f>VLOOKUP(A12,'Anexo 17'!B:K,4,FALSE)</f>
        <v>#N/A</v>
      </c>
      <c r="F12" s="40" t="e">
        <f>VLOOKUP(A12,'Anexo 17'!B:K,5,FALSE)</f>
        <v>#N/A</v>
      </c>
      <c r="G12" s="40" t="e">
        <f>VLOOKUP(A12,'Anexo 17'!B:K,6,FALSE)</f>
        <v>#N/A</v>
      </c>
      <c r="H12" s="40" t="e">
        <f>VLOOKUP(A12,'Anexo 17'!B:K,7,FALSE)</f>
        <v>#N/A</v>
      </c>
      <c r="I12" s="40" t="e">
        <f>VLOOKUP(A12,'Anexo 17'!B:K,8,FALSE)</f>
        <v>#N/A</v>
      </c>
      <c r="J12" s="40" t="e">
        <f>VLOOKUP(A12,'Anexo 17'!B:K,9,FALSE)</f>
        <v>#N/A</v>
      </c>
      <c r="K12" s="40" t="e">
        <f>VLOOKUP(A12,'Anexo 17'!B:K,10,FALSE)</f>
        <v>#N/A</v>
      </c>
      <c r="V12" s="43"/>
    </row>
    <row r="13" spans="1:22" s="42" customFormat="1" ht="136" x14ac:dyDescent="0.2">
      <c r="A13" s="49" t="s">
        <v>413</v>
      </c>
      <c r="B13" s="40" t="e">
        <f>VLOOKUP(A13,'Anexo 17'!B:J,1,FALSE)</f>
        <v>#N/A</v>
      </c>
      <c r="C13" s="40" t="e">
        <f>VLOOKUP(A13,'Anexo 17'!B:K,2,FALSE)</f>
        <v>#N/A</v>
      </c>
      <c r="D13" s="40" t="e">
        <f>VLOOKUP(A13,'Anexo 17'!B:K,3,FALSE)</f>
        <v>#N/A</v>
      </c>
      <c r="E13" s="40" t="e">
        <f>VLOOKUP(A13,'Anexo 17'!B:K,4,FALSE)</f>
        <v>#N/A</v>
      </c>
      <c r="F13" s="40" t="e">
        <f>VLOOKUP(A13,'Anexo 17'!B:K,5,FALSE)</f>
        <v>#N/A</v>
      </c>
      <c r="G13" s="40" t="e">
        <f>VLOOKUP(A13,'Anexo 17'!B:K,6,FALSE)</f>
        <v>#N/A</v>
      </c>
      <c r="H13" s="40" t="e">
        <f>VLOOKUP(A13,'Anexo 17'!B:K,7,FALSE)</f>
        <v>#N/A</v>
      </c>
      <c r="I13" s="40" t="e">
        <f>VLOOKUP(A13,'Anexo 17'!B:K,8,FALSE)</f>
        <v>#N/A</v>
      </c>
      <c r="J13" s="40" t="e">
        <f>VLOOKUP(A13,'Anexo 17'!B:K,9,FALSE)</f>
        <v>#N/A</v>
      </c>
      <c r="K13" s="40" t="e">
        <f>VLOOKUP(A13,'Anexo 17'!B:K,10,FALSE)</f>
        <v>#N/A</v>
      </c>
      <c r="V13" s="43"/>
    </row>
    <row r="14" spans="1:22" s="42" customFormat="1" ht="136" x14ac:dyDescent="0.2">
      <c r="A14" s="49" t="s">
        <v>414</v>
      </c>
      <c r="B14" s="40" t="e">
        <f>VLOOKUP(A14,'Anexo 17'!B:J,1,FALSE)</f>
        <v>#N/A</v>
      </c>
      <c r="C14" s="40" t="e">
        <f>VLOOKUP(A14,'Anexo 17'!B:K,2,FALSE)</f>
        <v>#N/A</v>
      </c>
      <c r="D14" s="40" t="e">
        <f>VLOOKUP(A14,'Anexo 17'!B:K,3,FALSE)</f>
        <v>#N/A</v>
      </c>
      <c r="E14" s="40" t="e">
        <f>VLOOKUP(A14,'Anexo 17'!B:K,4,FALSE)</f>
        <v>#N/A</v>
      </c>
      <c r="F14" s="40" t="e">
        <f>VLOOKUP(A14,'Anexo 17'!B:K,5,FALSE)</f>
        <v>#N/A</v>
      </c>
      <c r="G14" s="40" t="e">
        <f>VLOOKUP(A14,'Anexo 17'!B:K,6,FALSE)</f>
        <v>#N/A</v>
      </c>
      <c r="H14" s="40" t="e">
        <f>VLOOKUP(A14,'Anexo 17'!B:K,7,FALSE)</f>
        <v>#N/A</v>
      </c>
      <c r="I14" s="40" t="e">
        <f>VLOOKUP(A14,'Anexo 17'!B:K,8,FALSE)</f>
        <v>#N/A</v>
      </c>
      <c r="J14" s="40" t="e">
        <f>VLOOKUP(A14,'Anexo 17'!B:K,9,FALSE)</f>
        <v>#N/A</v>
      </c>
      <c r="K14" s="40" t="e">
        <f>VLOOKUP(A14,'Anexo 17'!B:K,10,FALSE)</f>
        <v>#N/A</v>
      </c>
      <c r="V14" s="43"/>
    </row>
    <row r="15" spans="1:22" s="42" customFormat="1" ht="136" x14ac:dyDescent="0.2">
      <c r="A15" s="49" t="s">
        <v>415</v>
      </c>
      <c r="B15" s="40" t="e">
        <f>VLOOKUP(A15,'Anexo 17'!B:J,1,FALSE)</f>
        <v>#N/A</v>
      </c>
      <c r="C15" s="40" t="e">
        <f>VLOOKUP(A15,'Anexo 17'!B:K,2,FALSE)</f>
        <v>#N/A</v>
      </c>
      <c r="D15" s="40" t="e">
        <f>VLOOKUP(A15,'Anexo 17'!B:K,3,FALSE)</f>
        <v>#N/A</v>
      </c>
      <c r="E15" s="40" t="e">
        <f>VLOOKUP(A15,'Anexo 17'!B:K,4,FALSE)</f>
        <v>#N/A</v>
      </c>
      <c r="F15" s="40" t="e">
        <f>VLOOKUP(A15,'Anexo 17'!B:K,5,FALSE)</f>
        <v>#N/A</v>
      </c>
      <c r="G15" s="40" t="e">
        <f>VLOOKUP(A15,'Anexo 17'!B:K,6,FALSE)</f>
        <v>#N/A</v>
      </c>
      <c r="H15" s="40" t="e">
        <f>VLOOKUP(A15,'Anexo 17'!B:K,7,FALSE)</f>
        <v>#N/A</v>
      </c>
      <c r="I15" s="40" t="e">
        <f>VLOOKUP(A15,'Anexo 17'!B:K,8,FALSE)</f>
        <v>#N/A</v>
      </c>
      <c r="J15" s="40" t="e">
        <f>VLOOKUP(A15,'Anexo 17'!B:K,9,FALSE)</f>
        <v>#N/A</v>
      </c>
      <c r="K15" s="40" t="e">
        <f>VLOOKUP(A15,'Anexo 17'!B:K,10,FALSE)</f>
        <v>#N/A</v>
      </c>
      <c r="V15" s="43"/>
    </row>
    <row r="16" spans="1:22" s="42" customFormat="1" ht="136" x14ac:dyDescent="0.2">
      <c r="A16" s="49" t="s">
        <v>416</v>
      </c>
      <c r="B16" s="40" t="e">
        <f>VLOOKUP(A16,'Anexo 17'!B:J,1,FALSE)</f>
        <v>#N/A</v>
      </c>
      <c r="C16" s="40" t="e">
        <f>VLOOKUP(A16,'Anexo 17'!B:K,2,FALSE)</f>
        <v>#N/A</v>
      </c>
      <c r="D16" s="40" t="e">
        <f>VLOOKUP(A16,'Anexo 17'!B:K,3,FALSE)</f>
        <v>#N/A</v>
      </c>
      <c r="E16" s="40" t="e">
        <f>VLOOKUP(A16,'Anexo 17'!B:K,4,FALSE)</f>
        <v>#N/A</v>
      </c>
      <c r="F16" s="40" t="e">
        <f>VLOOKUP(A16,'Anexo 17'!B:K,5,FALSE)</f>
        <v>#N/A</v>
      </c>
      <c r="G16" s="40" t="e">
        <f>VLOOKUP(A16,'Anexo 17'!B:K,6,FALSE)</f>
        <v>#N/A</v>
      </c>
      <c r="H16" s="40" t="e">
        <f>VLOOKUP(A16,'Anexo 17'!B:K,7,FALSE)</f>
        <v>#N/A</v>
      </c>
      <c r="I16" s="40" t="e">
        <f>VLOOKUP(A16,'Anexo 17'!B:K,8,FALSE)</f>
        <v>#N/A</v>
      </c>
      <c r="J16" s="40" t="e">
        <f>VLOOKUP(A16,'Anexo 17'!B:K,9,FALSE)</f>
        <v>#N/A</v>
      </c>
      <c r="K16" s="40" t="e">
        <f>VLOOKUP(A16,'Anexo 17'!B:K,10,FALSE)</f>
        <v>#N/A</v>
      </c>
      <c r="V16" s="43"/>
    </row>
    <row r="17" spans="1:22" s="42" customFormat="1" ht="136" x14ac:dyDescent="0.2">
      <c r="A17" s="49" t="s">
        <v>412</v>
      </c>
      <c r="B17" s="40" t="e">
        <f>VLOOKUP(A17,'Anexo 18'!B:J,1,FALSE)</f>
        <v>#N/A</v>
      </c>
      <c r="C17" s="40" t="e">
        <f>VLOOKUP(A17,'Anexo 18'!B:K,2,FALSE)</f>
        <v>#N/A</v>
      </c>
      <c r="D17" s="40" t="e">
        <f>VLOOKUP(A17,'Anexo 18'!B:K,3,FALSE)</f>
        <v>#N/A</v>
      </c>
      <c r="E17" s="40" t="e">
        <f>VLOOKUP(A17,'Anexo 18'!B:K,4,FALSE)</f>
        <v>#N/A</v>
      </c>
      <c r="F17" s="40" t="e">
        <f>VLOOKUP(A17,'Anexo 18'!B:K,5,FALSE)</f>
        <v>#N/A</v>
      </c>
      <c r="G17" s="40" t="e">
        <f>VLOOKUP(A17,'Anexo 18'!B:K,6,FALSE)</f>
        <v>#N/A</v>
      </c>
      <c r="H17" s="40" t="e">
        <f>VLOOKUP(A17,'Anexo 18'!B:K,7,FALSE)</f>
        <v>#N/A</v>
      </c>
      <c r="I17" s="40" t="e">
        <f>VLOOKUP(A17,'Anexo 18'!B:K,8,FALSE)</f>
        <v>#N/A</v>
      </c>
      <c r="J17" s="40" t="e">
        <f>VLOOKUP(A17,'Anexo 18'!B:K,9,FALSE)</f>
        <v>#N/A</v>
      </c>
      <c r="K17" s="40" t="e">
        <f>VLOOKUP(A17,'Anexo 18'!B:K,10,FALSE)</f>
        <v>#N/A</v>
      </c>
      <c r="V17" s="43"/>
    </row>
    <row r="18" spans="1:22" s="42" customFormat="1" ht="136" x14ac:dyDescent="0.2">
      <c r="A18" s="49" t="s">
        <v>413</v>
      </c>
      <c r="B18" s="40" t="e">
        <f>VLOOKUP(A18,'Anexo 18'!B:J,1,FALSE)</f>
        <v>#N/A</v>
      </c>
      <c r="C18" s="40" t="e">
        <f>VLOOKUP(A18,'Anexo 18'!B:K,2,FALSE)</f>
        <v>#N/A</v>
      </c>
      <c r="D18" s="40" t="e">
        <f>VLOOKUP(A18,'Anexo 18'!B:K,3,FALSE)</f>
        <v>#N/A</v>
      </c>
      <c r="E18" s="40" t="e">
        <f>VLOOKUP(A18,'Anexo 18'!B:K,4,FALSE)</f>
        <v>#N/A</v>
      </c>
      <c r="F18" s="40" t="e">
        <f>VLOOKUP(A18,'Anexo 18'!B:K,5,FALSE)</f>
        <v>#N/A</v>
      </c>
      <c r="G18" s="40" t="e">
        <f>VLOOKUP(A18,'Anexo 18'!B:K,6,FALSE)</f>
        <v>#N/A</v>
      </c>
      <c r="H18" s="40" t="e">
        <f>VLOOKUP(A18,'Anexo 18'!B:K,7,FALSE)</f>
        <v>#N/A</v>
      </c>
      <c r="I18" s="40" t="e">
        <f>VLOOKUP(A18,'Anexo 18'!B:K,8,FALSE)</f>
        <v>#N/A</v>
      </c>
      <c r="J18" s="40" t="e">
        <f>VLOOKUP(A18,'Anexo 18'!B:K,9,FALSE)</f>
        <v>#N/A</v>
      </c>
      <c r="K18" s="40" t="e">
        <f>VLOOKUP(A18,'Anexo 18'!B:K,10,FALSE)</f>
        <v>#N/A</v>
      </c>
      <c r="V18" s="43"/>
    </row>
    <row r="19" spans="1:22" s="42" customFormat="1" ht="136" x14ac:dyDescent="0.2">
      <c r="A19" s="49" t="s">
        <v>414</v>
      </c>
      <c r="B19" s="40" t="e">
        <f>VLOOKUP(A19,'Anexo 18'!B:J,1,FALSE)</f>
        <v>#N/A</v>
      </c>
      <c r="C19" s="40" t="e">
        <f>VLOOKUP(A19,'Anexo 18'!B:K,2,FALSE)</f>
        <v>#N/A</v>
      </c>
      <c r="D19" s="40" t="e">
        <f>VLOOKUP(A19,'Anexo 18'!B:K,3,FALSE)</f>
        <v>#N/A</v>
      </c>
      <c r="E19" s="40" t="e">
        <f>VLOOKUP(A19,'Anexo 18'!B:K,4,FALSE)</f>
        <v>#N/A</v>
      </c>
      <c r="F19" s="40" t="e">
        <f>VLOOKUP(A19,'Anexo 18'!B:K,5,FALSE)</f>
        <v>#N/A</v>
      </c>
      <c r="G19" s="40" t="e">
        <f>VLOOKUP(A19,'Anexo 18'!B:K,6,FALSE)</f>
        <v>#N/A</v>
      </c>
      <c r="H19" s="40" t="e">
        <f>VLOOKUP(A19,'Anexo 18'!B:K,7,FALSE)</f>
        <v>#N/A</v>
      </c>
      <c r="I19" s="40" t="e">
        <f>VLOOKUP(A19,'Anexo 18'!B:K,8,FALSE)</f>
        <v>#N/A</v>
      </c>
      <c r="J19" s="40" t="e">
        <f>VLOOKUP(A19,'Anexo 18'!B:K,9,FALSE)</f>
        <v>#N/A</v>
      </c>
      <c r="K19" s="40" t="e">
        <f>VLOOKUP(A19,'Anexo 18'!B:K,10,FALSE)</f>
        <v>#N/A</v>
      </c>
      <c r="V19" s="43"/>
    </row>
    <row r="20" spans="1:22" s="42" customFormat="1" ht="136" x14ac:dyDescent="0.2">
      <c r="A20" s="49" t="s">
        <v>415</v>
      </c>
      <c r="B20" s="40" t="e">
        <f>VLOOKUP(A20,'Anexo 18'!B:J,1,FALSE)</f>
        <v>#N/A</v>
      </c>
      <c r="C20" s="40" t="e">
        <f>VLOOKUP(A20,'Anexo 18'!B:K,2,FALSE)</f>
        <v>#N/A</v>
      </c>
      <c r="D20" s="40" t="e">
        <f>VLOOKUP(A20,'Anexo 18'!B:K,3,FALSE)</f>
        <v>#N/A</v>
      </c>
      <c r="E20" s="40" t="e">
        <f>VLOOKUP(A20,'Anexo 18'!B:K,4,FALSE)</f>
        <v>#N/A</v>
      </c>
      <c r="F20" s="40" t="e">
        <f>VLOOKUP(A20,'Anexo 18'!B:K,5,FALSE)</f>
        <v>#N/A</v>
      </c>
      <c r="G20" s="40" t="e">
        <f>VLOOKUP(A20,'Anexo 18'!B:K,6,FALSE)</f>
        <v>#N/A</v>
      </c>
      <c r="H20" s="40" t="e">
        <f>VLOOKUP(A20,'Anexo 18'!B:K,7,FALSE)</f>
        <v>#N/A</v>
      </c>
      <c r="I20" s="40" t="e">
        <f>VLOOKUP(A20,'Anexo 18'!B:K,8,FALSE)</f>
        <v>#N/A</v>
      </c>
      <c r="J20" s="40" t="e">
        <f>VLOOKUP(A20,'Anexo 18'!B:K,9,FALSE)</f>
        <v>#N/A</v>
      </c>
      <c r="K20" s="40" t="e">
        <f>VLOOKUP(A20,'Anexo 18'!B:K,10,FALSE)</f>
        <v>#N/A</v>
      </c>
      <c r="V20" s="43"/>
    </row>
    <row r="21" spans="1:22" s="42" customFormat="1" ht="136" x14ac:dyDescent="0.2">
      <c r="A21" s="49" t="s">
        <v>416</v>
      </c>
      <c r="B21" s="40" t="e">
        <f>VLOOKUP(A21,'Anexo 18'!B:J,1,FALSE)</f>
        <v>#N/A</v>
      </c>
      <c r="C21" s="40" t="e">
        <f>VLOOKUP(A21,'Anexo 18'!B:K,2,FALSE)</f>
        <v>#N/A</v>
      </c>
      <c r="D21" s="40" t="e">
        <f>VLOOKUP(A21,'Anexo 18'!B:K,3,FALSE)</f>
        <v>#N/A</v>
      </c>
      <c r="E21" s="40" t="e">
        <f>VLOOKUP(A21,'Anexo 18'!B:K,4,FALSE)</f>
        <v>#N/A</v>
      </c>
      <c r="F21" s="40" t="e">
        <f>VLOOKUP(A21,'Anexo 18'!B:K,5,FALSE)</f>
        <v>#N/A</v>
      </c>
      <c r="G21" s="40" t="e">
        <f>VLOOKUP(A21,'Anexo 18'!B:K,6,FALSE)</f>
        <v>#N/A</v>
      </c>
      <c r="H21" s="40" t="e">
        <f>VLOOKUP(A21,'Anexo 18'!B:K,7,FALSE)</f>
        <v>#N/A</v>
      </c>
      <c r="I21" s="40" t="e">
        <f>VLOOKUP(A21,'Anexo 18'!B:K,8,FALSE)</f>
        <v>#N/A</v>
      </c>
      <c r="J21" s="40" t="e">
        <f>VLOOKUP(A21,'Anexo 18'!B:K,9,FALSE)</f>
        <v>#N/A</v>
      </c>
      <c r="K21" s="40" t="e">
        <f>VLOOKUP(A21,'Anexo 18'!B:K,10,FALSE)</f>
        <v>#N/A</v>
      </c>
      <c r="V21" s="43"/>
    </row>
  </sheetData>
  <sheetProtection algorithmName="SHA-512" hashValue="Tu4foMvmL58QlsJiraq9cVPCCL4VG24NNALBeMvRhnYpfeGgpfsuBQJIsdh/22OqSJA/EwG8MiD+FUVX65DrRw==" saltValue="nnxXDgrcW1+ckW5mqj7EHA==" spinCount="100000" sheet="1" objects="1" scenarios="1"/>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15</vt:i4>
      </vt:variant>
    </vt:vector>
  </HeadingPairs>
  <TitlesOfParts>
    <vt:vector size="15" baseType="lpstr">
      <vt:lpstr>Conferência</vt:lpstr>
      <vt:lpstr>Anexo 15</vt:lpstr>
      <vt:lpstr>Anexo 16</vt:lpstr>
      <vt:lpstr>Anexo 17</vt:lpstr>
      <vt:lpstr>Anexo 18</vt:lpstr>
      <vt:lpstr>2.1.2.</vt:lpstr>
      <vt:lpstr>2.1.2._</vt:lpstr>
      <vt:lpstr>2.2.2.</vt:lpstr>
      <vt:lpstr>2.4.n.</vt:lpstr>
      <vt:lpstr>2.4.n._</vt:lpstr>
      <vt:lpstr>3.2.1(TT)</vt:lpstr>
      <vt:lpstr>3.2.1.(TT)_</vt:lpstr>
      <vt:lpstr>3.2.1.(AC)</vt:lpstr>
      <vt:lpstr>3.2.1.(AC)_</vt:lpstr>
      <vt:lpstr>Lista de Programas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Adriano Monteiro</dc:creator>
  <cp:lastModifiedBy>Adriano Monteiro</cp:lastModifiedBy>
  <dcterms:created xsi:type="dcterms:W3CDTF">2020-04-30T18:27:02Z</dcterms:created>
  <dcterms:modified xsi:type="dcterms:W3CDTF">2020-06-08T16:36:44Z</dcterms:modified>
</cp:coreProperties>
</file>