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herik\Desktop\"/>
    </mc:Choice>
  </mc:AlternateContent>
  <xr:revisionPtr revIDLastSave="0" documentId="13_ncr:1_{8424249C-0813-4764-B052-A24DD8DECDDF}" xr6:coauthVersionLast="47" xr6:coauthVersionMax="47" xr10:uidLastSave="{00000000-0000-0000-0000-000000000000}"/>
  <bookViews>
    <workbookView xWindow="-120" yWindow="-120" windowWidth="20730" windowHeight="11160" tabRatio="873" firstSheet="1" activeTab="1" xr2:uid="{A8A37152-1FBC-4FBE-AAC2-C28CC73082DC}"/>
  </bookViews>
  <sheets>
    <sheet name="Validação" sheetId="6" state="hidden" r:id="rId1"/>
    <sheet name="IDENTIFICAÇÃO" sheetId="2" r:id="rId2"/>
    <sheet name="DOCUMENTAÇÃO" sheetId="3" r:id="rId3"/>
    <sheet name="INSPEÇÃO IN LOCO" sheetId="4" r:id="rId4"/>
    <sheet name="RESULTADO" sheetId="5" r:id="rId5"/>
    <sheet name="DADOS" sheetId="7" r:id="rId6"/>
  </sheets>
  <definedNames>
    <definedName name="_xlnm._FilterDatabase" localSheetId="2" hidden="1">DOCUMENTAÇÃO!$I$4:$M$10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4" l="1"/>
  <c r="AE2" i="7"/>
  <c r="O2" i="7"/>
  <c r="G2" i="7"/>
  <c r="H2" i="7"/>
  <c r="J124" i="4"/>
  <c r="L65" i="4"/>
  <c r="F49" i="4"/>
  <c r="EW2" i="7" s="1"/>
  <c r="I93" i="4" l="1"/>
  <c r="L93" i="4" s="1"/>
  <c r="F93" i="4"/>
  <c r="I92" i="4"/>
  <c r="L92" i="4" s="1"/>
  <c r="F92" i="4"/>
  <c r="I109" i="4"/>
  <c r="L109" i="4" s="1"/>
  <c r="F109" i="4"/>
  <c r="I108" i="4"/>
  <c r="L108" i="4" s="1"/>
  <c r="F108" i="4"/>
  <c r="I67" i="4"/>
  <c r="F67" i="4"/>
  <c r="M109" i="4" l="1"/>
  <c r="GW2" i="7"/>
  <c r="M108" i="4"/>
  <c r="GV2" i="7"/>
  <c r="M93" i="4"/>
  <c r="GI2" i="7"/>
  <c r="M92" i="4"/>
  <c r="GH2" i="7"/>
  <c r="M67" i="4"/>
  <c r="FL2" i="7"/>
  <c r="K67" i="4"/>
  <c r="AD2" i="7"/>
  <c r="AC2" i="7"/>
  <c r="AB2" i="7"/>
  <c r="AA2" i="7"/>
  <c r="Z2" i="7"/>
  <c r="Y2" i="7"/>
  <c r="X2" i="7"/>
  <c r="W2" i="7"/>
  <c r="V2" i="7"/>
  <c r="U2" i="7"/>
  <c r="T2" i="7"/>
  <c r="S2" i="7"/>
  <c r="R2" i="7"/>
  <c r="Q2" i="7"/>
  <c r="P2" i="7"/>
  <c r="J27" i="4"/>
  <c r="I2" i="7" l="1"/>
  <c r="F2" i="7"/>
  <c r="E2" i="7"/>
  <c r="D2" i="7"/>
  <c r="C2" i="7"/>
  <c r="B2" i="7"/>
  <c r="I20" i="4" l="1"/>
  <c r="K20" i="4" s="1"/>
  <c r="F20" i="4"/>
  <c r="DZ2" i="7" s="1"/>
  <c r="N2" i="7"/>
  <c r="M2" i="7"/>
  <c r="L2" i="7"/>
  <c r="A2" i="7" a="1"/>
  <c r="A2" i="7" s="1"/>
  <c r="I80" i="4"/>
  <c r="L80" i="4" s="1"/>
  <c r="I81" i="4"/>
  <c r="L81" i="4" s="1"/>
  <c r="I82" i="4"/>
  <c r="L82" i="4" s="1"/>
  <c r="I83" i="4"/>
  <c r="L83" i="4" s="1"/>
  <c r="I84" i="4"/>
  <c r="L84" i="4" s="1"/>
  <c r="I85" i="4"/>
  <c r="L85" i="4" s="1"/>
  <c r="I86" i="4"/>
  <c r="L86" i="4" s="1"/>
  <c r="I87" i="4"/>
  <c r="L87" i="4" s="1"/>
  <c r="I88" i="4"/>
  <c r="L88" i="4" s="1"/>
  <c r="I89" i="4"/>
  <c r="L89" i="4" s="1"/>
  <c r="I90" i="4"/>
  <c r="L90" i="4" s="1"/>
  <c r="I91" i="4"/>
  <c r="L91" i="4" s="1"/>
  <c r="I96" i="4"/>
  <c r="L96" i="4" s="1"/>
  <c r="I97" i="4"/>
  <c r="L97" i="4" s="1"/>
  <c r="I98" i="4"/>
  <c r="L98" i="4" s="1"/>
  <c r="I99" i="4"/>
  <c r="L99" i="4" s="1"/>
  <c r="I100" i="4"/>
  <c r="L100" i="4" s="1"/>
  <c r="I101" i="4"/>
  <c r="L101" i="4" s="1"/>
  <c r="I102" i="4"/>
  <c r="L102" i="4" s="1"/>
  <c r="I103" i="4"/>
  <c r="L103" i="4" s="1"/>
  <c r="I104" i="4"/>
  <c r="L104" i="4" s="1"/>
  <c r="I105" i="4"/>
  <c r="L105" i="4" s="1"/>
  <c r="I106" i="4"/>
  <c r="L106" i="4" s="1"/>
  <c r="I107" i="4"/>
  <c r="L107" i="4" s="1"/>
  <c r="I112" i="4"/>
  <c r="L112" i="4" s="1"/>
  <c r="I113" i="4"/>
  <c r="L113" i="4" s="1"/>
  <c r="I114" i="4"/>
  <c r="L114" i="4" s="1"/>
  <c r="I115" i="4"/>
  <c r="L115" i="4" s="1"/>
  <c r="I116" i="4"/>
  <c r="L116" i="4" s="1"/>
  <c r="I117" i="4"/>
  <c r="L117" i="4" s="1"/>
  <c r="I118" i="4"/>
  <c r="L118" i="4" s="1"/>
  <c r="I119" i="4"/>
  <c r="L119" i="4" s="1"/>
  <c r="I120" i="4"/>
  <c r="L120" i="4" s="1"/>
  <c r="I121" i="4"/>
  <c r="L121" i="4" s="1"/>
  <c r="I122" i="4"/>
  <c r="L122" i="4" s="1"/>
  <c r="I123" i="4"/>
  <c r="L123" i="4" s="1"/>
  <c r="I79" i="4"/>
  <c r="L79" i="4" s="1"/>
  <c r="I76" i="4"/>
  <c r="L76" i="4" s="1"/>
  <c r="I75" i="4"/>
  <c r="L75" i="4" s="1"/>
  <c r="I69" i="4"/>
  <c r="L69" i="4" s="1"/>
  <c r="I72" i="4"/>
  <c r="K72" i="4" s="1"/>
  <c r="I73" i="4"/>
  <c r="K73" i="4" s="1"/>
  <c r="I74" i="4"/>
  <c r="K74" i="4" s="1"/>
  <c r="I71" i="4"/>
  <c r="K71" i="4" s="1"/>
  <c r="I68" i="4"/>
  <c r="I64" i="4"/>
  <c r="J64" i="4" s="1"/>
  <c r="I52" i="4"/>
  <c r="I53" i="4"/>
  <c r="J53" i="4" s="1"/>
  <c r="I63" i="4"/>
  <c r="K63" i="4" s="1"/>
  <c r="I59" i="4"/>
  <c r="K59" i="4" s="1"/>
  <c r="I60" i="4"/>
  <c r="K60" i="4" s="1"/>
  <c r="I61" i="4"/>
  <c r="K61" i="4" s="1"/>
  <c r="I62" i="4"/>
  <c r="K62" i="4" s="1"/>
  <c r="I58" i="4"/>
  <c r="K58" i="4" s="1"/>
  <c r="I57" i="4"/>
  <c r="K57" i="4" s="1"/>
  <c r="I56" i="4"/>
  <c r="K56" i="4" s="1"/>
  <c r="I55" i="4"/>
  <c r="K55" i="4" s="1"/>
  <c r="I54" i="4"/>
  <c r="K54" i="4" s="1"/>
  <c r="J47" i="4"/>
  <c r="I38" i="4"/>
  <c r="L38" i="4" s="1"/>
  <c r="I37" i="4"/>
  <c r="L37" i="4" s="1"/>
  <c r="I35" i="4"/>
  <c r="L35" i="4" s="1"/>
  <c r="I34" i="4"/>
  <c r="L34" i="4" s="1"/>
  <c r="I41" i="4"/>
  <c r="K41" i="4" s="1"/>
  <c r="I42" i="4"/>
  <c r="K42" i="4" s="1"/>
  <c r="I43" i="4"/>
  <c r="K43" i="4" s="1"/>
  <c r="I44" i="4"/>
  <c r="K44" i="4" s="1"/>
  <c r="I45" i="4"/>
  <c r="K45" i="4" s="1"/>
  <c r="I46" i="4"/>
  <c r="K46" i="4" s="1"/>
  <c r="I40" i="4"/>
  <c r="K40" i="4" s="1"/>
  <c r="I36" i="4"/>
  <c r="K36" i="4" s="1"/>
  <c r="I30" i="4"/>
  <c r="K30" i="4" s="1"/>
  <c r="I31" i="4"/>
  <c r="K31" i="4" s="1"/>
  <c r="I32" i="4"/>
  <c r="K32" i="4" s="1"/>
  <c r="I33" i="4"/>
  <c r="K33" i="4" s="1"/>
  <c r="I29" i="4"/>
  <c r="I19" i="4"/>
  <c r="K19" i="4" s="1"/>
  <c r="I21" i="4"/>
  <c r="K21" i="4" s="1"/>
  <c r="I24" i="4"/>
  <c r="K24" i="4" s="1"/>
  <c r="I16" i="4"/>
  <c r="K16" i="4" s="1"/>
  <c r="I26" i="4"/>
  <c r="L26" i="4" s="1"/>
  <c r="I25" i="4"/>
  <c r="L25" i="4" s="1"/>
  <c r="I23" i="4"/>
  <c r="L23" i="4" s="1"/>
  <c r="I17" i="4"/>
  <c r="L17" i="4" s="1"/>
  <c r="I18" i="4"/>
  <c r="L18" i="4" s="1"/>
  <c r="I15" i="4"/>
  <c r="L15" i="4" s="1"/>
  <c r="I14" i="4"/>
  <c r="L14" i="4" s="1"/>
  <c r="I13" i="4"/>
  <c r="K13" i="4" s="1"/>
  <c r="I12" i="4"/>
  <c r="I6" i="4"/>
  <c r="K6" i="4" s="1"/>
  <c r="I7" i="4"/>
  <c r="K7" i="4" s="1"/>
  <c r="I5" i="4"/>
  <c r="I10" i="4"/>
  <c r="K10" i="4" s="1"/>
  <c r="K9" i="4"/>
  <c r="F123" i="4"/>
  <c r="F122" i="4"/>
  <c r="F113" i="4"/>
  <c r="F114" i="4"/>
  <c r="F115" i="4"/>
  <c r="F116" i="4"/>
  <c r="F117" i="4"/>
  <c r="F118" i="4"/>
  <c r="F119" i="4"/>
  <c r="F120" i="4"/>
  <c r="F121" i="4"/>
  <c r="F112" i="4"/>
  <c r="F106" i="4"/>
  <c r="F107" i="4"/>
  <c r="F97" i="4"/>
  <c r="F98" i="4"/>
  <c r="F99" i="4"/>
  <c r="F100" i="4"/>
  <c r="F101" i="4"/>
  <c r="F102" i="4"/>
  <c r="F103" i="4"/>
  <c r="F104" i="4"/>
  <c r="F105" i="4"/>
  <c r="F96" i="4"/>
  <c r="F89" i="4"/>
  <c r="F90" i="4"/>
  <c r="F91" i="4"/>
  <c r="F80" i="4"/>
  <c r="F81" i="4"/>
  <c r="F82" i="4"/>
  <c r="F83" i="4"/>
  <c r="F84" i="4"/>
  <c r="F85" i="4"/>
  <c r="F86" i="4"/>
  <c r="F87" i="4"/>
  <c r="F88" i="4"/>
  <c r="F79" i="4"/>
  <c r="FU2" i="7" s="1"/>
  <c r="F75" i="4"/>
  <c r="FS2" i="7" s="1"/>
  <c r="F76" i="4"/>
  <c r="FT2" i="7" s="1"/>
  <c r="F72" i="4"/>
  <c r="FP2" i="7" s="1"/>
  <c r="F73" i="4"/>
  <c r="FQ2" i="7" s="1"/>
  <c r="F74" i="4"/>
  <c r="FR2" i="7" s="1"/>
  <c r="F71" i="4"/>
  <c r="FO2" i="7" s="1"/>
  <c r="F69" i="4"/>
  <c r="FN2" i="7" s="1"/>
  <c r="F68" i="4"/>
  <c r="FM2" i="7" s="1"/>
  <c r="F64" i="4"/>
  <c r="F59" i="4"/>
  <c r="F60" i="4"/>
  <c r="F61" i="4"/>
  <c r="F62" i="4"/>
  <c r="F63" i="4"/>
  <c r="F58" i="4"/>
  <c r="F57" i="4"/>
  <c r="F53" i="4"/>
  <c r="F54" i="4"/>
  <c r="F55" i="4"/>
  <c r="F56" i="4"/>
  <c r="F52" i="4"/>
  <c r="F50" i="4"/>
  <c r="EX2" i="7" s="1"/>
  <c r="F41" i="4"/>
  <c r="F42" i="4"/>
  <c r="F43" i="4"/>
  <c r="F44" i="4"/>
  <c r="F45" i="4"/>
  <c r="F46" i="4"/>
  <c r="F40" i="4"/>
  <c r="F31" i="4"/>
  <c r="F32" i="4"/>
  <c r="F33" i="4"/>
  <c r="F34" i="4"/>
  <c r="F35" i="4"/>
  <c r="F36" i="4"/>
  <c r="F37" i="4"/>
  <c r="F38" i="4"/>
  <c r="F30" i="4"/>
  <c r="F29" i="4"/>
  <c r="F24" i="4"/>
  <c r="EC2" i="7" s="1"/>
  <c r="F25" i="4"/>
  <c r="ED2" i="7" s="1"/>
  <c r="F26" i="4"/>
  <c r="EE2" i="7" s="1"/>
  <c r="F21" i="4"/>
  <c r="EA2" i="7" s="1"/>
  <c r="F19" i="4"/>
  <c r="F23" i="4"/>
  <c r="EB2" i="7" s="1"/>
  <c r="F16" i="4"/>
  <c r="F17" i="4"/>
  <c r="F18" i="4"/>
  <c r="F15" i="4"/>
  <c r="F13" i="4"/>
  <c r="F14" i="4"/>
  <c r="F12" i="4"/>
  <c r="F10" i="4"/>
  <c r="F9" i="4"/>
  <c r="F6" i="4"/>
  <c r="F7" i="4"/>
  <c r="F5" i="4"/>
  <c r="F5" i="3"/>
  <c r="AF2" i="7" s="1"/>
  <c r="J95" i="3"/>
  <c r="L95" i="3"/>
  <c r="J90" i="3"/>
  <c r="J78" i="3"/>
  <c r="L78" i="3"/>
  <c r="J66" i="3"/>
  <c r="L11" i="3"/>
  <c r="F106" i="3"/>
  <c r="F105" i="3"/>
  <c r="F103" i="3"/>
  <c r="F104" i="3"/>
  <c r="F98" i="3"/>
  <c r="F99" i="3"/>
  <c r="F100" i="3"/>
  <c r="F101" i="3"/>
  <c r="F102" i="3"/>
  <c r="F97" i="3"/>
  <c r="F93" i="3"/>
  <c r="F94" i="3"/>
  <c r="F92" i="3"/>
  <c r="F84" i="3"/>
  <c r="F85" i="3"/>
  <c r="F86" i="3"/>
  <c r="F87" i="3"/>
  <c r="F88" i="3"/>
  <c r="F89" i="3"/>
  <c r="F83" i="3"/>
  <c r="F81" i="3"/>
  <c r="CQ2" i="7" s="1"/>
  <c r="F82" i="3"/>
  <c r="F80" i="3"/>
  <c r="CP2" i="7" s="1"/>
  <c r="F75" i="3"/>
  <c r="F76" i="3"/>
  <c r="F77" i="3"/>
  <c r="F70" i="3"/>
  <c r="F71" i="3"/>
  <c r="F72" i="3"/>
  <c r="F73" i="3"/>
  <c r="F74" i="3"/>
  <c r="F69" i="3"/>
  <c r="F68" i="3"/>
  <c r="F61" i="3"/>
  <c r="F62" i="3"/>
  <c r="F63" i="3"/>
  <c r="F64" i="3"/>
  <c r="F65" i="3"/>
  <c r="F60" i="3"/>
  <c r="F23" i="3"/>
  <c r="AS2" i="7" s="1"/>
  <c r="F24" i="3"/>
  <c r="AT2" i="7" s="1"/>
  <c r="F25" i="3"/>
  <c r="AU2" i="7" s="1"/>
  <c r="F26" i="3"/>
  <c r="AV2" i="7" s="1"/>
  <c r="F27" i="3"/>
  <c r="F29" i="3"/>
  <c r="F30" i="3"/>
  <c r="F31" i="3"/>
  <c r="F32" i="3"/>
  <c r="F33" i="3"/>
  <c r="F34" i="3"/>
  <c r="F35" i="3"/>
  <c r="F36" i="3"/>
  <c r="F37" i="3"/>
  <c r="F38" i="3"/>
  <c r="F39" i="3"/>
  <c r="F40" i="3"/>
  <c r="F41" i="3"/>
  <c r="F44" i="3"/>
  <c r="F45" i="3"/>
  <c r="F46" i="3"/>
  <c r="F47" i="3"/>
  <c r="F48" i="3"/>
  <c r="F49" i="3"/>
  <c r="F50" i="3"/>
  <c r="F51" i="3"/>
  <c r="F52" i="3"/>
  <c r="F53" i="3"/>
  <c r="F54" i="3"/>
  <c r="F55" i="3"/>
  <c r="F57" i="3"/>
  <c r="F58" i="3"/>
  <c r="F59" i="3"/>
  <c r="F21" i="3"/>
  <c r="F18" i="3"/>
  <c r="F20" i="3"/>
  <c r="F15" i="3"/>
  <c r="F16" i="3"/>
  <c r="F17" i="3"/>
  <c r="F14" i="3"/>
  <c r="F6" i="3"/>
  <c r="M6" i="3" s="1"/>
  <c r="F7" i="3"/>
  <c r="M7" i="3" s="1"/>
  <c r="F8" i="3"/>
  <c r="M8" i="3" s="1"/>
  <c r="F9" i="3"/>
  <c r="M9" i="3" s="1"/>
  <c r="F10" i="3"/>
  <c r="AK2" i="7" s="1"/>
  <c r="G23" i="5"/>
  <c r="E23" i="5"/>
  <c r="C23" i="5"/>
  <c r="I21" i="5"/>
  <c r="D21" i="5" s="1"/>
  <c r="R21" i="5" s="1"/>
  <c r="I22" i="5"/>
  <c r="H22" i="5" s="1"/>
  <c r="T22" i="5" s="1"/>
  <c r="X22" i="5" s="1"/>
  <c r="I14" i="5"/>
  <c r="D14" i="5" s="1"/>
  <c r="R14" i="5" s="1"/>
  <c r="V14" i="5" s="1"/>
  <c r="I15" i="5"/>
  <c r="H15" i="5" s="1"/>
  <c r="T15" i="5" s="1"/>
  <c r="X15" i="5" s="1"/>
  <c r="I16" i="5"/>
  <c r="H16" i="5" s="1"/>
  <c r="T16" i="5" s="1"/>
  <c r="X16" i="5" s="1"/>
  <c r="I17" i="5"/>
  <c r="D17" i="5" s="1"/>
  <c r="R17" i="5" s="1"/>
  <c r="V17" i="5" s="1"/>
  <c r="I18" i="5"/>
  <c r="H18" i="5" s="1"/>
  <c r="T18" i="5" s="1"/>
  <c r="X18" i="5" s="1"/>
  <c r="I19" i="5"/>
  <c r="H19" i="5" s="1"/>
  <c r="T19" i="5" s="1"/>
  <c r="X19" i="5" s="1"/>
  <c r="I20" i="5"/>
  <c r="H20" i="5" s="1"/>
  <c r="T20" i="5" s="1"/>
  <c r="X20" i="5" s="1"/>
  <c r="I13" i="5"/>
  <c r="F13" i="5" s="1"/>
  <c r="S13" i="5" s="1"/>
  <c r="W13" i="5" s="1"/>
  <c r="I106" i="3"/>
  <c r="L106" i="3" s="1"/>
  <c r="I105" i="3"/>
  <c r="J105" i="3" s="1"/>
  <c r="I103" i="3"/>
  <c r="L103" i="3" s="1"/>
  <c r="I101" i="3"/>
  <c r="J101" i="3" s="1"/>
  <c r="I100" i="3"/>
  <c r="J100" i="3" s="1"/>
  <c r="I99" i="3"/>
  <c r="L99" i="3" s="1"/>
  <c r="I88" i="3"/>
  <c r="L88" i="3" s="1"/>
  <c r="I86" i="3"/>
  <c r="L86" i="3" s="1"/>
  <c r="I82" i="3"/>
  <c r="L82" i="3" s="1"/>
  <c r="I65" i="3"/>
  <c r="L65" i="3" s="1"/>
  <c r="I62" i="3"/>
  <c r="L62" i="3" s="1"/>
  <c r="I63" i="3"/>
  <c r="L63" i="3" s="1"/>
  <c r="I64" i="3"/>
  <c r="L64" i="3" s="1"/>
  <c r="I61" i="3"/>
  <c r="L61" i="3" s="1"/>
  <c r="I59" i="3"/>
  <c r="L59" i="3" s="1"/>
  <c r="I57" i="3"/>
  <c r="L57" i="3" s="1"/>
  <c r="I55" i="3"/>
  <c r="L55" i="3" s="1"/>
  <c r="I49" i="3"/>
  <c r="L49" i="3" s="1"/>
  <c r="I48" i="3"/>
  <c r="L48" i="3" s="1"/>
  <c r="I45" i="3"/>
  <c r="L45" i="3" s="1"/>
  <c r="I46" i="3"/>
  <c r="L46" i="3" s="1"/>
  <c r="I44" i="3"/>
  <c r="L44" i="3" s="1"/>
  <c r="I85" i="3"/>
  <c r="K85" i="3" s="1"/>
  <c r="I87" i="3"/>
  <c r="K87" i="3" s="1"/>
  <c r="I89" i="3"/>
  <c r="K89" i="3" s="1"/>
  <c r="I92" i="3"/>
  <c r="K92" i="3" s="1"/>
  <c r="I93" i="3"/>
  <c r="K93" i="3" s="1"/>
  <c r="I94" i="3"/>
  <c r="K94" i="3" s="1"/>
  <c r="I97" i="3"/>
  <c r="I98" i="3"/>
  <c r="K98" i="3" s="1"/>
  <c r="I102" i="3"/>
  <c r="K102" i="3" s="1"/>
  <c r="I104" i="3"/>
  <c r="K104" i="3" s="1"/>
  <c r="I83" i="3"/>
  <c r="K83" i="3" s="1"/>
  <c r="I84" i="3"/>
  <c r="K84" i="3" s="1"/>
  <c r="I71" i="3"/>
  <c r="K71" i="3" s="1"/>
  <c r="I72" i="3"/>
  <c r="K72" i="3" s="1"/>
  <c r="I73" i="3"/>
  <c r="K73" i="3" s="1"/>
  <c r="I74" i="3"/>
  <c r="K74" i="3" s="1"/>
  <c r="I75" i="3"/>
  <c r="K75" i="3" s="1"/>
  <c r="I76" i="3"/>
  <c r="K76" i="3" s="1"/>
  <c r="I77" i="3"/>
  <c r="K77" i="3" s="1"/>
  <c r="I69" i="3"/>
  <c r="K69" i="3" s="1"/>
  <c r="I70" i="3"/>
  <c r="K70" i="3" s="1"/>
  <c r="I68" i="3"/>
  <c r="I47" i="3"/>
  <c r="K47" i="3" s="1"/>
  <c r="I50" i="3"/>
  <c r="K50" i="3" s="1"/>
  <c r="I51" i="3"/>
  <c r="K51" i="3" s="1"/>
  <c r="I52" i="3"/>
  <c r="K52" i="3" s="1"/>
  <c r="I53" i="3"/>
  <c r="K53" i="3" s="1"/>
  <c r="I54" i="3"/>
  <c r="K54" i="3" s="1"/>
  <c r="I58" i="3"/>
  <c r="K58" i="3" s="1"/>
  <c r="I60" i="3"/>
  <c r="K60" i="3" s="1"/>
  <c r="I40" i="3"/>
  <c r="K40" i="3" s="1"/>
  <c r="I41" i="3"/>
  <c r="K41" i="3" s="1"/>
  <c r="I36" i="3"/>
  <c r="K36" i="3" s="1"/>
  <c r="I37" i="3"/>
  <c r="K37" i="3" s="1"/>
  <c r="I38" i="3"/>
  <c r="K38" i="3" s="1"/>
  <c r="I39" i="3"/>
  <c r="K39" i="3" s="1"/>
  <c r="I35" i="3"/>
  <c r="K35" i="3" s="1"/>
  <c r="I34" i="3"/>
  <c r="K34" i="3" s="1"/>
  <c r="I33" i="3"/>
  <c r="K33" i="3" s="1"/>
  <c r="I32" i="3"/>
  <c r="L32" i="3" s="1"/>
  <c r="I31" i="3"/>
  <c r="L31" i="3" s="1"/>
  <c r="I30" i="3"/>
  <c r="K30" i="3" s="1"/>
  <c r="I26" i="3"/>
  <c r="K26" i="3" s="1"/>
  <c r="I27" i="3"/>
  <c r="K27" i="3" s="1"/>
  <c r="I29" i="3"/>
  <c r="K29" i="3" s="1"/>
  <c r="I23" i="3"/>
  <c r="K23" i="3" s="1"/>
  <c r="I24" i="3"/>
  <c r="K24" i="3" s="1"/>
  <c r="I25" i="3"/>
  <c r="K25" i="3" s="1"/>
  <c r="I20" i="3"/>
  <c r="K20" i="3" s="1"/>
  <c r="I21" i="3"/>
  <c r="K21" i="3" s="1"/>
  <c r="I15" i="3"/>
  <c r="K15" i="3" s="1"/>
  <c r="I16" i="3"/>
  <c r="K16" i="3" s="1"/>
  <c r="I17" i="3"/>
  <c r="K17" i="3" s="1"/>
  <c r="I18" i="3"/>
  <c r="K18" i="3" s="1"/>
  <c r="I14" i="3"/>
  <c r="K14" i="3" s="1"/>
  <c r="I10" i="3"/>
  <c r="K10" i="3" s="1"/>
  <c r="K11" i="3" s="1"/>
  <c r="I6" i="3"/>
  <c r="J6" i="3" s="1"/>
  <c r="I7" i="3"/>
  <c r="J7" i="3" s="1"/>
  <c r="I8" i="3"/>
  <c r="J8" i="3" s="1"/>
  <c r="I9" i="3"/>
  <c r="J9" i="3" s="1"/>
  <c r="I5" i="3"/>
  <c r="J5" i="3" s="1"/>
  <c r="L124" i="4" l="1"/>
  <c r="I124" i="4"/>
  <c r="K65" i="4"/>
  <c r="I65" i="4"/>
  <c r="M89" i="3"/>
  <c r="CY2" i="7"/>
  <c r="M83" i="3"/>
  <c r="CS2" i="7"/>
  <c r="M86" i="3"/>
  <c r="CV2" i="7"/>
  <c r="M94" i="3"/>
  <c r="DB2" i="7"/>
  <c r="M101" i="3"/>
  <c r="DG2" i="7"/>
  <c r="M104" i="3"/>
  <c r="DJ2" i="7"/>
  <c r="M59" i="3"/>
  <c r="BY2" i="7"/>
  <c r="M54" i="3"/>
  <c r="BU2" i="7"/>
  <c r="M50" i="3"/>
  <c r="BQ2" i="7"/>
  <c r="M46" i="3"/>
  <c r="BM2" i="7"/>
  <c r="M41" i="3"/>
  <c r="BJ2" i="7"/>
  <c r="M25" i="3"/>
  <c r="M60" i="3"/>
  <c r="BZ2" i="7"/>
  <c r="M62" i="3"/>
  <c r="CB2" i="7"/>
  <c r="M74" i="3"/>
  <c r="CL2" i="7"/>
  <c r="M70" i="3"/>
  <c r="CH2" i="7"/>
  <c r="M85" i="3"/>
  <c r="CU2" i="7"/>
  <c r="M93" i="3"/>
  <c r="DA2" i="7"/>
  <c r="M100" i="3"/>
  <c r="DF2" i="7"/>
  <c r="M103" i="3"/>
  <c r="DI2" i="7"/>
  <c r="M20" i="3"/>
  <c r="AQ2" i="7"/>
  <c r="M58" i="3"/>
  <c r="BX2" i="7"/>
  <c r="M53" i="3"/>
  <c r="BT2" i="7"/>
  <c r="M49" i="3"/>
  <c r="BP2" i="7"/>
  <c r="M45" i="3"/>
  <c r="BL2" i="7"/>
  <c r="M40" i="3"/>
  <c r="BI2" i="7"/>
  <c r="M29" i="3"/>
  <c r="AX2" i="7"/>
  <c r="M24" i="3"/>
  <c r="M65" i="3"/>
  <c r="CE2" i="7"/>
  <c r="M61" i="3"/>
  <c r="CA2" i="7"/>
  <c r="M73" i="3"/>
  <c r="CK2" i="7"/>
  <c r="M77" i="3"/>
  <c r="CO2" i="7"/>
  <c r="M82" i="3"/>
  <c r="CR2" i="7"/>
  <c r="M88" i="3"/>
  <c r="CX2" i="7"/>
  <c r="M84" i="3"/>
  <c r="CT2" i="7"/>
  <c r="M97" i="3"/>
  <c r="DC2" i="7"/>
  <c r="M99" i="3"/>
  <c r="DE2" i="7"/>
  <c r="M105" i="3"/>
  <c r="DK2" i="7"/>
  <c r="M57" i="3"/>
  <c r="BW2" i="7"/>
  <c r="M52" i="3"/>
  <c r="BS2" i="7"/>
  <c r="M48" i="3"/>
  <c r="BO2" i="7"/>
  <c r="M44" i="3"/>
  <c r="BK2" i="7"/>
  <c r="M27" i="3"/>
  <c r="AW2" i="7"/>
  <c r="M23" i="3"/>
  <c r="M64" i="3"/>
  <c r="CD2" i="7"/>
  <c r="M68" i="3"/>
  <c r="CF2" i="7"/>
  <c r="M72" i="3"/>
  <c r="CJ2" i="7"/>
  <c r="M76" i="3"/>
  <c r="CN2" i="7"/>
  <c r="M87" i="3"/>
  <c r="CW2" i="7"/>
  <c r="M92" i="3"/>
  <c r="CZ2" i="7"/>
  <c r="M98" i="3"/>
  <c r="DD2" i="7"/>
  <c r="M106" i="3"/>
  <c r="DL2" i="7"/>
  <c r="M21" i="3"/>
  <c r="AR2" i="7"/>
  <c r="M55" i="3"/>
  <c r="BV2" i="7"/>
  <c r="M51" i="3"/>
  <c r="BR2" i="7"/>
  <c r="M47" i="3"/>
  <c r="BN2" i="7"/>
  <c r="M30" i="3"/>
  <c r="AY2" i="7"/>
  <c r="M26" i="3"/>
  <c r="M63" i="3"/>
  <c r="CC2" i="7"/>
  <c r="M69" i="3"/>
  <c r="CG2" i="7"/>
  <c r="M71" i="3"/>
  <c r="CI2" i="7"/>
  <c r="M75" i="3"/>
  <c r="CM2" i="7"/>
  <c r="L27" i="4"/>
  <c r="K5" i="4"/>
  <c r="I27" i="4"/>
  <c r="M7" i="4"/>
  <c r="DO2" i="7"/>
  <c r="M19" i="4"/>
  <c r="DY2" i="7"/>
  <c r="M33" i="4"/>
  <c r="EJ2" i="7"/>
  <c r="M42" i="4"/>
  <c r="ER2" i="7"/>
  <c r="M62" i="4"/>
  <c r="FI2" i="7"/>
  <c r="M84" i="4"/>
  <c r="FZ2" i="7"/>
  <c r="M96" i="4"/>
  <c r="GJ2" i="7"/>
  <c r="M112" i="4"/>
  <c r="GX2" i="7"/>
  <c r="M114" i="4"/>
  <c r="GZ2" i="7"/>
  <c r="M6" i="4"/>
  <c r="DN2" i="7"/>
  <c r="M14" i="4"/>
  <c r="DT2" i="7"/>
  <c r="M17" i="4"/>
  <c r="DW2" i="7"/>
  <c r="M21" i="4"/>
  <c r="M29" i="4"/>
  <c r="EF2" i="7"/>
  <c r="M36" i="4"/>
  <c r="EM2" i="7"/>
  <c r="M32" i="4"/>
  <c r="EI2" i="7"/>
  <c r="M45" i="4"/>
  <c r="EU2" i="7"/>
  <c r="M41" i="4"/>
  <c r="EQ2" i="7"/>
  <c r="M56" i="4"/>
  <c r="FC2" i="7"/>
  <c r="M57" i="4"/>
  <c r="FD2" i="7"/>
  <c r="M61" i="4"/>
  <c r="FH2" i="7"/>
  <c r="M69" i="4"/>
  <c r="M71" i="4"/>
  <c r="M76" i="4"/>
  <c r="M87" i="4"/>
  <c r="GC2" i="7"/>
  <c r="M83" i="4"/>
  <c r="FY2" i="7"/>
  <c r="M91" i="4"/>
  <c r="GG2" i="7"/>
  <c r="M105" i="4"/>
  <c r="GS2" i="7"/>
  <c r="M101" i="4"/>
  <c r="GO2" i="7"/>
  <c r="M97" i="4"/>
  <c r="GK2" i="7"/>
  <c r="M121" i="4"/>
  <c r="HG2" i="7"/>
  <c r="M117" i="4"/>
  <c r="HC2" i="7"/>
  <c r="M113" i="4"/>
  <c r="GY2" i="7"/>
  <c r="M12" i="4"/>
  <c r="DR2" i="7"/>
  <c r="M37" i="4"/>
  <c r="EN2" i="7"/>
  <c r="M52" i="4"/>
  <c r="EY2" i="7"/>
  <c r="M64" i="4"/>
  <c r="FK2" i="7"/>
  <c r="M88" i="4"/>
  <c r="GD2" i="7"/>
  <c r="M98" i="4"/>
  <c r="GL2" i="7"/>
  <c r="M13" i="4"/>
  <c r="DS2" i="7"/>
  <c r="M30" i="4"/>
  <c r="EG2" i="7"/>
  <c r="M44" i="4"/>
  <c r="ET2" i="7"/>
  <c r="M55" i="4"/>
  <c r="FB2" i="7"/>
  <c r="M60" i="4"/>
  <c r="FG2" i="7"/>
  <c r="M74" i="4"/>
  <c r="M75" i="4"/>
  <c r="M86" i="4"/>
  <c r="GB2" i="7"/>
  <c r="M82" i="4"/>
  <c r="FX2" i="7"/>
  <c r="M90" i="4"/>
  <c r="GF2" i="7"/>
  <c r="M104" i="4"/>
  <c r="GR2" i="7"/>
  <c r="M100" i="4"/>
  <c r="GN2" i="7"/>
  <c r="M107" i="4"/>
  <c r="GU2" i="7"/>
  <c r="M120" i="4"/>
  <c r="HF2" i="7"/>
  <c r="M116" i="4"/>
  <c r="HB2" i="7"/>
  <c r="M122" i="4"/>
  <c r="HH2" i="7"/>
  <c r="M18" i="4"/>
  <c r="DX2" i="7"/>
  <c r="M24" i="4"/>
  <c r="M46" i="4"/>
  <c r="EV2" i="7"/>
  <c r="M53" i="4"/>
  <c r="EZ2" i="7"/>
  <c r="M72" i="4"/>
  <c r="M80" i="4"/>
  <c r="FV2" i="7"/>
  <c r="M102" i="4"/>
  <c r="GP2" i="7"/>
  <c r="M118" i="4"/>
  <c r="HD2" i="7"/>
  <c r="M9" i="4"/>
  <c r="DP2" i="7"/>
  <c r="M16" i="4"/>
  <c r="DV2" i="7"/>
  <c r="M26" i="4"/>
  <c r="M35" i="4"/>
  <c r="EL2" i="7"/>
  <c r="M31" i="4"/>
  <c r="EH2" i="7"/>
  <c r="M58" i="4"/>
  <c r="FE2" i="7"/>
  <c r="M5" i="4"/>
  <c r="DM2" i="7"/>
  <c r="M10" i="4"/>
  <c r="DQ2" i="7"/>
  <c r="M15" i="4"/>
  <c r="DU2" i="7"/>
  <c r="M23" i="4"/>
  <c r="M25" i="4"/>
  <c r="M38" i="4"/>
  <c r="EO2" i="7"/>
  <c r="M34" i="4"/>
  <c r="EK2" i="7"/>
  <c r="M40" i="4"/>
  <c r="EP2" i="7"/>
  <c r="M43" i="4"/>
  <c r="ES2" i="7"/>
  <c r="M54" i="4"/>
  <c r="FA2" i="7"/>
  <c r="M63" i="4"/>
  <c r="FJ2" i="7"/>
  <c r="M59" i="4"/>
  <c r="FF2" i="7"/>
  <c r="M68" i="4"/>
  <c r="M73" i="4"/>
  <c r="M79" i="4"/>
  <c r="M85" i="4"/>
  <c r="GA2" i="7"/>
  <c r="M81" i="4"/>
  <c r="FW2" i="7"/>
  <c r="M89" i="4"/>
  <c r="GE2" i="7"/>
  <c r="M103" i="4"/>
  <c r="GQ2" i="7"/>
  <c r="M99" i="4"/>
  <c r="GM2" i="7"/>
  <c r="M106" i="4"/>
  <c r="GT2" i="7"/>
  <c r="M119" i="4"/>
  <c r="HE2" i="7"/>
  <c r="M115" i="4"/>
  <c r="HA2" i="7"/>
  <c r="M123" i="4"/>
  <c r="HI2" i="7"/>
  <c r="M20" i="4"/>
  <c r="M102" i="3"/>
  <c r="DH2" i="7"/>
  <c r="M5" i="3"/>
  <c r="M39" i="3"/>
  <c r="BH2" i="7"/>
  <c r="M38" i="3"/>
  <c r="BG2" i="7"/>
  <c r="M37" i="3"/>
  <c r="BF2" i="7"/>
  <c r="M36" i="3"/>
  <c r="BE2" i="7"/>
  <c r="M33" i="3"/>
  <c r="BB2" i="7"/>
  <c r="M31" i="3"/>
  <c r="AZ2" i="7"/>
  <c r="M35" i="3"/>
  <c r="BD2" i="7"/>
  <c r="M34" i="3"/>
  <c r="BC2" i="7"/>
  <c r="M32" i="3"/>
  <c r="BA2" i="7"/>
  <c r="M18" i="3"/>
  <c r="AP2" i="7"/>
  <c r="M17" i="3"/>
  <c r="AO2" i="7"/>
  <c r="M16" i="3"/>
  <c r="AN2" i="7"/>
  <c r="M15" i="3"/>
  <c r="AM2" i="7"/>
  <c r="M14" i="3"/>
  <c r="AL2" i="7"/>
  <c r="L47" i="4"/>
  <c r="K29" i="4"/>
  <c r="K47" i="4" s="1"/>
  <c r="I47" i="4"/>
  <c r="J52" i="4"/>
  <c r="J65" i="4" s="1"/>
  <c r="K68" i="4"/>
  <c r="K124" i="4" s="1"/>
  <c r="M10" i="3"/>
  <c r="AH2" i="7"/>
  <c r="AJ2" i="7"/>
  <c r="AI2" i="7"/>
  <c r="AG2" i="7"/>
  <c r="K12" i="4"/>
  <c r="J107" i="3"/>
  <c r="I107" i="3"/>
  <c r="L107" i="3"/>
  <c r="K97" i="3"/>
  <c r="K107" i="3" s="1"/>
  <c r="K95" i="3"/>
  <c r="I95" i="3"/>
  <c r="L90" i="3"/>
  <c r="K90" i="3"/>
  <c r="I78" i="3"/>
  <c r="K68" i="3"/>
  <c r="K78" i="3" s="1"/>
  <c r="L66" i="3"/>
  <c r="K66" i="3"/>
  <c r="I66" i="3"/>
  <c r="J11" i="3"/>
  <c r="I90" i="3"/>
  <c r="I11" i="3"/>
  <c r="V21" i="5"/>
  <c r="F22" i="5"/>
  <c r="S22" i="5" s="1"/>
  <c r="W22" i="5" s="1"/>
  <c r="D22" i="5"/>
  <c r="R22" i="5" s="1"/>
  <c r="F15" i="5"/>
  <c r="S15" i="5" s="1"/>
  <c r="W15" i="5" s="1"/>
  <c r="I23" i="5"/>
  <c r="H23" i="5" s="1"/>
  <c r="T23" i="5" s="1"/>
  <c r="D20" i="5"/>
  <c r="R20" i="5" s="1"/>
  <c r="F20" i="5"/>
  <c r="S20" i="5" s="1"/>
  <c r="W20" i="5" s="1"/>
  <c r="D13" i="5"/>
  <c r="D16" i="5"/>
  <c r="R16" i="5" s="1"/>
  <c r="V16" i="5" s="1"/>
  <c r="F19" i="5"/>
  <c r="S19" i="5" s="1"/>
  <c r="W19" i="5" s="1"/>
  <c r="F16" i="5"/>
  <c r="S16" i="5" s="1"/>
  <c r="W16" i="5" s="1"/>
  <c r="H14" i="5"/>
  <c r="T14" i="5" s="1"/>
  <c r="X14" i="5" s="1"/>
  <c r="D19" i="5"/>
  <c r="R19" i="5" s="1"/>
  <c r="D15" i="5"/>
  <c r="R15" i="5" s="1"/>
  <c r="F18" i="5"/>
  <c r="S18" i="5" s="1"/>
  <c r="W18" i="5" s="1"/>
  <c r="F14" i="5"/>
  <c r="S14" i="5" s="1"/>
  <c r="H21" i="5"/>
  <c r="T21" i="5" s="1"/>
  <c r="X21" i="5" s="1"/>
  <c r="H17" i="5"/>
  <c r="T17" i="5" s="1"/>
  <c r="X17" i="5" s="1"/>
  <c r="D18" i="5"/>
  <c r="R18" i="5" s="1"/>
  <c r="F21" i="5"/>
  <c r="S21" i="5" s="1"/>
  <c r="W21" i="5" s="1"/>
  <c r="F17" i="5"/>
  <c r="S17" i="5" s="1"/>
  <c r="W17" i="5" s="1"/>
  <c r="H13" i="5"/>
  <c r="T13" i="5" s="1"/>
  <c r="X13" i="5" s="1"/>
  <c r="K27" i="4" l="1"/>
  <c r="Y21" i="5"/>
  <c r="U21" i="5"/>
  <c r="Y17" i="5"/>
  <c r="AA17" i="5" s="1"/>
  <c r="U18" i="5"/>
  <c r="V18" i="5"/>
  <c r="Y18" i="5" s="1"/>
  <c r="AB18" i="5" s="1"/>
  <c r="U22" i="5"/>
  <c r="V22" i="5"/>
  <c r="Y22" i="5" s="1"/>
  <c r="U15" i="5"/>
  <c r="V15" i="5"/>
  <c r="Y15" i="5" s="1"/>
  <c r="U20" i="5"/>
  <c r="V20" i="5"/>
  <c r="Y20" i="5" s="1"/>
  <c r="AB20" i="5" s="1"/>
  <c r="U14" i="5"/>
  <c r="W14" i="5"/>
  <c r="Y14" i="5" s="1"/>
  <c r="AB14" i="5" s="1"/>
  <c r="U19" i="5"/>
  <c r="V19" i="5"/>
  <c r="Y19" i="5" s="1"/>
  <c r="Y16" i="5"/>
  <c r="AB16" i="5" s="1"/>
  <c r="U17" i="5"/>
  <c r="U16" i="5"/>
  <c r="R13" i="5"/>
  <c r="F23" i="5"/>
  <c r="S23" i="5" s="1"/>
  <c r="D23" i="5"/>
  <c r="R23" i="5" s="1"/>
  <c r="AA19" i="5" l="1"/>
  <c r="AB19" i="5"/>
  <c r="AA22" i="5"/>
  <c r="AB22" i="5"/>
  <c r="M90" i="3"/>
  <c r="AA16" i="5"/>
  <c r="C58" i="5"/>
  <c r="AA20" i="5"/>
  <c r="M66" i="3"/>
  <c r="AA14" i="5"/>
  <c r="E53" i="5"/>
  <c r="AA15" i="5"/>
  <c r="C56" i="5"/>
  <c r="AA18" i="5"/>
  <c r="G59" i="5"/>
  <c r="AA21" i="5"/>
  <c r="E59" i="5"/>
  <c r="C59" i="5"/>
  <c r="M65" i="4"/>
  <c r="M124" i="4"/>
  <c r="G60" i="5"/>
  <c r="E60" i="5"/>
  <c r="C60" i="5"/>
  <c r="E56" i="5"/>
  <c r="E54" i="5"/>
  <c r="C57" i="5"/>
  <c r="G57" i="5"/>
  <c r="G40" i="5"/>
  <c r="E40" i="5"/>
  <c r="C40" i="5"/>
  <c r="G55" i="5"/>
  <c r="C55" i="5"/>
  <c r="E57" i="5"/>
  <c r="E55" i="5"/>
  <c r="C38" i="5"/>
  <c r="G38" i="5"/>
  <c r="E38" i="5"/>
  <c r="G53" i="5"/>
  <c r="C53" i="5"/>
  <c r="M78" i="3"/>
  <c r="G41" i="5"/>
  <c r="E41" i="5"/>
  <c r="C41" i="5"/>
  <c r="G56" i="5"/>
  <c r="M95" i="3"/>
  <c r="M107" i="3"/>
  <c r="E39" i="5"/>
  <c r="C39" i="5"/>
  <c r="G39" i="5"/>
  <c r="C54" i="5"/>
  <c r="M27" i="4"/>
  <c r="G54" i="5"/>
  <c r="E58" i="5"/>
  <c r="G58" i="5"/>
  <c r="E37" i="5"/>
  <c r="G37" i="5"/>
  <c r="C37" i="5"/>
  <c r="C52" i="5"/>
  <c r="E52" i="5"/>
  <c r="G52" i="5"/>
  <c r="C45" i="5"/>
  <c r="G45" i="5"/>
  <c r="E45" i="5"/>
  <c r="C44" i="5"/>
  <c r="E44" i="5"/>
  <c r="G44" i="5"/>
  <c r="M47" i="4"/>
  <c r="G43" i="5"/>
  <c r="E43" i="5"/>
  <c r="C43" i="5"/>
  <c r="C42" i="5"/>
  <c r="E42" i="5"/>
  <c r="G42" i="5"/>
  <c r="U23" i="5"/>
  <c r="U13" i="5"/>
  <c r="V13" i="5"/>
  <c r="Y13" i="5" s="1"/>
  <c r="AA13" i="5" s="1"/>
  <c r="I56" i="5" l="1"/>
  <c r="F56" i="5" s="1"/>
  <c r="I59" i="5"/>
  <c r="D59" i="5" s="1"/>
  <c r="I44" i="5"/>
  <c r="I39" i="5"/>
  <c r="I42" i="5"/>
  <c r="I45" i="5"/>
  <c r="I57" i="5"/>
  <c r="F57" i="5" s="1"/>
  <c r="I54" i="5"/>
  <c r="D54" i="5" s="1"/>
  <c r="H41" i="5"/>
  <c r="F38" i="5"/>
  <c r="D40" i="5"/>
  <c r="I58" i="5"/>
  <c r="H58" i="5" s="1"/>
  <c r="H39" i="5"/>
  <c r="I43" i="5"/>
  <c r="I41" i="5"/>
  <c r="I38" i="5"/>
  <c r="H38" i="5"/>
  <c r="D39" i="5"/>
  <c r="I40" i="5"/>
  <c r="D41" i="5"/>
  <c r="D38" i="5"/>
  <c r="I53" i="5"/>
  <c r="F40" i="5"/>
  <c r="I60" i="5"/>
  <c r="F60" i="5" s="1"/>
  <c r="C36" i="5"/>
  <c r="G36" i="5"/>
  <c r="G46" i="5" s="1"/>
  <c r="E36" i="5"/>
  <c r="E46" i="5" s="1"/>
  <c r="G51" i="5"/>
  <c r="E51" i="5"/>
  <c r="M11" i="3"/>
  <c r="C51" i="5"/>
  <c r="C61" i="5" s="1"/>
  <c r="F39" i="5"/>
  <c r="F41" i="5"/>
  <c r="I55" i="5"/>
  <c r="H40" i="5"/>
  <c r="D37" i="5"/>
  <c r="F37" i="5"/>
  <c r="H37" i="5"/>
  <c r="I52" i="5"/>
  <c r="I37" i="5"/>
  <c r="H45" i="5"/>
  <c r="F45" i="5"/>
  <c r="D45" i="5"/>
  <c r="H44" i="5"/>
  <c r="F44" i="5"/>
  <c r="D44" i="5"/>
  <c r="D43" i="5"/>
  <c r="F43" i="5"/>
  <c r="H43" i="5"/>
  <c r="H42" i="5"/>
  <c r="F42" i="5"/>
  <c r="D42" i="5"/>
  <c r="D56" i="5" l="1"/>
  <c r="J56" i="5"/>
  <c r="E81" i="5" s="1"/>
  <c r="H56" i="5"/>
  <c r="H59" i="5"/>
  <c r="F59" i="5"/>
  <c r="J58" i="5"/>
  <c r="E83" i="5" s="1"/>
  <c r="J57" i="5"/>
  <c r="E82" i="5" s="1"/>
  <c r="J59" i="5"/>
  <c r="E84" i="5" s="1"/>
  <c r="F58" i="5"/>
  <c r="H54" i="5"/>
  <c r="F54" i="5"/>
  <c r="D58" i="5"/>
  <c r="J54" i="5"/>
  <c r="E79" i="5" s="1"/>
  <c r="H57" i="5"/>
  <c r="D36" i="5"/>
  <c r="D57" i="5"/>
  <c r="D60" i="5"/>
  <c r="H60" i="5"/>
  <c r="J55" i="5"/>
  <c r="E80" i="5" s="1"/>
  <c r="F55" i="5"/>
  <c r="D55" i="5"/>
  <c r="E61" i="5"/>
  <c r="J53" i="5"/>
  <c r="E78" i="5" s="1"/>
  <c r="F53" i="5"/>
  <c r="C46" i="5"/>
  <c r="F46" i="5" s="1"/>
  <c r="H53" i="5"/>
  <c r="I51" i="5"/>
  <c r="F36" i="5"/>
  <c r="D53" i="5"/>
  <c r="G61" i="5"/>
  <c r="J60" i="5"/>
  <c r="E85" i="5" s="1"/>
  <c r="I36" i="5"/>
  <c r="I46" i="5" s="1"/>
  <c r="H36" i="5"/>
  <c r="H55" i="5"/>
  <c r="D52" i="5"/>
  <c r="J52" i="5"/>
  <c r="E77" i="5" s="1"/>
  <c r="H52" i="5"/>
  <c r="F52" i="5"/>
  <c r="I61" i="5" l="1"/>
  <c r="D61" i="5" s="1"/>
  <c r="D46" i="5"/>
  <c r="D51" i="5"/>
  <c r="J51" i="5"/>
  <c r="E76" i="5" s="1"/>
  <c r="H46" i="5"/>
  <c r="H51" i="5"/>
  <c r="F51" i="5"/>
  <c r="G66" i="5" l="1"/>
  <c r="G64" i="5" s="1"/>
  <c r="J2" i="7" s="1"/>
  <c r="J61" i="5"/>
  <c r="F61" i="5"/>
  <c r="H61" i="5"/>
  <c r="K2"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<sst xmlns="http://schemas.openxmlformats.org/spreadsheetml/2006/main" count="1174" uniqueCount="791">
  <si>
    <t>Equipe de Inspeção :</t>
  </si>
  <si>
    <t>Tipo de Inspeção :</t>
  </si>
  <si>
    <t>Atividades e Serviços de Apoio</t>
  </si>
  <si>
    <t>Fertilização:</t>
  </si>
  <si>
    <t>Criopreservação:</t>
  </si>
  <si>
    <t>Sala de processamento seminal:</t>
  </si>
  <si>
    <t>Sala de recuperação anestésica:</t>
  </si>
  <si>
    <t>Outros:</t>
  </si>
  <si>
    <t>Recepção de Pacientes:</t>
  </si>
  <si>
    <t>Centro cirúrgico ambulatorial:</t>
  </si>
  <si>
    <t>Sala de espera de acompanhantes:</t>
  </si>
  <si>
    <t>Conclusão :</t>
  </si>
  <si>
    <t>Medidas Adotadas :</t>
  </si>
  <si>
    <t>Observações :</t>
  </si>
  <si>
    <t>Sim</t>
  </si>
  <si>
    <t>Não</t>
  </si>
  <si>
    <t>N/A</t>
  </si>
  <si>
    <t>Criticidade</t>
  </si>
  <si>
    <t>Vestiário de Barreira</t>
  </si>
  <si>
    <t>Sala de Coleta de sêmen</t>
  </si>
  <si>
    <t>Sala de Coleta Oocitária e Tecidos Germinativos</t>
  </si>
  <si>
    <t>RDC 50/2002</t>
  </si>
  <si>
    <t>Armazenamento de amostras de pacientes (uso próprio) e/ou doadores</t>
  </si>
  <si>
    <t>Requisitos Gerais de triagem clínica e laboratorial de doadores</t>
  </si>
  <si>
    <t>Módulos Aplicados na Inspeção</t>
  </si>
  <si>
    <t>Níveis de Criticidade - Itens do Guia de Inspeção</t>
  </si>
  <si>
    <t>I</t>
  </si>
  <si>
    <t>II</t>
  </si>
  <si>
    <t>III</t>
  </si>
  <si>
    <t>TOTAL</t>
  </si>
  <si>
    <t>Total</t>
  </si>
  <si>
    <t>(%)</t>
  </si>
  <si>
    <t>MÓDULO 1</t>
  </si>
  <si>
    <t>MÓDULO 2</t>
  </si>
  <si>
    <t>MÓDULO 3</t>
  </si>
  <si>
    <t>MÓDULO 4</t>
  </si>
  <si>
    <t>MÓDULO 5</t>
  </si>
  <si>
    <t>MÓDULO 6</t>
  </si>
  <si>
    <t>MÓDULO 7</t>
  </si>
  <si>
    <t>MÓDULO 8</t>
  </si>
  <si>
    <t>Total Geral</t>
  </si>
  <si>
    <t>Critérios para classificação quanto ao Risco :</t>
  </si>
  <si>
    <t>Níveis de Criticidade - Itens do Guia de Inspeção (ponderados)</t>
  </si>
  <si>
    <t>TOTAL - N.A.</t>
  </si>
  <si>
    <t>Níveis de Criticidade</t>
  </si>
  <si>
    <t>Total de Pontos Obtidos</t>
  </si>
  <si>
    <t>Criticidade I</t>
  </si>
  <si>
    <t>Criticidade II</t>
  </si>
  <si>
    <t>Criticidade III</t>
  </si>
  <si>
    <t>Período da Inspeção :</t>
  </si>
  <si>
    <t>a</t>
  </si>
  <si>
    <t>Licença Sanitária :</t>
  </si>
  <si>
    <t xml:space="preserve">Validade : </t>
  </si>
  <si>
    <t>CNES N° :</t>
  </si>
  <si>
    <t>UF :</t>
  </si>
  <si>
    <t xml:space="preserve">E-mail : </t>
  </si>
  <si>
    <t>Identificação dos Responsáveis</t>
  </si>
  <si>
    <t>Coleta:</t>
  </si>
  <si>
    <t>Processamento:</t>
  </si>
  <si>
    <t>Sala de coleta oocitária:</t>
  </si>
  <si>
    <t>Sala de coleta de sêmen:</t>
  </si>
  <si>
    <t>Laboratorio de FIV:</t>
  </si>
  <si>
    <t>Sala de criopreservação:</t>
  </si>
  <si>
    <t>Sala administrativa:</t>
  </si>
  <si>
    <t>Vestiário de Barreira:</t>
  </si>
  <si>
    <t>Copa:</t>
  </si>
  <si>
    <t>Farmácia:</t>
  </si>
  <si>
    <t>Almoxarifado:</t>
  </si>
  <si>
    <t>Quarto de repouso:</t>
  </si>
  <si>
    <t>Laboratório clínico:</t>
  </si>
  <si>
    <t>Vestiários:</t>
  </si>
  <si>
    <t>Sala de equipamentos:</t>
  </si>
  <si>
    <t>Posto de enfermagem e serviços:</t>
  </si>
  <si>
    <t>Lavanderia:</t>
  </si>
  <si>
    <t>Sanitários:</t>
  </si>
  <si>
    <t>MÓDULO IV - Transporte</t>
  </si>
  <si>
    <t>MÓDULO V – Queixas Técnicas e Eventos Adversos</t>
  </si>
  <si>
    <t>Biovigilância</t>
  </si>
  <si>
    <t>Guia de Inspeção Sanitária em Centros de Reprodução Humana Assistida (CRHA)</t>
  </si>
  <si>
    <t>MÓDULO I – Atribuições dos CRHA</t>
  </si>
  <si>
    <t>RDC 222/2018</t>
  </si>
  <si>
    <t>Portaria MS 05/2017</t>
  </si>
  <si>
    <t>Art.105 (RDC 771/2022)</t>
  </si>
  <si>
    <t>RDC 622/2022</t>
  </si>
  <si>
    <t xml:space="preserve">MÓDULO II – Sistema de Gestão da Qualidade e Garantia da Qualidade </t>
  </si>
  <si>
    <r>
      <t xml:space="preserve">Nível de Criticidade I </t>
    </r>
    <r>
      <rPr>
        <b/>
        <sz val="16"/>
        <color rgb="FF0000FF"/>
        <rFont val="Arial"/>
        <family val="2"/>
      </rPr>
      <t>- afeta em grau não crítico o risco, podendo ou não interferir na qualidade e segurança dos serviços e produtos.</t>
    </r>
  </si>
  <si>
    <r>
      <t xml:space="preserve">Nível de Criticidade II </t>
    </r>
    <r>
      <rPr>
        <b/>
        <sz val="16"/>
        <color rgb="FF0000FF"/>
        <rFont val="Arial"/>
        <family val="2"/>
      </rPr>
      <t>- contribui, mas não determina exposição imediata ao risco, interferindo na qualidade e segurança dos serviços e produtos.</t>
    </r>
  </si>
  <si>
    <r>
      <t xml:space="preserve">Nível de Criticidade III </t>
    </r>
    <r>
      <rPr>
        <b/>
        <sz val="16"/>
        <color rgb="FF0000FF"/>
        <rFont val="Arial"/>
        <family val="2"/>
      </rPr>
      <t>- determina exposição imediata ao risco, influindo em grau crítico na qualidade e segurança dos serviços e produtos.</t>
    </r>
  </si>
  <si>
    <r>
      <t xml:space="preserve">Total de itens cumpridos inferior a 60% : </t>
    </r>
    <r>
      <rPr>
        <b/>
        <i/>
        <sz val="16"/>
        <color rgb="FF0000FF"/>
        <rFont val="Arial"/>
        <family val="2"/>
      </rPr>
      <t>ALTO RISCO POTENCIAL</t>
    </r>
  </si>
  <si>
    <r>
      <t xml:space="preserve">Total de itens cumpridos entre 60% e 69,99% : </t>
    </r>
    <r>
      <rPr>
        <b/>
        <i/>
        <sz val="16"/>
        <color rgb="FF0000FF"/>
        <rFont val="Arial"/>
        <family val="2"/>
      </rPr>
      <t>MÉDIO ALTO RISCO POTENCIAL</t>
    </r>
  </si>
  <si>
    <r>
      <t xml:space="preserve">Total de itens cumpridos entre 70% e 79,99% : </t>
    </r>
    <r>
      <rPr>
        <b/>
        <i/>
        <sz val="16"/>
        <color rgb="FF0000FF"/>
        <rFont val="Arial"/>
        <family val="2"/>
      </rPr>
      <t>MÉDIO RISCO POTENCIAL</t>
    </r>
  </si>
  <si>
    <r>
      <t xml:space="preserve">Total de itens cumpridos entre 80% e 94,99% : </t>
    </r>
    <r>
      <rPr>
        <b/>
        <i/>
        <sz val="16"/>
        <color rgb="FF0000FF"/>
        <rFont val="Arial"/>
        <family val="2"/>
      </rPr>
      <t>MÉDIO BAIXO RISCO POTENCIAL</t>
    </r>
  </si>
  <si>
    <r>
      <t xml:space="preserve">Total de itens cumpridos maior ou igual a 95% : </t>
    </r>
    <r>
      <rPr>
        <b/>
        <i/>
        <sz val="16"/>
        <color rgb="FF0000FF"/>
        <rFont val="Arial"/>
        <family val="2"/>
      </rPr>
      <t>BAIXO RISCO POTENCIAL</t>
    </r>
  </si>
  <si>
    <t>NR 7, 9 e 32/ MTE</t>
  </si>
  <si>
    <t>MÓDULO III – Termo de Consentimento Livre e Esclarecido (TCLE)</t>
  </si>
  <si>
    <t>MÓDULO VI – Infraestrutura Física Geral (parte documental)</t>
  </si>
  <si>
    <t>MÓDULO VII – Infraestrutura (Coleta e Identificação das Amostras)</t>
  </si>
  <si>
    <t>MÓDULO VIII – Infraestrutura (Processamento das Amostras)</t>
  </si>
  <si>
    <r>
      <t>MÓDULO IX – Infraestrutura (Sala de Criopreservação e/ou Armazenamento em N</t>
    </r>
    <r>
      <rPr>
        <b/>
        <vertAlign val="subscript"/>
        <sz val="16"/>
        <color rgb="FF000000"/>
        <rFont val="Arial"/>
        <family val="2"/>
      </rPr>
      <t>2</t>
    </r>
    <r>
      <rPr>
        <b/>
        <sz val="16"/>
        <color rgb="FF000000"/>
        <rFont val="Arial"/>
        <family val="2"/>
      </rPr>
      <t>)</t>
    </r>
  </si>
  <si>
    <t>INF</t>
  </si>
  <si>
    <t>Licença Sanitária</t>
  </si>
  <si>
    <t>Tipo de Inspeção</t>
  </si>
  <si>
    <t>Licença Inicial</t>
  </si>
  <si>
    <t>Renovação de Licença</t>
  </si>
  <si>
    <t>Programada</t>
  </si>
  <si>
    <t>Denúncia</t>
  </si>
  <si>
    <t>Outro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</si>
  <si>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</si>
  <si>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</si>
  <si>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</si>
  <si>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</si>
  <si>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</si>
  <si>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</si>
  <si>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</si>
  <si>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</si>
  <si>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</si>
  <si>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</si>
  <si>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</si>
  <si>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</si>
  <si>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</si>
  <si>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</si>
  <si>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</si>
  <si>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</si>
  <si>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</si>
  <si>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</si>
  <si>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</si>
  <si>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</si>
  <si>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</si>
  <si>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</si>
  <si>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</si>
  <si>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</si>
  <si>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</si>
  <si>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</si>
  <si>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</si>
  <si>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UF</t>
  </si>
  <si>
    <t>Natureza</t>
  </si>
  <si>
    <t>Público</t>
  </si>
  <si>
    <t>Privado-SUS</t>
  </si>
  <si>
    <t>Filantrópico</t>
  </si>
  <si>
    <t>Privado</t>
  </si>
  <si>
    <t>Caracter</t>
  </si>
  <si>
    <t>x</t>
  </si>
  <si>
    <t>X</t>
  </si>
  <si>
    <t>CEP :</t>
  </si>
  <si>
    <t>Sistema de Gestão da Qualidade e Garantia da Qualidade</t>
  </si>
  <si>
    <t>Total 3</t>
  </si>
  <si>
    <t>Total 1</t>
  </si>
  <si>
    <t>Total 5</t>
  </si>
  <si>
    <t>Total NA</t>
  </si>
  <si>
    <t>Pontos</t>
  </si>
  <si>
    <t>Termo de Consentimento Livre e Esclarecido (TCLE)</t>
  </si>
  <si>
    <t>Transporte</t>
  </si>
  <si>
    <t>Infraestrutura Física Geral</t>
  </si>
  <si>
    <r>
      <t>PARTE DOCUMENTAÇÃO GERAL</t>
    </r>
    <r>
      <rPr>
        <i/>
        <sz val="18"/>
        <color rgb="FF000000"/>
        <rFont val="Arial"/>
        <family val="2"/>
      </rPr>
      <t> </t>
    </r>
  </si>
  <si>
    <t>Pesos</t>
  </si>
  <si>
    <t>Mod. 1</t>
  </si>
  <si>
    <t>Mod. 2</t>
  </si>
  <si>
    <t>Mod. 3</t>
  </si>
  <si>
    <t>Mod. 4</t>
  </si>
  <si>
    <t>Mod. 5</t>
  </si>
  <si>
    <t>Mod. 6</t>
  </si>
  <si>
    <t>Mod. 7</t>
  </si>
  <si>
    <t>Mod. 8</t>
  </si>
  <si>
    <r>
      <t> </t>
    </r>
    <r>
      <rPr>
        <b/>
        <sz val="18"/>
        <color rgb="FF000000"/>
        <rFont val="Arial"/>
        <family val="2"/>
      </rPr>
      <t xml:space="preserve">PARTE II – INSPEÇÃO </t>
    </r>
    <r>
      <rPr>
        <b/>
        <i/>
        <sz val="18"/>
        <color rgb="FF000000"/>
        <rFont val="Arial"/>
        <family val="2"/>
      </rPr>
      <t>IN LOCO</t>
    </r>
  </si>
  <si>
    <t>MÓDULO 9</t>
  </si>
  <si>
    <t>MÓDULO 10</t>
  </si>
  <si>
    <t>Mod. 9</t>
  </si>
  <si>
    <t>Mod. 10</t>
  </si>
  <si>
    <t>Critérios para classificação da Criticidade :</t>
  </si>
  <si>
    <t>Itens Cumpridos (%)</t>
  </si>
  <si>
    <t>Um ou mais itens S.C. assinalados</t>
  </si>
  <si>
    <t>Pontuação Alcançada:</t>
  </si>
  <si>
    <t>Classificação quanto ao Risco Potencial, segundo as respostas obtidas nos módulos da Avaliação do Centros de Reprodução Humana Assistida:</t>
  </si>
  <si>
    <t>Nome do Arquivo</t>
  </si>
  <si>
    <t>Razão Social</t>
  </si>
  <si>
    <t>Nome Fantasia</t>
  </si>
  <si>
    <t>Município</t>
  </si>
  <si>
    <t>Região</t>
  </si>
  <si>
    <t>Classificação do Risco</t>
  </si>
  <si>
    <t>Pontuação</t>
  </si>
  <si>
    <t>Início</t>
  </si>
  <si>
    <t>Final</t>
  </si>
  <si>
    <t>Módulo 1</t>
  </si>
  <si>
    <t>Módulo 2</t>
  </si>
  <si>
    <t>Módulo 3</t>
  </si>
  <si>
    <t>Módulo 4</t>
  </si>
  <si>
    <t>Módulo 5</t>
  </si>
  <si>
    <t>Exigidos</t>
  </si>
  <si>
    <t>Obtidos</t>
  </si>
  <si>
    <t>Módulo 6</t>
  </si>
  <si>
    <t>Módulo 7</t>
  </si>
  <si>
    <t>Módulo 8</t>
  </si>
  <si>
    <t>Módulo 9</t>
  </si>
  <si>
    <t>Módulo 10</t>
  </si>
  <si>
    <t>1.1</t>
  </si>
  <si>
    <t>1.2</t>
  </si>
  <si>
    <t>1.3</t>
  </si>
  <si>
    <t>1.4</t>
  </si>
  <si>
    <t>1.5</t>
  </si>
  <si>
    <t>1.6</t>
  </si>
  <si>
    <t>Referência</t>
  </si>
  <si>
    <t>Art. 10, 11 e 12 (RDC 771/2022)</t>
  </si>
  <si>
    <t>Art. 9, inciso XIII e Art. 13 (RDC 771/2022)</t>
  </si>
  <si>
    <t>Art. 13, inciso III (RDC 771/2022)</t>
  </si>
  <si>
    <t>Art. 13, inciso XI (RDC 771/2022)</t>
  </si>
  <si>
    <t>Art. 13, inciso IX (RDC 771/2022)</t>
  </si>
  <si>
    <t>Art. 25 (RDC 771/2022)</t>
  </si>
  <si>
    <t>Art. 16 (RDC 771/2022)</t>
  </si>
  <si>
    <t>Art. 36 (RDC 771/2022)</t>
  </si>
  <si>
    <t>Art. 39, 40 (RDC 771/2022)</t>
  </si>
  <si>
    <t>Art 50 a 56 (RDC 771/2022)</t>
  </si>
  <si>
    <t>Art. 101 a 104 (RDC 771/2022)</t>
  </si>
  <si>
    <t>Art. 102 (RDC 771/2022)</t>
  </si>
  <si>
    <t>Art. 107 (RDC 771/2022)</t>
  </si>
  <si>
    <t>Art. 108 (RDC 771/2022)</t>
  </si>
  <si>
    <t>Art. 61 (RDC 771/2022)</t>
  </si>
  <si>
    <t>Art. 66 (RDC 771/2022)</t>
  </si>
  <si>
    <t>Art. 66, §2º (RDC 771/2022)</t>
  </si>
  <si>
    <t>Art. 73 (RDC 771/2022)</t>
  </si>
  <si>
    <t>Art. 71 e 72 (RDC 771/2022)</t>
  </si>
  <si>
    <t>Art. 67 (RDC 771/2022)</t>
  </si>
  <si>
    <t>Art. 76, §3º (RDC 771/2022)</t>
  </si>
  <si>
    <t>Art. 77 (RDC 771/2022)</t>
  </si>
  <si>
    <t>Art. 78 e 79 (RDC 771/2022)</t>
  </si>
  <si>
    <t>Art. 80 (RDC 771/2022)</t>
  </si>
  <si>
    <t>Art. 83 (RDC 771/2022)</t>
  </si>
  <si>
    <t>Art. 90 (RDC 771/2022)</t>
  </si>
  <si>
    <t>Art. 91 (RDC 771/2022)</t>
  </si>
  <si>
    <t>Art. 95 (RDC 771/2022)</t>
  </si>
  <si>
    <t>Qualificação e Validação</t>
  </si>
  <si>
    <t>Atribuições</t>
  </si>
  <si>
    <t xml:space="preserve">Sistema de Gestão de documentos </t>
  </si>
  <si>
    <t>Art. 13, inciso VI e Art. 17 (RDC 771/2022)</t>
  </si>
  <si>
    <t>Art. 19 (RDC 771/2022)</t>
  </si>
  <si>
    <t>Art. 21 (RDC 771/2022)</t>
  </si>
  <si>
    <t>Art. 18, inciso III (RDC 771/2022)</t>
  </si>
  <si>
    <t>Controle de Qualidade</t>
  </si>
  <si>
    <t>Art. 18 (RDC 771/2022)</t>
  </si>
  <si>
    <t>Art. 16, inciso I (RDC 771/2022)</t>
  </si>
  <si>
    <t>Art. 16, inciso II (RDC 771/2022)</t>
  </si>
  <si>
    <t>Art. 16, inciso III (RDC 771/2022)</t>
  </si>
  <si>
    <t>Art. 16, inciso IV (RDC 771/2022)</t>
  </si>
  <si>
    <t>Art. 22 (RDC 771/2022)</t>
  </si>
  <si>
    <t>Do Pessoal</t>
  </si>
  <si>
    <t>Art 50 (RDC 771/2022)</t>
  </si>
  <si>
    <t>Art 50, §2° (RDC 771/2022)</t>
  </si>
  <si>
    <t>Art 52 (RDC 771/2022)</t>
  </si>
  <si>
    <t>Art 53 (RDC 771/2022)</t>
  </si>
  <si>
    <t>Art 54 (RDC 771/2022)</t>
  </si>
  <si>
    <t>Art 56 (RDC 771/2022)</t>
  </si>
  <si>
    <t>Art 54 § único (RDC 771/2022)</t>
  </si>
  <si>
    <t>Possui um sistema de gestão da qualidade que inclui e contemple a Política de Qualidade e as ações da garantia da qualidade, considerando os itens que seguem.</t>
  </si>
  <si>
    <t>2.2 Realiza a proteção e o arquivamento das informações confidenciais, de forma que sejam facilmente recuperáveis.</t>
  </si>
  <si>
    <t>Art. 13, inciso V (RDC 771/2022)</t>
  </si>
  <si>
    <t>Art. 35, inciso III (RDC 771/2022)</t>
  </si>
  <si>
    <t>Art. 24 e Art. 25 §3° (RDC 771/2022)</t>
  </si>
  <si>
    <t>1.1 Possui contrato social.</t>
  </si>
  <si>
    <t>1.2 Preenche os dados do SisEmbrio.</t>
  </si>
  <si>
    <t>1.3 Possui Plano de Gerenciamento de Resíduos de Serviços de Saúde - PGRSS.</t>
  </si>
  <si>
    <t>1.4 Possui Programa de Controle Médico e Saúde Ocupacional - PCMSO.</t>
  </si>
  <si>
    <t>1.5 Possui comprovante de limpeza da caixa d’água.</t>
  </si>
  <si>
    <t>1.6 Realiza controle de vetores e pragas.</t>
  </si>
  <si>
    <t>Art. 57 (RDC 771/2022)</t>
  </si>
  <si>
    <t>Art. 58 (RDC 771/2022)</t>
  </si>
  <si>
    <t>Art. 87 (RDC 771/2022)</t>
  </si>
  <si>
    <t>Art. 86 e Art. 87 (RDC 771/2022)</t>
  </si>
  <si>
    <t>Art. 93 (RDC 771/2022)</t>
  </si>
  <si>
    <t>Art. 103 (RDC 771/2022)</t>
  </si>
  <si>
    <t>Art. 103, §2° (RDC 771/2022)</t>
  </si>
  <si>
    <t>Art. 102, §5° (RDC 771/2022)</t>
  </si>
  <si>
    <t>Art. 102 e Art. 104 (RDC 771/2022)</t>
  </si>
  <si>
    <t>5.1 Identifica, investiga e executa ações corretivas e preventivas relacionadas a eventos adversos e queixas técnicas observados em algum momento durante os processos de RHA realizados. As ações corretivas e preventivas são documentadas e os registros das ações implementadas são mantidos pelo prazo mínimo de 20 (vinte) anos para casos críticos e 5 (cinco) anos para os não críticos.</t>
  </si>
  <si>
    <t xml:space="preserve">5.2 Notifica o SNVS por meio do VIGIPÓS com relação às queixas técnicas. Os eventos adversos são notificados de acordo com as diretrizes específicas do Núcleo de Segurança do Paciente, do Sistema Nacional de Biovigilância, ou do Sistema Nacional de Farmacovigilância. </t>
  </si>
  <si>
    <t>Art. 107, §3° e §4° (RDC 771/2022)</t>
  </si>
  <si>
    <t>6.3 Possui acessibilidade para remoção de urgência.</t>
  </si>
  <si>
    <t>6.4 Realiza o armazenamento de resíduos (temporário e/ou externo) em condições adequadas.</t>
  </si>
  <si>
    <t>Art. 75 (RDC 771/2022)</t>
  </si>
  <si>
    <t>6.7 Possui Sistema de Energia Elétrica de Emergência nos locais em que a energia é considerada insumo crítico. O Sistema Emergencial é acionado em tempo hábil, quando constatado ausência de energia elétrica nas áreas críticas.</t>
  </si>
  <si>
    <t>6.9 A Infraestrutura física é constituída de ambiente para a realização das atividades administrativas.</t>
  </si>
  <si>
    <t>Art. 62 e 63 (RDC 771/2022)</t>
  </si>
  <si>
    <t>Art. 64 (RDC 771/2022)</t>
  </si>
  <si>
    <t>Art. 66 e §1° (RDC 771/2022)</t>
  </si>
  <si>
    <t>Art. 79 (RDC 771/2022)</t>
  </si>
  <si>
    <t xml:space="preserve">7.4 Possui sala que garante o conforto e a privacidade do paciente/doador e sanitário com acesso exclusivo. </t>
  </si>
  <si>
    <t>7.5 O recipiente para coleta do sêmen é previamente identificado com dados do paciente/doador.</t>
  </si>
  <si>
    <t>7.9 A sala de coleta oócitária apresenta Sistema de climatização com pressão positiva em relação aos ambientes adjacentes.</t>
  </si>
  <si>
    <t>7.10 A sala de coleta oócitária apresenta parâmetros controlados, monitorados e registrados de temperatura e umidade.</t>
  </si>
  <si>
    <t xml:space="preserve">7.12 A sala de coleta oocitária apresenta condições necessárias para permitir a realização de procedimentos com segurança, bem como atender casos de situações de agravo à saúde. </t>
  </si>
  <si>
    <t>Coleta com uso de anestésicos ou sedativos</t>
  </si>
  <si>
    <t>7.13 O recipiente para coleta do oócitos/tecidos germinativos é previamente identificado com dados da paciente/doadora.</t>
  </si>
  <si>
    <t>Art. 74 (RDC 771/2022)</t>
  </si>
  <si>
    <t>RDC 50/2002
e Art. 71 (RDC 771/2022)</t>
  </si>
  <si>
    <t>Art. 70, § único (RDC 771/2022)</t>
  </si>
  <si>
    <t>5.3 Cumpre com o prazo destinado à comunicação da ocorrência – RDC 339/2020.</t>
  </si>
  <si>
    <t>8.1 Possui acesso restrito pelo vestiário de barreira.</t>
  </si>
  <si>
    <r>
      <t xml:space="preserve">8.5 Caso a Sala de Processamento de Sêmen seja separada do laboratório de FIV, possui as especificações compatíveis </t>
    </r>
    <r>
      <rPr>
        <b/>
        <i/>
        <sz val="16"/>
        <rFont val="Arial"/>
        <family val="2"/>
      </rPr>
      <t>com o laboratório de FIV.</t>
    </r>
  </si>
  <si>
    <t>8.7 Nos casos onde não possa ser realizada com a qualidade ISO 5 “em operação”, a micromanipulação é realizada em ambientes ISO 8 “em repouso”.</t>
  </si>
  <si>
    <t xml:space="preserve">Triagem de doadores de Sêmen </t>
  </si>
  <si>
    <t>Triagem de doadoras de Oócitos (criopreservação)</t>
  </si>
  <si>
    <t>Triagem de doadoras de Oócitos (fresco)</t>
  </si>
  <si>
    <t xml:space="preserve">8.9 Realiza identificação numérica ou alfanumérica das amostras coletadas de forma a impedir ambiguidade e trocas e permitir a rastreabilidade durante todo o processo. </t>
  </si>
  <si>
    <t>Art. 81 (RDC 771/2022)</t>
  </si>
  <si>
    <t>Art. 9, §1°, inciso V (RDC 771/2022)</t>
  </si>
  <si>
    <t>Art. 82, inciso I (RDC 771/2022)</t>
  </si>
  <si>
    <t>Art. 82, inciso II (RDC 771/2022)</t>
  </si>
  <si>
    <t>Art. 82, inciso III (RDC 771/2022)</t>
  </si>
  <si>
    <t>Art. 82, inciso IV (RDC 771/2022)</t>
  </si>
  <si>
    <t>Art. 82, § único (RDC 771/2022)</t>
  </si>
  <si>
    <t>Art. 84, §2° (RDC 771/2022)</t>
  </si>
  <si>
    <t>Art. 91, inciso V (RDC 771/2022)</t>
  </si>
  <si>
    <t>Art. 94 (RDC 771/2022)</t>
  </si>
  <si>
    <t>Art. 93, inciso I (RDC 771/2022)</t>
  </si>
  <si>
    <t>Art. 93, inciso II (RDC 771/2022)</t>
  </si>
  <si>
    <t>Art. 93, inciso III (RDC 771/2022)</t>
  </si>
  <si>
    <t>Art. 93, inciso IV (RDC 771/2022)</t>
  </si>
  <si>
    <t>Art. 97, inciso I (RDC 771/2022)</t>
  </si>
  <si>
    <t>Art. 97, inciso II (RDC 771/2022)</t>
  </si>
  <si>
    <t>Art. 97, inciso III (RDC 771/2022)</t>
  </si>
  <si>
    <t>Art. 97, inciso IV (RDC 771/2022)</t>
  </si>
  <si>
    <t>Art. 97, inciso V (RDC 771/2022)</t>
  </si>
  <si>
    <t>Art. 97, inciso VI (RDC 771/2022)</t>
  </si>
  <si>
    <t>Art. 97, inciso VII (RDC 771/2022)</t>
  </si>
  <si>
    <t>Art. 97, inciso VIII (RDC 771/2022)</t>
  </si>
  <si>
    <t>Art. 97, inciso IX (RDC 771/2022)</t>
  </si>
  <si>
    <t>Art. 97, §1º (RDC 771/2022)</t>
  </si>
  <si>
    <t>Art. 97, §2º (RDC 771/2022)</t>
  </si>
  <si>
    <t>Art. 98, incisos I e II (RDC 771/2022)</t>
  </si>
  <si>
    <t>Art. 98, incisos III e IV (RDC 771/2022)</t>
  </si>
  <si>
    <t>Art. 98, incisos V e VI (RDC 771/2022)</t>
  </si>
  <si>
    <t>Art. 98, inciso VII (RDC 771/2022)</t>
  </si>
  <si>
    <t>Art. 98, inciso VIII (RDC 771/2022)</t>
  </si>
  <si>
    <t>Art. 98, inciso IX (RDC 771/2022)</t>
  </si>
  <si>
    <t>Art. 98, inciso X (RDC 771/2022)</t>
  </si>
  <si>
    <t>Art. 98, inciso XI (RDC 771/2022)</t>
  </si>
  <si>
    <t>Art. 98, inciso XII (RDC 771/2022)</t>
  </si>
  <si>
    <t>Art. 98, §1º (RDC 771/2022)</t>
  </si>
  <si>
    <t>Art. 98, §2º (RDC 771/2022)</t>
  </si>
  <si>
    <t>Art. 98, §3º (RDC 771/2022)</t>
  </si>
  <si>
    <t>Art. 97, §5º (RDC 771/2022)</t>
  </si>
  <si>
    <t>Art. 96, inciso I (RDC 771/2022)</t>
  </si>
  <si>
    <t>Art. 96, inciso II (RDC 771/2022)</t>
  </si>
  <si>
    <t>Art. 96, inciso III (RDC 771/2022)</t>
  </si>
  <si>
    <t>Art. 96, inciso IV (RDC 771/2022)</t>
  </si>
  <si>
    <t>Art. 96, inciso V (RDC 771/2022)</t>
  </si>
  <si>
    <t>Art. 96, inciso VI (RDC 771/2022)</t>
  </si>
  <si>
    <t>Art. 96, inciso VII (RDC 771/2022)</t>
  </si>
  <si>
    <t>Art. 96, inciso VIII (RDC 771/2022)</t>
  </si>
  <si>
    <t>Art. 96, inciso IX (RDC 771/2022)</t>
  </si>
  <si>
    <t>Art. 96, inciso X (RDC 771/2022)</t>
  </si>
  <si>
    <t>Art. 96, §2º (RDC 771/2022)</t>
  </si>
  <si>
    <t>Art. 96, §3º (RDC 771/2022)</t>
  </si>
  <si>
    <t>Art. 96, §6º (RDC 771/2022)</t>
  </si>
  <si>
    <t>Art. 76, inciso I (RDC 771/2022)</t>
  </si>
  <si>
    <t>Art. 76, inciso II (RDC 771/2022)</t>
  </si>
  <si>
    <t>Art. 76, §1° (RDC 771/2022)</t>
  </si>
  <si>
    <r>
      <t xml:space="preserve">6.10 A Infraestrutura física é constituída de ambiente para a realização das atividades laboratoriais:
</t>
    </r>
    <r>
      <rPr>
        <b/>
        <i/>
        <sz val="14"/>
        <color rgb="FF000000"/>
        <rFont val="Arial"/>
        <family val="2"/>
      </rPr>
      <t xml:space="preserve">  • de processamento de sêmen;
  • de coleta de oócitos;
  • de processamento de células germinativas, tecidos germinativos e embriões humanos; e
  • de armazenamento de células germinativas, tecidos germinativos e embriões humanos.</t>
    </r>
  </si>
  <si>
    <t>Razão Social :</t>
  </si>
  <si>
    <t>CNPJ/CGC :</t>
  </si>
  <si>
    <t>Nome Fantasia :</t>
  </si>
  <si>
    <t>Endereço:</t>
  </si>
  <si>
    <t>Município :</t>
  </si>
  <si>
    <t xml:space="preserve">Telefone: </t>
  </si>
  <si>
    <t>CNAE:</t>
  </si>
  <si>
    <t>Natureza do Serviço :</t>
  </si>
  <si>
    <t xml:space="preserve">Responsável Legal : </t>
  </si>
  <si>
    <t xml:space="preserve">Responsável Técnico (RT) : </t>
  </si>
  <si>
    <t xml:space="preserve">N° Registro no Conselho (RT): </t>
  </si>
  <si>
    <t xml:space="preserve">Responsável Técnico substituto (RTs): </t>
  </si>
  <si>
    <t xml:space="preserve">N° Registro no Conselho (RTs): </t>
  </si>
  <si>
    <t>Atividades que executa:</t>
  </si>
  <si>
    <t>Ambientes Próprios do CRHA:</t>
  </si>
  <si>
    <t>Compartilha ambientes com outro serviço de saúde:</t>
  </si>
  <si>
    <t>2.1</t>
  </si>
  <si>
    <t>2.2</t>
  </si>
  <si>
    <t>2.3</t>
  </si>
  <si>
    <t>2.4</t>
  </si>
  <si>
    <t>2.5</t>
  </si>
  <si>
    <t>2.6</t>
  </si>
  <si>
    <t>2.7</t>
  </si>
  <si>
    <t>2.9</t>
  </si>
  <si>
    <t>2.10</t>
  </si>
  <si>
    <t>2.11</t>
  </si>
  <si>
    <t>2.12</t>
  </si>
  <si>
    <t>2.13</t>
  </si>
  <si>
    <t>2.14</t>
  </si>
  <si>
    <t>2.15</t>
  </si>
  <si>
    <t>2.16</t>
  </si>
  <si>
    <t>2.17</t>
  </si>
  <si>
    <t>2.18</t>
  </si>
  <si>
    <t>2.19</t>
  </si>
  <si>
    <t>2.20</t>
  </si>
  <si>
    <t>2.21</t>
  </si>
  <si>
    <t>2.22</t>
  </si>
  <si>
    <t>2.28</t>
  </si>
  <si>
    <t>2.29</t>
  </si>
  <si>
    <t>2.30</t>
  </si>
  <si>
    <t>2.31</t>
  </si>
  <si>
    <t>2.32</t>
  </si>
  <si>
    <t>2.33</t>
  </si>
  <si>
    <t>2.34</t>
  </si>
  <si>
    <t>2.35</t>
  </si>
  <si>
    <t>2.36</t>
  </si>
  <si>
    <t>2.37</t>
  </si>
  <si>
    <t>2.38</t>
  </si>
  <si>
    <t>2.39</t>
  </si>
  <si>
    <t>2.40</t>
  </si>
  <si>
    <t>2.41</t>
  </si>
  <si>
    <t>2.42</t>
  </si>
  <si>
    <t>3.1</t>
  </si>
  <si>
    <t>3.2</t>
  </si>
  <si>
    <t>3.3</t>
  </si>
  <si>
    <t>3.4</t>
  </si>
  <si>
    <t>3.5</t>
  </si>
  <si>
    <t>3.6</t>
  </si>
  <si>
    <t>3.7</t>
  </si>
  <si>
    <t>3.8</t>
  </si>
  <si>
    <t>3.9</t>
  </si>
  <si>
    <t>3.10</t>
  </si>
  <si>
    <t>4.1</t>
  </si>
  <si>
    <t>4.3</t>
  </si>
  <si>
    <t>4.2</t>
  </si>
  <si>
    <t>4.4</t>
  </si>
  <si>
    <t>4.5</t>
  </si>
  <si>
    <t>4.6</t>
  </si>
  <si>
    <t>4.7</t>
  </si>
  <si>
    <t>4.8</t>
  </si>
  <si>
    <t>5.1</t>
  </si>
  <si>
    <t>5.2</t>
  </si>
  <si>
    <t>5.3</t>
  </si>
  <si>
    <t>6.1</t>
  </si>
  <si>
    <t>6.2</t>
  </si>
  <si>
    <t>6.3</t>
  </si>
  <si>
    <t>6.4</t>
  </si>
  <si>
    <t>6.5</t>
  </si>
  <si>
    <t>6.6</t>
  </si>
  <si>
    <t>6.7</t>
  </si>
  <si>
    <t>6.8</t>
  </si>
  <si>
    <t>6.9</t>
  </si>
  <si>
    <t>6.10</t>
  </si>
  <si>
    <t>7.1</t>
  </si>
  <si>
    <t>7.2</t>
  </si>
  <si>
    <t>7.3</t>
  </si>
  <si>
    <t>7.4</t>
  </si>
  <si>
    <t>7.5</t>
  </si>
  <si>
    <t>7.6</t>
  </si>
  <si>
    <t>7.7</t>
  </si>
  <si>
    <t>7.8</t>
  </si>
  <si>
    <t>7.9</t>
  </si>
  <si>
    <t>7.10</t>
  </si>
  <si>
    <t>7.11</t>
  </si>
  <si>
    <t>7.12</t>
  </si>
  <si>
    <t>7.13</t>
  </si>
  <si>
    <t>7.14</t>
  </si>
  <si>
    <t>7.15</t>
  </si>
  <si>
    <t>7.16</t>
  </si>
  <si>
    <t>7.17</t>
  </si>
  <si>
    <t>7.18</t>
  </si>
  <si>
    <t>7.19</t>
  </si>
  <si>
    <t>8.1</t>
  </si>
  <si>
    <t>8.2</t>
  </si>
  <si>
    <t>8.3</t>
  </si>
  <si>
    <t>8.4</t>
  </si>
  <si>
    <t>8.5</t>
  </si>
  <si>
    <t>8.6</t>
  </si>
  <si>
    <t>8.7</t>
  </si>
  <si>
    <t>8.8</t>
  </si>
  <si>
    <t>8.9</t>
  </si>
  <si>
    <t>8.10</t>
  </si>
  <si>
    <t>9.1</t>
  </si>
  <si>
    <t>9.2</t>
  </si>
  <si>
    <t>9.4</t>
  </si>
  <si>
    <t>9.5</t>
  </si>
  <si>
    <t>9.6</t>
  </si>
  <si>
    <t>9.7</t>
  </si>
  <si>
    <t>9.8</t>
  </si>
  <si>
    <t>9.9</t>
  </si>
  <si>
    <t>9.10</t>
  </si>
  <si>
    <t>9.11</t>
  </si>
  <si>
    <t>9.12</t>
  </si>
  <si>
    <t>10.1</t>
  </si>
  <si>
    <t>10.2</t>
  </si>
  <si>
    <t>CNPJ</t>
  </si>
  <si>
    <t>Art. 30 (RDC 771/2022)</t>
  </si>
  <si>
    <t>7.8 Os materiais e reagentes utilizados que mantêm contato com as células ou tecidos germinativos são estéreis, não citotóxicos e apirogênicos, sendo todos regularizados junto à ANVISA.</t>
  </si>
  <si>
    <t>Art. 46 (RDC 771/2022)</t>
  </si>
  <si>
    <t>Art. 70, inciso I (RDC 771/2022)</t>
  </si>
  <si>
    <t>Art. 70, inciso II (RDC 771/2022)</t>
  </si>
  <si>
    <t xml:space="preserve">7.14 O procedimento de Transferência de Embriões Humanos é realizado em sala de coleta oocitária, em Centro Cirúrgico Ambulatorial ou em consultório ginecológico, desde que contíguo ao Laboratório de FIV. </t>
  </si>
  <si>
    <t>Central de armazenamento de N₂ líquido:</t>
  </si>
  <si>
    <t>A1. Sêmen para uso próprio:</t>
  </si>
  <si>
    <t>A2. Sêmen para doação:</t>
  </si>
  <si>
    <t>A3. Oócito para uso prório:</t>
  </si>
  <si>
    <t>A4. Oócito para doação:</t>
  </si>
  <si>
    <t>A5. Tecidos Germinativos:</t>
  </si>
  <si>
    <t>A6. Sêmen:</t>
  </si>
  <si>
    <t>A7. Oócito:</t>
  </si>
  <si>
    <t>A8. Tecidos germinativos:</t>
  </si>
  <si>
    <t>A9. Inseminação artificial:</t>
  </si>
  <si>
    <t>A11. Injeção Intracitoplasmática de espermatoide:</t>
  </si>
  <si>
    <t>A12. Sêmen:</t>
  </si>
  <si>
    <t>A14. Tecido germinativo:</t>
  </si>
  <si>
    <t>A15. Embrião:</t>
  </si>
  <si>
    <t>A13. Oócito:</t>
  </si>
  <si>
    <t>A1</t>
  </si>
  <si>
    <t>A2</t>
  </si>
  <si>
    <t>A3</t>
  </si>
  <si>
    <t>A4</t>
  </si>
  <si>
    <t>A5</t>
  </si>
  <si>
    <t>A6</t>
  </si>
  <si>
    <t>A7</t>
  </si>
  <si>
    <t>A8</t>
  </si>
  <si>
    <t>A9</t>
  </si>
  <si>
    <t>A10</t>
  </si>
  <si>
    <t>A11</t>
  </si>
  <si>
    <t>A12</t>
  </si>
  <si>
    <t>A13</t>
  </si>
  <si>
    <t>A14</t>
  </si>
  <si>
    <t>A15</t>
  </si>
  <si>
    <t xml:space="preserve">Responsável médico: </t>
  </si>
  <si>
    <t xml:space="preserve">Responsável pelo processamento de sêmen: </t>
  </si>
  <si>
    <t xml:space="preserve">Responsável pela Garantia da Qualidade: </t>
  </si>
  <si>
    <t>2.6 Possui o Plano Mestre de Validação (PMV) implementado, que define e documenta os elementos essenciais do programa de qualificação e de validação.</t>
  </si>
  <si>
    <t>3.1 Os TCLE possuem linguagem clara e mais detalhada possível e são assinados pelo paciente e/ou doador (quando couber) e pelo profissional de saúde designado antes da realização dos procedimentos.</t>
  </si>
  <si>
    <t>3.2 Possui TCLE de autorização para a realização dos procedimentos de Reprodução Humana Assistida.</t>
  </si>
  <si>
    <t>3.3 Possui TCLE de autorização para transferência de embriões com a quantidade de embriões transferidos e excedentes.</t>
  </si>
  <si>
    <t>3.4 Possui TCLE de autorização para criopreservação de amostras e embriões com a quantidade de cada amostra.</t>
  </si>
  <si>
    <t>3.5 Possui TCLE de autorização para doação de sêmen, oócitos e embriões.</t>
  </si>
  <si>
    <t>3.6 Possui TCLE de autorização para descarte de amostras (gametas e embriões).</t>
  </si>
  <si>
    <t>3.7 Possui TCLE de autorização para recebimento de oócitos a fresco.</t>
  </si>
  <si>
    <t>3.8 Possui TCLE de manifestação de doação ou não dos embriões para pesquisa.</t>
  </si>
  <si>
    <t>3.9 Possui TCLE de autorização para a coleta de sangue para a realização dos testes sorológicos, caso sejam realizados no próprio centro.</t>
  </si>
  <si>
    <t>3.10 Possui TCLE de autorização para liberação excepcional de amostras.</t>
  </si>
  <si>
    <t>6.5 Possui Depósito de Material de Limpeza (DML) em condições adequadas.</t>
  </si>
  <si>
    <t>6.6 Possui Central de Material Esterilizado (CME) em condições adequadas.</t>
  </si>
  <si>
    <t>6.8 Possui Plano Emergencial, em casos de falha de energia elétrica.</t>
  </si>
  <si>
    <t>8.2 Possui sistema de climatização com pressão POSITIVA em relação aos ambientes adjacentes.</t>
  </si>
  <si>
    <t>8.3 Possui parâmetros controlados, monitorados e registrados de temperatura e umidade.</t>
  </si>
  <si>
    <r>
      <t xml:space="preserve">Laboratório de Fertilização </t>
    </r>
    <r>
      <rPr>
        <b/>
        <i/>
        <sz val="16"/>
        <color rgb="FF000000"/>
        <rFont val="Arial"/>
        <family val="2"/>
      </rPr>
      <t>in vitro</t>
    </r>
    <r>
      <rPr>
        <b/>
        <sz val="16"/>
        <color rgb="FF000000"/>
        <rFont val="Arial"/>
        <family val="2"/>
      </rPr>
      <t xml:space="preserve"> (FIV) e Processamento de Amostras </t>
    </r>
  </si>
  <si>
    <t>8.4 Não possui instalação hidrossanitária.</t>
  </si>
  <si>
    <t xml:space="preserve">8.10 Garante a não ocorrência do processamento simultâneo de amostras de mais de um paciente/doador no mesmo ambiente. </t>
  </si>
  <si>
    <t>Identificação do Centro de Reprodução Humana Assistida (CRHA)</t>
  </si>
  <si>
    <t xml:space="preserve">Respons. processamento de oócitos/embriões: </t>
  </si>
  <si>
    <r>
      <t xml:space="preserve">A10. Fertilização </t>
    </r>
    <r>
      <rPr>
        <b/>
        <i/>
        <sz val="14"/>
        <rFont val="Arial"/>
        <family val="2"/>
      </rPr>
      <t>in vitro:</t>
    </r>
  </si>
  <si>
    <r>
      <t xml:space="preserve">Serviços terceirizados e contratos / convênios: 
</t>
    </r>
    <r>
      <rPr>
        <i/>
        <sz val="16"/>
        <rFont val="Arial"/>
        <family val="2"/>
      </rPr>
      <t>(identificação do terceirizado e data de vigência e, quando couber, n° da licença sanitária)</t>
    </r>
  </si>
  <si>
    <t>Ambientes Compartilhados:</t>
  </si>
  <si>
    <t>Central de Material Esterilizado - CME:</t>
  </si>
  <si>
    <t>Depósito de Material de Limpeza - DML:</t>
  </si>
  <si>
    <t>Informações Gerais da Inspeção</t>
  </si>
  <si>
    <t>2.3 Possui programa de capacitação em Reprodução Humana Assistida do RT e da equipe Técnica. Matém os registros das capacitações compatíveis com as atividades realizadas, evidenciados através de treinamentos, certificados, diplomas, dentre outros.</t>
  </si>
  <si>
    <t>2.4 Possui procedimentos para detecção, registro, correção e prevenção de erros e não conformidades (descrito em POP).</t>
  </si>
  <si>
    <t>2.5 Realiza auditorias internas periódicas para verificar conformidade com as normas técnicas.</t>
  </si>
  <si>
    <r>
      <t xml:space="preserve">2.7 Os ensaios de (re)qualificação de equipamentos são registrados e os Relatórios de Qualificação dos equipamentos e de classificação dos ambientes limpos contêm: 
</t>
    </r>
    <r>
      <rPr>
        <b/>
        <i/>
        <sz val="14"/>
        <color rgb="FF000000"/>
        <rFont val="Arial"/>
        <family val="2"/>
      </rPr>
      <t xml:space="preserve">  • Normas e procedimentos aplicados;
  • Identificação de todos os equipamentos e instrumentos de medição empregados nos testes, com número de série, data da calibração e validade da calibração, com cópia dos certificados de calibração;
  • Condições da medição com estado ocupacional e fatores relevantes (como, por exemplo, temperatura/umidade ambiental);
  • Layout das áreas internas do equipamento, com a localização dos pontos de medição (posição das sondas no interior dos dispositivos);
  • Data e horários da realização dos testes;
  • Resultados dos ensaios;
  • Conclusão mencionando se o equipamento encontra-se aprovado ou reprovado para as condições de trabalho definidas, de acordo com os parâmetros de medição especificados e considerando, especialmente, os valores das incertezas expandidas de medição relatadas (tais valores devem ser aceitáveis e condizentes com a faixa de trabalho pré-definida); e
  • Data, nome legível, registro em Conselho de Classe (CREA, CFT ou outro aplicável) e assinatura do profissional que realizou o teste ou ensaio e do responsável pela emissão do relatório/certificado. </t>
    </r>
  </si>
  <si>
    <t>2.8 Os Protocolos de Validação citados a seguir:
  • são aprovados previamente ao início das validações (processos ou procedimentos críticos); 
  • possuem tipo de validação (concorrente, prospectiva ou retrospectiva), com valores de amostragem; e 
  • possuem condições de medição, amostragem, critérios de aceitação (padrão de qualidade) e referências.
E, seus relatórios de validação contêm: 
  • os resultados dos ensaios, incluindo uma descrição detalhada da análise dos resultados e uma avaliação dos desvios em relação ao que foi planejado; 
  • as conclusões e as recomendações pertinentes, especialmente no que diz respeito ao monitoramento ou às atividades de validação subsequentes, caso sejam necessárias; 
  • os resultados meticulosamente analisados e confrontados com os critérios de aceitação, que são previamente definidos no Protocolo de Validação.</t>
  </si>
  <si>
    <t>2.8.1 Protocolo/relatório de validação do processo de Fertilização in vitro, com indicadores e padrão de referência (KPIs: fertilização, blastulação, implantação).</t>
  </si>
  <si>
    <t>2.8.2 Protocolo/relatório de validação do processamento seminal (quando couber – banco de sêmen).</t>
  </si>
  <si>
    <t>2.8.3 Protocolo/relatório de validação do processo de criopreservação (garantir estabilidade - viabilidade/sobrevida).</t>
  </si>
  <si>
    <t>2.8.4 Protocolo/relatório de validação do transporte de amostras coletadas fora do CRHA.</t>
  </si>
  <si>
    <t>2.10 Possui POP de Gestão de documentos que abrange e descreve as regras para controle, elaboração, modificação, aprovação, divulgação, manutenção, arquivamento e revisão periódica de documentos da qualidade.</t>
  </si>
  <si>
    <t>2.11 As versões atualizadas dos documentos estão disponíveis aos colaboradores que as executarão.</t>
  </si>
  <si>
    <t>2.13 Os documentos com informações críticas permanecem arquivados, por no mínimo 20 anos, contados do uso ou do descarte das amostras.</t>
  </si>
  <si>
    <t xml:space="preserve">2.14 Os documentos considerados não críticos e definidos em POP são arquivados por no mínimo 5 anos. </t>
  </si>
  <si>
    <t xml:space="preserve">2.15 Em caso de terceirização do serviço de arquivamento, atende as exigências da RDC 771/2022. </t>
  </si>
  <si>
    <t xml:space="preserve">2.12 Os documentos com acesso eletrônico estão protegidos, armazenados com cópia de segurança e possuem gestão de acesso. Mesmo de forma impressa ou eletrônica, os documentos são facilmente recuperáveis (Backup) e possuem garantia de rastreabilidade. </t>
  </si>
  <si>
    <t>2.17 Possui regimento interno atualizado.</t>
  </si>
  <si>
    <t>2.18 O regimento interno contempla a finalidade do estabelecimento.</t>
  </si>
  <si>
    <t>2.19 O regimento interno contempla as atividades desenvolvidas.</t>
  </si>
  <si>
    <t>2.20 O regimento interno possui organograma (estrutura e definição do pessoal;  RT e RL).</t>
  </si>
  <si>
    <t>2.21 O regimento interno possui relação nominal (com assinaturas) indicando qualificações e funções da equipe e RT.</t>
  </si>
  <si>
    <t>2.22 O regimento interno possui responsável designado para as atividades de biovigilância em seu campo de atuação.</t>
  </si>
  <si>
    <t>2.23.2 Dos ambientes.</t>
  </si>
  <si>
    <t>2.23.1 Dos equipamentos críticos.</t>
  </si>
  <si>
    <t>2.23 Realiza controle ambiental semestral:
(referência “ABNT ISO 14698” que dispõe sobre salas limpas e ambientes controlados associados - controle de biocontaminação)</t>
  </si>
  <si>
    <t>2.24 O controle microbiológico dos ambientes críticos é realizado na condição “em operação”.
(Atentar para ocorrência de não conformidade. Quando detectada, solicitar ações corretivas e preventivas, com registro das ações e dos resultados).</t>
  </si>
  <si>
    <r>
      <t xml:space="preserve">2.16 Todas as atividades desenvolvidas são descritas em POPs com linguagem clara e inequívoca.
</t>
    </r>
    <r>
      <rPr>
        <b/>
        <i/>
        <sz val="12"/>
        <color rgb="FF000000"/>
        <rFont val="Arial"/>
        <family val="2"/>
      </rPr>
      <t xml:space="preserve">
POPs que podem ser evidenciados na Lista Mestra de acordo com descrição das atividades no Regimento Interno (quando couber):
  • procedimentos de seleção de doadores e pacientes
  • coleta de oócitos, sêmen e tecidos germinativos
  • identificação e rastreabilidade das amostras
  • processamento de oócitos, sêmen e tecidos germinativos
  • criopreservação de oócitos, sêmen, tecidos germinativos e embriões
  • transporte de amostras coletadas fora do CRHA e de amostras liberadas
  • recebimento de amostras (verificação da condição de transporte, embalagem, rotulagem, critérios mínimos de aceitabilidade)
  • critérios de viabilidade embrionária
  • autorização para o descarte de amostras (células e tecidos germinativos e embriões humanos)
  • normas de biossegurança
  • processamento de materiais com sorologia reagente, quando couber
  • limpeza dos materiais, equipamentos e ambientes
  • controle de qualidade das amostras
  • equipamentos (utilização, especificações, manutenção, qualificação, localização)
  • qualificação de reagentes (critério de análise e aceitação)
  • controle microbiológico de ambientes e incubadoras
  • gerenciamento de risco (ocorrência de eventos adversos)
  • condutas frente às não-conformidades
  • medidas em casos de acidentes ou acionamento de alarmes da sala de criopreservação ou de equipamentos
  • auditorias internas
  • gestão, arquivamento e proteção de documentos
  • manual de biossegurança e higiene
  • liberação excepcional de amostras (células e tecidos germinativos e embriões humanos)</t>
    </r>
  </si>
  <si>
    <t xml:space="preserve">2.26 Possui equipamentos e instrumentos identificados e regularizados junto à ANVISA de acordo com a sua complexidade e em quantidade necessária ao atendimento de sua demanda. </t>
  </si>
  <si>
    <r>
      <t>2.27 Implementa o Programa de Manutenção Preventiva e Corretiva</t>
    </r>
    <r>
      <rPr>
        <i/>
        <sz val="16"/>
        <color rgb="FF000000"/>
        <rFont val="Arial"/>
        <family val="2"/>
      </rPr>
      <t> </t>
    </r>
    <r>
      <rPr>
        <b/>
        <i/>
        <sz val="16"/>
        <color rgb="FF000000"/>
        <rFont val="Arial"/>
        <family val="2"/>
      </rPr>
      <t>de equipamentos. Realiza as verificações e as calibrações em conformidade com o uso e as especificações dos equipamentos. E possui registro sistemático dos relatórios e certificados de acordo com critérios de aceitação.</t>
    </r>
  </si>
  <si>
    <t>2.28 Retira da área de trabalho ou identifica como “fora de utilização” os equipamentos ou instrumentos com defeito, até sua manutenção corretiva.</t>
  </si>
  <si>
    <t>2.29 Disponibiliza para consulta os registros de controle das rotinas de uso, manutenção, calibração e limpeza dos equipamentos e instrumentos.</t>
  </si>
  <si>
    <r>
      <t>2.30 Os registros de monitoramento de níveis de CO</t>
    </r>
    <r>
      <rPr>
        <b/>
        <i/>
        <vertAlign val="subscript"/>
        <sz val="16"/>
        <color rgb="FF000000"/>
        <rFont val="Arial"/>
        <family val="2"/>
      </rPr>
      <t xml:space="preserve">2 </t>
    </r>
    <r>
      <rPr>
        <b/>
        <i/>
        <sz val="16"/>
        <color rgb="FF000000"/>
        <rFont val="Arial"/>
        <family val="2"/>
      </rPr>
      <t>e N</t>
    </r>
    <r>
      <rPr>
        <b/>
        <i/>
        <vertAlign val="subscript"/>
        <sz val="16"/>
        <color rgb="FF000000"/>
        <rFont val="Arial"/>
        <family val="2"/>
      </rPr>
      <t>2</t>
    </r>
    <r>
      <rPr>
        <b/>
        <i/>
        <sz val="16"/>
        <color rgb="FF000000"/>
        <rFont val="Arial"/>
        <family val="2"/>
      </rPr>
      <t xml:space="preserve"> são realizados de forma periódica, como definido em POP.</t>
    </r>
  </si>
  <si>
    <t>2.31 Os refrigeradores, congeladores, freezer e ultracongeladores utilizados para armazenamento de medicamentos e meios de cultura possuem alarme que sinalize condições de temperatura fora dos limites especificados e não são equipamentos de uso doméstico.</t>
  </si>
  <si>
    <t>2.32 Possui plano de contingência estabelecido em casos de emergência com equipamentos críticos.</t>
  </si>
  <si>
    <r>
      <t>2.33 Possui, no mínimo, 1 (uma) incubadora de CO</t>
    </r>
    <r>
      <rPr>
        <b/>
        <i/>
        <vertAlign val="subscript"/>
        <sz val="16"/>
        <color rgb="FF000000"/>
        <rFont val="Arial"/>
        <family val="2"/>
      </rPr>
      <t>2</t>
    </r>
    <r>
      <rPr>
        <b/>
        <i/>
        <sz val="16"/>
        <color rgb="FF000000"/>
        <rFont val="Arial"/>
        <family val="2"/>
      </rPr>
      <t xml:space="preserve"> de substituição em perfeito funcionamento. </t>
    </r>
  </si>
  <si>
    <t>2.34 Possui colaboradores com habilitação, capacitação e treinamento compatíveis com as atividades realizadas.</t>
  </si>
  <si>
    <t xml:space="preserve">2.35 Possui e mantém registro dos programas de capacitação e avaliação periódica de seus colaboradores em RA. </t>
  </si>
  <si>
    <t>2.36 A equipe técnica é supervisionada por profissional de nível superior legalmente habilitado durante todo o período de funcionamento do serviço.</t>
  </si>
  <si>
    <t>2.37 Possui Responsável Legal.</t>
  </si>
  <si>
    <t>2.40 Possui Responsável Médico.</t>
  </si>
  <si>
    <t>2.41 Possui responsável pelo Processamento do Sêmen.</t>
  </si>
  <si>
    <t>2.42 Possui responsável pelo Processamento de Oócitos e Embriões. O responsável pelo Processamento do Sêmen e o responsável pelo Processamento de Oócitos e Embriões são profissionais distintos (quando couber).</t>
  </si>
  <si>
    <r>
      <t xml:space="preserve">2.1 O Manual da Qualidade contém, no mínimo: 
 </t>
    </r>
    <r>
      <rPr>
        <b/>
        <i/>
        <sz val="14"/>
        <color rgb="FF000000"/>
        <rFont val="Arial"/>
        <family val="2"/>
      </rPr>
      <t xml:space="preserve"> • a Política da Qualidade (implantada, formalmente documentada com as diretrizes relativas à qualidade); 
  • as ações da garantia da qualidade; 
  • a identificação dos processos e a forma como as exigências da qualidade serão alcançadas; 
  • o detalhamento da infraestrutura e recursos, incluindo o pessoal definido para realizar as atividades de garantia da qualidade; e
  • o código de ética e conduta do CRHA.</t>
    </r>
  </si>
  <si>
    <t>4.1. O transporte de amostras biológicas é realizado pelo próprio CRHA.</t>
  </si>
  <si>
    <t>4.2 O transporte de amostras biológicas é realizado por serviço terceirizado.</t>
  </si>
  <si>
    <t>4.4 O material transportado é acompanhado de documento que define as responsabilidades do remetente, destinatário e transportador das amostras.</t>
  </si>
  <si>
    <t>4.6 O material transportado é acompanhado de informações técnicas sobre procedimentos e cuidados com o material biológico de acordo com a sua classificação de risco biológico, condições de conservação e os procedimentos de emergência a serem adotados em caso de acidentes.</t>
  </si>
  <si>
    <t>4.7 O material transportado possui reservatório térmico identificado e embalagem adequados para assegurar a integridade do material e a manutenção da temperatura  e preservar as funções biológicas de cada tipo de amostra (criopreservada ou não).</t>
  </si>
  <si>
    <t>4.8 Nas embalagens externas constam o aviso: “ MATERIAL BIOLÓGICO HUMANO. NÃO SUBMETER A RADIAÇÃO (RAIO X)”.</t>
  </si>
  <si>
    <t>4.9 Nos casos de coleta domiciliar de sêmen em que o transporte de amostras biológicas é realizado pelo paciente, o processo contempla as condições exigidas pelo CRHA.</t>
  </si>
  <si>
    <t xml:space="preserve">4.10 Todos os registros referentes ao transporte são mantidos durante todo o período de armazenamento do material e por um período de 5 (cinco) anos, após a sua utilização terapêutica. </t>
  </si>
  <si>
    <r>
      <rPr>
        <b/>
        <i/>
        <sz val="16"/>
        <rFont val="Arial"/>
        <family val="2"/>
      </rPr>
      <t>7.15</t>
    </r>
    <r>
      <rPr>
        <b/>
        <i/>
        <sz val="16"/>
        <color rgb="FF000000"/>
        <rFont val="Arial"/>
        <family val="2"/>
      </rPr>
      <t xml:space="preserve"> Possui registro de intercorrências detectadas durante o procedimento de coleta oocitára.</t>
    </r>
  </si>
  <si>
    <t>7.16 A sala de coleta possui instalação de postos de utilização de gases medicinais.</t>
  </si>
  <si>
    <t>7.18 A sala de coleta possui acessibilidade para remoção de urgência e contrato de terceirização com Unidade de Terapia Intensiva Móvel.</t>
  </si>
  <si>
    <t>7.19 A sala de coleta possui equipamentos, instrumentais, materiais e fármacos que permitam a realização dos procedimentos de anestesia e coleta com segurança (material de emergência).</t>
  </si>
  <si>
    <t>7.6 Possui sala de coleta oocitária exclusiva para realização dos procedimentos de coleta de oócitos e de transferência embrionária ou a coleta de oócitos é realizada em centro cirúrgico ambulatorial. 
(A PESA e TESA podem ser realizadas na sala de coleta oocitária - Nota Técnica Anvisa).</t>
  </si>
  <si>
    <t xml:space="preserve">7.7 Caso realize outros procedimentos (MESA, TESE e MICRO-TESE) além da coleta oocitária, possui Centro Cirúrgico Ambulatorial (Nota Técnica Anvisa).  </t>
  </si>
  <si>
    <r>
      <t>Art. 70, inciso III (RDC 771/2022)
ABNT ISO 146</t>
    </r>
    <r>
      <rPr>
        <b/>
        <sz val="16"/>
        <rFont val="Arial"/>
        <family val="2"/>
      </rPr>
      <t>44</t>
    </r>
  </si>
  <si>
    <t>8.6 A manipulação e processamento de células, tecidos germinativos e embriões humanos ocorrem em ambiente com a classificação ISO 5 “em operação”, que é circundado por ambiente de qualidade do ar com contagem de partículas equivalente a, no mínimo, ISO 8 “em repouso”.</t>
  </si>
  <si>
    <t xml:space="preserve">8.8 As amostras são mantidas em condições adequadas durante todo o processo de manipulação e processamento e tais condições estão definidas em POP. </t>
  </si>
  <si>
    <t>8.11 Possui formulário padronizado com dados de processamento que contemple:</t>
  </si>
  <si>
    <t>8.11.1 Identificação da amostra.</t>
  </si>
  <si>
    <t>8.11.2 Data e hora do inicio do processamento.</t>
  </si>
  <si>
    <t>8.11.3 Método do processamento.</t>
  </si>
  <si>
    <t>8.11.4 Parâmetros qualitativos iniciais e finais.</t>
  </si>
  <si>
    <t>8.11.5 Data e hora do término do processamento.</t>
  </si>
  <si>
    <t>8.11.6 Identificação do executor do procedimento.</t>
  </si>
  <si>
    <t>8.11.7 Registro de origem e lote dos insumos usados para o processamento das amostras (gametas e embriões).</t>
  </si>
  <si>
    <t>9.1 O armazenamento das amostras é realizado pelo próprio CRHA.</t>
  </si>
  <si>
    <t>9.2 O armazenamento das amostras é realizado por serviço terceirizado.</t>
  </si>
  <si>
    <t xml:space="preserve">9.3.1 Piso revestido por material de fácil manutenção e resistente a baixas temperaturas e a fortes cargas. </t>
  </si>
  <si>
    <t>9.3.2 Visualização externa do seu interior.</t>
  </si>
  <si>
    <t>9.3.3 Sistema de exaustão mecânica, que garanta pressão negativa em relação ao ambiente adjacente.</t>
  </si>
  <si>
    <t>9.3.4 Sensor do nível de oxigênio ambiental com alarmes sonoros e visual interno e externo à sala de criopreservação e armazenamento.</t>
  </si>
  <si>
    <t xml:space="preserve">9.4 O Nitrogênio Líquido utilizado para o abastecimento dos botijões é de uso hospitalar, atestado nos registros do fornecedor do material. </t>
  </si>
  <si>
    <t>9.6 Possui 1 (um) contêiner para amostras não liberadas, de doador, quando couber.</t>
  </si>
  <si>
    <t>9.7 Possui 1 (um) contêiner para amostras liberadas, de doador, quando couber.</t>
  </si>
  <si>
    <t>9.8 Possui 1 (um) contêiner para amostras não liberadas, de pacientes, quando couber.</t>
  </si>
  <si>
    <t>9.9 Possui 1 (um) contêiner para amostras liberadas de pacientes.</t>
  </si>
  <si>
    <t>9.10 Possui 1 (um) contêiner para cada tipo de agente infeccioso positivo ou reagente.</t>
  </si>
  <si>
    <t>9.11 Possui 1 (um) contêiner com nitrogênio líquido reserva para abastecimento.</t>
  </si>
  <si>
    <t xml:space="preserve">9.12 Existem EPIs adequados para a manipulação das amostras em nitrogênio líquido.  </t>
  </si>
  <si>
    <r>
      <t>9.3 A sala de armazenamento em tanques de N</t>
    </r>
    <r>
      <rPr>
        <b/>
        <i/>
        <vertAlign val="subscript"/>
        <sz val="16"/>
        <color rgb="FF000000"/>
        <rFont val="Arial"/>
        <family val="2"/>
      </rPr>
      <t>2</t>
    </r>
    <r>
      <rPr>
        <b/>
        <i/>
        <sz val="16"/>
        <color rgb="FF000000"/>
        <rFont val="Arial"/>
        <family val="2"/>
      </rPr>
      <t xml:space="preserve"> ou sistema de segurança de abastecimento de N</t>
    </r>
    <r>
      <rPr>
        <b/>
        <i/>
        <vertAlign val="subscript"/>
        <sz val="16"/>
        <color rgb="FF000000"/>
        <rFont val="Arial"/>
        <family val="2"/>
      </rPr>
      <t>2</t>
    </r>
    <r>
      <rPr>
        <b/>
        <i/>
        <sz val="16"/>
        <color rgb="FF000000"/>
        <rFont val="Arial"/>
        <family val="2"/>
      </rPr>
      <t xml:space="preserve"> para congelador mecânico contém (quando couber): </t>
    </r>
  </si>
  <si>
    <t xml:space="preserve">9.5 As amostras de gametas e embriões humanos são armazenadas com clara separação entre elas.
(Este sistema de organização pode ser realizado em canecas no interior de um mesmo contêiner, que permita a rastreabilidade adequada). </t>
  </si>
  <si>
    <t>MÓDULO X – Triagem Clinica e Laboratorial de Doadores</t>
  </si>
  <si>
    <r>
      <rPr>
        <b/>
        <i/>
        <sz val="16"/>
        <rFont val="Arial"/>
        <family val="2"/>
      </rPr>
      <t xml:space="preserve">10.1 </t>
    </r>
    <r>
      <rPr>
        <b/>
        <i/>
        <sz val="16"/>
        <color rgb="FF000000"/>
        <rFont val="Arial"/>
        <family val="2"/>
      </rPr>
      <t>Possui POP que garanta a gratuidade, o sigilo e assinatura de TCLE específico, em casos de doação de células, tecidos germinativos e embriões humanos.</t>
    </r>
  </si>
  <si>
    <r>
      <t xml:space="preserve">10.2 Possui POP que garanta as condições mínimas necessárias para um candidato a doação:
</t>
    </r>
    <r>
      <rPr>
        <b/>
        <i/>
        <sz val="14"/>
        <color rgb="FF000000"/>
        <rFont val="Arial"/>
        <family val="2"/>
      </rPr>
      <t xml:space="preserve">  • ter maioridade civil;
  • respeitar a idade máxima de doadores, conforme Resolução CFM n° 2.320/2022;
  • realizar testes para marcadores de doenças infectocontagiosas e para mutações genéticas (quando couber);
  • assinar o TCLE.</t>
    </r>
  </si>
  <si>
    <r>
      <rPr>
        <b/>
        <i/>
        <sz val="16"/>
        <rFont val="Arial"/>
        <family val="2"/>
      </rPr>
      <t xml:space="preserve">10.3 </t>
    </r>
    <r>
      <rPr>
        <b/>
        <i/>
        <sz val="16"/>
        <color rgb="FF000000"/>
        <rFont val="Arial"/>
        <family val="2"/>
      </rPr>
      <t>Possui questionário de triagem clínica realizado por profissional de nível superior, treinado e qualificado. A entrevista do potencial doador considera condições físicas e mentais debilitantes, doenças graves, doenças genéticas e outras condições clínicas que contraindiquem a doação, conforme protocolos definidos pelo serviço.</t>
    </r>
  </si>
  <si>
    <t>10.4 Possui a seguinte documentação específica para amostras que necessitam liberação excepcional (no caso com alteração genética):</t>
  </si>
  <si>
    <t>10.4.2 Laudo médico relativo ao risco genético dos pacientes implicados.</t>
  </si>
  <si>
    <t>10.4.3 Assinatura do TCLE que trate das implicações referentes à alteração genética identificada na amostra.</t>
  </si>
  <si>
    <t>10.5 Garante a não realização de triagem laboratorial de doadores por meio de testes rápidos.</t>
  </si>
  <si>
    <t>10.6 Os pacientes que desejam doar suas amostras APÓS uso próprio seguem os critérios de triagem de doadores.</t>
  </si>
  <si>
    <t>10.4.1 Avaliação de risco genético aprovada pelo Responsável Médico do CRHA.</t>
  </si>
  <si>
    <t>10.4.4 POP específico de liberação de amostra com alteração genética detectada (excludentes para as com alteração no cariótipo e traços de anemia falciforme).</t>
  </si>
  <si>
    <t xml:space="preserve">10.7 Possui protocolo de triagem realizado pelos seguintes testes laboratoriais: </t>
  </si>
  <si>
    <t>10.7.4 Sífilis (teste sorológico).</t>
  </si>
  <si>
    <t>10.7.5 HTLV I e II (teste sorológico).</t>
  </si>
  <si>
    <t>10.7.6 Vírus Zika (teste sorológico).</t>
  </si>
  <si>
    <t>10.7.7 Neisseria gonorrhoeae (detecção de ácido nucléico – NAT em amostras de urina ou sêmen).</t>
  </si>
  <si>
    <t>10.7.8 Chlamydia trachomatis (detecção de ácido nucléico – NAT em amostras de urina ou sêmen).</t>
  </si>
  <si>
    <t>10.7.9 Cariótipo.</t>
  </si>
  <si>
    <t xml:space="preserve">10.7.10 Traços Falciformes. </t>
  </si>
  <si>
    <t>10.8 Caso ocorra coletas do doador em dias diferentes (várias alíquotas), os testes ocorrem na data da última coleta seminal.</t>
  </si>
  <si>
    <t>10.9 Realiza repetição dos testes sorológicos, num prazo nunca inferior a 180 dias (as amostras deverão permanecer segregadas em contêiner de não-liberados até a repetição dos testes laboratoriais).</t>
  </si>
  <si>
    <t>10.10 No caso de não possuir repetição de 180 dias, realiza testes de  detecção de ácido nucléico – NAT (nesse caso, não é necessária quarentena ou retestagem).</t>
  </si>
  <si>
    <r>
      <t>10.11 Exclui os doadores com resultados conclusivos, reagentes ou positivos para os testes citados abaixo</t>
    </r>
    <r>
      <rPr>
        <b/>
        <i/>
        <sz val="16"/>
        <rFont val="Arial"/>
        <family val="2"/>
      </rPr>
      <t xml:space="preserve">: 
 </t>
    </r>
    <r>
      <rPr>
        <b/>
        <i/>
        <sz val="14"/>
        <rFont val="Arial"/>
        <family val="2"/>
      </rPr>
      <t xml:space="preserve"> • HIV 1 e 2: detecção de anticorpo contra o HIV ou detecção combinada do anticorpo contra o HIV + antígeno p24 do HIV; 
  • Teste de detecção de ácido nucleico para HIV; 
  • Hepatite B: HBsAg (detecção do antígeno de superfície do vírus da hepatite B) e Anti-HBc (detecção de anticorpos contra o capsídeo do HBV, IgG ou IgG + IgM); 
  • Teste de detecção de ácido nucleico para HBV; 
  • Hepatite C: HCV-Ab (detecção do anticorpo contra o vírus da hepatite C (HCV) ou detecção combinada de anticorpo + antígeno do HCV); 
  • Teste de detecção de ácido nucleico para HCV.</t>
    </r>
  </si>
  <si>
    <r>
      <t xml:space="preserve">10.12 Os resultados alterados para os testes </t>
    </r>
    <r>
      <rPr>
        <b/>
        <i/>
        <u/>
        <sz val="16"/>
        <color rgb="FF000000"/>
        <rFont val="Arial"/>
        <family val="2"/>
      </rPr>
      <t xml:space="preserve">cariótipo </t>
    </r>
    <r>
      <rPr>
        <b/>
        <i/>
        <sz val="16"/>
        <color rgb="FF000000"/>
        <rFont val="Arial"/>
        <family val="2"/>
      </rPr>
      <t xml:space="preserve">e </t>
    </r>
    <r>
      <rPr>
        <b/>
        <i/>
        <u/>
        <sz val="16"/>
        <color rgb="FF000000"/>
        <rFont val="Arial"/>
        <family val="2"/>
      </rPr>
      <t>traços falciformes</t>
    </r>
    <r>
      <rPr>
        <b/>
        <i/>
        <sz val="16"/>
        <color rgb="FF000000"/>
        <rFont val="Arial"/>
        <family val="2"/>
      </rPr>
      <t xml:space="preserve"> são critérios de exclusão definitiva da doadora.</t>
    </r>
  </si>
  <si>
    <t>10.7.1 HIV 1 e 2 (teste sorológico).</t>
  </si>
  <si>
    <t>10.7.2 Hepatite B: HBsAg e Anti-HBc (teste sorológico).</t>
  </si>
  <si>
    <t>10.7.3 Hepatite C: HCV-Ab (teste sorológico).</t>
  </si>
  <si>
    <t xml:space="preserve">10.13 Possui protocolo de triagem realizado pelos seguintes testes laboratoriais: </t>
  </si>
  <si>
    <t>10.13.1 HIV 1 e 2 (teste sorológico).</t>
  </si>
  <si>
    <t>10.13.2 Hepatite B: HBsAg e Anti-HBc (teste sorológico).</t>
  </si>
  <si>
    <t>10.13.3 Hepatite C: HCV-Ab (teste sorológico).</t>
  </si>
  <si>
    <t>10.13.4 Sífilis (teste sorológico).</t>
  </si>
  <si>
    <t>10.13.5 Vírus Zika (teste sorológico).</t>
  </si>
  <si>
    <t>10.13.6 Neisseria gonorrhoeae (detecção de ácido nucléico – NAT em amostras de urina).</t>
  </si>
  <si>
    <t>10.13.7 Chlamydia trachomatis (detecção de ácido nucléico – NAT em amostras de urina).</t>
  </si>
  <si>
    <t>10.13.8 Cariótipo.</t>
  </si>
  <si>
    <t xml:space="preserve">10.13.9 Traços Falciformes. </t>
  </si>
  <si>
    <t xml:space="preserve">10.14 A realização dos testes laboratoriais ocorrem no máximo 30 (trinta) dias antes da coleta dos oócitos. </t>
  </si>
  <si>
    <t>10.15 Realiza repetição dos testes sorológicos, num prazo nunca inferior a 180 dias (amostras deverão permanecer segregadas em contêiner de não-liberados até a repetição dos testes laboratoriais).</t>
  </si>
  <si>
    <t>10.16 No caso de não repetir os testes em 180 dias, realiza testes de  detecção de ácido nucléico – NAT (nesse caso, não é necessária quarentena ou retestagem).</t>
  </si>
  <si>
    <r>
      <t>10.17 Exclui os doadores com resultados conclusivos, reagentes ou positivos para os testes citados abaixo</t>
    </r>
    <r>
      <rPr>
        <b/>
        <i/>
        <sz val="16"/>
        <rFont val="Arial"/>
        <family val="2"/>
      </rPr>
      <t xml:space="preserve">: 
 </t>
    </r>
    <r>
      <rPr>
        <b/>
        <i/>
        <sz val="14"/>
        <rFont val="Arial"/>
        <family val="2"/>
      </rPr>
      <t xml:space="preserve"> • HIV 1 e 2: detecção de anticorpo contra o HIV ou detecção combinada do anticorpo contra o HIV + antígeno p24 do HIV; 
  • Teste de detecção de ácido nucleico para HIV; 
  • Hepatite B: HBsAg (detecção do antígeno de superfície do vírus da hepatite B) e Anti-HBc (detecção de anticorpos contra o capsídeo do HBV, IgG ou IgG + IgM); 
  • Teste de detecção de ácido nucleico para HBV; 
  • Hepatite C: HCV-Ab (detecção do anticorpo contra o vírus da hepatite C (HCV) ou detecção combinada de anticorpo + antígeno do HCV); 
  • Teste de detecção de ácido nucleico para HCV.</t>
    </r>
  </si>
  <si>
    <r>
      <t xml:space="preserve">10.18 Os resultados alterados para os testes </t>
    </r>
    <r>
      <rPr>
        <b/>
        <i/>
        <u/>
        <sz val="16"/>
        <color rgb="FF000000"/>
        <rFont val="Arial"/>
        <family val="2"/>
      </rPr>
      <t xml:space="preserve">cariótipo </t>
    </r>
    <r>
      <rPr>
        <b/>
        <i/>
        <sz val="16"/>
        <color rgb="FF000000"/>
        <rFont val="Arial"/>
        <family val="2"/>
      </rPr>
      <t xml:space="preserve">e </t>
    </r>
    <r>
      <rPr>
        <b/>
        <i/>
        <u/>
        <sz val="16"/>
        <color rgb="FF000000"/>
        <rFont val="Arial"/>
        <family val="2"/>
      </rPr>
      <t>traços falciformes</t>
    </r>
    <r>
      <rPr>
        <b/>
        <i/>
        <sz val="16"/>
        <color rgb="FF000000"/>
        <rFont val="Arial"/>
        <family val="2"/>
      </rPr>
      <t xml:space="preserve"> são critérios de exclusão definitiva da doadora.</t>
    </r>
  </si>
  <si>
    <t xml:space="preserve">10.19 Possui protocolo de triagem realizado pelos seguintes testes laboratoriais: </t>
  </si>
  <si>
    <t>10.19.1 HIV 1 e 2 (teste sorológico e NAT).</t>
  </si>
  <si>
    <t>10.19.2 Hepatite B: HBsAg e Anti-HBc (teste sorológico e NAT).</t>
  </si>
  <si>
    <t>10.19.3 Hepatite C: HCV-Ab (teste sorológico e NAT).</t>
  </si>
  <si>
    <t>10.19.4 Sífilis (teste sorológico e NAT).</t>
  </si>
  <si>
    <t>10.19.5 Vírus Zika (teste sorológico).</t>
  </si>
  <si>
    <t>10.19.6 Neisseria gonorrhoeae (detecção de ácido nucléico – NAT em amostras de urina ou sêmen).</t>
  </si>
  <si>
    <t>10.19.7 Chlamydia trachomatis (detecção de ácido nucléico – NAT em amostras de urina ou sêmen).</t>
  </si>
  <si>
    <t>10.19.8 Cariótipo.</t>
  </si>
  <si>
    <t xml:space="preserve">10.19.9 Traços Falciformes. </t>
  </si>
  <si>
    <t xml:space="preserve">10.20 A realização dos testes laboratoriais ocorre, no máximo, 30 (trinta) dias antes da coleta dos oócitos. </t>
  </si>
  <si>
    <r>
      <t>10.21 Exclui os doadores com resultados conclusivos, reagentes ou positivos para os testes citados abaixo</t>
    </r>
    <r>
      <rPr>
        <b/>
        <i/>
        <sz val="16"/>
        <rFont val="Arial"/>
        <family val="2"/>
      </rPr>
      <t xml:space="preserve">: 
 </t>
    </r>
    <r>
      <rPr>
        <b/>
        <i/>
        <sz val="14"/>
        <rFont val="Arial"/>
        <family val="2"/>
      </rPr>
      <t xml:space="preserve"> • HIV 1 e 2: detecção de anticorpo contra o HIV ou detecção combinada do anticorpo contra o HIV + antígeno p24 do HIV; 
  • Teste de detecção de ácido nucleico para HIV; 
  • Hepatite B: HBsAg (detecção do antígeno de superfície do vírus da hepatite B) e Anti-HBc (detecção de anticorpos contra o capsídeo do HBV, IgG ou IgG + IgM); 
  • Teste de detecção de ácido nucleico para HBV; 
  • Hepatite C: HCV-Ab (detecção do anticorpo contra o vírus da hepatite C (HCV) ou detecção combinada de anticorpo + antígeno do HCV); 
  • Teste de detecção de ácido nucleico para HCV.</t>
    </r>
  </si>
  <si>
    <r>
      <t xml:space="preserve">10.22 Os resultados alterados para os testes </t>
    </r>
    <r>
      <rPr>
        <b/>
        <i/>
        <u/>
        <sz val="16"/>
        <color rgb="FF000000"/>
        <rFont val="Arial"/>
        <family val="2"/>
      </rPr>
      <t xml:space="preserve">cariótipo </t>
    </r>
    <r>
      <rPr>
        <b/>
        <i/>
        <sz val="16"/>
        <color rgb="FF000000"/>
        <rFont val="Arial"/>
        <family val="2"/>
      </rPr>
      <t xml:space="preserve">e </t>
    </r>
    <r>
      <rPr>
        <b/>
        <i/>
        <u/>
        <sz val="16"/>
        <color rgb="FF000000"/>
        <rFont val="Arial"/>
        <family val="2"/>
      </rPr>
      <t>traços falciformes</t>
    </r>
    <r>
      <rPr>
        <b/>
        <i/>
        <sz val="16"/>
        <color rgb="FF000000"/>
        <rFont val="Arial"/>
        <family val="2"/>
      </rPr>
      <t xml:space="preserve"> são critérios de exclusão definitiva da doadora.</t>
    </r>
  </si>
  <si>
    <t>CEP</t>
  </si>
  <si>
    <t>2.8.1</t>
  </si>
  <si>
    <t>2.8.2</t>
  </si>
  <si>
    <t>2.8.3</t>
  </si>
  <si>
    <t>2.8.4</t>
  </si>
  <si>
    <t>2.23.1</t>
  </si>
  <si>
    <t>2.23.2</t>
  </si>
  <si>
    <t>2.24</t>
  </si>
  <si>
    <t>2.25</t>
  </si>
  <si>
    <t>2.26</t>
  </si>
  <si>
    <t>2.27</t>
  </si>
  <si>
    <t>4.9</t>
  </si>
  <si>
    <t>4.10</t>
  </si>
  <si>
    <t>8.11.1</t>
  </si>
  <si>
    <t>8.11.2</t>
  </si>
  <si>
    <t>8.11.3</t>
  </si>
  <si>
    <t>8.11.4</t>
  </si>
  <si>
    <t>8.11.5</t>
  </si>
  <si>
    <t>8.11.6</t>
  </si>
  <si>
    <t>8.11.7</t>
  </si>
  <si>
    <t>9.3.1</t>
  </si>
  <si>
    <t>9.3.2</t>
  </si>
  <si>
    <t>9.3.3</t>
  </si>
  <si>
    <t>9.3.4</t>
  </si>
  <si>
    <t>10.3</t>
  </si>
  <si>
    <t>10.4.1</t>
  </si>
  <si>
    <t>10.4.2</t>
  </si>
  <si>
    <t>10.4.3</t>
  </si>
  <si>
    <t>10.4.4</t>
  </si>
  <si>
    <t>10.5</t>
  </si>
  <si>
    <t>10.6</t>
  </si>
  <si>
    <t>10.7.1</t>
  </si>
  <si>
    <t>10.7.2</t>
  </si>
  <si>
    <t>10.7.3</t>
  </si>
  <si>
    <t>10.7.4</t>
  </si>
  <si>
    <t>10.7.5</t>
  </si>
  <si>
    <t>10.7.6</t>
  </si>
  <si>
    <t>10.7.7</t>
  </si>
  <si>
    <t>10.7.8</t>
  </si>
  <si>
    <t>10.7.9</t>
  </si>
  <si>
    <t>10.7.10</t>
  </si>
  <si>
    <t>10.8</t>
  </si>
  <si>
    <t>10.9</t>
  </si>
  <si>
    <t>10.10</t>
  </si>
  <si>
    <t>10.11</t>
  </si>
  <si>
    <t>10.12</t>
  </si>
  <si>
    <t>10.13.1</t>
  </si>
  <si>
    <t>10.13.2</t>
  </si>
  <si>
    <t>10.13.3</t>
  </si>
  <si>
    <t>10.13.4</t>
  </si>
  <si>
    <t>10.13.5</t>
  </si>
  <si>
    <t>10.13.6</t>
  </si>
  <si>
    <t>10.13.7</t>
  </si>
  <si>
    <t>10.13.8</t>
  </si>
  <si>
    <t>10.13.9</t>
  </si>
  <si>
    <t>10.14</t>
  </si>
  <si>
    <t>10.15</t>
  </si>
  <si>
    <t>10.16</t>
  </si>
  <si>
    <t>10.17</t>
  </si>
  <si>
    <t>10.18</t>
  </si>
  <si>
    <t>10.19.1</t>
  </si>
  <si>
    <t>10.19.2</t>
  </si>
  <si>
    <t>10.19.3</t>
  </si>
  <si>
    <t>10.19.4</t>
  </si>
  <si>
    <t>10.19.5</t>
  </si>
  <si>
    <t>10.19.6</t>
  </si>
  <si>
    <t>10.19.7</t>
  </si>
  <si>
    <t>10.19.8</t>
  </si>
  <si>
    <t>10.19.9</t>
  </si>
  <si>
    <t>10.20</t>
  </si>
  <si>
    <t>10.21</t>
  </si>
  <si>
    <t>10.22</t>
  </si>
  <si>
    <t>Ambiente compartilhado</t>
  </si>
  <si>
    <t xml:space="preserve">Formação acadêmica (RT): </t>
  </si>
  <si>
    <t xml:space="preserve">Formação acadêmica (RTs): </t>
  </si>
  <si>
    <t xml:space="preserve">2.9 Em casos de processos já consolidados e protocolos bem estabelecidos, realiza monitoramentos contínuos de controle de qualidade em um determinado período de tempo (Processos e equipamentos). </t>
  </si>
  <si>
    <t>RDC 339/2020 e Art. 59, inciso VII (RDC 771/2022)</t>
  </si>
  <si>
    <r>
      <t xml:space="preserve">2.25 Terceiriza atividades mediante contrato, convênio ou termo de responsabilidade devidamente assinado com o prestador de serviço. Possui critérios para avaliação periódica do contratado e mantém os registros destas avaliações.
</t>
    </r>
    <r>
      <rPr>
        <b/>
        <i/>
        <sz val="12"/>
        <color rgb="FF000000"/>
        <rFont val="Arial"/>
        <family val="2"/>
      </rPr>
      <t xml:space="preserve">Tipos de Serviços Terceirizados (quando couber):
  • Triagem clínica e/ou laboratorial
  • Coleta de amostras
  • Armazenamento de células, tecidos germinativos e embriões (o contrato prevê o destino do material, mesmo em casos de descumprimento contratual)
  • Unidade de Terapia Intensiva Móvel
  • Arquivamento de documentos
  • Transporte de células, tecidos germinativos e embriões
  • CME
  • Lavanderia
  • Outros serviços de saúde
  • Manutenção preventiva e/ou corretiva
  • Controle Microbiológico
  • Climatização
  • Sistema de energia emergencial (Geradores)
  • Tecnologia da Informação e sistemas </t>
    </r>
  </si>
  <si>
    <t>Art. 59, inciso I (RDC 771/2022)</t>
  </si>
  <si>
    <t>Art. 59, inciso II e §4° (RDC 771/2022)</t>
  </si>
  <si>
    <t>Art. 59, inciso III (RDC 771/2022)</t>
  </si>
  <si>
    <t>Art. 59, inciso IV (RDC 771/2022)</t>
  </si>
  <si>
    <t>Art. 59, inciso V (RDC 771/2022)</t>
  </si>
  <si>
    <t>Art. 59, inciso VI e §7° (RDC 771/2022)</t>
  </si>
  <si>
    <t>Art. 87, inciso II (RDC 771/2022)</t>
  </si>
  <si>
    <t>Art. 87, inciso III (RDC 771/2022)</t>
  </si>
  <si>
    <t>Art. 87, inciso IV (RDC 771/2022)</t>
  </si>
  <si>
    <t>Art. 87, inciso VI (RDC 771/2022)</t>
  </si>
  <si>
    <t>Art. 87, inciso VIII (RDC 771/2022)</t>
  </si>
  <si>
    <t>Art. 87, inciso IX (RDC 771/2022)</t>
  </si>
  <si>
    <t>Art. 87, inciso VII (RDC 771/2022)</t>
  </si>
  <si>
    <t>2.38 Possui Responsável Técnico e seu substituto, distintos do Responsável pela Garantia da Qualidade.</t>
  </si>
  <si>
    <t>2.39 Possui responsável pelas ações de Garantia da Qualidade (com comprovação de capacitação e/ou qualificação).</t>
  </si>
  <si>
    <t xml:space="preserve">4.3 O transporte do material biológico possui seu processo validado, contemplando as condições exigidas pelo CRHA e pelas boas práticas descritas na RDC 504/2021. Dispõe de cópia do modelo do processo de validação do transporte. </t>
  </si>
  <si>
    <t>4.5 O material transportado é acompanhado de termo de transporte, com as responsabilidades definidas, assinado pelo responsável técnico do CRHA remetente, informando o tipo de amostra transportada, data e hora do acondicionamento, serviço de origem e serviço de destino. Garante a rastreabilidade das informações da triagem clínica e laboratorial da amostra.</t>
  </si>
  <si>
    <t xml:space="preserve">6.2 Possui fluxo de circulação de colaboradores, reagentes, material biológico, amostras e resíduos de forma adequada às atividades desenvolvidas. Caso esteja instalado ou vinculado a outro serviço de saúde, o mesmo é observado em relação ao fluxo de circulação, para evitar ocorrência de não conformidades. </t>
  </si>
  <si>
    <t>6.1 O projeto arquitetônico corresponde ao aprovado pela VISA local.</t>
  </si>
  <si>
    <t>7.17 A sala de coleta possui área de recuperação pós-anestésica com quantidade de macas suficientes para atender ao fluxo.</t>
  </si>
  <si>
    <t xml:space="preserve">7.1 Possui vestiário de barreira no acesso às salas técnicas (sala de processamento ou laboratório de fertilização in vitro) e à sala de coleta oocitária. Caso o vestiário de barreira seja compartilhado, o fluxo para colaboradores e pacientes está estabelecido. </t>
  </si>
  <si>
    <t>7.2 O vestiário de barreira possui lavatório ou lavabo cirúrgico (se for compartilhado com a sala de coleta oocitária).</t>
  </si>
  <si>
    <t>7.3 O vestiário de barreira possui área para paramentação e sanitário contíguo (junto) a área técnica e a sala de coleta.</t>
  </si>
  <si>
    <t>7.11 A sala de coleta oócitária apresenta qualidade do ar com contagem de partículas equivalente à, no mínimo, classificação ISO 8 “em repouso”.</t>
  </si>
  <si>
    <t>P_I</t>
  </si>
  <si>
    <t>P_II</t>
  </si>
  <si>
    <t>P_III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</si>
</sst>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quot;000&quot;.&quot;000&quot;/&quot;0000&quot;-&quot;00"/>
    <numFmt numFmtId="165" formatCode="0000&quot;-&quot;0&quot;/&quot;00"/>
    <numFmt numFmtId="166" formatCode="00000\-000"/>
    <numFmt numFmtId="167" formatCode="[&lt;=9999999]###\-####;\(###\)\ ###\-####"/>
  </numFmts>
  <fonts count="66" x14ac:knownFonts="1">
    <font>
      <sz val="11"/>
      <color theme="1"/>
      <name val="Calibri"/>
      <family val="2"/>
      <scheme val="minor"/>
    </font>
    <font>
      <u/>
      <sz val="7"/>
      <color indexed="12"/>
      <name val="Arial"/>
      <family val="2"/>
    </font>
    <font>
      <b/>
      <sz val="16"/>
      <name val="Arial"/>
      <family val="2"/>
    </font>
    <font>
      <b/>
      <i/>
      <sz val="16"/>
      <name val="Arial"/>
      <family val="2"/>
    </font>
    <font>
      <b/>
      <sz val="16"/>
      <color theme="1"/>
      <name val="Arial"/>
      <family val="2"/>
    </font>
    <font>
      <b/>
      <sz val="16"/>
      <color rgb="FF000000"/>
      <name val="Arial"/>
      <family val="2"/>
    </font>
    <font>
      <sz val="16"/>
      <color theme="1"/>
      <name val="Arial"/>
      <family val="2"/>
    </font>
    <font>
      <b/>
      <i/>
      <sz val="16"/>
      <color rgb="FF000000"/>
      <name val="Arial"/>
      <family val="2"/>
    </font>
    <font>
      <b/>
      <i/>
      <sz val="16"/>
      <color indexed="10"/>
      <name val="Arial"/>
      <family val="2"/>
    </font>
    <font>
      <b/>
      <sz val="16"/>
      <color indexed="10"/>
      <name val="Arial"/>
      <family val="2"/>
    </font>
    <font>
      <sz val="16"/>
      <name val="Arial"/>
      <family val="2"/>
    </font>
    <font>
      <sz val="8"/>
      <name val="Calibri"/>
      <family val="2"/>
      <scheme val="minor"/>
    </font>
    <font>
      <b/>
      <sz val="16"/>
      <color rgb="FFFF0000"/>
      <name val="Arial"/>
      <family val="2"/>
    </font>
    <font>
      <b/>
      <vertAlign val="subscript"/>
      <sz val="16"/>
      <color rgb="FF000000"/>
      <name val="Arial"/>
      <family val="2"/>
    </font>
    <font>
      <b/>
      <i/>
      <u/>
      <sz val="16"/>
      <color rgb="FF0000FF"/>
      <name val="Arial"/>
      <family val="2"/>
    </font>
    <font>
      <b/>
      <sz val="16"/>
      <color rgb="FF0000FF"/>
      <name val="Arial"/>
      <family val="2"/>
    </font>
    <font>
      <b/>
      <u/>
      <sz val="16"/>
      <color theme="1"/>
      <name val="Arial"/>
      <family val="2"/>
    </font>
    <font>
      <b/>
      <i/>
      <sz val="16"/>
      <color rgb="FF0000FF"/>
      <name val="Arial"/>
      <family val="2"/>
    </font>
    <font>
      <b/>
      <i/>
      <sz val="16"/>
      <color theme="1"/>
      <name val="Arial"/>
      <family val="2"/>
    </font>
    <font>
      <i/>
      <sz val="16"/>
      <color theme="1"/>
      <name val="Arial"/>
      <family val="2"/>
    </font>
    <font>
      <i/>
      <sz val="16"/>
      <color rgb="FF000000"/>
      <name val="Arial"/>
      <family val="2"/>
    </font>
    <font>
      <b/>
      <i/>
      <sz val="16"/>
      <color rgb="FFFF0000"/>
      <name val="Arial"/>
      <family val="2"/>
    </font>
    <font>
      <b/>
      <i/>
      <vertAlign val="subscript"/>
      <sz val="16"/>
      <color rgb="FF000000"/>
      <name val="Arial"/>
      <family val="2"/>
    </font>
    <font>
      <b/>
      <i/>
      <u/>
      <sz val="16"/>
      <color rgb="FF000000"/>
      <name val="Arial"/>
      <family val="2"/>
    </font>
    <font>
      <b/>
      <sz val="11"/>
      <color theme="1"/>
      <name val="Calibri"/>
      <family val="2"/>
      <scheme val="minor"/>
    </font>
    <font>
      <b/>
      <sz val="18"/>
      <name val="Arial"/>
      <family val="2"/>
    </font>
    <font>
      <b/>
      <sz val="14"/>
      <name val="Arial"/>
      <family val="2"/>
    </font>
    <font>
      <sz val="14"/>
      <color theme="1"/>
      <name val="Arial"/>
      <family val="2"/>
    </font>
    <font>
      <b/>
      <sz val="14"/>
      <color indexed="10"/>
      <name val="Arial"/>
      <family val="2"/>
    </font>
    <font>
      <sz val="14"/>
      <name val="Arial"/>
      <family val="2"/>
    </font>
    <font>
      <b/>
      <i/>
      <sz val="14"/>
      <color indexed="10"/>
      <name val="Arial"/>
      <family val="2"/>
    </font>
    <font>
      <u/>
      <sz val="14"/>
      <color indexed="12"/>
      <name val="Arial"/>
      <family val="2"/>
    </font>
    <font>
      <b/>
      <u/>
      <sz val="14"/>
      <name val="Arial"/>
      <family val="2"/>
    </font>
    <font>
      <sz val="10"/>
      <color theme="1"/>
      <name val="Arial"/>
      <family val="2"/>
    </font>
    <font>
      <b/>
      <sz val="16"/>
      <color rgb="FFFF33CC"/>
      <name val="Arial"/>
      <family val="2"/>
    </font>
    <font>
      <sz val="11"/>
      <color theme="1"/>
      <name val="Calibri"/>
      <family val="2"/>
      <scheme val="minor"/>
    </font>
    <font>
      <b/>
      <i/>
      <sz val="18"/>
      <color rgb="FF000000"/>
      <name val="Arial"/>
      <family val="2"/>
    </font>
    <font>
      <i/>
      <sz val="18"/>
      <color rgb="FF000000"/>
      <name val="Arial"/>
      <family val="2"/>
    </font>
    <font>
      <sz val="10"/>
      <color theme="1"/>
      <name val="Calibri"/>
      <family val="2"/>
      <scheme val="minor"/>
    </font>
    <font>
      <b/>
      <sz val="12"/>
      <color rgb="FFFF0000"/>
      <name val="Arial"/>
      <family val="2"/>
    </font>
    <font>
      <b/>
      <i/>
      <sz val="12"/>
      <color theme="1"/>
      <name val="Arial"/>
      <family val="2"/>
    </font>
    <font>
      <b/>
      <i/>
      <sz val="14"/>
      <color theme="1"/>
      <name val="Arial"/>
      <family val="2"/>
    </font>
    <font>
      <b/>
      <sz val="12"/>
      <color theme="1"/>
      <name val="Arial"/>
      <family val="2"/>
    </font>
    <font>
      <b/>
      <sz val="11"/>
      <color theme="1"/>
      <name val="Arial"/>
      <family val="2"/>
    </font>
    <font>
      <b/>
      <i/>
      <sz val="12"/>
      <color rgb="FF800000"/>
      <name val="Arial"/>
      <family val="2"/>
    </font>
    <font>
      <sz val="18"/>
      <color rgb="FF000000"/>
      <name val="Arial"/>
      <family val="2"/>
    </font>
    <font>
      <b/>
      <sz val="18"/>
      <color rgb="FF000000"/>
      <name val="Arial"/>
      <family val="2"/>
    </font>
    <font>
      <b/>
      <u/>
      <sz val="24"/>
      <color theme="1"/>
      <name val="Arial"/>
      <family val="2"/>
    </font>
    <font>
      <b/>
      <i/>
      <sz val="18"/>
      <color rgb="FF0000FF"/>
      <name val="Arial"/>
      <family val="2"/>
    </font>
    <font>
      <b/>
      <i/>
      <u/>
      <sz val="26"/>
      <color rgb="FFFF0000"/>
      <name val="Arial"/>
      <family val="2"/>
    </font>
    <font>
      <b/>
      <i/>
      <sz val="12"/>
      <color rgb="FFFFFFFF"/>
      <name val="Arial"/>
      <family val="2"/>
    </font>
    <font>
      <b/>
      <i/>
      <sz val="20"/>
      <color rgb="FF0000FF"/>
      <name val="Arial"/>
      <family val="2"/>
    </font>
    <font>
      <b/>
      <i/>
      <sz val="24"/>
      <color rgb="FFFF0000"/>
      <name val="Arial"/>
      <family val="2"/>
    </font>
    <font>
      <b/>
      <i/>
      <sz val="14"/>
      <color rgb="FFFFFFFF"/>
      <name val="Arial"/>
      <family val="2"/>
    </font>
    <font>
      <b/>
      <i/>
      <sz val="10"/>
      <color theme="1"/>
      <name val="Arial"/>
      <family val="2"/>
    </font>
    <font>
      <b/>
      <i/>
      <sz val="12"/>
      <color rgb="FFFF0000"/>
      <name val="Arial"/>
      <family val="2"/>
    </font>
    <font>
      <b/>
      <sz val="12"/>
      <color rgb="FFFF6600"/>
      <name val="Arial"/>
      <family val="2"/>
    </font>
    <font>
      <b/>
      <sz val="10"/>
      <color rgb="FFFF0000"/>
      <name val="Arial"/>
      <family val="2"/>
    </font>
    <font>
      <b/>
      <i/>
      <sz val="14"/>
      <color rgb="FF000000"/>
      <name val="Arial"/>
      <family val="2"/>
    </font>
    <font>
      <b/>
      <i/>
      <sz val="14"/>
      <name val="Arial"/>
      <family val="2"/>
    </font>
    <font>
      <b/>
      <i/>
      <sz val="12"/>
      <color rgb="FF000000"/>
      <name val="Arial"/>
      <family val="2"/>
    </font>
    <font>
      <b/>
      <i/>
      <sz val="18"/>
      <name val="Arial"/>
      <family val="2"/>
    </font>
    <font>
      <b/>
      <sz val="14"/>
      <color rgb="FFFF0000"/>
      <name val="Arial"/>
      <family val="2"/>
    </font>
    <font>
      <b/>
      <i/>
      <u/>
      <sz val="14"/>
      <name val="Arial"/>
      <family val="2"/>
    </font>
    <font>
      <i/>
      <sz val="16"/>
      <name val="Arial"/>
      <family val="2"/>
    </font>
    <font>
      <i/>
      <sz val="14"/>
      <name val="Arial"/>
      <family val="2"/>
    </font>
  </fonts>
  <fills count="15">
    <fill>
      <patternFill patternType="none"/>
    </fill>
    <fill>
      <patternFill patternType="gray125"/>
    </fill>
    <fill>
      <patternFill patternType="solid">
        <fgColor rgb="FFFF0000"/>
        <bgColor indexed="64"/>
      </patternFill>
    </fill>
    <fill>
      <patternFill patternType="solid">
        <fgColor rgb="FF33CCCC"/>
        <bgColor indexed="64"/>
      </patternFill>
    </fill>
    <fill>
      <patternFill patternType="solid">
        <fgColor rgb="FFFFFF99"/>
        <bgColor indexed="64"/>
      </patternFill>
    </fill>
    <fill>
      <patternFill patternType="solid">
        <fgColor rgb="FFCCFFCC"/>
        <bgColor indexed="64"/>
      </patternFill>
    </fill>
    <fill>
      <patternFill patternType="solid">
        <fgColor rgb="FFC0C0C0"/>
        <bgColor indexed="64"/>
      </patternFill>
    </fill>
    <fill>
      <patternFill patternType="solid">
        <fgColor indexed="49"/>
        <bgColor indexed="64"/>
      </patternFill>
    </fill>
    <fill>
      <patternFill patternType="solid">
        <fgColor indexed="41"/>
        <bgColor indexed="64"/>
      </patternFill>
    </fill>
    <fill>
      <patternFill patternType="solid">
        <fgColor indexed="43"/>
        <bgColor indexed="64"/>
      </patternFill>
    </fill>
    <fill>
      <patternFill patternType="solid">
        <fgColor rgb="FF00FF00"/>
        <bgColor indexed="64"/>
      </patternFill>
    </fill>
    <fill>
      <patternFill patternType="solid">
        <fgColor rgb="FFFFFF00"/>
        <bgColor indexed="64"/>
      </patternFill>
    </fill>
    <fill>
      <patternFill patternType="solid">
        <fgColor theme="0" tint="-0.249977111117893"/>
        <bgColor indexed="64"/>
      </patternFill>
    </fill>
    <fill>
      <patternFill patternType="solid">
        <fgColor rgb="FFE5FFE5"/>
        <bgColor indexed="64"/>
      </patternFill>
    </fill>
    <fill>
      <patternFill patternType="solid">
        <fgColor rgb="FFFFFFCC"/>
        <bgColor indexed="64"/>
      </patternFill>
    </fill>
  </fills>
  <borders count="68">
    <border>
      <left/>
      <right/>
      <top/>
      <bottom/>
      <diagonal/>
    </border>
    <border>
      <left/>
      <right/>
      <top/>
      <bottom style="medium">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style="thick">
        <color rgb="FF000000"/>
      </left>
      <right/>
      <top style="medium">
        <color rgb="FF000000"/>
      </top>
      <bottom style="medium">
        <color rgb="FF000000"/>
      </bottom>
      <diagonal/>
    </border>
    <border>
      <left/>
      <right/>
      <top style="medium">
        <color rgb="FF000000"/>
      </top>
      <bottom style="medium">
        <color rgb="FF000000"/>
      </bottom>
      <diagonal/>
    </border>
    <border>
      <left/>
      <right style="thick">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rgb="FF000000"/>
      </left>
      <right style="thick">
        <color rgb="FF000000"/>
      </right>
      <top style="medium">
        <color rgb="FF000000"/>
      </top>
      <bottom/>
      <diagonal/>
    </border>
    <border>
      <left style="medium">
        <color rgb="FF000000"/>
      </left>
      <right style="thick">
        <color rgb="FF000000"/>
      </right>
      <top/>
      <bottom style="medium">
        <color rgb="FF000000"/>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ck">
        <color rgb="FF000000"/>
      </left>
      <right style="medium">
        <color rgb="FF000000"/>
      </right>
      <top style="medium">
        <color rgb="FF000000"/>
      </top>
      <bottom style="medium">
        <color rgb="FF000000"/>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ck">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bottom/>
      <diagonal/>
    </border>
    <border>
      <left/>
      <right/>
      <top style="medium">
        <color indexed="64"/>
      </top>
      <bottom style="medium">
        <color indexed="64"/>
      </bottom>
      <diagonal/>
    </border>
    <border>
      <left style="thick">
        <color indexed="64"/>
      </left>
      <right style="medium">
        <color indexed="64"/>
      </right>
      <top/>
      <bottom/>
      <diagonal/>
    </border>
    <border>
      <left/>
      <right style="medium">
        <color indexed="64"/>
      </right>
      <top/>
      <bottom/>
      <diagonal/>
    </border>
    <border>
      <left/>
      <right/>
      <top/>
      <bottom style="medium">
        <color indexed="64"/>
      </bottom>
      <diagonal/>
    </border>
    <border>
      <left/>
      <right style="thick">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thick">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ck">
        <color auto="1"/>
      </left>
      <right/>
      <top style="medium">
        <color auto="1"/>
      </top>
      <bottom style="medium">
        <color auto="1"/>
      </bottom>
      <diagonal/>
    </border>
    <border>
      <left style="medium">
        <color rgb="FF000000"/>
      </left>
      <right style="medium">
        <color rgb="FF000000"/>
      </right>
      <top style="medium">
        <color rgb="FF000000"/>
      </top>
      <bottom style="thick">
        <color rgb="FF000000"/>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medium">
        <color rgb="FF000000"/>
      </top>
      <bottom style="thick">
        <color rgb="FF000000"/>
      </bottom>
      <diagonal/>
    </border>
    <border>
      <left style="medium">
        <color rgb="FF000000"/>
      </left>
      <right style="thick">
        <color rgb="FF000000"/>
      </right>
      <top style="medium">
        <color rgb="FF000000"/>
      </top>
      <bottom style="thick">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thick">
        <color auto="1"/>
      </left>
      <right/>
      <top style="medium">
        <color auto="1"/>
      </top>
      <bottom style="medium">
        <color rgb="FF000000"/>
      </bottom>
      <diagonal/>
    </border>
    <border>
      <left/>
      <right/>
      <top style="medium">
        <color auto="1"/>
      </top>
      <bottom style="medium">
        <color rgb="FF000000"/>
      </bottom>
      <diagonal/>
    </border>
    <border>
      <left/>
      <right style="thick">
        <color indexed="64"/>
      </right>
      <top style="medium">
        <color auto="1"/>
      </top>
      <bottom style="medium">
        <color rgb="FF000000"/>
      </bottom>
      <diagonal/>
    </border>
  </borders>
  <cellStyleXfs count="3">
    <xf numFmtId="0" fontId="0" fillId="0" borderId="0"/>
    <xf numFmtId="0" fontId="1" fillId="0" borderId="0" applyNumberFormat="0" applyFill="0" applyBorder="0" applyAlignment="0" applyProtection="0">
      <alignment vertical="top"/>
      <protection locked="0"/>
    </xf>
    <xf numFmtId="9" fontId="35" fillId="0" borderId="0" applyFont="0" applyFill="0" applyBorder="0" applyAlignment="0" applyProtection="0"/>
  </cellStyleXfs>
  <cellXfs count="363">
    <xf numFmtId="0" fontId="0" fillId="0" borderId="0" xfId="0"/>
    <xf numFmtId="0" fontId="24" fillId="0" borderId="0" xfId="0" applyFont="1"/>
    <xf numFmtId="0" fontId="33" fillId="0" borderId="0" xfId="0" applyFont="1" applyAlignment="1">
      <alignment vertical="center" wrapText="1"/>
    </xf>
    <xf numFmtId="0" fontId="33" fillId="0" borderId="0" xfId="0" applyFont="1" applyAlignment="1">
      <alignment vertical="center"/>
    </xf>
    <xf numFmtId="0" fontId="6" fillId="0" borderId="0" xfId="0" applyFont="1" applyProtection="1">
      <protection hidden="1"/>
    </xf>
    <xf numFmtId="0" fontId="6"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19" fillId="0" borderId="0" xfId="0" applyFont="1" applyProtection="1">
      <protection hidden="1"/>
    </xf>
    <xf numFmtId="0" fontId="7" fillId="4" borderId="16" xfId="0" applyFont="1" applyFill="1" applyBorder="1" applyAlignment="1" applyProtection="1">
      <alignment horizontal="center" vertical="center" wrapText="1"/>
      <protection hidden="1"/>
    </xf>
    <xf numFmtId="0" fontId="7" fillId="4" borderId="49" xfId="0" applyFont="1" applyFill="1" applyBorder="1" applyAlignment="1" applyProtection="1">
      <alignment horizontal="center" vertical="center" wrapText="1"/>
      <protection hidden="1"/>
    </xf>
    <xf numFmtId="0" fontId="7" fillId="4" borderId="48" xfId="0" applyFont="1" applyFill="1" applyBorder="1" applyAlignment="1" applyProtection="1">
      <alignment horizontal="center" vertical="center" wrapText="1"/>
      <protection hidden="1"/>
    </xf>
    <xf numFmtId="0" fontId="18" fillId="0" borderId="0" xfId="0" applyFont="1" applyProtection="1">
      <protection hidden="1"/>
    </xf>
    <xf numFmtId="0" fontId="7" fillId="5" borderId="16" xfId="0" applyFont="1" applyFill="1" applyBorder="1" applyAlignment="1" applyProtection="1">
      <alignment vertical="center" wrapText="1"/>
      <protection hidden="1"/>
    </xf>
    <xf numFmtId="0" fontId="21" fillId="5" borderId="49" xfId="0" applyFont="1" applyFill="1" applyBorder="1" applyAlignment="1" applyProtection="1">
      <alignment horizontal="center" vertical="center" wrapText="1"/>
      <protection locked="0" hidden="1"/>
    </xf>
    <xf numFmtId="0" fontId="7" fillId="5" borderId="49" xfId="0" applyFont="1" applyFill="1" applyBorder="1" applyAlignment="1" applyProtection="1">
      <alignment horizontal="center" vertical="center" wrapText="1"/>
      <protection hidden="1"/>
    </xf>
    <xf numFmtId="0" fontId="34" fillId="5" borderId="49" xfId="0" applyFont="1" applyFill="1" applyBorder="1" applyAlignment="1" applyProtection="1">
      <alignment horizontal="center" vertical="center" wrapText="1"/>
      <protection hidden="1"/>
    </xf>
    <xf numFmtId="0" fontId="21" fillId="5" borderId="48" xfId="0" applyFont="1" applyFill="1" applyBorder="1" applyAlignment="1" applyProtection="1">
      <alignment horizontal="center" vertical="center" wrapText="1"/>
      <protection hidden="1"/>
    </xf>
    <xf numFmtId="0" fontId="18" fillId="0" borderId="0" xfId="0" applyFont="1" applyAlignment="1" applyProtection="1">
      <alignment horizontal="center" vertical="center"/>
      <protection hidden="1"/>
    </xf>
    <xf numFmtId="2" fontId="18" fillId="0" borderId="0" xfId="0" applyNumberFormat="1" applyFont="1" applyAlignment="1" applyProtection="1">
      <alignment horizontal="center" vertical="center"/>
      <protection hidden="1"/>
    </xf>
    <xf numFmtId="0" fontId="7" fillId="4" borderId="12" xfId="0" applyFont="1" applyFill="1" applyBorder="1" applyAlignment="1" applyProtection="1">
      <alignment horizontal="center" vertical="center" wrapText="1"/>
      <protection hidden="1"/>
    </xf>
    <xf numFmtId="0" fontId="7" fillId="4" borderId="13" xfId="0" applyFont="1" applyFill="1" applyBorder="1" applyAlignment="1" applyProtection="1">
      <alignment horizontal="center" vertical="center" wrapText="1"/>
      <protection hidden="1"/>
    </xf>
    <xf numFmtId="0" fontId="7" fillId="4" borderId="10" xfId="0" applyFont="1" applyFill="1" applyBorder="1" applyAlignment="1" applyProtection="1">
      <alignment horizontal="center" vertical="center" wrapText="1"/>
      <protection hidden="1"/>
    </xf>
    <xf numFmtId="0" fontId="7" fillId="5" borderId="2" xfId="0" applyFont="1" applyFill="1" applyBorder="1" applyAlignment="1" applyProtection="1">
      <alignment vertical="center" wrapText="1"/>
      <protection hidden="1"/>
    </xf>
    <xf numFmtId="0" fontId="21" fillId="5" borderId="14" xfId="0" applyFont="1" applyFill="1" applyBorder="1" applyAlignment="1" applyProtection="1">
      <alignment horizontal="center" vertical="center" wrapText="1"/>
      <protection locked="0" hidden="1"/>
    </xf>
    <xf numFmtId="0" fontId="7" fillId="5" borderId="14" xfId="0" applyFont="1" applyFill="1" applyBorder="1" applyAlignment="1" applyProtection="1">
      <alignment horizontal="center" vertical="center" wrapText="1"/>
      <protection hidden="1"/>
    </xf>
    <xf numFmtId="0" fontId="34" fillId="5" borderId="14" xfId="0" applyFont="1" applyFill="1" applyBorder="1" applyAlignment="1" applyProtection="1">
      <alignment horizontal="center" vertical="center" wrapText="1"/>
      <protection hidden="1"/>
    </xf>
    <xf numFmtId="0" fontId="21" fillId="5" borderId="11" xfId="0" applyFont="1" applyFill="1" applyBorder="1" applyAlignment="1" applyProtection="1">
      <alignment horizontal="center" vertical="center" wrapText="1"/>
      <protection hidden="1"/>
    </xf>
    <xf numFmtId="0" fontId="7" fillId="5" borderId="12" xfId="0" applyFont="1" applyFill="1" applyBorder="1" applyAlignment="1" applyProtection="1">
      <alignment vertical="center" wrapText="1"/>
      <protection hidden="1"/>
    </xf>
    <xf numFmtId="0" fontId="21" fillId="5" borderId="13" xfId="0" applyFont="1" applyFill="1" applyBorder="1" applyAlignment="1" applyProtection="1">
      <alignment horizontal="center" vertical="center" wrapText="1"/>
      <protection locked="0" hidden="1"/>
    </xf>
    <xf numFmtId="0" fontId="18" fillId="5" borderId="13" xfId="0" applyFont="1" applyFill="1" applyBorder="1" applyAlignment="1" applyProtection="1">
      <alignment horizontal="center" vertical="center" wrapText="1"/>
      <protection hidden="1"/>
    </xf>
    <xf numFmtId="0" fontId="34" fillId="5" borderId="13" xfId="0" applyFont="1" applyFill="1" applyBorder="1" applyAlignment="1" applyProtection="1">
      <alignment horizontal="center" vertical="center" wrapText="1"/>
      <protection hidden="1"/>
    </xf>
    <xf numFmtId="0" fontId="21" fillId="5" borderId="10" xfId="0" applyFont="1" applyFill="1" applyBorder="1" applyAlignment="1" applyProtection="1">
      <alignment horizontal="center" vertical="center" wrapText="1"/>
      <protection hidden="1"/>
    </xf>
    <xf numFmtId="0" fontId="18" fillId="5" borderId="49" xfId="0" applyFont="1" applyFill="1" applyBorder="1" applyAlignment="1" applyProtection="1">
      <alignment horizontal="center" vertical="center" wrapText="1"/>
      <protection hidden="1"/>
    </xf>
    <xf numFmtId="0" fontId="7" fillId="5" borderId="13" xfId="0" applyFont="1" applyFill="1" applyBorder="1" applyAlignment="1" applyProtection="1">
      <alignment horizontal="center" vertical="center" wrapText="1"/>
      <protection hidden="1"/>
    </xf>
    <xf numFmtId="0" fontId="3" fillId="5" borderId="16" xfId="0" applyFont="1" applyFill="1" applyBorder="1" applyAlignment="1" applyProtection="1">
      <alignment vertical="center" wrapText="1"/>
      <protection hidden="1"/>
    </xf>
    <xf numFmtId="0" fontId="19" fillId="5" borderId="49" xfId="0" applyFont="1" applyFill="1" applyBorder="1" applyAlignment="1" applyProtection="1">
      <alignment horizontal="center" vertical="center" wrapText="1"/>
      <protection hidden="1"/>
    </xf>
    <xf numFmtId="0" fontId="7" fillId="5" borderId="55" xfId="0" applyFont="1" applyFill="1" applyBorder="1" applyAlignment="1" applyProtection="1">
      <alignment vertical="center" wrapText="1"/>
      <protection hidden="1"/>
    </xf>
    <xf numFmtId="0" fontId="21" fillId="5" borderId="51" xfId="0" applyFont="1" applyFill="1" applyBorder="1" applyAlignment="1" applyProtection="1">
      <alignment horizontal="center" vertical="center" wrapText="1"/>
      <protection locked="0" hidden="1"/>
    </xf>
    <xf numFmtId="0" fontId="7" fillId="5" borderId="51" xfId="0" applyFont="1" applyFill="1" applyBorder="1" applyAlignment="1" applyProtection="1">
      <alignment horizontal="center" vertical="center" wrapText="1"/>
      <protection hidden="1"/>
    </xf>
    <xf numFmtId="0" fontId="34" fillId="5" borderId="51" xfId="0" applyFont="1" applyFill="1" applyBorder="1" applyAlignment="1" applyProtection="1">
      <alignment horizontal="center" vertical="center" wrapText="1"/>
      <protection hidden="1"/>
    </xf>
    <xf numFmtId="0" fontId="21" fillId="5" borderId="56" xfId="0" applyFont="1" applyFill="1" applyBorder="1" applyAlignment="1" applyProtection="1">
      <alignment horizontal="center" vertical="center" wrapText="1"/>
      <protection hidden="1"/>
    </xf>
    <xf numFmtId="0" fontId="6" fillId="0" borderId="0" xfId="0" applyFont="1" applyAlignment="1" applyProtection="1">
      <alignment vertical="center"/>
      <protection hidden="1"/>
    </xf>
    <xf numFmtId="0" fontId="6" fillId="0" borderId="0" xfId="0" applyFont="1" applyAlignment="1" applyProtection="1">
      <alignment horizontal="center"/>
      <protection hidden="1"/>
    </xf>
    <xf numFmtId="0" fontId="2" fillId="8" borderId="23" xfId="0" applyFont="1" applyFill="1" applyBorder="1" applyAlignment="1" applyProtection="1">
      <alignment vertical="center"/>
      <protection hidden="1"/>
    </xf>
    <xf numFmtId="0" fontId="2" fillId="8" borderId="24" xfId="0" applyFont="1" applyFill="1" applyBorder="1" applyAlignment="1" applyProtection="1">
      <alignment vertical="center"/>
      <protection hidden="1"/>
    </xf>
    <xf numFmtId="0" fontId="6" fillId="8" borderId="24" xfId="0" applyFont="1" applyFill="1" applyBorder="1" applyAlignment="1" applyProtection="1">
      <alignment vertical="center"/>
      <protection hidden="1"/>
    </xf>
    <xf numFmtId="0" fontId="6" fillId="8" borderId="24" xfId="0" applyFont="1" applyFill="1" applyBorder="1" applyAlignment="1" applyProtection="1">
      <alignment horizontal="center"/>
      <protection hidden="1"/>
    </xf>
    <xf numFmtId="0" fontId="6" fillId="8" borderId="24" xfId="0" applyFont="1" applyFill="1" applyBorder="1" applyAlignment="1" applyProtection="1">
      <alignment horizontal="center" vertical="center"/>
      <protection hidden="1"/>
    </xf>
    <xf numFmtId="0" fontId="6" fillId="8" borderId="25" xfId="0" applyFont="1" applyFill="1" applyBorder="1" applyAlignment="1" applyProtection="1">
      <alignment vertical="center"/>
      <protection hidden="1"/>
    </xf>
    <xf numFmtId="0" fontId="26" fillId="8" borderId="26" xfId="0" applyFont="1" applyFill="1" applyBorder="1" applyAlignment="1" applyProtection="1">
      <alignment horizontal="right" vertical="center"/>
      <protection hidden="1"/>
    </xf>
    <xf numFmtId="14" fontId="28" fillId="8" borderId="29" xfId="0" applyNumberFormat="1" applyFont="1" applyFill="1" applyBorder="1" applyAlignment="1" applyProtection="1">
      <alignment horizontal="center" vertical="center"/>
      <protection locked="0" hidden="1"/>
    </xf>
    <xf numFmtId="0" fontId="26" fillId="8" borderId="0" xfId="0" applyFont="1" applyFill="1" applyAlignment="1" applyProtection="1">
      <alignment horizontal="center"/>
      <protection hidden="1"/>
    </xf>
    <xf numFmtId="0" fontId="27" fillId="8" borderId="0" xfId="0" applyFont="1" applyFill="1" applyAlignment="1" applyProtection="1">
      <alignment horizontal="center" vertical="center"/>
      <protection hidden="1"/>
    </xf>
    <xf numFmtId="0" fontId="27" fillId="8" borderId="0" xfId="0" applyFont="1" applyFill="1" applyAlignment="1" applyProtection="1">
      <alignment vertical="center"/>
      <protection hidden="1"/>
    </xf>
    <xf numFmtId="0" fontId="6" fillId="8" borderId="30" xfId="0" applyFont="1" applyFill="1" applyBorder="1" applyAlignment="1" applyProtection="1">
      <alignment vertical="center"/>
      <protection hidden="1"/>
    </xf>
    <xf numFmtId="0" fontId="27" fillId="8" borderId="0" xfId="0" applyFont="1" applyFill="1" applyAlignment="1" applyProtection="1">
      <alignment horizontal="center"/>
      <protection hidden="1"/>
    </xf>
    <xf numFmtId="0" fontId="26" fillId="8" borderId="0" xfId="0" applyFont="1" applyFill="1" applyAlignment="1" applyProtection="1">
      <alignment horizontal="right" vertical="center"/>
      <protection hidden="1"/>
    </xf>
    <xf numFmtId="0" fontId="26" fillId="8" borderId="0" xfId="0" applyFont="1" applyFill="1" applyAlignment="1" applyProtection="1">
      <alignment horizontal="center" vertical="center"/>
      <protection hidden="1"/>
    </xf>
    <xf numFmtId="0" fontId="28" fillId="8" borderId="0" xfId="0" applyFont="1" applyFill="1" applyAlignment="1" applyProtection="1">
      <alignment vertical="center"/>
      <protection hidden="1"/>
    </xf>
    <xf numFmtId="0" fontId="27" fillId="8" borderId="26" xfId="0" applyFont="1" applyFill="1" applyBorder="1" applyAlignment="1" applyProtection="1">
      <alignment vertical="center"/>
      <protection hidden="1"/>
    </xf>
    <xf numFmtId="0" fontId="26" fillId="8" borderId="32" xfId="0" applyFont="1" applyFill="1" applyBorder="1" applyAlignment="1" applyProtection="1">
      <alignment horizontal="right" vertical="center"/>
      <protection hidden="1"/>
    </xf>
    <xf numFmtId="0" fontId="28" fillId="8" borderId="29" xfId="0" applyFont="1" applyFill="1" applyBorder="1" applyAlignment="1" applyProtection="1">
      <alignment horizontal="center" vertical="center"/>
      <protection locked="0" hidden="1"/>
    </xf>
    <xf numFmtId="0" fontId="26" fillId="8" borderId="33" xfId="0" applyFont="1" applyFill="1" applyBorder="1" applyAlignment="1" applyProtection="1">
      <alignment horizontal="right" vertical="center"/>
      <protection hidden="1"/>
    </xf>
    <xf numFmtId="0" fontId="2" fillId="8" borderId="26" xfId="0" applyFont="1" applyFill="1" applyBorder="1" applyAlignment="1" applyProtection="1">
      <alignment horizontal="right" vertical="center"/>
      <protection hidden="1"/>
    </xf>
    <xf numFmtId="0" fontId="2" fillId="8" borderId="0" xfId="0" applyFont="1" applyFill="1" applyAlignment="1" applyProtection="1">
      <alignment horizontal="center"/>
      <protection hidden="1"/>
    </xf>
    <xf numFmtId="0" fontId="2" fillId="8" borderId="0" xfId="0" applyFont="1" applyFill="1" applyAlignment="1" applyProtection="1">
      <alignment horizontal="right" vertical="center"/>
      <protection hidden="1"/>
    </xf>
    <xf numFmtId="0" fontId="6" fillId="8" borderId="0" xfId="0" applyFont="1" applyFill="1" applyAlignment="1" applyProtection="1">
      <alignment vertical="center"/>
      <protection hidden="1"/>
    </xf>
    <xf numFmtId="0" fontId="6" fillId="9" borderId="26" xfId="0" applyFont="1" applyFill="1" applyBorder="1" applyAlignment="1" applyProtection="1">
      <alignment vertical="center"/>
      <protection hidden="1"/>
    </xf>
    <xf numFmtId="0" fontId="6" fillId="9" borderId="0" xfId="0" applyFont="1" applyFill="1" applyAlignment="1" applyProtection="1">
      <alignment vertical="center"/>
      <protection hidden="1"/>
    </xf>
    <xf numFmtId="0" fontId="6" fillId="9" borderId="0" xfId="0" applyFont="1" applyFill="1" applyAlignment="1" applyProtection="1">
      <alignment horizontal="center"/>
      <protection hidden="1"/>
    </xf>
    <xf numFmtId="0" fontId="6" fillId="9" borderId="0" xfId="0" applyFont="1" applyFill="1" applyAlignment="1" applyProtection="1">
      <alignment horizontal="center" vertical="center"/>
      <protection hidden="1"/>
    </xf>
    <xf numFmtId="0" fontId="6" fillId="9" borderId="30" xfId="0" applyFont="1" applyFill="1" applyBorder="1" applyAlignment="1" applyProtection="1">
      <alignment vertical="center"/>
      <protection hidden="1"/>
    </xf>
    <xf numFmtId="0" fontId="26" fillId="9" borderId="26" xfId="0" applyFont="1" applyFill="1" applyBorder="1" applyAlignment="1" applyProtection="1">
      <alignment horizontal="right" vertical="center"/>
      <protection hidden="1"/>
    </xf>
    <xf numFmtId="0" fontId="8" fillId="9" borderId="0" xfId="0" applyFont="1" applyFill="1" applyAlignment="1" applyProtection="1">
      <alignment horizontal="center" vertical="center"/>
      <protection hidden="1"/>
    </xf>
    <xf numFmtId="0" fontId="29" fillId="9" borderId="26" xfId="0" applyFont="1" applyFill="1" applyBorder="1" applyAlignment="1" applyProtection="1">
      <alignment vertical="center"/>
      <protection hidden="1"/>
    </xf>
    <xf numFmtId="0" fontId="27" fillId="9" borderId="0" xfId="0" applyFont="1" applyFill="1" applyAlignment="1" applyProtection="1">
      <alignment vertical="center"/>
      <protection hidden="1"/>
    </xf>
    <xf numFmtId="0" fontId="27" fillId="9" borderId="0" xfId="0" applyFont="1" applyFill="1" applyAlignment="1" applyProtection="1">
      <alignment horizontal="center"/>
      <protection hidden="1"/>
    </xf>
    <xf numFmtId="0" fontId="27" fillId="9" borderId="0" xfId="0" applyFont="1" applyFill="1" applyAlignment="1" applyProtection="1">
      <alignment horizontal="center" vertical="center"/>
      <protection hidden="1"/>
    </xf>
    <xf numFmtId="0" fontId="27" fillId="9" borderId="0" xfId="0" applyFont="1" applyFill="1" applyProtection="1">
      <protection hidden="1"/>
    </xf>
    <xf numFmtId="0" fontId="26" fillId="9" borderId="0" xfId="0" applyFont="1" applyFill="1" applyAlignment="1" applyProtection="1">
      <alignment horizontal="right" vertical="center"/>
      <protection hidden="1"/>
    </xf>
    <xf numFmtId="0" fontId="30" fillId="9" borderId="0" xfId="0" applyFont="1" applyFill="1" applyAlignment="1" applyProtection="1">
      <alignment horizontal="left" vertical="center"/>
      <protection hidden="1"/>
    </xf>
    <xf numFmtId="0" fontId="30" fillId="9" borderId="0" xfId="0" applyFont="1" applyFill="1" applyAlignment="1" applyProtection="1">
      <alignment horizontal="center"/>
      <protection hidden="1"/>
    </xf>
    <xf numFmtId="0" fontId="30" fillId="9" borderId="0" xfId="0" applyFont="1" applyFill="1" applyAlignment="1" applyProtection="1">
      <alignment horizontal="center" vertical="center"/>
      <protection hidden="1"/>
    </xf>
    <xf numFmtId="0" fontId="28" fillId="9" borderId="29" xfId="0" applyFont="1" applyFill="1" applyBorder="1" applyAlignment="1" applyProtection="1">
      <alignment horizontal="center" vertical="center"/>
      <protection locked="0" hidden="1"/>
    </xf>
    <xf numFmtId="0" fontId="28" fillId="9" borderId="0" xfId="0" applyFont="1" applyFill="1" applyAlignment="1" applyProtection="1">
      <alignment vertical="center"/>
      <protection hidden="1"/>
    </xf>
    <xf numFmtId="0" fontId="32" fillId="9" borderId="0" xfId="0" applyFont="1" applyFill="1" applyAlignment="1" applyProtection="1">
      <alignment horizontal="center" vertical="center"/>
      <protection hidden="1"/>
    </xf>
    <xf numFmtId="0" fontId="26" fillId="9" borderId="0" xfId="0" applyFont="1" applyFill="1" applyAlignment="1" applyProtection="1">
      <alignment vertical="center"/>
      <protection hidden="1"/>
    </xf>
    <xf numFmtId="0" fontId="10" fillId="9" borderId="0" xfId="0" applyFont="1" applyFill="1" applyAlignment="1" applyProtection="1">
      <alignment vertical="center"/>
      <protection hidden="1"/>
    </xf>
    <xf numFmtId="49" fontId="30" fillId="9" borderId="36" xfId="0" applyNumberFormat="1" applyFont="1" applyFill="1" applyBorder="1" applyAlignment="1" applyProtection="1">
      <alignment horizontal="center"/>
      <protection hidden="1"/>
    </xf>
    <xf numFmtId="49" fontId="30" fillId="9" borderId="0" xfId="0" applyNumberFormat="1" applyFont="1" applyFill="1" applyAlignment="1" applyProtection="1">
      <alignment vertical="center"/>
      <protection hidden="1"/>
    </xf>
    <xf numFmtId="49" fontId="30" fillId="9" borderId="0" xfId="0" applyNumberFormat="1" applyFont="1" applyFill="1" applyAlignment="1" applyProtection="1">
      <alignment horizontal="center" vertical="center"/>
      <protection hidden="1"/>
    </xf>
    <xf numFmtId="0" fontId="2" fillId="9" borderId="26" xfId="0" applyFont="1" applyFill="1" applyBorder="1" applyAlignment="1" applyProtection="1">
      <alignment horizontal="right" vertical="center"/>
      <protection hidden="1"/>
    </xf>
    <xf numFmtId="0" fontId="8" fillId="9" borderId="0" xfId="0" applyFont="1" applyFill="1" applyAlignment="1" applyProtection="1">
      <alignment horizontal="center"/>
      <protection hidden="1"/>
    </xf>
    <xf numFmtId="0" fontId="2" fillId="9" borderId="0" xfId="0" applyFont="1" applyFill="1" applyAlignment="1" applyProtection="1">
      <alignment horizontal="right" vertical="center"/>
      <protection hidden="1"/>
    </xf>
    <xf numFmtId="14" fontId="8" fillId="9" borderId="0" xfId="0" applyNumberFormat="1" applyFont="1" applyFill="1" applyAlignment="1" applyProtection="1">
      <alignment horizontal="center" vertical="center"/>
      <protection hidden="1"/>
    </xf>
    <xf numFmtId="0" fontId="3" fillId="9" borderId="26" xfId="0" applyFont="1" applyFill="1" applyBorder="1" applyAlignment="1" applyProtection="1">
      <alignment horizontal="center" vertical="justify" wrapText="1"/>
      <protection hidden="1"/>
    </xf>
    <xf numFmtId="0" fontId="3" fillId="9" borderId="0" xfId="0" applyFont="1" applyFill="1" applyAlignment="1" applyProtection="1">
      <alignment horizontal="center" vertical="justify" wrapText="1"/>
      <protection hidden="1"/>
    </xf>
    <xf numFmtId="0" fontId="3" fillId="9" borderId="0" xfId="0" applyFont="1" applyFill="1" applyAlignment="1" applyProtection="1">
      <alignment horizontal="center" wrapText="1"/>
      <protection hidden="1"/>
    </xf>
    <xf numFmtId="0" fontId="3" fillId="9" borderId="0" xfId="0" applyFont="1" applyFill="1" applyAlignment="1" applyProtection="1">
      <alignment horizontal="center" vertical="center" wrapText="1"/>
      <protection hidden="1"/>
    </xf>
    <xf numFmtId="0" fontId="2" fillId="9" borderId="0" xfId="0" applyFont="1" applyFill="1" applyAlignment="1" applyProtection="1">
      <alignment vertical="center"/>
      <protection hidden="1"/>
    </xf>
    <xf numFmtId="0" fontId="26" fillId="9" borderId="33" xfId="0" applyFont="1" applyFill="1" applyBorder="1" applyAlignment="1" applyProtection="1">
      <alignment horizontal="right" vertical="center"/>
      <protection hidden="1"/>
    </xf>
    <xf numFmtId="0" fontId="59" fillId="9" borderId="26" xfId="0" applyFont="1" applyFill="1" applyBorder="1" applyAlignment="1" applyProtection="1">
      <alignment horizontal="center" vertical="justify" wrapText="1"/>
      <protection hidden="1"/>
    </xf>
    <xf numFmtId="0" fontId="59" fillId="9" borderId="0" xfId="0" applyFont="1" applyFill="1" applyAlignment="1" applyProtection="1">
      <alignment horizontal="center" vertical="justify" wrapText="1"/>
      <protection hidden="1"/>
    </xf>
    <xf numFmtId="0" fontId="59" fillId="9" borderId="0" xfId="0" applyFont="1" applyFill="1" applyAlignment="1" applyProtection="1">
      <alignment horizontal="center" wrapText="1"/>
      <protection hidden="1"/>
    </xf>
    <xf numFmtId="0" fontId="59" fillId="9" borderId="0" xfId="0" applyFont="1" applyFill="1" applyAlignment="1" applyProtection="1">
      <alignment horizontal="center" vertical="center" wrapText="1"/>
      <protection hidden="1"/>
    </xf>
    <xf numFmtId="0" fontId="26" fillId="9" borderId="26" xfId="0" applyFont="1" applyFill="1" applyBorder="1" applyAlignment="1" applyProtection="1">
      <alignment horizontal="center" vertical="center"/>
      <protection hidden="1"/>
    </xf>
    <xf numFmtId="0" fontId="26" fillId="9" borderId="0" xfId="0" applyFont="1" applyFill="1" applyAlignment="1" applyProtection="1">
      <alignment horizontal="center" vertical="center"/>
      <protection hidden="1"/>
    </xf>
    <xf numFmtId="0" fontId="26" fillId="9" borderId="26" xfId="0" applyFont="1" applyFill="1" applyBorder="1" applyAlignment="1" applyProtection="1">
      <alignment horizontal="left" vertical="center"/>
      <protection hidden="1"/>
    </xf>
    <xf numFmtId="0" fontId="26" fillId="9" borderId="0" xfId="0" applyFont="1" applyFill="1" applyAlignment="1" applyProtection="1">
      <alignment horizontal="left" vertical="center"/>
      <protection hidden="1"/>
    </xf>
    <xf numFmtId="0" fontId="28" fillId="9" borderId="0" xfId="0" applyFont="1" applyFill="1" applyAlignment="1" applyProtection="1">
      <alignment horizontal="center"/>
      <protection hidden="1"/>
    </xf>
    <xf numFmtId="0" fontId="28" fillId="9" borderId="0" xfId="0" applyFont="1" applyFill="1" applyAlignment="1" applyProtection="1">
      <alignment horizontal="left" vertical="center"/>
      <protection hidden="1"/>
    </xf>
    <xf numFmtId="0" fontId="28" fillId="9" borderId="0" xfId="0" applyFont="1" applyFill="1" applyAlignment="1" applyProtection="1">
      <alignment horizontal="center" vertical="center"/>
      <protection hidden="1"/>
    </xf>
    <xf numFmtId="0" fontId="28" fillId="9" borderId="24" xfId="0" applyFont="1" applyFill="1" applyBorder="1" applyAlignment="1" applyProtection="1">
      <alignment horizontal="left" vertical="center"/>
      <protection hidden="1"/>
    </xf>
    <xf numFmtId="0" fontId="59" fillId="9" borderId="0" xfId="0" applyFont="1" applyFill="1" applyAlignment="1" applyProtection="1">
      <alignment vertical="justify" wrapText="1"/>
      <protection hidden="1"/>
    </xf>
    <xf numFmtId="0" fontId="28" fillId="9" borderId="24" xfId="0" applyFont="1" applyFill="1" applyBorder="1" applyAlignment="1" applyProtection="1">
      <alignment horizontal="left" vertical="justify" wrapText="1"/>
      <protection hidden="1"/>
    </xf>
    <xf numFmtId="0" fontId="28" fillId="9" borderId="0" xfId="0" applyFont="1" applyFill="1" applyAlignment="1" applyProtection="1">
      <alignment horizontal="left" vertical="justify" wrapText="1"/>
      <protection hidden="1"/>
    </xf>
    <xf numFmtId="0" fontId="62" fillId="9" borderId="26" xfId="0" applyFont="1" applyFill="1" applyBorder="1" applyAlignment="1" applyProtection="1">
      <alignment horizontal="right" vertical="center"/>
      <protection hidden="1"/>
    </xf>
    <xf numFmtId="0" fontId="26" fillId="9" borderId="26" xfId="0" applyFont="1" applyFill="1" applyBorder="1" applyAlignment="1" applyProtection="1">
      <alignment vertical="center" wrapText="1"/>
      <protection hidden="1"/>
    </xf>
    <xf numFmtId="0" fontId="26" fillId="9" borderId="0" xfId="0" applyFont="1" applyFill="1" applyAlignment="1" applyProtection="1">
      <alignment vertical="center" wrapText="1"/>
      <protection hidden="1"/>
    </xf>
    <xf numFmtId="0" fontId="2" fillId="9" borderId="0" xfId="0" applyFont="1" applyFill="1" applyAlignment="1" applyProtection="1">
      <alignment horizontal="center" vertical="center"/>
      <protection hidden="1"/>
    </xf>
    <xf numFmtId="0" fontId="3" fillId="9" borderId="0" xfId="0" applyFont="1" applyFill="1" applyAlignment="1" applyProtection="1">
      <alignment vertical="justify" wrapText="1"/>
      <protection hidden="1"/>
    </xf>
    <xf numFmtId="0" fontId="2" fillId="9" borderId="62" xfId="0" applyFont="1" applyFill="1" applyBorder="1" applyAlignment="1" applyProtection="1">
      <alignment horizontal="left" vertical="center"/>
      <protection hidden="1"/>
    </xf>
    <xf numFmtId="0" fontId="2" fillId="9" borderId="61" xfId="0" applyFont="1" applyFill="1" applyBorder="1" applyAlignment="1" applyProtection="1">
      <alignment horizontal="left" vertical="center"/>
      <protection hidden="1"/>
    </xf>
    <xf numFmtId="0" fontId="2" fillId="9" borderId="63" xfId="0" applyFont="1" applyFill="1" applyBorder="1" applyAlignment="1" applyProtection="1">
      <alignment horizontal="left" vertical="center"/>
      <protection hidden="1"/>
    </xf>
    <xf numFmtId="0" fontId="26" fillId="9" borderId="36" xfId="0" applyFont="1" applyFill="1" applyBorder="1" applyAlignment="1" applyProtection="1">
      <alignment horizontal="right"/>
      <protection hidden="1"/>
    </xf>
    <xf numFmtId="0" fontId="32" fillId="9" borderId="0" xfId="0" applyFont="1" applyFill="1" applyProtection="1">
      <protection hidden="1"/>
    </xf>
    <xf numFmtId="0" fontId="63" fillId="9" borderId="0" xfId="0" applyFont="1" applyFill="1" applyAlignment="1" applyProtection="1">
      <alignment vertical="justify" wrapText="1"/>
      <protection hidden="1"/>
    </xf>
    <xf numFmtId="0" fontId="32" fillId="9" borderId="0" xfId="0" applyFont="1" applyFill="1" applyAlignment="1" applyProtection="1">
      <alignment horizontal="right"/>
      <protection hidden="1"/>
    </xf>
    <xf numFmtId="0" fontId="27" fillId="9" borderId="33" xfId="0" applyFont="1" applyFill="1" applyBorder="1" applyAlignment="1" applyProtection="1">
      <alignment vertical="center"/>
      <protection hidden="1"/>
    </xf>
    <xf numFmtId="0" fontId="27" fillId="0" borderId="0" xfId="0" applyFont="1" applyProtection="1">
      <protection hidden="1"/>
    </xf>
    <xf numFmtId="0" fontId="26" fillId="9" borderId="0" xfId="0" applyFont="1" applyFill="1" applyProtection="1">
      <protection hidden="1"/>
    </xf>
    <xf numFmtId="0" fontId="26" fillId="9" borderId="0" xfId="0" applyFont="1" applyFill="1" applyAlignment="1" applyProtection="1">
      <alignment horizontal="right"/>
      <protection hidden="1"/>
    </xf>
    <xf numFmtId="0" fontId="28" fillId="9" borderId="37" xfId="0" applyFont="1" applyFill="1" applyBorder="1" applyAlignment="1" applyProtection="1">
      <alignment horizontal="center" vertical="center"/>
      <protection locked="0" hidden="1"/>
    </xf>
    <xf numFmtId="14" fontId="30" fillId="9" borderId="0" xfId="0" applyNumberFormat="1" applyFont="1" applyFill="1" applyAlignment="1" applyProtection="1">
      <alignment horizontal="center" vertical="center"/>
      <protection hidden="1"/>
    </xf>
    <xf numFmtId="0" fontId="26" fillId="9" borderId="0" xfId="0" applyFont="1" applyFill="1" applyAlignment="1" applyProtection="1">
      <alignment horizontal="center"/>
      <protection hidden="1"/>
    </xf>
    <xf numFmtId="0" fontId="32" fillId="9" borderId="36" xfId="0" applyFont="1" applyFill="1" applyBorder="1" applyAlignment="1" applyProtection="1">
      <alignment horizontal="right"/>
      <protection hidden="1"/>
    </xf>
    <xf numFmtId="0" fontId="26" fillId="9" borderId="0" xfId="0" applyFont="1" applyFill="1" applyAlignment="1" applyProtection="1">
      <alignment horizontal="left"/>
      <protection hidden="1"/>
    </xf>
    <xf numFmtId="0" fontId="26" fillId="9" borderId="36" xfId="0" applyFont="1" applyFill="1" applyBorder="1" applyAlignment="1" applyProtection="1">
      <alignment vertical="center"/>
      <protection hidden="1"/>
    </xf>
    <xf numFmtId="0" fontId="26" fillId="9" borderId="36" xfId="0" applyFont="1" applyFill="1" applyBorder="1" applyAlignment="1" applyProtection="1">
      <alignment horizontal="left" vertical="center"/>
      <protection hidden="1"/>
    </xf>
    <xf numFmtId="0" fontId="26" fillId="9" borderId="33" xfId="0" applyFont="1" applyFill="1" applyBorder="1" applyAlignment="1" applyProtection="1">
      <alignment horizontal="left" vertical="center"/>
      <protection hidden="1"/>
    </xf>
    <xf numFmtId="0" fontId="26" fillId="9" borderId="36" xfId="0" applyFont="1" applyFill="1" applyBorder="1" applyAlignment="1" applyProtection="1">
      <alignment horizontal="center" vertical="center"/>
      <protection hidden="1"/>
    </xf>
    <xf numFmtId="0" fontId="26" fillId="9" borderId="36" xfId="0" applyFont="1" applyFill="1" applyBorder="1" applyProtection="1">
      <protection hidden="1"/>
    </xf>
    <xf numFmtId="0" fontId="28" fillId="9" borderId="38" xfId="0" applyFont="1" applyFill="1" applyBorder="1" applyAlignment="1" applyProtection="1">
      <alignment horizontal="center" vertical="center"/>
      <protection locked="0" hidden="1"/>
    </xf>
    <xf numFmtId="0" fontId="27" fillId="0" borderId="0" xfId="0" applyFont="1" applyAlignment="1" applyProtection="1">
      <alignment vertical="center"/>
      <protection hidden="1"/>
    </xf>
    <xf numFmtId="0" fontId="26" fillId="9" borderId="36" xfId="0" applyFont="1" applyFill="1" applyBorder="1" applyAlignment="1" applyProtection="1">
      <alignment horizontal="right" vertical="center"/>
      <protection hidden="1"/>
    </xf>
    <xf numFmtId="0" fontId="28" fillId="9" borderId="64" xfId="0" applyFont="1" applyFill="1" applyBorder="1" applyAlignment="1" applyProtection="1">
      <alignment horizontal="center" vertical="center"/>
      <protection locked="0" hidden="1"/>
    </xf>
    <xf numFmtId="0" fontId="2" fillId="9" borderId="36" xfId="0" applyFont="1" applyFill="1" applyBorder="1" applyAlignment="1" applyProtection="1">
      <alignment horizontal="left" vertical="center"/>
      <protection hidden="1"/>
    </xf>
    <xf numFmtId="0" fontId="2" fillId="9" borderId="0" xfId="0" applyFont="1" applyFill="1" applyAlignment="1" applyProtection="1">
      <alignment horizontal="left" vertical="center"/>
      <protection hidden="1"/>
    </xf>
    <xf numFmtId="0" fontId="2" fillId="9" borderId="34" xfId="0" applyFont="1" applyFill="1" applyBorder="1" applyAlignment="1" applyProtection="1">
      <alignment horizontal="left" vertical="center"/>
      <protection hidden="1"/>
    </xf>
    <xf numFmtId="0" fontId="2" fillId="9" borderId="33" xfId="0" applyFont="1" applyFill="1" applyBorder="1" applyAlignment="1" applyProtection="1">
      <alignment horizontal="left" vertical="center"/>
      <protection hidden="1"/>
    </xf>
    <xf numFmtId="0" fontId="28" fillId="9" borderId="29" xfId="0" applyFont="1" applyFill="1" applyBorder="1" applyAlignment="1" applyProtection="1">
      <alignment horizontal="center" vertical="center" wrapText="1"/>
      <protection locked="0" hidden="1"/>
    </xf>
    <xf numFmtId="0" fontId="65" fillId="9" borderId="36" xfId="0" applyFont="1" applyFill="1" applyBorder="1" applyAlignment="1" applyProtection="1">
      <alignment horizontal="left" vertical="center"/>
      <protection hidden="1"/>
    </xf>
    <xf numFmtId="0" fontId="28" fillId="9" borderId="29" xfId="0" applyFont="1" applyFill="1" applyBorder="1" applyAlignment="1" applyProtection="1">
      <alignment horizontal="center" vertical="justify" wrapText="1"/>
      <protection locked="0" hidden="1"/>
    </xf>
    <xf numFmtId="0" fontId="2" fillId="9" borderId="36" xfId="0" applyFont="1" applyFill="1" applyBorder="1" applyAlignment="1" applyProtection="1">
      <alignment horizontal="right" vertical="center"/>
      <protection hidden="1"/>
    </xf>
    <xf numFmtId="0" fontId="2" fillId="9" borderId="0" xfId="0" applyFont="1" applyFill="1" applyAlignment="1" applyProtection="1">
      <alignment horizontal="center"/>
      <protection hidden="1"/>
    </xf>
    <xf numFmtId="0" fontId="6" fillId="9" borderId="33" xfId="0" applyFont="1" applyFill="1" applyBorder="1" applyAlignment="1" applyProtection="1">
      <alignment vertical="center"/>
      <protection hidden="1"/>
    </xf>
    <xf numFmtId="0" fontId="2" fillId="8" borderId="26" xfId="0" applyFont="1" applyFill="1" applyBorder="1" applyAlignment="1" applyProtection="1">
      <alignment horizontal="center" vertical="center"/>
      <protection hidden="1"/>
    </xf>
    <xf numFmtId="0" fontId="2" fillId="8" borderId="0" xfId="0" applyFont="1" applyFill="1" applyAlignment="1" applyProtection="1">
      <alignment horizontal="center" vertical="center"/>
      <protection hidden="1"/>
    </xf>
    <xf numFmtId="0" fontId="3" fillId="8" borderId="34" xfId="0" applyFont="1" applyFill="1" applyBorder="1" applyAlignment="1" applyProtection="1">
      <alignment vertical="justify" wrapText="1"/>
      <protection hidden="1"/>
    </xf>
    <xf numFmtId="0" fontId="3" fillId="8" borderId="34" xfId="0" applyFont="1" applyFill="1" applyBorder="1" applyAlignment="1" applyProtection="1">
      <alignment horizontal="center" wrapText="1"/>
      <protection hidden="1"/>
    </xf>
    <xf numFmtId="0" fontId="3" fillId="8" borderId="0" xfId="0" applyFont="1" applyFill="1" applyAlignment="1" applyProtection="1">
      <alignment horizontal="center" vertical="center" wrapText="1"/>
      <protection hidden="1"/>
    </xf>
    <xf numFmtId="0" fontId="2" fillId="8" borderId="0" xfId="0" applyFont="1" applyFill="1" applyAlignment="1" applyProtection="1">
      <alignment vertical="center"/>
      <protection hidden="1"/>
    </xf>
    <xf numFmtId="14" fontId="8" fillId="8" borderId="0" xfId="0" applyNumberFormat="1" applyFont="1" applyFill="1" applyAlignment="1" applyProtection="1">
      <alignment horizontal="center" vertical="center"/>
      <protection hidden="1"/>
    </xf>
    <xf numFmtId="0" fontId="2" fillId="8" borderId="26" xfId="0" applyFont="1" applyFill="1" applyBorder="1" applyAlignment="1" applyProtection="1">
      <alignment vertical="center" wrapText="1"/>
      <protection hidden="1"/>
    </xf>
    <xf numFmtId="0" fontId="2" fillId="8" borderId="33" xfId="0" applyFont="1" applyFill="1" applyBorder="1" applyAlignment="1" applyProtection="1">
      <alignment vertical="center" wrapText="1"/>
      <protection hidden="1"/>
    </xf>
    <xf numFmtId="0" fontId="8" fillId="8" borderId="0" xfId="0" applyFont="1" applyFill="1" applyAlignment="1" applyProtection="1">
      <alignment horizontal="center" vertical="center"/>
      <protection hidden="1"/>
    </xf>
    <xf numFmtId="0" fontId="8" fillId="8" borderId="0" xfId="0" applyFont="1" applyFill="1" applyAlignment="1" applyProtection="1">
      <alignment horizontal="center"/>
      <protection hidden="1"/>
    </xf>
    <xf numFmtId="0" fontId="6" fillId="8" borderId="0" xfId="0" applyFont="1" applyFill="1" applyAlignment="1" applyProtection="1">
      <alignment horizontal="center" vertical="center"/>
      <protection hidden="1"/>
    </xf>
    <xf numFmtId="0" fontId="2" fillId="8" borderId="33" xfId="0" applyFont="1" applyFill="1" applyBorder="1" applyAlignment="1" applyProtection="1">
      <alignment horizontal="right" vertical="center"/>
      <protection hidden="1"/>
    </xf>
    <xf numFmtId="0" fontId="2" fillId="8" borderId="26" xfId="0" applyFont="1" applyFill="1" applyBorder="1" applyAlignment="1" applyProtection="1">
      <alignment vertical="center"/>
      <protection hidden="1"/>
    </xf>
    <xf numFmtId="0" fontId="6" fillId="8" borderId="41" xfId="0" applyFont="1" applyFill="1" applyBorder="1" applyAlignment="1" applyProtection="1">
      <alignment vertical="center"/>
      <protection hidden="1"/>
    </xf>
    <xf numFmtId="0" fontId="6" fillId="8" borderId="42" xfId="0" applyFont="1" applyFill="1" applyBorder="1" applyAlignment="1" applyProtection="1">
      <alignment vertical="center"/>
      <protection hidden="1"/>
    </xf>
    <xf numFmtId="0" fontId="6" fillId="8" borderId="42" xfId="0" applyFont="1" applyFill="1" applyBorder="1" applyAlignment="1" applyProtection="1">
      <alignment horizontal="center"/>
      <protection hidden="1"/>
    </xf>
    <xf numFmtId="0" fontId="6" fillId="8" borderId="42" xfId="0" applyFont="1" applyFill="1" applyBorder="1" applyAlignment="1" applyProtection="1">
      <alignment horizontal="center" vertical="center"/>
      <protection hidden="1"/>
    </xf>
    <xf numFmtId="0" fontId="6" fillId="8" borderId="43" xfId="0" applyFont="1" applyFill="1" applyBorder="1" applyAlignment="1" applyProtection="1">
      <alignment vertical="center"/>
      <protection hidden="1"/>
    </xf>
    <xf numFmtId="0" fontId="5" fillId="5" borderId="49" xfId="0" applyFont="1" applyFill="1" applyBorder="1" applyAlignment="1" applyProtection="1">
      <alignment horizontal="center" vertical="center" wrapText="1"/>
      <protection hidden="1"/>
    </xf>
    <xf numFmtId="0" fontId="4" fillId="5" borderId="49" xfId="0" applyFont="1" applyFill="1" applyBorder="1" applyAlignment="1" applyProtection="1">
      <alignment horizontal="center" vertical="center" wrapText="1"/>
      <protection hidden="1"/>
    </xf>
    <xf numFmtId="0" fontId="4" fillId="5" borderId="14" xfId="0" applyFont="1" applyFill="1" applyBorder="1" applyAlignment="1" applyProtection="1">
      <alignment horizontal="center" vertical="center" wrapText="1"/>
      <protection hidden="1"/>
    </xf>
    <xf numFmtId="0" fontId="6" fillId="5" borderId="49" xfId="0" applyFont="1" applyFill="1" applyBorder="1" applyAlignment="1" applyProtection="1">
      <alignment horizontal="center" vertical="center" wrapText="1"/>
      <protection hidden="1"/>
    </xf>
    <xf numFmtId="0" fontId="5" fillId="5" borderId="14" xfId="0" applyFont="1" applyFill="1" applyBorder="1" applyAlignment="1" applyProtection="1">
      <alignment horizontal="center" vertical="center" wrapText="1"/>
      <protection hidden="1"/>
    </xf>
    <xf numFmtId="0" fontId="5" fillId="4" borderId="16" xfId="0" applyFont="1" applyFill="1" applyBorder="1" applyAlignment="1" applyProtection="1">
      <alignment horizontal="center" vertical="center" wrapText="1"/>
      <protection hidden="1"/>
    </xf>
    <xf numFmtId="0" fontId="5" fillId="5" borderId="13" xfId="0" applyFont="1" applyFill="1" applyBorder="1" applyAlignment="1" applyProtection="1">
      <alignment horizontal="center" vertical="center" wrapText="1"/>
      <protection hidden="1"/>
    </xf>
    <xf numFmtId="0" fontId="12" fillId="5" borderId="49" xfId="0" applyFont="1" applyFill="1" applyBorder="1" applyAlignment="1" applyProtection="1">
      <alignment horizontal="center" vertical="center" wrapText="1"/>
      <protection hidden="1"/>
    </xf>
    <xf numFmtId="0" fontId="3" fillId="5" borderId="12" xfId="0" applyFont="1" applyFill="1" applyBorder="1" applyAlignment="1" applyProtection="1">
      <alignment vertical="center" wrapText="1"/>
      <protection hidden="1"/>
    </xf>
    <xf numFmtId="0" fontId="12" fillId="5" borderId="13" xfId="0" applyFont="1" applyFill="1" applyBorder="1" applyAlignment="1" applyProtection="1">
      <alignment horizontal="center" vertical="center" wrapText="1"/>
      <protection hidden="1"/>
    </xf>
    <xf numFmtId="0" fontId="5" fillId="5" borderId="51" xfId="0" applyFont="1" applyFill="1" applyBorder="1" applyAlignment="1" applyProtection="1">
      <alignment horizontal="center" vertical="center" wrapText="1"/>
      <protection hidden="1"/>
    </xf>
    <xf numFmtId="0" fontId="47" fillId="0" borderId="0" xfId="0" applyFont="1" applyProtection="1">
      <protection hidden="1"/>
    </xf>
    <xf numFmtId="0" fontId="14" fillId="0" borderId="0" xfId="0" applyFont="1" applyAlignment="1" applyProtection="1">
      <alignment horizontal="left" vertical="center" indent="1"/>
      <protection hidden="1"/>
    </xf>
    <xf numFmtId="0" fontId="4" fillId="0" borderId="3" xfId="0" applyFont="1" applyBorder="1" applyAlignment="1" applyProtection="1">
      <alignment horizontal="left" vertical="center" wrapText="1" inden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wrapText="1"/>
      <protection hidden="1"/>
    </xf>
    <xf numFmtId="0" fontId="38" fillId="0" borderId="1" xfId="0" applyFont="1" applyBorder="1" applyAlignment="1" applyProtection="1">
      <alignment wrapText="1"/>
      <protection hidden="1"/>
    </xf>
    <xf numFmtId="0" fontId="40" fillId="10" borderId="49" xfId="0" applyFont="1" applyFill="1" applyBorder="1" applyAlignment="1" applyProtection="1">
      <alignment horizontal="center" vertical="center" wrapText="1"/>
      <protection hidden="1"/>
    </xf>
    <xf numFmtId="0" fontId="40" fillId="10" borderId="7" xfId="0" applyFont="1" applyFill="1" applyBorder="1" applyAlignment="1" applyProtection="1">
      <alignment horizontal="center" vertical="center" wrapText="1"/>
      <protection hidden="1"/>
    </xf>
    <xf numFmtId="0" fontId="41" fillId="10" borderId="7" xfId="0" applyFont="1" applyFill="1" applyBorder="1" applyAlignment="1" applyProtection="1">
      <alignment horizontal="center" vertical="center" wrapText="1"/>
      <protection hidden="1"/>
    </xf>
    <xf numFmtId="0" fontId="5" fillId="6" borderId="14" xfId="0" applyFont="1" applyFill="1" applyBorder="1" applyAlignment="1" applyProtection="1">
      <alignment horizontal="left" vertical="center" wrapText="1" indent="1"/>
      <protection hidden="1"/>
    </xf>
    <xf numFmtId="0" fontId="5" fillId="6" borderId="3" xfId="0" applyFont="1" applyFill="1" applyBorder="1" applyAlignment="1" applyProtection="1">
      <alignment horizontal="center" vertical="center" wrapText="1"/>
      <protection hidden="1"/>
    </xf>
    <xf numFmtId="10" fontId="5" fillId="6" borderId="3" xfId="0" applyNumberFormat="1" applyFont="1" applyFill="1" applyBorder="1" applyAlignment="1" applyProtection="1">
      <alignment horizontal="center" vertical="center" wrapText="1"/>
      <protection hidden="1"/>
    </xf>
    <xf numFmtId="0" fontId="42" fillId="0" borderId="14" xfId="0" applyFont="1" applyBorder="1" applyAlignment="1" applyProtection="1">
      <alignment horizontal="center" vertical="center" wrapText="1"/>
      <protection hidden="1"/>
    </xf>
    <xf numFmtId="2" fontId="43" fillId="0" borderId="3" xfId="2" applyNumberFormat="1" applyFont="1" applyBorder="1" applyAlignment="1" applyProtection="1">
      <alignment horizontal="center" vertical="center" wrapText="1"/>
      <protection hidden="1"/>
    </xf>
    <xf numFmtId="2" fontId="41" fillId="0" borderId="3" xfId="0" applyNumberFormat="1" applyFont="1" applyBorder="1" applyAlignment="1" applyProtection="1">
      <alignment horizontal="center" vertical="center" wrapText="1"/>
      <protection hidden="1"/>
    </xf>
    <xf numFmtId="2" fontId="44" fillId="11" borderId="3" xfId="0" applyNumberFormat="1" applyFont="1" applyFill="1" applyBorder="1" applyAlignment="1" applyProtection="1">
      <alignment horizontal="center" vertical="center" wrapText="1"/>
      <protection hidden="1"/>
    </xf>
    <xf numFmtId="0" fontId="4" fillId="0" borderId="14" xfId="0" applyFont="1" applyBorder="1" applyAlignment="1" applyProtection="1">
      <alignment horizontal="left" vertical="center" wrapText="1" indent="1"/>
      <protection hidden="1"/>
    </xf>
    <xf numFmtId="10" fontId="5" fillId="0" borderId="3" xfId="0" applyNumberFormat="1" applyFont="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hidden="1"/>
    </xf>
    <xf numFmtId="0" fontId="4" fillId="12" borderId="14" xfId="0" applyFont="1" applyFill="1" applyBorder="1" applyAlignment="1" applyProtection="1">
      <alignment horizontal="left" vertical="center" wrapText="1" indent="1"/>
      <protection hidden="1"/>
    </xf>
    <xf numFmtId="0" fontId="4" fillId="12" borderId="3" xfId="0" applyFont="1" applyFill="1" applyBorder="1" applyAlignment="1" applyProtection="1">
      <alignment horizontal="center" vertical="center" wrapText="1"/>
      <protection hidden="1"/>
    </xf>
    <xf numFmtId="10" fontId="5" fillId="12" borderId="3" xfId="0" applyNumberFormat="1" applyFont="1" applyFill="1" applyBorder="1" applyAlignment="1" applyProtection="1">
      <alignment horizontal="center" vertical="center" wrapText="1"/>
      <protection hidden="1"/>
    </xf>
    <xf numFmtId="0" fontId="5" fillId="12" borderId="3" xfId="0" applyFont="1" applyFill="1" applyBorder="1" applyAlignment="1" applyProtection="1">
      <alignment horizontal="center" vertical="center" wrapText="1"/>
      <protection hidden="1"/>
    </xf>
    <xf numFmtId="0" fontId="5" fillId="12" borderId="14" xfId="0" applyFont="1" applyFill="1" applyBorder="1" applyAlignment="1" applyProtection="1">
      <alignment horizontal="left" vertical="center" wrapText="1" indent="1"/>
      <protection hidden="1"/>
    </xf>
    <xf numFmtId="0" fontId="40" fillId="0" borderId="14" xfId="0" applyFont="1" applyBorder="1" applyAlignment="1" applyProtection="1">
      <alignment horizontal="center" vertical="center" wrapText="1"/>
      <protection hidden="1"/>
    </xf>
    <xf numFmtId="0" fontId="16" fillId="0" borderId="0" xfId="0" applyFont="1" applyAlignment="1" applyProtection="1">
      <alignment horizontal="left" vertical="center" indent="1"/>
      <protection hidden="1"/>
    </xf>
    <xf numFmtId="0" fontId="15" fillId="0" borderId="0" xfId="0" applyFont="1" applyAlignment="1" applyProtection="1">
      <alignment horizontal="left" vertical="center" indent="1"/>
      <protection hidden="1"/>
    </xf>
    <xf numFmtId="2" fontId="5" fillId="6" borderId="3" xfId="0" applyNumberFormat="1" applyFont="1" applyFill="1" applyBorder="1" applyAlignment="1" applyProtection="1">
      <alignment horizontal="center" vertical="center" wrapText="1"/>
      <protection hidden="1"/>
    </xf>
    <xf numFmtId="2" fontId="5" fillId="0" borderId="3" xfId="0" applyNumberFormat="1" applyFont="1" applyBorder="1" applyAlignment="1" applyProtection="1">
      <alignment horizontal="center" vertical="center" wrapText="1"/>
      <protection hidden="1"/>
    </xf>
    <xf numFmtId="2" fontId="2" fillId="6" borderId="3" xfId="0" applyNumberFormat="1" applyFont="1" applyFill="1" applyBorder="1" applyAlignment="1" applyProtection="1">
      <alignment horizontal="center" vertical="center" wrapText="1"/>
      <protection hidden="1"/>
    </xf>
    <xf numFmtId="2" fontId="2" fillId="0" borderId="3" xfId="0" applyNumberFormat="1" applyFont="1" applyBorder="1" applyAlignment="1" applyProtection="1">
      <alignment horizontal="center" vertical="center" wrapText="1"/>
      <protection hidden="1"/>
    </xf>
    <xf numFmtId="2" fontId="2" fillId="12" borderId="3" xfId="0" applyNumberFormat="1" applyFont="1" applyFill="1" applyBorder="1" applyAlignment="1" applyProtection="1">
      <alignment horizontal="center" vertical="center" wrapText="1"/>
      <protection hidden="1"/>
    </xf>
    <xf numFmtId="4" fontId="5" fillId="12" borderId="3" xfId="0" applyNumberFormat="1" applyFont="1" applyFill="1" applyBorder="1" applyAlignment="1" applyProtection="1">
      <alignment horizontal="center" vertical="center" wrapText="1"/>
      <protection hidden="1"/>
    </xf>
    <xf numFmtId="9" fontId="5" fillId="6" borderId="3" xfId="2" applyFont="1" applyFill="1" applyBorder="1" applyAlignment="1" applyProtection="1">
      <alignment horizontal="center" vertical="center" wrapText="1"/>
      <protection hidden="1"/>
    </xf>
    <xf numFmtId="10" fontId="5" fillId="6" borderId="3" xfId="2" applyNumberFormat="1" applyFont="1" applyFill="1" applyBorder="1" applyAlignment="1" applyProtection="1">
      <alignment horizontal="center" vertical="center" wrapText="1"/>
      <protection hidden="1"/>
    </xf>
    <xf numFmtId="9" fontId="5" fillId="0" borderId="3" xfId="2" applyFont="1" applyFill="1" applyBorder="1" applyAlignment="1" applyProtection="1">
      <alignment horizontal="center" vertical="center" wrapText="1"/>
      <protection hidden="1"/>
    </xf>
    <xf numFmtId="10" fontId="5" fillId="0" borderId="3" xfId="2" applyNumberFormat="1" applyFont="1" applyFill="1" applyBorder="1" applyAlignment="1" applyProtection="1">
      <alignment horizontal="center" vertical="center" wrapText="1"/>
      <protection hidden="1"/>
    </xf>
    <xf numFmtId="2" fontId="5" fillId="12" borderId="3" xfId="0" applyNumberFormat="1" applyFont="1" applyFill="1" applyBorder="1" applyAlignment="1" applyProtection="1">
      <alignment horizontal="center" vertical="center" wrapText="1"/>
      <protection hidden="1"/>
    </xf>
    <xf numFmtId="9" fontId="5" fillId="12" borderId="3" xfId="2" applyFont="1" applyFill="1" applyBorder="1" applyAlignment="1" applyProtection="1">
      <alignment horizontal="center" vertical="center" wrapText="1"/>
      <protection hidden="1"/>
    </xf>
    <xf numFmtId="10" fontId="5" fillId="12" borderId="3" xfId="2" applyNumberFormat="1" applyFont="1" applyFill="1" applyBorder="1" applyAlignment="1" applyProtection="1">
      <alignment horizontal="center" vertical="center" wrapText="1"/>
      <protection hidden="1"/>
    </xf>
    <xf numFmtId="2" fontId="5" fillId="12" borderId="3" xfId="0" applyNumberFormat="1" applyFont="1" applyFill="1" applyBorder="1" applyAlignment="1" applyProtection="1">
      <alignment horizontal="center" wrapText="1"/>
      <protection hidden="1"/>
    </xf>
    <xf numFmtId="0" fontId="38" fillId="0" borderId="0" xfId="0" applyFont="1" applyAlignment="1" applyProtection="1">
      <alignment wrapText="1"/>
      <protection hidden="1"/>
    </xf>
    <xf numFmtId="0" fontId="50" fillId="0" borderId="0" xfId="0" applyFont="1" applyAlignment="1" applyProtection="1">
      <alignment vertical="top" wrapText="1"/>
      <protection hidden="1"/>
    </xf>
    <xf numFmtId="0" fontId="53" fillId="0" borderId="0" xfId="0" applyFont="1" applyAlignment="1" applyProtection="1">
      <alignment vertical="center" wrapText="1"/>
      <protection hidden="1"/>
    </xf>
    <xf numFmtId="0" fontId="0" fillId="0" borderId="0" xfId="0" applyProtection="1">
      <protection hidden="1"/>
    </xf>
    <xf numFmtId="0" fontId="38" fillId="0" borderId="3" xfId="0" applyFont="1" applyBorder="1" applyAlignment="1" applyProtection="1">
      <alignment horizontal="center" vertical="center" wrapText="1"/>
      <protection hidden="1"/>
    </xf>
    <xf numFmtId="0" fontId="55" fillId="0" borderId="7" xfId="0" applyFont="1" applyBorder="1" applyAlignment="1" applyProtection="1">
      <alignment horizontal="center" vertical="center" wrapText="1"/>
      <protection hidden="1"/>
    </xf>
    <xf numFmtId="0" fontId="39" fillId="0" borderId="7" xfId="0" applyFont="1" applyBorder="1" applyAlignment="1" applyProtection="1">
      <alignment horizontal="center" vertical="center" wrapText="1"/>
      <protection hidden="1"/>
    </xf>
    <xf numFmtId="0" fontId="56" fillId="0" borderId="14" xfId="0" applyFont="1" applyBorder="1" applyAlignment="1" applyProtection="1">
      <alignment horizontal="center" vertical="center" wrapText="1"/>
      <protection hidden="1"/>
    </xf>
    <xf numFmtId="10" fontId="57" fillId="0" borderId="3" xfId="0" applyNumberFormat="1" applyFont="1" applyBorder="1" applyAlignment="1" applyProtection="1">
      <alignment horizontal="center" vertical="center" wrapText="1"/>
      <protection hidden="1"/>
    </xf>
    <xf numFmtId="0" fontId="40" fillId="4" borderId="57" xfId="0" applyFont="1" applyFill="1" applyBorder="1" applyAlignment="1" applyProtection="1">
      <alignment horizontal="center" vertical="center" wrapText="1"/>
      <protection hidden="1"/>
    </xf>
    <xf numFmtId="0" fontId="54" fillId="4" borderId="57" xfId="0" applyFont="1" applyFill="1" applyBorder="1" applyAlignment="1" applyProtection="1">
      <alignment horizontal="center" vertical="center" wrapText="1"/>
      <protection hidden="1"/>
    </xf>
    <xf numFmtId="0" fontId="0" fillId="0" borderId="57" xfId="0" applyBorder="1" applyAlignment="1" applyProtection="1">
      <alignment wrapText="1"/>
      <protection hidden="1"/>
    </xf>
    <xf numFmtId="0" fontId="0" fillId="0" borderId="57" xfId="0" applyBorder="1" applyAlignment="1" applyProtection="1">
      <alignment horizontal="center" vertical="center"/>
      <protection hidden="1"/>
    </xf>
    <xf numFmtId="164" fontId="0" fillId="0" borderId="57" xfId="0" applyNumberFormat="1" applyBorder="1" applyAlignment="1" applyProtection="1">
      <alignment horizontal="center" vertical="center"/>
      <protection hidden="1"/>
    </xf>
    <xf numFmtId="166" fontId="0" fillId="0" borderId="57" xfId="0" applyNumberFormat="1" applyBorder="1" applyAlignment="1" applyProtection="1">
      <alignment horizontal="center" vertical="center"/>
      <protection hidden="1"/>
    </xf>
    <xf numFmtId="0" fontId="0" fillId="0" borderId="57" xfId="0" applyBorder="1" applyAlignment="1" applyProtection="1">
      <alignment horizontal="center" vertical="center" wrapText="1"/>
      <protection hidden="1"/>
    </xf>
    <xf numFmtId="10" fontId="0" fillId="0" borderId="57" xfId="2" applyNumberFormat="1" applyFont="1" applyBorder="1" applyAlignment="1" applyProtection="1">
      <alignment horizontal="center" vertical="center"/>
      <protection hidden="1"/>
    </xf>
    <xf numFmtId="14" fontId="0" fillId="0" borderId="57" xfId="0" applyNumberFormat="1" applyBorder="1" applyAlignment="1" applyProtection="1">
      <alignment horizontal="center" vertical="center"/>
      <protection hidden="1"/>
    </xf>
    <xf numFmtId="2" fontId="42" fillId="0" borderId="14" xfId="0" applyNumberFormat="1" applyFont="1" applyBorder="1" applyAlignment="1" applyProtection="1">
      <alignment horizontal="center" vertical="center" wrapText="1"/>
      <protection hidden="1"/>
    </xf>
    <xf numFmtId="0" fontId="62" fillId="9" borderId="27" xfId="0" applyFont="1" applyFill="1" applyBorder="1" applyAlignment="1" applyProtection="1">
      <alignment horizontal="left" vertical="center"/>
      <protection locked="0" hidden="1"/>
    </xf>
    <xf numFmtId="0" fontId="62" fillId="9" borderId="31" xfId="0" applyFont="1" applyFill="1" applyBorder="1" applyAlignment="1" applyProtection="1">
      <alignment horizontal="left" vertical="center"/>
      <protection locked="0" hidden="1"/>
    </xf>
    <xf numFmtId="0" fontId="62" fillId="9" borderId="28" xfId="0" applyFont="1" applyFill="1" applyBorder="1" applyAlignment="1" applyProtection="1">
      <alignment horizontal="left" vertical="center"/>
      <protection locked="0" hidden="1"/>
    </xf>
    <xf numFmtId="0" fontId="62" fillId="9" borderId="39" xfId="0" applyFont="1" applyFill="1" applyBorder="1" applyAlignment="1" applyProtection="1">
      <alignment horizontal="left" vertical="top"/>
      <protection locked="0" hidden="1"/>
    </xf>
    <xf numFmtId="0" fontId="62" fillId="9" borderId="34" xfId="0" applyFont="1" applyFill="1" applyBorder="1" applyAlignment="1" applyProtection="1">
      <alignment horizontal="left" vertical="top"/>
      <protection locked="0" hidden="1"/>
    </xf>
    <xf numFmtId="0" fontId="62" fillId="9" borderId="40" xfId="0" applyFont="1" applyFill="1" applyBorder="1" applyAlignment="1" applyProtection="1">
      <alignment horizontal="left" vertical="top"/>
      <protection locked="0" hidden="1"/>
    </xf>
    <xf numFmtId="0" fontId="28" fillId="8" borderId="27" xfId="0" applyFont="1" applyFill="1" applyBorder="1" applyAlignment="1" applyProtection="1">
      <alignment horizontal="left" vertical="top" wrapText="1"/>
      <protection locked="0" hidden="1"/>
    </xf>
    <xf numFmtId="0" fontId="28" fillId="8" borderId="31" xfId="0" applyFont="1" applyFill="1" applyBorder="1" applyAlignment="1" applyProtection="1">
      <alignment horizontal="left" vertical="top" wrapText="1"/>
      <protection locked="0" hidden="1"/>
    </xf>
    <xf numFmtId="0" fontId="28" fillId="8" borderId="28" xfId="0" applyFont="1" applyFill="1" applyBorder="1" applyAlignment="1" applyProtection="1">
      <alignment horizontal="left" vertical="top" wrapText="1"/>
      <protection locked="0" hidden="1"/>
    </xf>
    <xf numFmtId="0" fontId="2" fillId="9" borderId="58" xfId="0" applyFont="1" applyFill="1" applyBorder="1" applyAlignment="1" applyProtection="1">
      <alignment horizontal="left" vertical="center"/>
      <protection hidden="1"/>
    </xf>
    <xf numFmtId="0" fontId="2" fillId="9" borderId="59" xfId="0" applyFont="1" applyFill="1" applyBorder="1" applyAlignment="1" applyProtection="1">
      <alignment horizontal="left" vertical="center"/>
      <protection hidden="1"/>
    </xf>
    <xf numFmtId="0" fontId="2" fillId="9" borderId="60" xfId="0" applyFont="1" applyFill="1" applyBorder="1" applyAlignment="1" applyProtection="1">
      <alignment horizontal="left" vertical="center"/>
      <protection hidden="1"/>
    </xf>
    <xf numFmtId="0" fontId="28" fillId="9" borderId="27" xfId="0" applyFont="1" applyFill="1" applyBorder="1" applyAlignment="1" applyProtection="1">
      <alignment horizontal="left" vertical="center" wrapText="1"/>
      <protection locked="0" hidden="1"/>
    </xf>
    <xf numFmtId="0" fontId="28" fillId="9" borderId="31" xfId="0" applyFont="1" applyFill="1" applyBorder="1" applyAlignment="1" applyProtection="1">
      <alignment horizontal="left" vertical="center" wrapText="1"/>
      <protection locked="0" hidden="1"/>
    </xf>
    <xf numFmtId="0" fontId="28" fillId="9" borderId="28" xfId="0" applyFont="1" applyFill="1" applyBorder="1" applyAlignment="1" applyProtection="1">
      <alignment horizontal="left" vertical="center" wrapText="1"/>
      <protection locked="0" hidden="1"/>
    </xf>
    <xf numFmtId="0" fontId="26" fillId="9" borderId="26" xfId="0" applyFont="1" applyFill="1" applyBorder="1" applyAlignment="1" applyProtection="1">
      <alignment horizontal="right" vertical="center" wrapText="1"/>
      <protection hidden="1"/>
    </xf>
    <xf numFmtId="0" fontId="26" fillId="9" borderId="33" xfId="0" applyFont="1" applyFill="1" applyBorder="1" applyAlignment="1" applyProtection="1">
      <alignment horizontal="right" vertical="center" wrapText="1"/>
      <protection hidden="1"/>
    </xf>
    <xf numFmtId="0" fontId="28" fillId="9" borderId="27" xfId="0" applyFont="1" applyFill="1" applyBorder="1" applyAlignment="1" applyProtection="1">
      <alignment horizontal="left" vertical="center"/>
      <protection locked="0" hidden="1"/>
    </xf>
    <xf numFmtId="0" fontId="28" fillId="9" borderId="31" xfId="0" applyFont="1" applyFill="1" applyBorder="1" applyAlignment="1" applyProtection="1">
      <alignment horizontal="left" vertical="center"/>
      <protection locked="0" hidden="1"/>
    </xf>
    <xf numFmtId="0" fontId="28" fillId="9" borderId="28" xfId="0" applyFont="1" applyFill="1" applyBorder="1" applyAlignment="1" applyProtection="1">
      <alignment horizontal="left" vertical="center"/>
      <protection locked="0" hidden="1"/>
    </xf>
    <xf numFmtId="0" fontId="26" fillId="9" borderId="36" xfId="0" applyFont="1" applyFill="1" applyBorder="1" applyAlignment="1" applyProtection="1">
      <alignment horizontal="right"/>
      <protection hidden="1"/>
    </xf>
    <xf numFmtId="0" fontId="26" fillId="9" borderId="0" xfId="0" applyFont="1" applyFill="1" applyAlignment="1" applyProtection="1">
      <alignment horizontal="right"/>
      <protection hidden="1"/>
    </xf>
    <xf numFmtId="0" fontId="26" fillId="9" borderId="33" xfId="0" applyFont="1" applyFill="1" applyBorder="1" applyAlignment="1" applyProtection="1">
      <alignment horizontal="right"/>
      <protection hidden="1"/>
    </xf>
    <xf numFmtId="0" fontId="2" fillId="9" borderId="58" xfId="0" applyFont="1" applyFill="1" applyBorder="1" applyAlignment="1" applyProtection="1">
      <alignment horizontal="left" vertical="center" wrapText="1"/>
      <protection hidden="1"/>
    </xf>
    <xf numFmtId="0" fontId="2" fillId="9" borderId="59" xfId="0" applyFont="1" applyFill="1" applyBorder="1" applyAlignment="1" applyProtection="1">
      <alignment horizontal="left" vertical="center" wrapText="1"/>
      <protection hidden="1"/>
    </xf>
    <xf numFmtId="0" fontId="2" fillId="9" borderId="60" xfId="0" applyFont="1" applyFill="1" applyBorder="1" applyAlignment="1" applyProtection="1">
      <alignment horizontal="left" vertical="center" wrapText="1"/>
      <protection hidden="1"/>
    </xf>
    <xf numFmtId="0" fontId="32" fillId="9" borderId="0" xfId="0" applyFont="1" applyFill="1" applyAlignment="1" applyProtection="1">
      <alignment horizontal="right"/>
      <protection hidden="1"/>
    </xf>
    <xf numFmtId="0" fontId="26" fillId="9" borderId="26" xfId="0" applyFont="1" applyFill="1" applyBorder="1" applyAlignment="1" applyProtection="1">
      <alignment horizontal="right" vertical="center"/>
      <protection hidden="1"/>
    </xf>
    <xf numFmtId="0" fontId="26" fillId="9" borderId="33" xfId="0" applyFont="1" applyFill="1" applyBorder="1" applyAlignment="1" applyProtection="1">
      <alignment horizontal="right" vertical="center"/>
      <protection hidden="1"/>
    </xf>
    <xf numFmtId="0" fontId="2" fillId="9" borderId="26" xfId="0" applyFont="1" applyFill="1" applyBorder="1" applyAlignment="1" applyProtection="1">
      <alignment horizontal="center" vertical="center"/>
      <protection hidden="1"/>
    </xf>
    <xf numFmtId="0" fontId="2" fillId="9" borderId="0" xfId="0" applyFont="1" applyFill="1" applyAlignment="1" applyProtection="1">
      <alignment horizontal="center" vertical="center"/>
      <protection hidden="1"/>
    </xf>
    <xf numFmtId="0" fontId="61" fillId="14" borderId="20" xfId="0" applyFont="1" applyFill="1" applyBorder="1" applyAlignment="1" applyProtection="1">
      <alignment horizontal="center" vertical="center" wrapText="1"/>
      <protection hidden="1"/>
    </xf>
    <xf numFmtId="0" fontId="61" fillId="14" borderId="21" xfId="0" applyFont="1" applyFill="1" applyBorder="1" applyAlignment="1" applyProtection="1">
      <alignment horizontal="center" vertical="center" wrapText="1"/>
      <protection hidden="1"/>
    </xf>
    <xf numFmtId="0" fontId="61" fillId="14" borderId="22" xfId="0" applyFont="1" applyFill="1" applyBorder="1" applyAlignment="1" applyProtection="1">
      <alignment horizontal="center" vertical="center" wrapText="1"/>
      <protection hidden="1"/>
    </xf>
    <xf numFmtId="0" fontId="28" fillId="9" borderId="27" xfId="0" applyFont="1" applyFill="1" applyBorder="1" applyAlignment="1" applyProtection="1">
      <alignment horizontal="left" wrapText="1"/>
      <protection locked="0" hidden="1"/>
    </xf>
    <xf numFmtId="0" fontId="28" fillId="9" borderId="31" xfId="0" applyFont="1" applyFill="1" applyBorder="1" applyAlignment="1" applyProtection="1">
      <alignment horizontal="left" wrapText="1"/>
      <protection locked="0" hidden="1"/>
    </xf>
    <xf numFmtId="0" fontId="28" fillId="9" borderId="28" xfId="0" applyFont="1" applyFill="1" applyBorder="1" applyAlignment="1" applyProtection="1">
      <alignment horizontal="left" wrapText="1"/>
      <protection locked="0" hidden="1"/>
    </xf>
    <xf numFmtId="0" fontId="26" fillId="9" borderId="0" xfId="0" applyFont="1" applyFill="1" applyAlignment="1" applyProtection="1">
      <alignment horizontal="right" vertical="center"/>
      <protection hidden="1"/>
    </xf>
    <xf numFmtId="0" fontId="31" fillId="9" borderId="27" xfId="1" applyNumberFormat="1" applyFont="1" applyFill="1" applyBorder="1" applyAlignment="1" applyProtection="1">
      <alignment horizontal="center" vertical="center"/>
      <protection locked="0" hidden="1"/>
    </xf>
    <xf numFmtId="0" fontId="31" fillId="9" borderId="31" xfId="1" applyNumberFormat="1" applyFont="1" applyFill="1" applyBorder="1" applyAlignment="1" applyProtection="1">
      <alignment horizontal="center" vertical="center"/>
      <protection locked="0" hidden="1"/>
    </xf>
    <xf numFmtId="0" fontId="31" fillId="9" borderId="28" xfId="1" applyNumberFormat="1" applyFont="1" applyFill="1" applyBorder="1" applyAlignment="1" applyProtection="1">
      <alignment horizontal="center" vertical="center"/>
      <protection locked="0" hidden="1"/>
    </xf>
    <xf numFmtId="0" fontId="27" fillId="9" borderId="0" xfId="0" applyFont="1" applyFill="1" applyAlignment="1" applyProtection="1">
      <alignment horizontal="left" vertical="center"/>
      <protection hidden="1"/>
    </xf>
    <xf numFmtId="49" fontId="28" fillId="9" borderId="27" xfId="0" applyNumberFormat="1" applyFont="1" applyFill="1" applyBorder="1" applyAlignment="1" applyProtection="1">
      <alignment horizontal="center" vertical="center"/>
      <protection locked="0" hidden="1"/>
    </xf>
    <xf numFmtId="49" fontId="28" fillId="9" borderId="28" xfId="0" applyNumberFormat="1" applyFont="1" applyFill="1" applyBorder="1" applyAlignment="1" applyProtection="1">
      <alignment horizontal="center" vertical="center"/>
      <protection locked="0" hidden="1"/>
    </xf>
    <xf numFmtId="164" fontId="28" fillId="9" borderId="27" xfId="0" applyNumberFormat="1" applyFont="1" applyFill="1" applyBorder="1" applyAlignment="1" applyProtection="1">
      <alignment horizontal="center" vertical="center"/>
      <protection locked="0" hidden="1"/>
    </xf>
    <xf numFmtId="164" fontId="28" fillId="9" borderId="31" xfId="0" applyNumberFormat="1" applyFont="1" applyFill="1" applyBorder="1" applyAlignment="1" applyProtection="1">
      <alignment horizontal="center" vertical="center"/>
      <protection locked="0" hidden="1"/>
    </xf>
    <xf numFmtId="164" fontId="28" fillId="9" borderId="28" xfId="0" applyNumberFormat="1" applyFont="1" applyFill="1" applyBorder="1" applyAlignment="1" applyProtection="1">
      <alignment horizontal="center" vertical="center"/>
      <protection locked="0" hidden="1"/>
    </xf>
    <xf numFmtId="165" fontId="28" fillId="9" borderId="29" xfId="0" applyNumberFormat="1" applyFont="1" applyFill="1" applyBorder="1" applyAlignment="1" applyProtection="1">
      <alignment horizontal="center" vertical="center"/>
      <protection locked="0" hidden="1"/>
    </xf>
    <xf numFmtId="167" fontId="28" fillId="9" borderId="27" xfId="0" applyNumberFormat="1" applyFont="1" applyFill="1" applyBorder="1" applyAlignment="1" applyProtection="1">
      <alignment horizontal="center" vertical="center"/>
      <protection locked="0" hidden="1"/>
    </xf>
    <xf numFmtId="167" fontId="28" fillId="9" borderId="28" xfId="0" applyNumberFormat="1" applyFont="1" applyFill="1" applyBorder="1" applyAlignment="1" applyProtection="1">
      <alignment horizontal="center" vertical="center"/>
      <protection locked="0" hidden="1"/>
    </xf>
    <xf numFmtId="166" fontId="28" fillId="9" borderId="27" xfId="0" applyNumberFormat="1" applyFont="1" applyFill="1" applyBorder="1" applyAlignment="1" applyProtection="1">
      <alignment horizontal="center" vertical="center"/>
      <protection locked="0" hidden="1"/>
    </xf>
    <xf numFmtId="166" fontId="28" fillId="9" borderId="28" xfId="0" applyNumberFormat="1" applyFont="1" applyFill="1" applyBorder="1" applyAlignment="1" applyProtection="1">
      <alignment horizontal="center" vertical="center"/>
      <protection locked="0" hidden="1"/>
    </xf>
    <xf numFmtId="14" fontId="28" fillId="8" borderId="27" xfId="0" applyNumberFormat="1" applyFont="1" applyFill="1" applyBorder="1" applyAlignment="1" applyProtection="1">
      <alignment horizontal="center" vertical="center"/>
      <protection locked="0" hidden="1"/>
    </xf>
    <xf numFmtId="14" fontId="28" fillId="8" borderId="28" xfId="0" applyNumberFormat="1" applyFont="1" applyFill="1" applyBorder="1" applyAlignment="1" applyProtection="1">
      <alignment horizontal="center" vertical="center"/>
      <protection locked="0" hidden="1"/>
    </xf>
    <xf numFmtId="0" fontId="9" fillId="8" borderId="24" xfId="0" applyFont="1" applyFill="1" applyBorder="1" applyAlignment="1" applyProtection="1">
      <alignment horizontal="center" vertical="center"/>
      <protection hidden="1"/>
    </xf>
    <xf numFmtId="0" fontId="9" fillId="8" borderId="0" xfId="0" applyFont="1" applyFill="1" applyAlignment="1" applyProtection="1">
      <alignment horizontal="center" vertical="center"/>
      <protection hidden="1"/>
    </xf>
    <xf numFmtId="14" fontId="8" fillId="8" borderId="24" xfId="0" applyNumberFormat="1" applyFont="1" applyFill="1" applyBorder="1" applyAlignment="1" applyProtection="1">
      <alignment horizontal="left" vertical="center"/>
      <protection hidden="1"/>
    </xf>
    <xf numFmtId="0" fontId="25" fillId="7" borderId="17" xfId="0" applyFont="1" applyFill="1" applyBorder="1" applyAlignment="1" applyProtection="1">
      <alignment horizontal="center" vertical="center" wrapText="1"/>
      <protection hidden="1"/>
    </xf>
    <xf numFmtId="0" fontId="25" fillId="7" borderId="18" xfId="0" applyFont="1" applyFill="1" applyBorder="1" applyAlignment="1" applyProtection="1">
      <alignment horizontal="center" vertical="center" wrapText="1"/>
      <protection hidden="1"/>
    </xf>
    <xf numFmtId="0" fontId="25" fillId="7" borderId="19" xfId="0" applyFont="1" applyFill="1" applyBorder="1" applyAlignment="1" applyProtection="1">
      <alignment horizontal="center" vertical="center" wrapText="1"/>
      <protection hidden="1"/>
    </xf>
    <xf numFmtId="0" fontId="25" fillId="7" borderId="20" xfId="0" applyFont="1" applyFill="1" applyBorder="1" applyAlignment="1" applyProtection="1">
      <alignment horizontal="center" vertical="center"/>
      <protection hidden="1"/>
    </xf>
    <xf numFmtId="0" fontId="25" fillId="7" borderId="21" xfId="0" applyFont="1" applyFill="1" applyBorder="1" applyAlignment="1" applyProtection="1">
      <alignment horizontal="center" vertical="center"/>
      <protection hidden="1"/>
    </xf>
    <xf numFmtId="0" fontId="25" fillId="7" borderId="22" xfId="0" applyFont="1" applyFill="1" applyBorder="1" applyAlignment="1" applyProtection="1">
      <alignment horizontal="center" vertical="center"/>
      <protection hidden="1"/>
    </xf>
    <xf numFmtId="14" fontId="30" fillId="8" borderId="0" xfId="0" applyNumberFormat="1" applyFont="1" applyFill="1" applyAlignment="1" applyProtection="1">
      <alignment horizontal="left" vertical="center"/>
      <protection hidden="1"/>
    </xf>
    <xf numFmtId="0" fontId="28" fillId="8" borderId="27" xfId="0" applyFont="1" applyFill="1" applyBorder="1" applyAlignment="1" applyProtection="1">
      <alignment vertical="center"/>
      <protection locked="0" hidden="1"/>
    </xf>
    <xf numFmtId="0" fontId="28" fillId="8" borderId="31" xfId="0" applyFont="1" applyFill="1" applyBorder="1" applyAlignment="1" applyProtection="1">
      <alignment vertical="center"/>
      <protection locked="0" hidden="1"/>
    </xf>
    <xf numFmtId="0" fontId="28" fillId="8" borderId="28" xfId="0" applyFont="1" applyFill="1" applyBorder="1" applyAlignment="1" applyProtection="1">
      <alignment vertical="center"/>
      <protection locked="0" hidden="1"/>
    </xf>
    <xf numFmtId="0" fontId="28" fillId="8" borderId="27" xfId="0" applyFont="1" applyFill="1" applyBorder="1" applyAlignment="1" applyProtection="1">
      <alignment horizontal="center" vertical="center"/>
      <protection locked="0" hidden="1"/>
    </xf>
    <xf numFmtId="0" fontId="28" fillId="8" borderId="31" xfId="0" applyFont="1" applyFill="1" applyBorder="1" applyAlignment="1" applyProtection="1">
      <alignment horizontal="center" vertical="center"/>
      <protection locked="0" hidden="1"/>
    </xf>
    <xf numFmtId="0" fontId="28" fillId="8" borderId="28" xfId="0" applyFont="1" applyFill="1" applyBorder="1" applyAlignment="1" applyProtection="1">
      <alignment horizontal="center" vertical="center"/>
      <protection locked="0" hidden="1"/>
    </xf>
    <xf numFmtId="0" fontId="7" fillId="3" borderId="16" xfId="0" applyFont="1" applyFill="1" applyBorder="1" applyAlignment="1" applyProtection="1">
      <alignment horizontal="center" vertical="center" wrapText="1"/>
      <protection hidden="1"/>
    </xf>
    <xf numFmtId="0" fontId="7" fillId="3" borderId="49"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0" fontId="36" fillId="2" borderId="52" xfId="0" applyFont="1" applyFill="1" applyBorder="1" applyAlignment="1" applyProtection="1">
      <alignment horizontal="center" vertical="center" wrapText="1"/>
      <protection hidden="1"/>
    </xf>
    <xf numFmtId="0" fontId="36" fillId="2" borderId="53" xfId="0" applyFont="1" applyFill="1" applyBorder="1" applyAlignment="1" applyProtection="1">
      <alignment horizontal="center" vertical="center" wrapText="1"/>
      <protection hidden="1"/>
    </xf>
    <xf numFmtId="0" fontId="36" fillId="2" borderId="54" xfId="0" applyFont="1" applyFill="1" applyBorder="1" applyAlignment="1" applyProtection="1">
      <alignment horizontal="center" vertical="center" wrapText="1"/>
      <protection hidden="1"/>
    </xf>
    <xf numFmtId="0" fontId="7" fillId="13" borderId="50" xfId="0" applyFont="1" applyFill="1" applyBorder="1" applyAlignment="1" applyProtection="1">
      <alignment horizontal="left" vertical="center" wrapText="1"/>
      <protection hidden="1"/>
    </xf>
    <xf numFmtId="0" fontId="7" fillId="13" borderId="31" xfId="0" applyFont="1" applyFill="1" applyBorder="1" applyAlignment="1" applyProtection="1">
      <alignment horizontal="left" vertical="center" wrapText="1"/>
      <protection hidden="1"/>
    </xf>
    <xf numFmtId="0" fontId="7" fillId="13" borderId="35" xfId="0" applyFont="1" applyFill="1" applyBorder="1" applyAlignment="1" applyProtection="1">
      <alignment horizontal="left" vertical="center" wrapText="1"/>
      <protection hidden="1"/>
    </xf>
    <xf numFmtId="0" fontId="7" fillId="13" borderId="65" xfId="0" applyFont="1" applyFill="1" applyBorder="1" applyAlignment="1" applyProtection="1">
      <alignment horizontal="left" vertical="center" wrapText="1"/>
      <protection hidden="1"/>
    </xf>
    <xf numFmtId="0" fontId="7" fillId="13" borderId="66" xfId="0" applyFont="1" applyFill="1" applyBorder="1" applyAlignment="1" applyProtection="1">
      <alignment horizontal="left" vertical="center" wrapText="1"/>
      <protection hidden="1"/>
    </xf>
    <xf numFmtId="0" fontId="7" fillId="13" borderId="67" xfId="0" applyFont="1" applyFill="1" applyBorder="1" applyAlignment="1" applyProtection="1">
      <alignment horizontal="left" vertical="center" wrapText="1"/>
      <protection hidden="1"/>
    </xf>
    <xf numFmtId="0" fontId="2" fillId="3" borderId="16" xfId="0" applyFont="1" applyFill="1" applyBorder="1" applyAlignment="1" applyProtection="1">
      <alignment horizontal="center" vertical="center" wrapText="1"/>
      <protection hidden="1"/>
    </xf>
    <xf numFmtId="0" fontId="2" fillId="3" borderId="49" xfId="0" applyFont="1" applyFill="1" applyBorder="1" applyAlignment="1" applyProtection="1">
      <alignment horizontal="center" vertical="center" wrapText="1"/>
      <protection hidden="1"/>
    </xf>
    <xf numFmtId="0" fontId="2" fillId="3" borderId="48" xfId="0" applyFont="1" applyFill="1" applyBorder="1" applyAlignment="1" applyProtection="1">
      <alignment horizontal="center" vertical="center" wrapText="1"/>
      <protection hidden="1"/>
    </xf>
    <xf numFmtId="0" fontId="45" fillId="2" borderId="52" xfId="0" applyFont="1" applyFill="1" applyBorder="1" applyAlignment="1" applyProtection="1">
      <alignment horizontal="center" vertical="center" wrapText="1"/>
      <protection hidden="1"/>
    </xf>
    <xf numFmtId="0" fontId="45" fillId="2" borderId="53" xfId="0" applyFont="1" applyFill="1" applyBorder="1" applyAlignment="1" applyProtection="1">
      <alignment horizontal="center" vertical="center" wrapText="1"/>
      <protection hidden="1"/>
    </xf>
    <xf numFmtId="0" fontId="45" fillId="2" borderId="54" xfId="0" applyFont="1" applyFill="1" applyBorder="1" applyAlignment="1" applyProtection="1">
      <alignment horizontal="center" vertical="center" wrapText="1"/>
      <protection hidden="1"/>
    </xf>
    <xf numFmtId="0" fontId="5" fillId="3" borderId="16" xfId="0" applyFont="1" applyFill="1" applyBorder="1" applyAlignment="1" applyProtection="1">
      <alignment horizontal="center" vertical="center" wrapText="1"/>
      <protection hidden="1"/>
    </xf>
    <xf numFmtId="0" fontId="5" fillId="3" borderId="49" xfId="0" applyFont="1" applyFill="1" applyBorder="1" applyAlignment="1" applyProtection="1">
      <alignment horizontal="center" vertical="center" wrapText="1"/>
      <protection hidden="1"/>
    </xf>
    <xf numFmtId="0" fontId="5" fillId="3" borderId="48" xfId="0" applyFont="1" applyFill="1" applyBorder="1" applyAlignment="1" applyProtection="1">
      <alignment horizontal="center" vertical="center" wrapText="1"/>
      <protection hidden="1"/>
    </xf>
    <xf numFmtId="0" fontId="5" fillId="3" borderId="4" xfId="0" applyFont="1" applyFill="1" applyBorder="1" applyAlignment="1" applyProtection="1">
      <alignment horizontal="center" vertical="center" wrapText="1"/>
      <protection hidden="1"/>
    </xf>
    <xf numFmtId="0" fontId="5" fillId="3" borderId="5" xfId="0" applyFont="1" applyFill="1" applyBorder="1" applyAlignment="1" applyProtection="1">
      <alignment horizontal="center" vertical="center" wrapText="1"/>
      <protection hidden="1"/>
    </xf>
    <xf numFmtId="0" fontId="5" fillId="3" borderId="6" xfId="0" applyFont="1" applyFill="1" applyBorder="1" applyAlignment="1" applyProtection="1">
      <alignment horizontal="center" vertical="center" wrapText="1"/>
      <protection hidden="1"/>
    </xf>
    <xf numFmtId="2" fontId="43" fillId="0" borderId="8" xfId="2" applyNumberFormat="1" applyFont="1" applyBorder="1" applyAlignment="1" applyProtection="1">
      <alignment horizontal="center" vertical="center" wrapText="1"/>
      <protection hidden="1"/>
    </xf>
    <xf numFmtId="2" fontId="43" fillId="0" borderId="5" xfId="2" applyNumberFormat="1" applyFont="1" applyBorder="1" applyAlignment="1" applyProtection="1">
      <alignment horizontal="center" vertical="center" wrapText="1"/>
      <protection hidden="1"/>
    </xf>
    <xf numFmtId="2" fontId="43" fillId="0" borderId="7" xfId="2" applyNumberFormat="1" applyFont="1" applyBorder="1" applyAlignment="1" applyProtection="1">
      <alignment horizontal="center" vertical="center" wrapText="1"/>
      <protection hidden="1"/>
    </xf>
    <xf numFmtId="0" fontId="48" fillId="0" borderId="0" xfId="0" applyFont="1" applyAlignment="1" applyProtection="1">
      <alignment horizontal="right" wrapText="1"/>
      <protection hidden="1"/>
    </xf>
    <xf numFmtId="0" fontId="49" fillId="0" borderId="0" xfId="0" applyFont="1" applyAlignment="1" applyProtection="1">
      <alignment horizontal="center" vertical="center" wrapText="1"/>
      <protection hidden="1"/>
    </xf>
    <xf numFmtId="0" fontId="51" fillId="0" borderId="0" xfId="0" applyFont="1" applyAlignment="1" applyProtection="1">
      <alignment horizontal="right" wrapText="1"/>
      <protection hidden="1"/>
    </xf>
    <xf numFmtId="10" fontId="52" fillId="0" borderId="0" xfId="2" applyNumberFormat="1" applyFont="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6" borderId="45" xfId="0" applyFont="1" applyFill="1" applyBorder="1" applyAlignment="1" applyProtection="1">
      <alignment horizontal="center" vertical="center" wrapText="1"/>
      <protection hidden="1"/>
    </xf>
    <xf numFmtId="0" fontId="5" fillId="6" borderId="44" xfId="0" applyFont="1" applyFill="1" applyBorder="1" applyAlignment="1" applyProtection="1">
      <alignment horizontal="center" vertical="center" wrapText="1"/>
      <protection hidden="1"/>
    </xf>
    <xf numFmtId="0" fontId="5" fillId="6" borderId="9" xfId="0" applyFont="1" applyFill="1" applyBorder="1" applyAlignment="1" applyProtection="1">
      <alignment horizontal="center" vertical="center" wrapText="1"/>
      <protection hidden="1"/>
    </xf>
    <xf numFmtId="0" fontId="18" fillId="0" borderId="47" xfId="0" applyFont="1" applyBorder="1" applyAlignment="1" applyProtection="1">
      <alignment horizontal="center" vertical="center" wrapText="1"/>
      <protection hidden="1"/>
    </xf>
    <xf numFmtId="0" fontId="18" fillId="0" borderId="46"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5" fillId="6" borderId="8" xfId="0" applyFont="1" applyFill="1" applyBorder="1" applyAlignment="1" applyProtection="1">
      <alignment horizontal="left" vertical="center" wrapText="1" indent="5"/>
      <protection hidden="1"/>
    </xf>
    <xf numFmtId="0" fontId="5" fillId="6" borderId="5" xfId="0" applyFont="1" applyFill="1" applyBorder="1" applyAlignment="1" applyProtection="1">
      <alignment horizontal="left" vertical="center" wrapText="1" indent="5"/>
      <protection hidden="1"/>
    </xf>
    <xf numFmtId="0" fontId="5" fillId="6" borderId="7" xfId="0" applyFont="1" applyFill="1" applyBorder="1" applyAlignment="1" applyProtection="1">
      <alignment horizontal="left" vertical="center" wrapText="1" indent="5"/>
      <protection hidden="1"/>
    </xf>
    <xf numFmtId="0" fontId="5" fillId="6" borderId="8" xfId="0" applyFont="1" applyFill="1" applyBorder="1" applyAlignment="1" applyProtection="1">
      <alignment horizontal="left" vertical="center" wrapText="1" indent="8"/>
      <protection hidden="1"/>
    </xf>
    <xf numFmtId="0" fontId="5" fillId="6" borderId="5" xfId="0" applyFont="1" applyFill="1" applyBorder="1" applyAlignment="1" applyProtection="1">
      <alignment horizontal="left" vertical="center" wrapText="1" indent="8"/>
      <protection hidden="1"/>
    </xf>
    <xf numFmtId="0" fontId="5" fillId="6" borderId="7" xfId="0" applyFont="1" applyFill="1" applyBorder="1" applyAlignment="1" applyProtection="1">
      <alignment horizontal="left" vertical="center" wrapText="1" indent="8"/>
      <protection hidden="1"/>
    </xf>
  </cellXfs>
  <cellStyles count="3">
    <cellStyle name="Hiperlink" xfId="1" builtinId="8"/>
    <cellStyle name="Normal" xfId="0" builtinId="0"/>
    <cellStyle name="Porcentagem" xfId="2" builtinId="5"/>
  </cellStyles>
  <dxfs count="8">
    <dxf>
      <font>
        <b val="0"/>
        <i/>
        <color rgb="FFFF0000"/>
      </font>
    </dxf>
    <dxf>
      <font>
        <b/>
        <i/>
        <condense val="0"/>
        <extend val="0"/>
        <color indexed="10"/>
      </font>
      <border>
        <left/>
        <right/>
        <top/>
        <bottom/>
      </border>
    </dxf>
    <dxf>
      <font>
        <b/>
        <i/>
        <condense val="0"/>
        <extend val="0"/>
        <color indexed="10"/>
      </font>
    </dxf>
    <dxf>
      <font>
        <b/>
        <i/>
        <condense val="0"/>
        <extend val="0"/>
        <color indexed="10"/>
      </font>
    </dxf>
    <dxf>
      <font>
        <b/>
        <i/>
        <condense val="0"/>
        <extend val="0"/>
        <color indexed="10"/>
      </font>
    </dxf>
    <dxf>
      <font>
        <b/>
        <i/>
        <condense val="0"/>
        <extend val="0"/>
        <color indexed="10"/>
      </font>
    </dxf>
    <dxf>
      <font>
        <b/>
        <i val="0"/>
        <condense val="0"/>
        <extend val="0"/>
        <color indexed="10"/>
      </font>
      <fill>
        <patternFill>
          <bgColor indexed="43"/>
        </patternFill>
      </fill>
      <border>
        <left style="thin">
          <color indexed="10"/>
        </left>
        <right style="thin">
          <color indexed="10"/>
        </right>
        <top style="thin">
          <color indexed="10"/>
        </top>
        <bottom style="thin">
          <color indexed="10"/>
        </bottom>
      </border>
    </dxf>
    <dxf>
      <font>
        <b/>
        <i val="0"/>
        <strike val="0"/>
        <condense val="0"/>
        <extend val="0"/>
        <color indexed="10"/>
      </font>
      <fill>
        <patternFill patternType="solid">
          <bgColor indexed="42"/>
        </patternFill>
      </fill>
      <border>
        <left style="thin">
          <color indexed="10"/>
        </left>
        <right style="thin">
          <color indexed="10"/>
        </right>
        <top style="thin">
          <color indexed="10"/>
        </top>
        <bottom style="thin">
          <color indexed="10"/>
        </bottom>
      </border>
    </dxf>
  </dxfs>
  <tableStyles count="0" defaultTableStyle="TableStyleMedium2" defaultPivotStyle="PivotStyleLight16"/>
  <colors>
    <mruColors>
      <color rgb="FFFFFFCC"/>
      <color rgb="FFE5FFE5"/>
      <color rgb="FFFF0000"/>
      <color rgb="FFFF3300"/>
      <color rgb="FFFF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pt-BR" sz="2000" b="1" i="1"/>
              <a:t>Exigidos</a:t>
            </a:r>
            <a:r>
              <a:rPr lang="pt-BR" sz="2000" b="1" i="1" baseline="0"/>
              <a:t> X Obtidos</a:t>
            </a:r>
            <a:endParaRPr lang="pt-BR" sz="2000" b="1" i="1"/>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RESULTADO!$D$75</c:f>
              <c:strCache>
                <c:ptCount val="1"/>
                <c:pt idx="0">
                  <c:v>Exigidos</c:v>
                </c:pt>
              </c:strCache>
            </c:strRef>
          </c:tx>
          <c:spPr>
            <a:solidFill>
              <a:schemeClr val="accent1"/>
            </a:solidFill>
            <a:ln>
              <a:noFill/>
            </a:ln>
            <a:effectLst/>
          </c:spPr>
          <c:invertIfNegative val="0"/>
          <c:cat>
            <c:strRef>
              <c:f>RESULTADO!$C$76:$C$85</c:f>
              <c:strCache>
                <c:ptCount val="10"/>
                <c:pt idx="0">
                  <c:v>Módulo 1</c:v>
                </c:pt>
                <c:pt idx="1">
                  <c:v>Módulo 2</c:v>
                </c:pt>
                <c:pt idx="2">
                  <c:v>Módulo 3</c:v>
                </c:pt>
                <c:pt idx="3">
                  <c:v>Módulo 4</c:v>
                </c:pt>
                <c:pt idx="4">
                  <c:v>Módulo 5</c:v>
                </c:pt>
                <c:pt idx="5">
                  <c:v>Módulo 6</c:v>
                </c:pt>
                <c:pt idx="6">
                  <c:v>Módulo 7</c:v>
                </c:pt>
                <c:pt idx="7">
                  <c:v>Módulo 8</c:v>
                </c:pt>
                <c:pt idx="8">
                  <c:v>Módulo 9</c:v>
                </c:pt>
                <c:pt idx="9">
                  <c:v>Módulo 10</c:v>
                </c:pt>
              </c:strCache>
            </c:strRef>
          </c:cat>
          <c:val>
            <c:numRef>
              <c:f>RESULTADO!$D$76:$D$85</c:f>
              <c:numCache>
                <c:formatCode>0.00%</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0-8D17-4176-933C-29A31A5A53B3}"/>
            </c:ext>
          </c:extLst>
        </c:ser>
        <c:ser>
          <c:idx val="1"/>
          <c:order val="1"/>
          <c:tx>
            <c:strRef>
              <c:f>RESULTADO!$E$75</c:f>
              <c:strCache>
                <c:ptCount val="1"/>
                <c:pt idx="0">
                  <c:v>Obtidos</c:v>
                </c:pt>
              </c:strCache>
            </c:strRef>
          </c:tx>
          <c:spPr>
            <a:solidFill>
              <a:srgbClr val="FF0000"/>
            </a:solidFill>
            <a:ln>
              <a:noFill/>
            </a:ln>
            <a:effectLst/>
          </c:spPr>
          <c:invertIfNegative val="0"/>
          <c:cat>
            <c:strRef>
              <c:f>RESULTADO!$C$76:$C$85</c:f>
              <c:strCache>
                <c:ptCount val="10"/>
                <c:pt idx="0">
                  <c:v>Módulo 1</c:v>
                </c:pt>
                <c:pt idx="1">
                  <c:v>Módulo 2</c:v>
                </c:pt>
                <c:pt idx="2">
                  <c:v>Módulo 3</c:v>
                </c:pt>
                <c:pt idx="3">
                  <c:v>Módulo 4</c:v>
                </c:pt>
                <c:pt idx="4">
                  <c:v>Módulo 5</c:v>
                </c:pt>
                <c:pt idx="5">
                  <c:v>Módulo 6</c:v>
                </c:pt>
                <c:pt idx="6">
                  <c:v>Módulo 7</c:v>
                </c:pt>
                <c:pt idx="7">
                  <c:v>Módulo 8</c:v>
                </c:pt>
                <c:pt idx="8">
                  <c:v>Módulo 9</c:v>
                </c:pt>
                <c:pt idx="9">
                  <c:v>Módulo 10</c:v>
                </c:pt>
              </c:strCache>
            </c:strRef>
          </c:cat>
          <c:val>
            <c:numRef>
              <c:f>RESULTADO!$E$76:$E$85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D17-4176-933C-29A31A5A53B3}"/>
            </c:ext>
          </c:extLst>
        </c:ser>
        <c:dLbls>
          <c:showLegendKey val="0"/>
          <c:showVal val="0"/>
          <c:showCatName val="0"/>
          <c:showSerName val="0"/>
          <c:showPercent val="0"/>
          <c:showBubbleSize val="0"/>
        </c:dLbls>
        <c:gapWidth val="50"/>
        <c:axId val="1573564672"/>
        <c:axId val="1573566112"/>
      </c:barChart>
      <c:catAx>
        <c:axId val="157356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t-BR"/>
          </a:p>
        </c:txPr>
        <c:crossAx val="1573566112"/>
        <c:crosses val="autoZero"/>
        <c:auto val="1"/>
        <c:lblAlgn val="ctr"/>
        <c:lblOffset val="100"/>
        <c:noMultiLvlLbl val="0"/>
      </c:catAx>
      <c:valAx>
        <c:axId val="15735661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1" i="0" u="none" strike="noStrike" kern="1200" baseline="0">
                <a:solidFill>
                  <a:schemeClr val="tx1">
                    <a:lumMod val="65000"/>
                    <a:lumOff val="35000"/>
                    <a:alpha val="95000"/>
                  </a:schemeClr>
                </a:solidFill>
                <a:latin typeface="+mn-lt"/>
                <a:ea typeface="+mn-ea"/>
                <a:cs typeface="+mn-cs"/>
              </a:defRPr>
            </a:pPr>
            <a:endParaRPr lang="pt-BR"/>
          </a:p>
        </c:txPr>
        <c:crossAx val="1573564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20000"/>
        <a:lumOff val="80000"/>
      </a:schemeClr>
    </a:solidFill>
    <a:ln w="9525" cap="flat" cmpd="sng" algn="ctr">
      <a:solidFill>
        <a:schemeClr val="accent6">
          <a:lumMod val="40000"/>
          <a:lumOff val="60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5248275</xdr:colOff>
      <xdr:row>9</xdr:row>
      <xdr:rowOff>28575</xdr:rowOff>
    </xdr:from>
    <xdr:to>
      <xdr:col>1</xdr:col>
      <xdr:colOff>5333365</xdr:colOff>
      <xdr:row>9</xdr:row>
      <xdr:rowOff>41275</xdr:rowOff>
    </xdr:to>
    <xdr:sp macro="" textlink="">
      <xdr:nvSpPr>
        <xdr:cNvPr id="2" name="Freeform 200">
          <a:extLst>
            <a:ext uri="{FF2B5EF4-FFF2-40B4-BE49-F238E27FC236}">
              <a16:creationId xmlns:a16="http://schemas.microsoft.com/office/drawing/2014/main" id="{E36E3180-4C36-49BA-9DCD-6C131AC7D580}"/>
            </a:ext>
          </a:extLst>
        </xdr:cNvPr>
        <xdr:cNvSpPr>
          <a:spLocks/>
        </xdr:cNvSpPr>
      </xdr:nvSpPr>
      <xdr:spPr bwMode="auto">
        <a:xfrm>
          <a:off x="5248275" y="240572925"/>
          <a:ext cx="85090" cy="12700"/>
        </a:xfrm>
        <a:custGeom>
          <a:avLst/>
          <a:gdLst>
            <a:gd name="T0" fmla="*/ 0 w 134"/>
            <a:gd name="T1" fmla="*/ 0 h 20"/>
            <a:gd name="T2" fmla="*/ 134 w 134"/>
            <a:gd name="T3" fmla="*/ 0 h 20"/>
          </a:gdLst>
          <a:ahLst/>
          <a:cxnLst>
            <a:cxn ang="0">
              <a:pos x="T0" y="T1"/>
            </a:cxn>
            <a:cxn ang="0">
              <a:pos x="T2" y="T3"/>
            </a:cxn>
          </a:cxnLst>
          <a:rect l="0" t="0" r="r" b="b"/>
          <a:pathLst>
            <a:path w="134" h="20">
              <a:moveTo>
                <a:pt x="0" y="0"/>
              </a:moveTo>
              <a:lnTo>
                <a:pt x="134" y="0"/>
              </a:lnTo>
            </a:path>
          </a:pathLst>
        </a:custGeom>
        <a:noFill/>
        <a:ln w="6781">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pt-BR"/>
        </a:p>
      </xdr:txBody>
    </xdr:sp>
    <xdr:clientData/>
  </xdr:twoCellAnchor>
  <xdr:twoCellAnchor>
    <xdr:from>
      <xdr:col>0</xdr:col>
      <xdr:colOff>258535</xdr:colOff>
      <xdr:row>67</xdr:row>
      <xdr:rowOff>40824</xdr:rowOff>
    </xdr:from>
    <xdr:to>
      <xdr:col>15</xdr:col>
      <xdr:colOff>149678</xdr:colOff>
      <xdr:row>87</xdr:row>
      <xdr:rowOff>2</xdr:rowOff>
    </xdr:to>
    <xdr:graphicFrame macro="">
      <xdr:nvGraphicFramePr>
        <xdr:cNvPr id="4" name="Gráfico 3">
          <a:extLst>
            <a:ext uri="{FF2B5EF4-FFF2-40B4-BE49-F238E27FC236}">
              <a16:creationId xmlns:a16="http://schemas.microsoft.com/office/drawing/2014/main" id="{93AB4954-CE4F-BD3E-0ED8-308C576961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A784-83F5-489C-A643-F986D49B2FA3}">
  <dimension ref="A1:E28"/>
  <sheetViews>
    <sheetView workbookViewId="0">
      <selection activeCell="E3" sqref="E3"/>
    </sheetView>
  </sheetViews>
  <sheetFormatPr defaultRowHeight="15" x14ac:dyDescent="0.25"/>
  <cols>
    <col min="1" max="1" width="20.42578125" bestFit="1" customWidth="1"/>
    <col min="2" max="2" width="15.7109375" bestFit="1" customWidth="1"/>
    <col min="3" max="3" width="4" bestFit="1" customWidth="1"/>
    <col min="4" max="4" width="11.42578125" bestFit="1" customWidth="1"/>
  </cols>
  <sheetData>
    <row r="1" spans="1:5" s="1" customFormat="1" x14ac:dyDescent="0.25">
      <c r="A1" s="1" t="s">
        <v>101</v>
      </c>
      <c r="B1" s="1" t="s">
        <v>100</v>
      </c>
      <c r="C1" s="1" t="s">
        <v>134</v>
      </c>
      <c r="D1" s="1" t="s">
        <v>135</v>
      </c>
      <c r="E1" s="1" t="s">
        <v>140</v>
      </c>
    </row>
    <row r="2" spans="1:5" x14ac:dyDescent="0.25">
      <c r="A2" t="s">
        <v>102</v>
      </c>
      <c r="B2" t="s">
        <v>14</v>
      </c>
      <c r="C2" s="2" t="s">
        <v>107</v>
      </c>
      <c r="D2" s="2" t="s">
        <v>136</v>
      </c>
      <c r="E2" t="s">
        <v>141</v>
      </c>
    </row>
    <row r="3" spans="1:5" x14ac:dyDescent="0.25">
      <c r="A3" t="s">
        <v>103</v>
      </c>
      <c r="B3" t="s">
        <v>15</v>
      </c>
      <c r="C3" s="2" t="s">
        <v>108</v>
      </c>
      <c r="D3" s="3" t="s">
        <v>137</v>
      </c>
      <c r="E3" t="s">
        <v>142</v>
      </c>
    </row>
    <row r="4" spans="1:5" x14ac:dyDescent="0.25">
      <c r="A4" t="s">
        <v>104</v>
      </c>
      <c r="C4" s="2" t="s">
        <v>109</v>
      </c>
      <c r="D4" s="3" t="s">
        <v>138</v>
      </c>
    </row>
    <row r="5" spans="1:5" x14ac:dyDescent="0.25">
      <c r="A5" t="s">
        <v>105</v>
      </c>
      <c r="C5" s="2" t="s">
        <v>110</v>
      </c>
      <c r="D5" s="2" t="s">
        <v>139</v>
      </c>
    </row>
    <row r="6" spans="1:5" x14ac:dyDescent="0.25">
      <c r="A6" t="s">
        <v>106</v>
      </c>
      <c r="C6" s="2" t="s">
        <v>111</v>
      </c>
    </row>
    <row r="7" spans="1:5" x14ac:dyDescent="0.25">
      <c r="C7" s="2" t="s">
        <v>112</v>
      </c>
    </row>
    <row r="8" spans="1:5" x14ac:dyDescent="0.25">
      <c r="C8" s="2" t="s">
        <v>113</v>
      </c>
    </row>
    <row r="9" spans="1:5" x14ac:dyDescent="0.25">
      <c r="C9" s="2" t="s">
        <v>114</v>
      </c>
    </row>
    <row r="10" spans="1:5" x14ac:dyDescent="0.25">
      <c r="C10" s="2" t="s">
        <v>115</v>
      </c>
    </row>
    <row r="11" spans="1:5" x14ac:dyDescent="0.25">
      <c r="C11" s="2" t="s">
        <v>116</v>
      </c>
    </row>
    <row r="12" spans="1:5" x14ac:dyDescent="0.25">
      <c r="C12" s="2" t="s">
        <v>117</v>
      </c>
    </row>
    <row r="13" spans="1:5" x14ac:dyDescent="0.25">
      <c r="C13" s="2" t="s">
        <v>118</v>
      </c>
    </row>
    <row r="14" spans="1:5" x14ac:dyDescent="0.25">
      <c r="C14" s="2" t="s">
        <v>119</v>
      </c>
    </row>
    <row r="15" spans="1:5" x14ac:dyDescent="0.25">
      <c r="C15" s="2" t="s">
        <v>120</v>
      </c>
    </row>
    <row r="16" spans="1:5" x14ac:dyDescent="0.25">
      <c r="C16" s="2" t="s">
        <v>121</v>
      </c>
    </row>
    <row r="17" spans="3:3" x14ac:dyDescent="0.25">
      <c r="C17" s="2" t="s">
        <v>122</v>
      </c>
    </row>
    <row r="18" spans="3:3" x14ac:dyDescent="0.25">
      <c r="C18" s="2" t="s">
        <v>123</v>
      </c>
    </row>
    <row r="19" spans="3:3" x14ac:dyDescent="0.25">
      <c r="C19" s="2" t="s">
        <v>124</v>
      </c>
    </row>
    <row r="20" spans="3:3" x14ac:dyDescent="0.25">
      <c r="C20" s="2" t="s">
        <v>125</v>
      </c>
    </row>
    <row r="21" spans="3:3" x14ac:dyDescent="0.25">
      <c r="C21" s="2" t="s">
        <v>126</v>
      </c>
    </row>
    <row r="22" spans="3:3" x14ac:dyDescent="0.25">
      <c r="C22" s="2" t="s">
        <v>127</v>
      </c>
    </row>
    <row r="23" spans="3:3" x14ac:dyDescent="0.25">
      <c r="C23" s="2" t="s">
        <v>128</v>
      </c>
    </row>
    <row r="24" spans="3:3" x14ac:dyDescent="0.25">
      <c r="C24" s="2" t="s">
        <v>129</v>
      </c>
    </row>
    <row r="25" spans="3:3" x14ac:dyDescent="0.25">
      <c r="C25" s="2" t="s">
        <v>130</v>
      </c>
    </row>
    <row r="26" spans="3:3" x14ac:dyDescent="0.25">
      <c r="C26" s="2" t="s">
        <v>131</v>
      </c>
    </row>
    <row r="27" spans="3:3" x14ac:dyDescent="0.25">
      <c r="C27" s="2" t="s">
        <v>132</v>
      </c>
    </row>
    <row r="28" spans="3:3" x14ac:dyDescent="0.25">
      <c r="C28" s="2" t="s">
        <v>133</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34581-211A-4772-A6A2-F9EDA313A76E}">
  <dimension ref="B1:M104"/>
  <sheetViews>
    <sheetView showGridLines="0" tabSelected="1" zoomScale="80" zoomScaleNormal="80" workbookViewId="0">
      <selection activeCell="C5" sqref="C5"/>
    </sheetView>
  </sheetViews>
  <sheetFormatPr defaultRowHeight="20.25" x14ac:dyDescent="0.3"/>
  <cols>
    <col min="1" max="1" width="1.140625" style="4" customWidth="1"/>
    <col min="2" max="2" width="44.7109375" style="4" customWidth="1"/>
    <col min="3" max="3" width="19.7109375" style="4" customWidth="1"/>
    <col min="4" max="4" width="4.28515625" style="4" customWidth="1"/>
    <col min="5" max="5" width="19.7109375" style="42" customWidth="1"/>
    <col min="6" max="6" width="9.7109375" style="4" customWidth="1"/>
    <col min="7" max="7" width="9" style="5" customWidth="1"/>
    <col min="8" max="8" width="10.5703125" style="4" customWidth="1"/>
    <col min="9" max="9" width="11" style="4" customWidth="1"/>
    <col min="10" max="10" width="11.5703125" style="4" customWidth="1"/>
    <col min="11" max="11" width="10.7109375" style="4" customWidth="1"/>
    <col min="12" max="12" width="1.85546875" style="4" customWidth="1"/>
    <col min="13" max="13" width="3.5703125" style="4" customWidth="1"/>
    <col min="14" max="14" width="4.85546875" style="4" customWidth="1"/>
    <col min="15" max="16384" width="9.140625" style="4"/>
  </cols>
  <sheetData>
    <row r="1" spans="2:13" ht="6.75" customHeight="1" thickBot="1" x14ac:dyDescent="0.35"/>
    <row r="2" spans="2:13" ht="78.75" customHeight="1" thickTop="1" thickBot="1" x14ac:dyDescent="0.35">
      <c r="B2" s="303" t="s">
        <v>78</v>
      </c>
      <c r="C2" s="304"/>
      <c r="D2" s="304"/>
      <c r="E2" s="304"/>
      <c r="F2" s="304"/>
      <c r="G2" s="304"/>
      <c r="H2" s="304"/>
      <c r="I2" s="304"/>
      <c r="J2" s="304"/>
      <c r="K2" s="304"/>
      <c r="L2" s="304"/>
      <c r="M2" s="305"/>
    </row>
    <row r="3" spans="2:13" ht="42" customHeight="1" thickTop="1" thickBot="1" x14ac:dyDescent="0.35">
      <c r="B3" s="306" t="s">
        <v>547</v>
      </c>
      <c r="C3" s="307"/>
      <c r="D3" s="307"/>
      <c r="E3" s="307"/>
      <c r="F3" s="307"/>
      <c r="G3" s="307"/>
      <c r="H3" s="307"/>
      <c r="I3" s="307"/>
      <c r="J3" s="307"/>
      <c r="K3" s="307"/>
      <c r="L3" s="307"/>
      <c r="M3" s="308"/>
    </row>
    <row r="4" spans="2:13" ht="23.25" customHeight="1" thickBot="1" x14ac:dyDescent="0.35">
      <c r="B4" s="43"/>
      <c r="C4" s="44"/>
      <c r="D4" s="45"/>
      <c r="E4" s="46"/>
      <c r="F4" s="45"/>
      <c r="G4" s="47"/>
      <c r="H4" s="45"/>
      <c r="I4" s="45"/>
      <c r="J4" s="45"/>
      <c r="K4" s="45"/>
      <c r="L4" s="45"/>
      <c r="M4" s="48"/>
    </row>
    <row r="5" spans="2:13" ht="23.25" customHeight="1" thickBot="1" x14ac:dyDescent="0.35">
      <c r="B5" s="49" t="s">
        <v>49</v>
      </c>
      <c r="C5" s="50"/>
      <c r="D5" s="51" t="s">
        <v>50</v>
      </c>
      <c r="E5" s="50"/>
      <c r="F5" s="52"/>
      <c r="G5" s="52"/>
      <c r="H5" s="53"/>
      <c r="I5" s="53"/>
      <c r="J5" s="53"/>
      <c r="K5" s="53"/>
      <c r="L5" s="53"/>
      <c r="M5" s="54"/>
    </row>
    <row r="6" spans="2:13" ht="23.25" customHeight="1" thickBot="1" x14ac:dyDescent="0.35">
      <c r="B6" s="49"/>
      <c r="C6" s="309"/>
      <c r="D6" s="309"/>
      <c r="E6" s="55"/>
      <c r="F6" s="53"/>
      <c r="G6" s="52"/>
      <c r="H6" s="53"/>
      <c r="I6" s="53"/>
      <c r="J6" s="53"/>
      <c r="K6" s="53"/>
      <c r="L6" s="53"/>
      <c r="M6" s="54"/>
    </row>
    <row r="7" spans="2:13" ht="80.25" customHeight="1" thickBot="1" x14ac:dyDescent="0.35">
      <c r="B7" s="49" t="s">
        <v>0</v>
      </c>
      <c r="C7" s="310"/>
      <c r="D7" s="311"/>
      <c r="E7" s="311"/>
      <c r="F7" s="311"/>
      <c r="G7" s="311"/>
      <c r="H7" s="311"/>
      <c r="I7" s="311"/>
      <c r="J7" s="311"/>
      <c r="K7" s="311"/>
      <c r="L7" s="312"/>
      <c r="M7" s="54"/>
    </row>
    <row r="8" spans="2:13" ht="23.25" customHeight="1" thickBot="1" x14ac:dyDescent="0.35">
      <c r="B8" s="49"/>
      <c r="C8" s="56"/>
      <c r="D8" s="56"/>
      <c r="E8" s="51"/>
      <c r="F8" s="56"/>
      <c r="G8" s="57"/>
      <c r="H8" s="56"/>
      <c r="I8" s="56"/>
      <c r="J8" s="56"/>
      <c r="K8" s="56"/>
      <c r="L8" s="56"/>
      <c r="M8" s="54"/>
    </row>
    <row r="9" spans="2:13" ht="23.25" customHeight="1" thickBot="1" x14ac:dyDescent="0.35">
      <c r="B9" s="49" t="s">
        <v>1</v>
      </c>
      <c r="C9" s="313"/>
      <c r="D9" s="314"/>
      <c r="E9" s="315"/>
      <c r="F9" s="58"/>
      <c r="G9" s="52"/>
      <c r="H9" s="53"/>
      <c r="I9" s="53"/>
      <c r="J9" s="53"/>
      <c r="K9" s="53"/>
      <c r="L9" s="53"/>
      <c r="M9" s="54"/>
    </row>
    <row r="10" spans="2:13" ht="23.25" customHeight="1" thickBot="1" x14ac:dyDescent="0.35">
      <c r="B10" s="59"/>
      <c r="C10" s="53"/>
      <c r="D10" s="53"/>
      <c r="E10" s="55"/>
      <c r="F10" s="53"/>
      <c r="G10" s="52"/>
      <c r="H10" s="53"/>
      <c r="I10" s="53"/>
      <c r="J10" s="53"/>
      <c r="K10" s="53"/>
      <c r="L10" s="53"/>
      <c r="M10" s="54"/>
    </row>
    <row r="11" spans="2:13" ht="23.25" customHeight="1" thickBot="1" x14ac:dyDescent="0.35">
      <c r="B11" s="60" t="s">
        <v>51</v>
      </c>
      <c r="C11" s="61"/>
      <c r="D11" s="58"/>
      <c r="E11" s="51"/>
      <c r="F11" s="62" t="s">
        <v>52</v>
      </c>
      <c r="G11" s="298"/>
      <c r="H11" s="299"/>
      <c r="I11" s="53"/>
      <c r="J11" s="53"/>
      <c r="K11" s="53"/>
      <c r="L11" s="53"/>
      <c r="M11" s="54"/>
    </row>
    <row r="12" spans="2:13" ht="23.25" customHeight="1" thickBot="1" x14ac:dyDescent="0.35">
      <c r="B12" s="63"/>
      <c r="C12" s="300"/>
      <c r="D12" s="301"/>
      <c r="E12" s="64"/>
      <c r="F12" s="65"/>
      <c r="G12" s="302"/>
      <c r="H12" s="302"/>
      <c r="I12" s="66"/>
      <c r="J12" s="66"/>
      <c r="K12" s="66"/>
      <c r="L12" s="66"/>
      <c r="M12" s="54"/>
    </row>
    <row r="13" spans="2:13" ht="42.75" customHeight="1" thickTop="1" thickBot="1" x14ac:dyDescent="0.35">
      <c r="B13" s="277" t="s">
        <v>540</v>
      </c>
      <c r="C13" s="278"/>
      <c r="D13" s="278"/>
      <c r="E13" s="278"/>
      <c r="F13" s="278"/>
      <c r="G13" s="278"/>
      <c r="H13" s="278"/>
      <c r="I13" s="278"/>
      <c r="J13" s="278"/>
      <c r="K13" s="278"/>
      <c r="L13" s="278"/>
      <c r="M13" s="279"/>
    </row>
    <row r="14" spans="2:13" ht="23.25" customHeight="1" thickBot="1" x14ac:dyDescent="0.35">
      <c r="B14" s="67"/>
      <c r="C14" s="68"/>
      <c r="D14" s="68"/>
      <c r="E14" s="69"/>
      <c r="F14" s="68"/>
      <c r="G14" s="70"/>
      <c r="H14" s="68"/>
      <c r="I14" s="68"/>
      <c r="J14" s="68"/>
      <c r="K14" s="68"/>
      <c r="L14" s="68"/>
      <c r="M14" s="71"/>
    </row>
    <row r="15" spans="2:13" ht="23.25" customHeight="1" thickBot="1" x14ac:dyDescent="0.35">
      <c r="B15" s="72" t="s">
        <v>356</v>
      </c>
      <c r="C15" s="263"/>
      <c r="D15" s="264"/>
      <c r="E15" s="264"/>
      <c r="F15" s="264"/>
      <c r="G15" s="264"/>
      <c r="H15" s="264"/>
      <c r="I15" s="264"/>
      <c r="J15" s="264"/>
      <c r="K15" s="265"/>
      <c r="L15" s="73"/>
      <c r="M15" s="71"/>
    </row>
    <row r="16" spans="2:13" ht="23.25" customHeight="1" thickBot="1" x14ac:dyDescent="0.35">
      <c r="B16" s="74"/>
      <c r="C16" s="75"/>
      <c r="D16" s="75"/>
      <c r="E16" s="76"/>
      <c r="F16" s="75"/>
      <c r="G16" s="77"/>
      <c r="H16" s="75"/>
      <c r="I16" s="75"/>
      <c r="J16" s="75"/>
      <c r="K16" s="75"/>
      <c r="L16" s="68"/>
      <c r="M16" s="71"/>
    </row>
    <row r="17" spans="2:13" ht="23.25" customHeight="1" thickBot="1" x14ac:dyDescent="0.35">
      <c r="B17" s="72" t="s">
        <v>358</v>
      </c>
      <c r="C17" s="263"/>
      <c r="D17" s="264"/>
      <c r="E17" s="264"/>
      <c r="F17" s="264"/>
      <c r="G17" s="264"/>
      <c r="H17" s="264"/>
      <c r="I17" s="264"/>
      <c r="J17" s="264"/>
      <c r="K17" s="265"/>
      <c r="L17" s="73"/>
      <c r="M17" s="71"/>
    </row>
    <row r="18" spans="2:13" ht="23.25" customHeight="1" thickBot="1" x14ac:dyDescent="0.35">
      <c r="B18" s="74"/>
      <c r="C18" s="75"/>
      <c r="D18" s="75"/>
      <c r="E18" s="76"/>
      <c r="F18" s="75"/>
      <c r="G18" s="77"/>
      <c r="H18" s="75"/>
      <c r="I18" s="75"/>
      <c r="J18" s="75"/>
      <c r="K18" s="75"/>
      <c r="L18" s="68"/>
      <c r="M18" s="71"/>
    </row>
    <row r="19" spans="2:13" ht="23.25" customHeight="1" thickBot="1" x14ac:dyDescent="0.35">
      <c r="B19" s="72" t="s">
        <v>357</v>
      </c>
      <c r="C19" s="290"/>
      <c r="D19" s="291"/>
      <c r="E19" s="292"/>
      <c r="F19" s="78"/>
      <c r="G19" s="77"/>
      <c r="H19" s="283" t="s">
        <v>53</v>
      </c>
      <c r="I19" s="283"/>
      <c r="J19" s="288"/>
      <c r="K19" s="289"/>
      <c r="L19" s="73"/>
      <c r="M19" s="71"/>
    </row>
    <row r="20" spans="2:13" ht="23.25" customHeight="1" thickBot="1" x14ac:dyDescent="0.35">
      <c r="B20" s="72"/>
      <c r="C20" s="80"/>
      <c r="D20" s="80"/>
      <c r="E20" s="81"/>
      <c r="F20" s="80"/>
      <c r="G20" s="82"/>
      <c r="H20" s="80"/>
      <c r="I20" s="80"/>
      <c r="J20" s="80"/>
      <c r="K20" s="80"/>
      <c r="L20" s="73"/>
      <c r="M20" s="71"/>
    </row>
    <row r="21" spans="2:13" ht="23.25" customHeight="1" thickBot="1" x14ac:dyDescent="0.35">
      <c r="B21" s="72" t="s">
        <v>359</v>
      </c>
      <c r="C21" s="263"/>
      <c r="D21" s="264"/>
      <c r="E21" s="264"/>
      <c r="F21" s="264"/>
      <c r="G21" s="264"/>
      <c r="H21" s="264"/>
      <c r="I21" s="264"/>
      <c r="J21" s="264"/>
      <c r="K21" s="265"/>
      <c r="L21" s="68"/>
      <c r="M21" s="71"/>
    </row>
    <row r="22" spans="2:13" ht="23.25" customHeight="1" thickBot="1" x14ac:dyDescent="0.35">
      <c r="B22" s="74"/>
      <c r="C22" s="75"/>
      <c r="D22" s="75"/>
      <c r="E22" s="76"/>
      <c r="F22" s="75"/>
      <c r="G22" s="77"/>
      <c r="H22" s="75"/>
      <c r="I22" s="75"/>
      <c r="J22" s="75"/>
      <c r="K22" s="75"/>
      <c r="L22" s="68"/>
      <c r="M22" s="71"/>
    </row>
    <row r="23" spans="2:13" ht="23.25" customHeight="1" thickBot="1" x14ac:dyDescent="0.35">
      <c r="B23" s="72" t="s">
        <v>360</v>
      </c>
      <c r="C23" s="263"/>
      <c r="D23" s="264"/>
      <c r="E23" s="264"/>
      <c r="F23" s="265"/>
      <c r="G23" s="79" t="s">
        <v>54</v>
      </c>
      <c r="H23" s="83"/>
      <c r="I23" s="79" t="s">
        <v>143</v>
      </c>
      <c r="J23" s="296"/>
      <c r="K23" s="297"/>
      <c r="L23" s="73"/>
      <c r="M23" s="71"/>
    </row>
    <row r="24" spans="2:13" ht="23.25" customHeight="1" thickBot="1" x14ac:dyDescent="0.35">
      <c r="B24" s="74"/>
      <c r="C24" s="75"/>
      <c r="D24" s="75"/>
      <c r="E24" s="76"/>
      <c r="F24" s="75"/>
      <c r="G24" s="77"/>
      <c r="H24" s="75"/>
      <c r="I24" s="75"/>
      <c r="J24" s="75"/>
      <c r="K24" s="75"/>
      <c r="L24" s="68"/>
      <c r="M24" s="71"/>
    </row>
    <row r="25" spans="2:13" ht="23.25" customHeight="1" thickBot="1" x14ac:dyDescent="0.35">
      <c r="B25" s="72" t="s">
        <v>361</v>
      </c>
      <c r="C25" s="294"/>
      <c r="D25" s="295"/>
      <c r="E25" s="84"/>
      <c r="F25" s="84"/>
      <c r="G25" s="283" t="s">
        <v>55</v>
      </c>
      <c r="H25" s="283"/>
      <c r="I25" s="284"/>
      <c r="J25" s="285"/>
      <c r="K25" s="286"/>
      <c r="L25" s="68"/>
      <c r="M25" s="71"/>
    </row>
    <row r="26" spans="2:13" ht="23.25" customHeight="1" thickBot="1" x14ac:dyDescent="0.35">
      <c r="B26" s="74"/>
      <c r="C26" s="85"/>
      <c r="D26" s="86"/>
      <c r="E26" s="76"/>
      <c r="F26" s="75"/>
      <c r="G26" s="77"/>
      <c r="H26" s="75"/>
      <c r="I26" s="75"/>
      <c r="J26" s="75"/>
      <c r="K26" s="75"/>
      <c r="L26" s="68"/>
      <c r="M26" s="71"/>
    </row>
    <row r="27" spans="2:13" ht="23.25" customHeight="1" thickBot="1" x14ac:dyDescent="0.35">
      <c r="B27" s="72" t="s">
        <v>362</v>
      </c>
      <c r="C27" s="293"/>
      <c r="D27" s="293"/>
      <c r="E27" s="84"/>
      <c r="F27" s="84"/>
      <c r="G27" s="77"/>
      <c r="H27" s="75"/>
      <c r="I27" s="75"/>
      <c r="J27" s="75"/>
      <c r="K27" s="75"/>
      <c r="L27" s="87"/>
      <c r="M27" s="71"/>
    </row>
    <row r="28" spans="2:13" ht="23.25" customHeight="1" thickBot="1" x14ac:dyDescent="0.35">
      <c r="B28" s="74"/>
      <c r="C28" s="85"/>
      <c r="D28" s="86"/>
      <c r="E28" s="287"/>
      <c r="F28" s="287"/>
      <c r="G28" s="77"/>
      <c r="H28" s="75"/>
      <c r="I28" s="75"/>
      <c r="J28" s="75"/>
      <c r="K28" s="75"/>
      <c r="L28" s="68"/>
      <c r="M28" s="71"/>
    </row>
    <row r="29" spans="2:13" ht="23.25" customHeight="1" thickBot="1" x14ac:dyDescent="0.35">
      <c r="B29" s="72" t="s">
        <v>363</v>
      </c>
      <c r="C29" s="288"/>
      <c r="D29" s="289"/>
      <c r="E29" s="88"/>
      <c r="F29" s="89"/>
      <c r="G29" s="90"/>
      <c r="H29" s="89"/>
      <c r="I29" s="75"/>
      <c r="J29" s="75"/>
      <c r="K29" s="75"/>
      <c r="L29" s="68"/>
      <c r="M29" s="71"/>
    </row>
    <row r="30" spans="2:13" ht="23.25" customHeight="1" thickBot="1" x14ac:dyDescent="0.35">
      <c r="B30" s="91"/>
      <c r="C30" s="73"/>
      <c r="D30" s="73"/>
      <c r="E30" s="92"/>
      <c r="F30" s="73"/>
      <c r="G30" s="70"/>
      <c r="H30" s="93"/>
      <c r="I30" s="93"/>
      <c r="J30" s="94"/>
      <c r="K30" s="94"/>
      <c r="L30" s="94"/>
      <c r="M30" s="71"/>
    </row>
    <row r="31" spans="2:13" ht="42" customHeight="1" thickTop="1" thickBot="1" x14ac:dyDescent="0.35">
      <c r="B31" s="277" t="s">
        <v>56</v>
      </c>
      <c r="C31" s="278"/>
      <c r="D31" s="278"/>
      <c r="E31" s="278"/>
      <c r="F31" s="278"/>
      <c r="G31" s="278"/>
      <c r="H31" s="278"/>
      <c r="I31" s="278"/>
      <c r="J31" s="278"/>
      <c r="K31" s="278"/>
      <c r="L31" s="278"/>
      <c r="M31" s="279"/>
    </row>
    <row r="32" spans="2:13" ht="22.5" customHeight="1" thickBot="1" x14ac:dyDescent="0.35">
      <c r="B32" s="95"/>
      <c r="C32" s="96"/>
      <c r="D32" s="96"/>
      <c r="E32" s="97"/>
      <c r="F32" s="96"/>
      <c r="G32" s="98"/>
      <c r="H32" s="99"/>
      <c r="I32" s="99"/>
      <c r="J32" s="99"/>
      <c r="K32" s="99"/>
      <c r="L32" s="94"/>
      <c r="M32" s="71"/>
    </row>
    <row r="33" spans="2:13" ht="22.5" customHeight="1" thickBot="1" x14ac:dyDescent="0.35">
      <c r="B33" s="273" t="s">
        <v>364</v>
      </c>
      <c r="C33" s="274"/>
      <c r="D33" s="258"/>
      <c r="E33" s="259"/>
      <c r="F33" s="259"/>
      <c r="G33" s="259"/>
      <c r="H33" s="259"/>
      <c r="I33" s="259"/>
      <c r="J33" s="259"/>
      <c r="K33" s="260"/>
      <c r="L33" s="94"/>
      <c r="M33" s="71"/>
    </row>
    <row r="34" spans="2:13" ht="22.5" customHeight="1" thickBot="1" x14ac:dyDescent="0.35">
      <c r="B34" s="101"/>
      <c r="C34" s="102"/>
      <c r="D34" s="102"/>
      <c r="E34" s="103"/>
      <c r="F34" s="102"/>
      <c r="G34" s="104"/>
      <c r="H34" s="86"/>
      <c r="I34" s="86"/>
      <c r="J34" s="86"/>
      <c r="K34" s="86"/>
      <c r="L34" s="94"/>
      <c r="M34" s="71"/>
    </row>
    <row r="35" spans="2:13" ht="22.5" customHeight="1" thickBot="1" x14ac:dyDescent="0.35">
      <c r="B35" s="273" t="s">
        <v>365</v>
      </c>
      <c r="C35" s="274"/>
      <c r="D35" s="258"/>
      <c r="E35" s="259"/>
      <c r="F35" s="259"/>
      <c r="G35" s="259"/>
      <c r="H35" s="259"/>
      <c r="I35" s="259"/>
      <c r="J35" s="259"/>
      <c r="K35" s="260"/>
      <c r="L35" s="94"/>
      <c r="M35" s="71"/>
    </row>
    <row r="36" spans="2:13" ht="22.5" customHeight="1" thickBot="1" x14ac:dyDescent="0.35">
      <c r="B36" s="101"/>
      <c r="C36" s="102"/>
      <c r="D36" s="102"/>
      <c r="E36" s="103"/>
      <c r="F36" s="102"/>
      <c r="G36" s="104"/>
      <c r="H36" s="86"/>
      <c r="I36" s="86"/>
      <c r="J36" s="86"/>
      <c r="K36" s="86"/>
      <c r="L36" s="94"/>
      <c r="M36" s="71"/>
    </row>
    <row r="37" spans="2:13" ht="22.5" customHeight="1" thickBot="1" x14ac:dyDescent="0.35">
      <c r="B37" s="273" t="s">
        <v>759</v>
      </c>
      <c r="C37" s="274"/>
      <c r="D37" s="258"/>
      <c r="E37" s="259"/>
      <c r="F37" s="260"/>
      <c r="G37" s="104"/>
      <c r="H37" s="86"/>
      <c r="I37" s="86"/>
      <c r="J37" s="86"/>
      <c r="K37" s="86"/>
      <c r="L37" s="94"/>
      <c r="M37" s="71"/>
    </row>
    <row r="38" spans="2:13" ht="22.5" customHeight="1" thickBot="1" x14ac:dyDescent="0.35">
      <c r="B38" s="101"/>
      <c r="C38" s="102"/>
      <c r="D38" s="102"/>
      <c r="E38" s="103"/>
      <c r="F38" s="102"/>
      <c r="G38" s="104"/>
      <c r="H38" s="86"/>
      <c r="I38" s="86"/>
      <c r="J38" s="86"/>
      <c r="K38" s="86"/>
      <c r="L38" s="94"/>
      <c r="M38" s="71"/>
    </row>
    <row r="39" spans="2:13" ht="22.5" customHeight="1" thickBot="1" x14ac:dyDescent="0.35">
      <c r="B39" s="273" t="s">
        <v>366</v>
      </c>
      <c r="C39" s="274"/>
      <c r="D39" s="258"/>
      <c r="E39" s="259"/>
      <c r="F39" s="260"/>
      <c r="G39" s="104"/>
      <c r="H39" s="86"/>
      <c r="I39" s="86"/>
      <c r="J39" s="86"/>
      <c r="K39" s="86"/>
      <c r="L39" s="94"/>
      <c r="M39" s="71"/>
    </row>
    <row r="40" spans="2:13" ht="22.5" customHeight="1" thickBot="1" x14ac:dyDescent="0.35">
      <c r="B40" s="105"/>
      <c r="C40" s="106"/>
      <c r="D40" s="102"/>
      <c r="E40" s="103"/>
      <c r="F40" s="102"/>
      <c r="G40" s="104"/>
      <c r="H40" s="86"/>
      <c r="I40" s="86"/>
      <c r="J40" s="86"/>
      <c r="K40" s="86"/>
      <c r="L40" s="94"/>
      <c r="M40" s="71"/>
    </row>
    <row r="41" spans="2:13" ht="22.5" customHeight="1" thickBot="1" x14ac:dyDescent="0.35">
      <c r="B41" s="273" t="s">
        <v>367</v>
      </c>
      <c r="C41" s="274"/>
      <c r="D41" s="280"/>
      <c r="E41" s="281"/>
      <c r="F41" s="281"/>
      <c r="G41" s="281"/>
      <c r="H41" s="281"/>
      <c r="I41" s="281"/>
      <c r="J41" s="281"/>
      <c r="K41" s="282"/>
      <c r="L41" s="94"/>
      <c r="M41" s="71"/>
    </row>
    <row r="42" spans="2:13" ht="22.5" customHeight="1" thickBot="1" x14ac:dyDescent="0.35">
      <c r="B42" s="107"/>
      <c r="C42" s="108"/>
      <c r="D42" s="108"/>
      <c r="E42" s="109"/>
      <c r="F42" s="110"/>
      <c r="G42" s="111"/>
      <c r="H42" s="110"/>
      <c r="I42" s="112"/>
      <c r="J42" s="110"/>
      <c r="K42" s="110"/>
      <c r="L42" s="94"/>
      <c r="M42" s="71"/>
    </row>
    <row r="43" spans="2:13" ht="22.5" customHeight="1" thickBot="1" x14ac:dyDescent="0.35">
      <c r="B43" s="273" t="s">
        <v>760</v>
      </c>
      <c r="C43" s="274"/>
      <c r="D43" s="258"/>
      <c r="E43" s="259"/>
      <c r="F43" s="260"/>
      <c r="G43" s="104"/>
      <c r="H43" s="86"/>
      <c r="I43" s="86"/>
      <c r="J43" s="86"/>
      <c r="K43" s="86"/>
      <c r="L43" s="94"/>
      <c r="M43" s="71"/>
    </row>
    <row r="44" spans="2:13" ht="22.5" customHeight="1" thickBot="1" x14ac:dyDescent="0.35">
      <c r="B44" s="101"/>
      <c r="C44" s="102"/>
      <c r="D44" s="113"/>
      <c r="E44" s="103"/>
      <c r="F44" s="113"/>
      <c r="G44" s="104"/>
      <c r="H44" s="86"/>
      <c r="I44" s="86"/>
      <c r="J44" s="86"/>
      <c r="K44" s="86"/>
      <c r="L44" s="68"/>
      <c r="M44" s="71"/>
    </row>
    <row r="45" spans="2:13" ht="22.5" customHeight="1" thickBot="1" x14ac:dyDescent="0.35">
      <c r="B45" s="273" t="s">
        <v>368</v>
      </c>
      <c r="C45" s="274"/>
      <c r="D45" s="258"/>
      <c r="E45" s="259"/>
      <c r="F45" s="260"/>
      <c r="G45" s="104"/>
      <c r="H45" s="86"/>
      <c r="I45" s="86"/>
      <c r="J45" s="86"/>
      <c r="K45" s="86"/>
      <c r="L45" s="68"/>
      <c r="M45" s="71"/>
    </row>
    <row r="46" spans="2:13" ht="22.5" customHeight="1" thickBot="1" x14ac:dyDescent="0.35">
      <c r="B46" s="72"/>
      <c r="C46" s="79"/>
      <c r="D46" s="114"/>
      <c r="E46" s="114"/>
      <c r="F46" s="114"/>
      <c r="G46" s="104"/>
      <c r="H46" s="86"/>
      <c r="I46" s="86"/>
      <c r="J46" s="86"/>
      <c r="K46" s="86"/>
      <c r="L46" s="68"/>
      <c r="M46" s="71"/>
    </row>
    <row r="47" spans="2:13" ht="22.5" customHeight="1" thickBot="1" x14ac:dyDescent="0.35">
      <c r="B47" s="273" t="s">
        <v>518</v>
      </c>
      <c r="C47" s="274"/>
      <c r="D47" s="258"/>
      <c r="E47" s="259"/>
      <c r="F47" s="259"/>
      <c r="G47" s="259"/>
      <c r="H47" s="259"/>
      <c r="I47" s="259"/>
      <c r="J47" s="259"/>
      <c r="K47" s="260"/>
      <c r="L47" s="68"/>
      <c r="M47" s="71"/>
    </row>
    <row r="48" spans="2:13" ht="22.5" customHeight="1" thickBot="1" x14ac:dyDescent="0.35">
      <c r="B48" s="72"/>
      <c r="C48" s="115"/>
      <c r="D48" s="114"/>
      <c r="E48" s="114"/>
      <c r="F48" s="114"/>
      <c r="G48" s="115"/>
      <c r="H48" s="115"/>
      <c r="I48" s="115"/>
      <c r="J48" s="115"/>
      <c r="K48" s="115"/>
      <c r="L48" s="68"/>
      <c r="M48" s="71"/>
    </row>
    <row r="49" spans="2:13" ht="22.5" customHeight="1" thickBot="1" x14ac:dyDescent="0.35">
      <c r="B49" s="261" t="s">
        <v>519</v>
      </c>
      <c r="C49" s="262"/>
      <c r="D49" s="258"/>
      <c r="E49" s="259"/>
      <c r="F49" s="259"/>
      <c r="G49" s="259"/>
      <c r="H49" s="259"/>
      <c r="I49" s="259"/>
      <c r="J49" s="259"/>
      <c r="K49" s="260"/>
      <c r="L49" s="68"/>
      <c r="M49" s="71"/>
    </row>
    <row r="50" spans="2:13" ht="22.5" customHeight="1" thickBot="1" x14ac:dyDescent="0.35">
      <c r="B50" s="116"/>
      <c r="C50" s="115"/>
      <c r="D50" s="115"/>
      <c r="E50" s="115"/>
      <c r="F50" s="115"/>
      <c r="G50" s="115"/>
      <c r="H50" s="115"/>
      <c r="I50" s="115"/>
      <c r="J50" s="115"/>
      <c r="K50" s="115"/>
      <c r="L50" s="68"/>
      <c r="M50" s="71"/>
    </row>
    <row r="51" spans="2:13" ht="22.5" customHeight="1" thickBot="1" x14ac:dyDescent="0.35">
      <c r="B51" s="261" t="s">
        <v>541</v>
      </c>
      <c r="C51" s="262"/>
      <c r="D51" s="258"/>
      <c r="E51" s="259"/>
      <c r="F51" s="259"/>
      <c r="G51" s="259"/>
      <c r="H51" s="259"/>
      <c r="I51" s="259"/>
      <c r="J51" s="259"/>
      <c r="K51" s="260"/>
      <c r="L51" s="68"/>
      <c r="M51" s="71"/>
    </row>
    <row r="52" spans="2:13" ht="22.5" customHeight="1" thickBot="1" x14ac:dyDescent="0.35">
      <c r="B52" s="117"/>
      <c r="C52" s="118"/>
      <c r="D52" s="115"/>
      <c r="E52" s="115"/>
      <c r="F52" s="115"/>
      <c r="G52" s="115"/>
      <c r="H52" s="115"/>
      <c r="I52" s="115"/>
      <c r="J52" s="115"/>
      <c r="K52" s="115"/>
      <c r="L52" s="68"/>
      <c r="M52" s="71"/>
    </row>
    <row r="53" spans="2:13" ht="22.5" customHeight="1" thickBot="1" x14ac:dyDescent="0.35">
      <c r="B53" s="261" t="s">
        <v>520</v>
      </c>
      <c r="C53" s="262"/>
      <c r="D53" s="258"/>
      <c r="E53" s="259"/>
      <c r="F53" s="259"/>
      <c r="G53" s="259"/>
      <c r="H53" s="259"/>
      <c r="I53" s="259"/>
      <c r="J53" s="259"/>
      <c r="K53" s="260"/>
      <c r="L53" s="68"/>
      <c r="M53" s="71"/>
    </row>
    <row r="54" spans="2:13" ht="22.5" customHeight="1" thickBot="1" x14ac:dyDescent="0.35">
      <c r="B54" s="275"/>
      <c r="C54" s="276"/>
      <c r="D54" s="120"/>
      <c r="E54" s="97"/>
      <c r="F54" s="120"/>
      <c r="G54" s="98"/>
      <c r="H54" s="99"/>
      <c r="I54" s="99"/>
      <c r="J54" s="99"/>
      <c r="K54" s="99"/>
      <c r="L54" s="94"/>
      <c r="M54" s="71"/>
    </row>
    <row r="55" spans="2:13" ht="42" customHeight="1" thickTop="1" thickBot="1" x14ac:dyDescent="0.35">
      <c r="B55" s="277" t="s">
        <v>2</v>
      </c>
      <c r="C55" s="278"/>
      <c r="D55" s="278"/>
      <c r="E55" s="278"/>
      <c r="F55" s="278"/>
      <c r="G55" s="278"/>
      <c r="H55" s="278"/>
      <c r="I55" s="278"/>
      <c r="J55" s="278"/>
      <c r="K55" s="278"/>
      <c r="L55" s="278"/>
      <c r="M55" s="279"/>
    </row>
    <row r="56" spans="2:13" ht="30.75" customHeight="1" x14ac:dyDescent="0.3">
      <c r="B56" s="255" t="s">
        <v>369</v>
      </c>
      <c r="C56" s="256"/>
      <c r="D56" s="256"/>
      <c r="E56" s="256"/>
      <c r="F56" s="256"/>
      <c r="G56" s="256"/>
      <c r="H56" s="256"/>
      <c r="I56" s="256"/>
      <c r="J56" s="256"/>
      <c r="K56" s="256"/>
      <c r="L56" s="256"/>
      <c r="M56" s="257"/>
    </row>
    <row r="57" spans="2:13" ht="21" customHeight="1" x14ac:dyDescent="0.3">
      <c r="B57" s="121"/>
      <c r="C57" s="122"/>
      <c r="D57" s="122"/>
      <c r="E57" s="122"/>
      <c r="F57" s="122"/>
      <c r="G57" s="122"/>
      <c r="H57" s="122"/>
      <c r="I57" s="122"/>
      <c r="J57" s="122"/>
      <c r="K57" s="122"/>
      <c r="L57" s="122"/>
      <c r="M57" s="123"/>
    </row>
    <row r="58" spans="2:13" s="129" customFormat="1" ht="21" customHeight="1" thickBot="1" x14ac:dyDescent="0.3">
      <c r="B58" s="124"/>
      <c r="C58" s="125"/>
      <c r="D58" s="126"/>
      <c r="E58" s="127" t="s">
        <v>57</v>
      </c>
      <c r="F58" s="113"/>
      <c r="G58" s="272" t="s">
        <v>58</v>
      </c>
      <c r="H58" s="272"/>
      <c r="I58" s="272"/>
      <c r="J58" s="272"/>
      <c r="K58" s="86"/>
      <c r="L58" s="86"/>
      <c r="M58" s="128"/>
    </row>
    <row r="59" spans="2:13" s="129" customFormat="1" ht="21" customHeight="1" thickBot="1" x14ac:dyDescent="0.3">
      <c r="B59" s="124"/>
      <c r="C59" s="130"/>
      <c r="D59" s="130"/>
      <c r="E59" s="124" t="s">
        <v>489</v>
      </c>
      <c r="F59" s="83"/>
      <c r="G59" s="104"/>
      <c r="H59" s="267" t="s">
        <v>494</v>
      </c>
      <c r="I59" s="267"/>
      <c r="J59" s="268"/>
      <c r="K59" s="83"/>
      <c r="L59" s="86"/>
      <c r="M59" s="128"/>
    </row>
    <row r="60" spans="2:13" s="129" customFormat="1" ht="21" customHeight="1" thickBot="1" x14ac:dyDescent="0.3">
      <c r="B60" s="124"/>
      <c r="C60" s="130"/>
      <c r="D60" s="130"/>
      <c r="E60" s="124" t="s">
        <v>490</v>
      </c>
      <c r="F60" s="83"/>
      <c r="G60" s="104"/>
      <c r="H60" s="267" t="s">
        <v>495</v>
      </c>
      <c r="I60" s="267"/>
      <c r="J60" s="268"/>
      <c r="K60" s="83"/>
      <c r="L60" s="86"/>
      <c r="M60" s="128"/>
    </row>
    <row r="61" spans="2:13" s="129" customFormat="1" ht="21" customHeight="1" thickBot="1" x14ac:dyDescent="0.3">
      <c r="B61" s="124"/>
      <c r="C61" s="130"/>
      <c r="D61" s="130"/>
      <c r="E61" s="124" t="s">
        <v>491</v>
      </c>
      <c r="F61" s="83"/>
      <c r="G61" s="266" t="s">
        <v>496</v>
      </c>
      <c r="H61" s="267"/>
      <c r="I61" s="267"/>
      <c r="J61" s="268"/>
      <c r="K61" s="83"/>
      <c r="L61" s="86"/>
      <c r="M61" s="128"/>
    </row>
    <row r="62" spans="2:13" s="129" customFormat="1" ht="21" customHeight="1" thickBot="1" x14ac:dyDescent="0.3">
      <c r="B62" s="124"/>
      <c r="C62" s="130"/>
      <c r="D62" s="130"/>
      <c r="E62" s="124" t="s">
        <v>492</v>
      </c>
      <c r="F62" s="132"/>
      <c r="G62" s="106"/>
      <c r="H62" s="86"/>
      <c r="I62" s="86"/>
      <c r="J62" s="86"/>
      <c r="K62" s="86"/>
      <c r="L62" s="133"/>
      <c r="M62" s="128"/>
    </row>
    <row r="63" spans="2:13" s="129" customFormat="1" ht="21" customHeight="1" thickBot="1" x14ac:dyDescent="0.3">
      <c r="B63" s="124"/>
      <c r="C63" s="130"/>
      <c r="D63" s="130"/>
      <c r="E63" s="124" t="s">
        <v>493</v>
      </c>
      <c r="F63" s="132"/>
      <c r="G63" s="104"/>
      <c r="H63" s="86"/>
      <c r="I63" s="86"/>
      <c r="J63" s="86"/>
      <c r="K63" s="86"/>
      <c r="L63" s="133"/>
      <c r="M63" s="128"/>
    </row>
    <row r="64" spans="2:13" s="129" customFormat="1" ht="21" customHeight="1" thickBot="1" x14ac:dyDescent="0.3">
      <c r="B64" s="124"/>
      <c r="C64" s="131"/>
      <c r="D64" s="131"/>
      <c r="E64" s="134"/>
      <c r="F64" s="86"/>
      <c r="G64" s="104"/>
      <c r="H64" s="86"/>
      <c r="I64" s="86"/>
      <c r="J64" s="135" t="s">
        <v>4</v>
      </c>
      <c r="K64" s="86"/>
      <c r="L64" s="133"/>
      <c r="M64" s="128"/>
    </row>
    <row r="65" spans="2:13" s="129" customFormat="1" ht="21" customHeight="1" thickBot="1" x14ac:dyDescent="0.3">
      <c r="B65" s="124"/>
      <c r="C65" s="125"/>
      <c r="D65" s="136"/>
      <c r="E65" s="127" t="s">
        <v>3</v>
      </c>
      <c r="F65" s="86"/>
      <c r="G65" s="104"/>
      <c r="H65" s="86"/>
      <c r="I65" s="86"/>
      <c r="J65" s="124" t="s">
        <v>499</v>
      </c>
      <c r="K65" s="83"/>
      <c r="L65" s="133"/>
      <c r="M65" s="128"/>
    </row>
    <row r="66" spans="2:13" s="129" customFormat="1" ht="21" customHeight="1" thickBot="1" x14ac:dyDescent="0.3">
      <c r="B66" s="124"/>
      <c r="C66" s="130"/>
      <c r="D66" s="130"/>
      <c r="E66" s="124" t="s">
        <v>497</v>
      </c>
      <c r="F66" s="83"/>
      <c r="G66" s="106"/>
      <c r="H66" s="86"/>
      <c r="I66" s="86"/>
      <c r="J66" s="124" t="s">
        <v>502</v>
      </c>
      <c r="K66" s="83"/>
      <c r="L66" s="133"/>
      <c r="M66" s="128"/>
    </row>
    <row r="67" spans="2:13" s="129" customFormat="1" ht="21" customHeight="1" thickBot="1" x14ac:dyDescent="0.35">
      <c r="B67" s="124"/>
      <c r="C67" s="130"/>
      <c r="D67" s="130"/>
      <c r="E67" s="124" t="s">
        <v>542</v>
      </c>
      <c r="F67" s="83"/>
      <c r="G67" s="106"/>
      <c r="H67" s="86"/>
      <c r="I67" s="86"/>
      <c r="J67" s="124" t="s">
        <v>500</v>
      </c>
      <c r="K67" s="83"/>
      <c r="L67" s="133"/>
      <c r="M67" s="128"/>
    </row>
    <row r="68" spans="2:13" s="129" customFormat="1" ht="21" customHeight="1" thickBot="1" x14ac:dyDescent="0.3">
      <c r="B68" s="124"/>
      <c r="C68" s="130"/>
      <c r="D68" s="130"/>
      <c r="E68" s="124" t="s">
        <v>498</v>
      </c>
      <c r="F68" s="132"/>
      <c r="G68" s="106"/>
      <c r="H68" s="86"/>
      <c r="I68" s="86"/>
      <c r="J68" s="124" t="s">
        <v>501</v>
      </c>
      <c r="K68" s="83"/>
      <c r="L68" s="133"/>
      <c r="M68" s="128"/>
    </row>
    <row r="69" spans="2:13" s="129" customFormat="1" ht="21" customHeight="1" thickBot="1" x14ac:dyDescent="0.3">
      <c r="B69" s="137"/>
      <c r="C69" s="86"/>
      <c r="D69" s="86"/>
      <c r="E69" s="134"/>
      <c r="F69" s="111"/>
      <c r="G69" s="104"/>
      <c r="H69" s="86"/>
      <c r="I69" s="86"/>
      <c r="J69" s="86"/>
      <c r="K69" s="86"/>
      <c r="L69" s="133"/>
      <c r="M69" s="128"/>
    </row>
    <row r="70" spans="2:13" ht="30.75" customHeight="1" x14ac:dyDescent="0.3">
      <c r="B70" s="255" t="s">
        <v>370</v>
      </c>
      <c r="C70" s="256"/>
      <c r="D70" s="256"/>
      <c r="E70" s="256"/>
      <c r="F70" s="256"/>
      <c r="G70" s="256"/>
      <c r="H70" s="256"/>
      <c r="I70" s="256"/>
      <c r="J70" s="256"/>
      <c r="K70" s="256"/>
      <c r="L70" s="256"/>
      <c r="M70" s="257"/>
    </row>
    <row r="71" spans="2:13" s="129" customFormat="1" ht="21" customHeight="1" thickBot="1" x14ac:dyDescent="0.3">
      <c r="B71" s="138"/>
      <c r="C71" s="108"/>
      <c r="D71" s="108"/>
      <c r="E71" s="108"/>
      <c r="F71" s="108"/>
      <c r="G71" s="108"/>
      <c r="H71" s="108"/>
      <c r="I71" s="108"/>
      <c r="J71" s="108"/>
      <c r="K71" s="108"/>
      <c r="L71" s="108"/>
      <c r="M71" s="139"/>
    </row>
    <row r="72" spans="2:13" s="129" customFormat="1" ht="21" customHeight="1" thickBot="1" x14ac:dyDescent="0.3">
      <c r="B72" s="140"/>
      <c r="C72" s="130"/>
      <c r="D72" s="130"/>
      <c r="E72" s="124" t="s">
        <v>59</v>
      </c>
      <c r="F72" s="83"/>
      <c r="G72" s="141"/>
      <c r="H72" s="86"/>
      <c r="I72" s="86"/>
      <c r="J72" s="131" t="s">
        <v>61</v>
      </c>
      <c r="K72" s="83"/>
      <c r="L72" s="133"/>
      <c r="M72" s="128"/>
    </row>
    <row r="73" spans="2:13" s="129" customFormat="1" ht="21" customHeight="1" thickBot="1" x14ac:dyDescent="0.3">
      <c r="B73" s="140"/>
      <c r="C73" s="130"/>
      <c r="D73" s="130"/>
      <c r="E73" s="124" t="s">
        <v>9</v>
      </c>
      <c r="F73" s="83"/>
      <c r="G73" s="141"/>
      <c r="H73" s="86"/>
      <c r="I73" s="131"/>
      <c r="J73" s="131" t="s">
        <v>62</v>
      </c>
      <c r="K73" s="83"/>
      <c r="L73" s="133"/>
      <c r="M73" s="128"/>
    </row>
    <row r="74" spans="2:13" s="129" customFormat="1" ht="21" customHeight="1" thickBot="1" x14ac:dyDescent="0.3">
      <c r="B74" s="140"/>
      <c r="C74" s="130"/>
      <c r="D74" s="130"/>
      <c r="E74" s="124" t="s">
        <v>60</v>
      </c>
      <c r="F74" s="142"/>
      <c r="G74" s="141"/>
      <c r="H74" s="86"/>
      <c r="I74" s="86"/>
      <c r="J74" s="131" t="s">
        <v>66</v>
      </c>
      <c r="K74" s="83"/>
      <c r="L74" s="133"/>
      <c r="M74" s="128"/>
    </row>
    <row r="75" spans="2:13" s="143" customFormat="1" ht="21" customHeight="1" thickBot="1" x14ac:dyDescent="0.3">
      <c r="B75" s="140"/>
      <c r="C75" s="130"/>
      <c r="D75" s="130"/>
      <c r="E75" s="124" t="s">
        <v>5</v>
      </c>
      <c r="F75" s="83"/>
      <c r="G75" s="141"/>
      <c r="H75" s="86"/>
      <c r="I75" s="86"/>
      <c r="J75" s="131" t="s">
        <v>63</v>
      </c>
      <c r="K75" s="83"/>
      <c r="L75" s="133"/>
      <c r="M75" s="128"/>
    </row>
    <row r="76" spans="2:13" s="129" customFormat="1" ht="21" customHeight="1" thickBot="1" x14ac:dyDescent="0.3">
      <c r="B76" s="140"/>
      <c r="C76" s="106"/>
      <c r="D76" s="130"/>
      <c r="E76" s="124" t="s">
        <v>6</v>
      </c>
      <c r="F76" s="83"/>
      <c r="G76" s="141"/>
      <c r="H76" s="86"/>
      <c r="I76" s="86"/>
      <c r="J76" s="131" t="s">
        <v>64</v>
      </c>
      <c r="K76" s="83"/>
      <c r="L76" s="133"/>
      <c r="M76" s="128"/>
    </row>
    <row r="77" spans="2:13" s="129" customFormat="1" ht="21" customHeight="1" thickBot="1" x14ac:dyDescent="0.3">
      <c r="B77" s="140"/>
      <c r="C77" s="106"/>
      <c r="D77" s="130"/>
      <c r="E77" s="144" t="s">
        <v>546</v>
      </c>
      <c r="F77" s="83"/>
      <c r="G77" s="141"/>
      <c r="H77" s="86"/>
      <c r="I77" s="86"/>
      <c r="J77" s="131" t="s">
        <v>65</v>
      </c>
      <c r="K77" s="83"/>
      <c r="L77" s="133"/>
      <c r="M77" s="128"/>
    </row>
    <row r="78" spans="2:13" s="129" customFormat="1" ht="21" customHeight="1" thickBot="1" x14ac:dyDescent="0.3">
      <c r="B78" s="140"/>
      <c r="C78" s="106"/>
      <c r="D78" s="130"/>
      <c r="E78" s="144" t="s">
        <v>545</v>
      </c>
      <c r="F78" s="83"/>
      <c r="G78" s="141"/>
      <c r="H78" s="86"/>
      <c r="I78" s="86"/>
      <c r="J78" s="131" t="s">
        <v>67</v>
      </c>
      <c r="K78" s="145"/>
      <c r="L78" s="133"/>
      <c r="M78" s="128"/>
    </row>
    <row r="79" spans="2:13" s="129" customFormat="1" ht="21" customHeight="1" thickBot="1" x14ac:dyDescent="0.3">
      <c r="B79" s="140"/>
      <c r="C79" s="106"/>
      <c r="D79" s="79"/>
      <c r="E79" s="79" t="s">
        <v>7</v>
      </c>
      <c r="F79" s="246"/>
      <c r="G79" s="247"/>
      <c r="H79" s="247"/>
      <c r="I79" s="247"/>
      <c r="J79" s="247"/>
      <c r="K79" s="248"/>
      <c r="L79" s="133"/>
      <c r="M79" s="128"/>
    </row>
    <row r="80" spans="2:13" s="129" customFormat="1" ht="21" customHeight="1" thickBot="1" x14ac:dyDescent="0.3">
      <c r="B80" s="140"/>
      <c r="C80" s="106"/>
      <c r="D80" s="79"/>
      <c r="E80" s="79"/>
      <c r="F80" s="106"/>
      <c r="G80" s="106"/>
      <c r="H80" s="106"/>
      <c r="I80" s="106"/>
      <c r="J80" s="106"/>
      <c r="K80" s="106"/>
      <c r="L80" s="133"/>
      <c r="M80" s="128"/>
    </row>
    <row r="81" spans="2:13" s="129" customFormat="1" ht="29.25" customHeight="1" x14ac:dyDescent="0.25">
      <c r="B81" s="255" t="s">
        <v>544</v>
      </c>
      <c r="C81" s="256"/>
      <c r="D81" s="256"/>
      <c r="E81" s="256"/>
      <c r="F81" s="256"/>
      <c r="G81" s="256"/>
      <c r="H81" s="256"/>
      <c r="I81" s="256"/>
      <c r="J81" s="256"/>
      <c r="K81" s="256"/>
      <c r="L81" s="256"/>
      <c r="M81" s="257"/>
    </row>
    <row r="82" spans="2:13" s="129" customFormat="1" ht="21" customHeight="1" thickBot="1" x14ac:dyDescent="0.3">
      <c r="B82" s="146"/>
      <c r="C82" s="147"/>
      <c r="D82" s="147"/>
      <c r="E82" s="147"/>
      <c r="F82" s="148"/>
      <c r="G82" s="147"/>
      <c r="H82" s="147"/>
      <c r="I82" s="147"/>
      <c r="J82" s="147"/>
      <c r="K82" s="147"/>
      <c r="L82" s="147"/>
      <c r="M82" s="149"/>
    </row>
    <row r="83" spans="2:13" s="129" customFormat="1" ht="21" customHeight="1" thickBot="1" x14ac:dyDescent="0.3">
      <c r="B83" s="137"/>
      <c r="C83" s="86"/>
      <c r="D83" s="86"/>
      <c r="E83" s="79" t="s">
        <v>371</v>
      </c>
      <c r="F83" s="150"/>
      <c r="G83" s="86"/>
      <c r="H83" s="86"/>
      <c r="I83" s="86"/>
      <c r="J83" s="86"/>
      <c r="K83" s="86"/>
      <c r="L83" s="133"/>
      <c r="M83" s="128"/>
    </row>
    <row r="84" spans="2:13" s="129" customFormat="1" ht="21" customHeight="1" thickBot="1" x14ac:dyDescent="0.3">
      <c r="B84" s="151"/>
      <c r="C84" s="134"/>
      <c r="D84" s="134"/>
      <c r="E84" s="134"/>
      <c r="F84" s="102"/>
      <c r="G84" s="104"/>
      <c r="H84" s="86"/>
      <c r="I84" s="86"/>
      <c r="J84" s="86"/>
      <c r="K84" s="86"/>
      <c r="L84" s="133"/>
      <c r="M84" s="128"/>
    </row>
    <row r="85" spans="2:13" s="129" customFormat="1" ht="21" customHeight="1" thickBot="1" x14ac:dyDescent="0.3">
      <c r="B85" s="144"/>
      <c r="C85" s="79"/>
      <c r="D85" s="79"/>
      <c r="E85" s="144" t="s">
        <v>8</v>
      </c>
      <c r="F85" s="152"/>
      <c r="G85" s="104"/>
      <c r="H85" s="86"/>
      <c r="I85" s="86"/>
      <c r="J85" s="144" t="s">
        <v>68</v>
      </c>
      <c r="K85" s="152"/>
      <c r="L85" s="133"/>
      <c r="M85" s="128"/>
    </row>
    <row r="86" spans="2:13" s="129" customFormat="1" ht="21" customHeight="1" thickBot="1" x14ac:dyDescent="0.3">
      <c r="B86" s="144"/>
      <c r="C86" s="79"/>
      <c r="D86" s="79"/>
      <c r="E86" s="144" t="s">
        <v>9</v>
      </c>
      <c r="F86" s="152"/>
      <c r="G86" s="104"/>
      <c r="H86" s="86"/>
      <c r="I86" s="86"/>
      <c r="J86" s="144" t="s">
        <v>66</v>
      </c>
      <c r="K86" s="152"/>
      <c r="L86" s="133"/>
      <c r="M86" s="128"/>
    </row>
    <row r="87" spans="2:13" s="129" customFormat="1" ht="21" customHeight="1" thickBot="1" x14ac:dyDescent="0.3">
      <c r="B87" s="144"/>
      <c r="C87" s="79"/>
      <c r="D87" s="79"/>
      <c r="E87" s="144" t="s">
        <v>72</v>
      </c>
      <c r="F87" s="152"/>
      <c r="G87" s="104"/>
      <c r="H87" s="86"/>
      <c r="I87" s="86"/>
      <c r="J87" s="144" t="s">
        <v>71</v>
      </c>
      <c r="K87" s="152"/>
      <c r="L87" s="133"/>
      <c r="M87" s="128"/>
    </row>
    <row r="88" spans="2:13" s="129" customFormat="1" ht="21" customHeight="1" thickBot="1" x14ac:dyDescent="0.3">
      <c r="B88" s="144"/>
      <c r="C88" s="79"/>
      <c r="D88" s="79"/>
      <c r="E88" s="144" t="s">
        <v>69</v>
      </c>
      <c r="F88" s="152"/>
      <c r="G88" s="104"/>
      <c r="H88" s="86"/>
      <c r="I88" s="86"/>
      <c r="J88" s="131" t="s">
        <v>70</v>
      </c>
      <c r="K88" s="152"/>
      <c r="L88" s="133"/>
      <c r="M88" s="128"/>
    </row>
    <row r="89" spans="2:13" s="129" customFormat="1" ht="21" customHeight="1" thickBot="1" x14ac:dyDescent="0.3">
      <c r="B89" s="144"/>
      <c r="C89" s="79"/>
      <c r="D89" s="79"/>
      <c r="E89" s="144" t="s">
        <v>488</v>
      </c>
      <c r="F89" s="152"/>
      <c r="G89" s="104"/>
      <c r="H89" s="86"/>
      <c r="I89" s="86"/>
      <c r="J89" s="131" t="s">
        <v>65</v>
      </c>
      <c r="K89" s="152"/>
      <c r="L89" s="133"/>
      <c r="M89" s="128"/>
    </row>
    <row r="90" spans="2:13" s="129" customFormat="1" ht="21" customHeight="1" thickBot="1" x14ac:dyDescent="0.3">
      <c r="B90" s="144"/>
      <c r="C90" s="79"/>
      <c r="D90" s="79"/>
      <c r="E90" s="144" t="s">
        <v>546</v>
      </c>
      <c r="F90" s="152"/>
      <c r="G90" s="104"/>
      <c r="H90" s="86"/>
      <c r="I90" s="86"/>
      <c r="J90" s="144" t="s">
        <v>67</v>
      </c>
      <c r="K90" s="152"/>
      <c r="L90" s="133"/>
      <c r="M90" s="128"/>
    </row>
    <row r="91" spans="2:13" s="129" customFormat="1" ht="21" customHeight="1" thickBot="1" x14ac:dyDescent="0.3">
      <c r="B91" s="144"/>
      <c r="C91" s="79"/>
      <c r="D91" s="79"/>
      <c r="E91" s="144" t="s">
        <v>545</v>
      </c>
      <c r="F91" s="152"/>
      <c r="G91" s="104"/>
      <c r="H91" s="86"/>
      <c r="I91" s="86"/>
      <c r="J91" s="144" t="s">
        <v>73</v>
      </c>
      <c r="K91" s="152"/>
      <c r="L91" s="133"/>
      <c r="M91" s="128"/>
    </row>
    <row r="92" spans="2:13" s="129" customFormat="1" ht="21" customHeight="1" thickBot="1" x14ac:dyDescent="0.3">
      <c r="B92" s="144"/>
      <c r="C92" s="79"/>
      <c r="D92" s="79"/>
      <c r="E92" s="144" t="s">
        <v>10</v>
      </c>
      <c r="F92" s="152"/>
      <c r="G92" s="104"/>
      <c r="H92" s="86"/>
      <c r="I92" s="86"/>
      <c r="J92" s="144" t="s">
        <v>74</v>
      </c>
      <c r="K92" s="152"/>
      <c r="L92" s="133"/>
      <c r="M92" s="128"/>
    </row>
    <row r="93" spans="2:13" s="129" customFormat="1" ht="21" customHeight="1" thickBot="1" x14ac:dyDescent="0.3">
      <c r="B93" s="144"/>
      <c r="C93" s="79"/>
      <c r="D93" s="79"/>
      <c r="E93" s="100" t="s">
        <v>7</v>
      </c>
      <c r="F93" s="246"/>
      <c r="G93" s="247"/>
      <c r="H93" s="247"/>
      <c r="I93" s="247"/>
      <c r="J93" s="247"/>
      <c r="K93" s="248"/>
      <c r="L93" s="133"/>
      <c r="M93" s="128"/>
    </row>
    <row r="94" spans="2:13" ht="21" customHeight="1" thickBot="1" x14ac:dyDescent="0.35">
      <c r="B94" s="153"/>
      <c r="C94" s="93"/>
      <c r="D94" s="93"/>
      <c r="E94" s="154"/>
      <c r="F94" s="147"/>
      <c r="G94" s="119"/>
      <c r="H94" s="147"/>
      <c r="I94" s="147"/>
      <c r="J94" s="147"/>
      <c r="K94" s="147"/>
      <c r="L94" s="94"/>
      <c r="M94" s="155"/>
    </row>
    <row r="95" spans="2:13" ht="47.25" customHeight="1" x14ac:dyDescent="0.3">
      <c r="B95" s="269" t="s">
        <v>543</v>
      </c>
      <c r="C95" s="270"/>
      <c r="D95" s="270"/>
      <c r="E95" s="270"/>
      <c r="F95" s="270"/>
      <c r="G95" s="270"/>
      <c r="H95" s="270"/>
      <c r="I95" s="270"/>
      <c r="J95" s="270"/>
      <c r="K95" s="270"/>
      <c r="L95" s="270"/>
      <c r="M95" s="271"/>
    </row>
    <row r="96" spans="2:13" ht="192.75" customHeight="1" thickBot="1" x14ac:dyDescent="0.35">
      <c r="B96" s="249"/>
      <c r="C96" s="250"/>
      <c r="D96" s="250"/>
      <c r="E96" s="250"/>
      <c r="F96" s="250"/>
      <c r="G96" s="250"/>
      <c r="H96" s="250"/>
      <c r="I96" s="250"/>
      <c r="J96" s="250"/>
      <c r="K96" s="250"/>
      <c r="L96" s="250"/>
      <c r="M96" s="251"/>
    </row>
    <row r="97" spans="2:13" ht="21" thickBot="1" x14ac:dyDescent="0.35">
      <c r="B97" s="156"/>
      <c r="C97" s="157"/>
      <c r="D97" s="158"/>
      <c r="E97" s="159"/>
      <c r="F97" s="158"/>
      <c r="G97" s="160"/>
      <c r="H97" s="161"/>
      <c r="I97" s="161"/>
      <c r="J97" s="161"/>
      <c r="K97" s="161"/>
      <c r="L97" s="162"/>
      <c r="M97" s="54"/>
    </row>
    <row r="98" spans="2:13" ht="150" customHeight="1" thickBot="1" x14ac:dyDescent="0.35">
      <c r="B98" s="163"/>
      <c r="C98" s="164" t="s">
        <v>11</v>
      </c>
      <c r="D98" s="252"/>
      <c r="E98" s="253"/>
      <c r="F98" s="253"/>
      <c r="G98" s="253"/>
      <c r="H98" s="253"/>
      <c r="I98" s="253"/>
      <c r="J98" s="253"/>
      <c r="K98" s="253"/>
      <c r="L98" s="254"/>
      <c r="M98" s="54"/>
    </row>
    <row r="99" spans="2:13" ht="21" thickBot="1" x14ac:dyDescent="0.35">
      <c r="B99" s="63"/>
      <c r="C99" s="165"/>
      <c r="D99" s="165"/>
      <c r="E99" s="166"/>
      <c r="F99" s="165"/>
      <c r="G99" s="167"/>
      <c r="H99" s="65"/>
      <c r="I99" s="65"/>
      <c r="J99" s="162"/>
      <c r="K99" s="162"/>
      <c r="L99" s="162"/>
      <c r="M99" s="54"/>
    </row>
    <row r="100" spans="2:13" ht="150" customHeight="1" thickBot="1" x14ac:dyDescent="0.35">
      <c r="B100" s="163"/>
      <c r="C100" s="168" t="s">
        <v>12</v>
      </c>
      <c r="D100" s="252"/>
      <c r="E100" s="253"/>
      <c r="F100" s="253"/>
      <c r="G100" s="253"/>
      <c r="H100" s="253"/>
      <c r="I100" s="253"/>
      <c r="J100" s="253"/>
      <c r="K100" s="253"/>
      <c r="L100" s="254"/>
      <c r="M100" s="54"/>
    </row>
    <row r="101" spans="2:13" ht="21" thickBot="1" x14ac:dyDescent="0.35">
      <c r="B101" s="63"/>
      <c r="C101" s="165"/>
      <c r="D101" s="165"/>
      <c r="E101" s="166"/>
      <c r="F101" s="165"/>
      <c r="G101" s="167"/>
      <c r="H101" s="65"/>
      <c r="I101" s="65"/>
      <c r="J101" s="162"/>
      <c r="K101" s="162"/>
      <c r="L101" s="162"/>
      <c r="M101" s="54"/>
    </row>
    <row r="102" spans="2:13" ht="100.5" customHeight="1" thickBot="1" x14ac:dyDescent="0.35">
      <c r="B102" s="169"/>
      <c r="C102" s="168" t="s">
        <v>13</v>
      </c>
      <c r="D102" s="252"/>
      <c r="E102" s="253"/>
      <c r="F102" s="253"/>
      <c r="G102" s="253"/>
      <c r="H102" s="253"/>
      <c r="I102" s="253"/>
      <c r="J102" s="253"/>
      <c r="K102" s="253"/>
      <c r="L102" s="254"/>
      <c r="M102" s="54"/>
    </row>
    <row r="103" spans="2:13" ht="21" thickBot="1" x14ac:dyDescent="0.35">
      <c r="B103" s="170"/>
      <c r="C103" s="171"/>
      <c r="D103" s="171"/>
      <c r="E103" s="172"/>
      <c r="F103" s="171"/>
      <c r="G103" s="173"/>
      <c r="H103" s="171"/>
      <c r="I103" s="171"/>
      <c r="J103" s="171"/>
      <c r="K103" s="171"/>
      <c r="L103" s="171"/>
      <c r="M103" s="174"/>
    </row>
    <row r="104" spans="2:13" ht="21" thickTop="1" x14ac:dyDescent="0.3"/>
  </sheetData>
  <sheetProtection algorithmName="SHA-512" hashValue="t0DtFPxXyJANSlenP1094WVizJPHrDerQa8NwV5QS8IzKvhxU79XOBOagg2WqMz7E/RJ05XXWW5sLe2Rz/q7AA==" saltValue="0TrMgpnIkczu6yGNMh+Y0w==" spinCount="100000" sheet="1" objects="1" scenarios="1"/>
  <mergeCells count="62">
    <mergeCell ref="G11:H11"/>
    <mergeCell ref="C12:D12"/>
    <mergeCell ref="G12:H12"/>
    <mergeCell ref="C15:K15"/>
    <mergeCell ref="B2:M2"/>
    <mergeCell ref="B3:M3"/>
    <mergeCell ref="C6:D6"/>
    <mergeCell ref="C7:L7"/>
    <mergeCell ref="C9:E9"/>
    <mergeCell ref="B13:M13"/>
    <mergeCell ref="C19:E19"/>
    <mergeCell ref="H19:I19"/>
    <mergeCell ref="J19:K19"/>
    <mergeCell ref="C21:K21"/>
    <mergeCell ref="C27:D27"/>
    <mergeCell ref="C25:D25"/>
    <mergeCell ref="C23:F23"/>
    <mergeCell ref="J23:K23"/>
    <mergeCell ref="B47:C47"/>
    <mergeCell ref="D33:K33"/>
    <mergeCell ref="D35:K35"/>
    <mergeCell ref="G25:H25"/>
    <mergeCell ref="I25:K25"/>
    <mergeCell ref="E28:F28"/>
    <mergeCell ref="C29:D29"/>
    <mergeCell ref="B31:M31"/>
    <mergeCell ref="B33:C33"/>
    <mergeCell ref="B35:C35"/>
    <mergeCell ref="D37:F37"/>
    <mergeCell ref="B39:C39"/>
    <mergeCell ref="D39:F39"/>
    <mergeCell ref="D47:K47"/>
    <mergeCell ref="C17:K17"/>
    <mergeCell ref="G61:J61"/>
    <mergeCell ref="D98:L98"/>
    <mergeCell ref="B95:M95"/>
    <mergeCell ref="H60:J60"/>
    <mergeCell ref="G58:J58"/>
    <mergeCell ref="H59:J59"/>
    <mergeCell ref="B43:C43"/>
    <mergeCell ref="D43:F43"/>
    <mergeCell ref="B45:C45"/>
    <mergeCell ref="D45:F45"/>
    <mergeCell ref="B54:C54"/>
    <mergeCell ref="B55:M55"/>
    <mergeCell ref="D41:K41"/>
    <mergeCell ref="B41:C41"/>
    <mergeCell ref="B37:C37"/>
    <mergeCell ref="B56:M56"/>
    <mergeCell ref="B70:M70"/>
    <mergeCell ref="F79:K79"/>
    <mergeCell ref="D49:K49"/>
    <mergeCell ref="D51:K51"/>
    <mergeCell ref="D53:K53"/>
    <mergeCell ref="B49:C49"/>
    <mergeCell ref="B51:C51"/>
    <mergeCell ref="B53:C53"/>
    <mergeCell ref="F93:K93"/>
    <mergeCell ref="B96:M96"/>
    <mergeCell ref="D100:L100"/>
    <mergeCell ref="B81:M81"/>
    <mergeCell ref="D102:L102"/>
  </mergeCells>
  <conditionalFormatting sqref="C5">
    <cfRule type="cellIs" dxfId="7" priority="5" stopIfTrue="1" operator="equal">
      <formula>"x"</formula>
    </cfRule>
  </conditionalFormatting>
  <conditionalFormatting sqref="C26:C28">
    <cfRule type="cellIs" dxfId="6" priority="6" stopIfTrue="1" operator="equal">
      <formula>"x"</formula>
    </cfRule>
  </conditionalFormatting>
  <conditionalFormatting sqref="D26 D28">
    <cfRule type="expression" dxfId="5" priority="4">
      <formula>$D$27="x"</formula>
    </cfRule>
  </conditionalFormatting>
  <conditionalFormatting sqref="D98">
    <cfRule type="expression" dxfId="4" priority="3">
      <formula>#REF!="x"</formula>
    </cfRule>
  </conditionalFormatting>
  <conditionalFormatting sqref="D100">
    <cfRule type="expression" dxfId="3" priority="2">
      <formula>#REF!="x"</formula>
    </cfRule>
  </conditionalFormatting>
  <conditionalFormatting sqref="D102">
    <cfRule type="expression" dxfId="2" priority="1">
      <formula>#REF!="x"</formula>
    </cfRule>
  </conditionalFormatting>
  <conditionalFormatting sqref="E5">
    <cfRule type="expression" dxfId="1" priority="7" stopIfTrue="1">
      <formula>#REF!="x"</formula>
    </cfRule>
  </conditionalFormatting>
  <dataValidations count="10">
    <dataValidation type="date" operator="greaterThan" allowBlank="1" showInputMessage="1" showErrorMessage="1" error="Verifique a Data!!!" prompt="DD/MM/AAAA" sqref="G11:H11" xr:uid="{23A93C94-8D5A-4F3F-95AB-86CE5139434E}">
      <formula1>36526</formula1>
    </dataValidation>
    <dataValidation allowBlank="1" showDropDown="1" sqref="E27:F27" xr:uid="{870BFAC6-22D4-4227-8709-4FEB48961789}"/>
    <dataValidation type="date" showInputMessage="1" showErrorMessage="1" error="Inserir data válida!" prompt="DD/MM/AAAA" sqref="D5" xr:uid="{952DEE28-7DB7-4F43-9B05-8ADE14DE8544}">
      <formula1>36526</formula1>
      <formula2>54789</formula2>
    </dataValidation>
    <dataValidation type="list" allowBlank="1" showInputMessage="1" showErrorMessage="1" errorTitle="Informe SIM ou NÃO" error=" " promptTitle="O serviço possui Licença San.?" prompt="Informe Sim ou Não" sqref="D11" xr:uid="{0ABE5334-86FF-4FFD-8DAE-BA352999EF4E}">
      <formula1>$V$6:$V$7</formula1>
    </dataValidation>
    <dataValidation type="list" allowBlank="1" showDropDown="1" showInputMessage="1" showErrorMessage="1" errorTitle="Caracter Inválido!!!" error="Entre com X ou x." sqref="C26 C28" xr:uid="{0B3B490B-3840-4627-AF66-84986732F1F5}">
      <formula1>$AD$27:$AE$27</formula1>
    </dataValidation>
    <dataValidation type="date" operator="greaterThanOrEqual" allowBlank="1" showInputMessage="1" showErrorMessage="1" error="Verifique a Data Final !!!" prompt="DD/MM/AAAA" sqref="E5" xr:uid="{F72FFE4A-5118-49BB-98E0-66C170909BD6}">
      <formula1>C5</formula1>
    </dataValidation>
    <dataValidation type="date" showInputMessage="1" showErrorMessage="1" error="Inserir data válida!" prompt="DD/MM/AAAA" sqref="C5" xr:uid="{F89941F0-B096-4381-8A83-CDCEB72FB639}">
      <formula1>36526</formula1>
      <formula2>73415</formula2>
    </dataValidation>
    <dataValidation operator="equal" allowBlank="1" showInputMessage="1" showErrorMessage="1" errorTitle="CNPJ" error="CNPJ é composto por 14 dígitos numéricos" prompt="00.000.000/0000-00" sqref="C19:E19" xr:uid="{74013DF8-0EEC-4D3B-B05B-AC427EFC18A3}"/>
    <dataValidation allowBlank="1" showInputMessage="1" showErrorMessage="1" prompt="Descreva outros ambientes não citados acima, quando couber." sqref="F93:K93 F79:K80" xr:uid="{FBA96BF1-B188-4B6A-BCB6-532403C8F3CB}"/>
    <dataValidation type="list" allowBlank="1" showInputMessage="1" showErrorMessage="1" errorTitle="Tipo de inspeção inválido!" error="Informe o Tipo de inspeção corretamente" promptTitle="Escolha o Tipo de Inspeção" prompt=" " sqref="F9" xr:uid="{A25BBC87-0DCC-407D-8F30-59B787E28015}">
      <formula1>$V$10:$V$13</formula1>
    </dataValidation>
  </dataValidations>
  <pageMargins left="0.511811024" right="0.511811024" top="0.78740157499999996" bottom="0.78740157499999996" header="0.31496062000000002" footer="0.31496062000000002"/>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errorTitle="UF Inválida!!!" error="Informe UF corretamente" promptTitle="Escolha a UF" prompt=" " xr:uid="{27DF9546-946F-44E0-8C1A-FB314970854D}">
          <x14:formula1>
            <xm:f>Validação!$C$2:$C$28</xm:f>
          </x14:formula1>
          <xm:sqref>H23</xm:sqref>
        </x14:dataValidation>
        <x14:dataValidation type="list" allowBlank="1" showInputMessage="1" showErrorMessage="1" errorTitle="Natureza inválida!" error="Informe a natureza do serviço corretamente!" promptTitle="Escolha a natureza de serviço" prompt=" " xr:uid="{5727CE64-E728-4915-A678-0B06A249B5A4}">
          <x14:formula1>
            <xm:f>Validação!$D$2:$D$5</xm:f>
          </x14:formula1>
          <xm:sqref>C29:D29</xm:sqref>
        </x14:dataValidation>
        <x14:dataValidation type="list" allowBlank="1" showInputMessage="1" showErrorMessage="1" errorTitle="Tipo de inspeção inválido!" error="Informe o Tipo de inspeção corretamente" promptTitle="Escolha o Tipo de Inspeção" prompt=" " xr:uid="{CF03FB5C-C497-4EB9-91FB-F7C43CE6977A}">
          <x14:formula1>
            <xm:f>Validação!$A$2:$A$6</xm:f>
          </x14:formula1>
          <xm:sqref>C9:E9</xm:sqref>
        </x14:dataValidation>
        <x14:dataValidation type="list" allowBlank="1" showInputMessage="1" showErrorMessage="1" errorTitle="Informe SIM ou NÃO" error=" " promptTitle="Possui Licença Sanitária?" prompt="Informe Sim ou Não" xr:uid="{3B4D95B7-B1E9-4278-8916-E6729F99EDEC}">
          <x14:formula1>
            <xm:f>Validação!$B$2:$B$3</xm:f>
          </x14:formula1>
          <xm:sqref>C11</xm:sqref>
        </x14:dataValidation>
        <x14:dataValidation type="list" allowBlank="1" showInputMessage="1" showErrorMessage="1" xr:uid="{91D10527-138A-44AE-B74D-10E6CA1E87C7}">
          <x14:formula1>
            <xm:f>Validação!$B$2:$B$3</xm:f>
          </x14:formula1>
          <xm:sqref>F83</xm:sqref>
        </x14:dataValidation>
        <x14:dataValidation type="list" allowBlank="1" showDropDown="1" showInputMessage="1" showErrorMessage="1" prompt="Marque com um 'X' nos ambientes compartilhados com outros serviços." xr:uid="{8D744639-6F86-4CC3-9D16-522D277CF50F}">
          <x14:formula1>
            <xm:f>Validação!$E$2:$E$3</xm:f>
          </x14:formula1>
          <xm:sqref>F85:F92 K85:K92</xm:sqref>
        </x14:dataValidation>
        <x14:dataValidation type="list" allowBlank="1" showDropDown="1" showInputMessage="1" showErrorMessage="1" prompt="Marque com um 'X' nos ambientes próprios do CRHA." xr:uid="{EC5891E3-3E9A-4D1D-88DC-7816B96EE1DF}">
          <x14:formula1>
            <xm:f>Validação!$E$2:$E$3</xm:f>
          </x14:formula1>
          <xm:sqref>F72:F78 K72:K78</xm:sqref>
        </x14:dataValidation>
        <x14:dataValidation type="list" allowBlank="1" showDropDown="1" showInputMessage="1" showErrorMessage="1" prompt="Marque com um 'X' nas atividades executadas pelo CRHA." xr:uid="{5345DA1B-5FD7-4219-8C92-843B7458CA6E}">
          <x14:formula1>
            <xm:f>Validação!$E$2:$E$3</xm:f>
          </x14:formula1>
          <xm:sqref>F59:F63 K59:K61 K65:K68 F66:F68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464E-DC71-4975-A57E-FFAD21DCBAF2}">
  <dimension ref="B1:M109"/>
  <sheetViews>
    <sheetView showGridLines="0" zoomScale="70" zoomScaleNormal="70" workbookViewId="0">
      <selection activeCell="C5" sqref="C5"/>
    </sheetView>
  </sheetViews>
  <sheetFormatPr defaultRowHeight="20.25" x14ac:dyDescent="0.3"/>
  <cols>
    <col min="1" max="1" width="1.5703125" style="4" customWidth="1"/>
    <col min="2" max="2" width="171.28515625" style="4" customWidth="1"/>
    <col min="3" max="3" width="12.5703125" style="5" customWidth="1"/>
    <col min="4" max="4" width="12.7109375" style="5" customWidth="1"/>
    <col min="5" max="5" width="26.28515625" style="5" customWidth="1"/>
    <col min="6" max="6" width="12.5703125" style="5" customWidth="1"/>
    <col min="7" max="7" width="10.42578125" style="5" customWidth="1"/>
    <col min="8" max="8" width="13" style="5" customWidth="1"/>
    <col min="9" max="9" width="11.5703125" style="4" hidden="1" customWidth="1"/>
    <col min="10" max="10" width="11.42578125" style="4" hidden="1" customWidth="1"/>
    <col min="11" max="11" width="11.140625" style="4" hidden="1" customWidth="1"/>
    <col min="12" max="12" width="11.85546875" style="4" hidden="1" customWidth="1"/>
    <col min="13" max="13" width="17" style="4" hidden="1" customWidth="1"/>
    <col min="14" max="16384" width="9.140625" style="4"/>
  </cols>
  <sheetData>
    <row r="1" spans="2:13" ht="8.25" customHeight="1" thickBot="1" x14ac:dyDescent="0.35"/>
    <row r="2" spans="2:13" s="7" customFormat="1" ht="51.75" customHeight="1" thickTop="1" thickBot="1" x14ac:dyDescent="0.35">
      <c r="B2" s="319" t="s">
        <v>153</v>
      </c>
      <c r="C2" s="320"/>
      <c r="D2" s="320"/>
      <c r="E2" s="320"/>
      <c r="F2" s="320"/>
      <c r="G2" s="321"/>
      <c r="H2" s="6"/>
    </row>
    <row r="3" spans="2:13" s="7" customFormat="1" ht="45" customHeight="1" thickBot="1" x14ac:dyDescent="0.35">
      <c r="B3" s="316" t="s">
        <v>79</v>
      </c>
      <c r="C3" s="317"/>
      <c r="D3" s="317"/>
      <c r="E3" s="317"/>
      <c r="F3" s="317"/>
      <c r="G3" s="318"/>
      <c r="H3" s="6"/>
    </row>
    <row r="4" spans="2:13" s="7" customFormat="1" ht="50.25" customHeight="1" thickBot="1" x14ac:dyDescent="0.35">
      <c r="B4" s="8" t="s">
        <v>230</v>
      </c>
      <c r="C4" s="9" t="s">
        <v>14</v>
      </c>
      <c r="D4" s="9" t="s">
        <v>15</v>
      </c>
      <c r="E4" s="9" t="s">
        <v>200</v>
      </c>
      <c r="F4" s="9" t="s">
        <v>16</v>
      </c>
      <c r="G4" s="10" t="s">
        <v>17</v>
      </c>
      <c r="H4" s="6"/>
      <c r="I4" s="11" t="s">
        <v>149</v>
      </c>
      <c r="J4" s="11" t="s">
        <v>146</v>
      </c>
      <c r="K4" s="11" t="s">
        <v>145</v>
      </c>
      <c r="L4" s="11" t="s">
        <v>147</v>
      </c>
      <c r="M4" s="11" t="s">
        <v>148</v>
      </c>
    </row>
    <row r="5" spans="2:13" s="7" customFormat="1" ht="42" customHeight="1" thickBot="1" x14ac:dyDescent="0.35">
      <c r="B5" s="12" t="s">
        <v>256</v>
      </c>
      <c r="C5" s="13"/>
      <c r="D5" s="13"/>
      <c r="E5" s="14"/>
      <c r="F5" s="15" t="str">
        <f t="shared" ref="F5:F10" si="0">IF(OR(C5="x",C5="X",D5="x",D5="X"),"","X")</f>
        <v>X</v>
      </c>
      <c r="G5" s="16" t="s">
        <v>26</v>
      </c>
      <c r="H5" s="6"/>
      <c r="I5" s="6">
        <f>IF(C5="x",1,IF(C5="X",1,0))</f>
        <v>0</v>
      </c>
      <c r="J5" s="6">
        <f>IF($I5=1,1,0)</f>
        <v>0</v>
      </c>
      <c r="M5" s="6">
        <f>IF(F5="x",1,IF(F5="X",1,0))</f>
        <v>1</v>
      </c>
    </row>
    <row r="6" spans="2:13" s="7" customFormat="1" ht="42" customHeight="1" thickBot="1" x14ac:dyDescent="0.35">
      <c r="B6" s="12" t="s">
        <v>257</v>
      </c>
      <c r="C6" s="13"/>
      <c r="D6" s="13"/>
      <c r="E6" s="14" t="s">
        <v>82</v>
      </c>
      <c r="F6" s="15" t="str">
        <f t="shared" si="0"/>
        <v>X</v>
      </c>
      <c r="G6" s="16" t="s">
        <v>26</v>
      </c>
      <c r="H6" s="6"/>
      <c r="I6" s="6">
        <f>IF(C6="x",1,IF(C6="X",1,0))</f>
        <v>0</v>
      </c>
      <c r="J6" s="6">
        <f>IF($I6=1,1,0)</f>
        <v>0</v>
      </c>
      <c r="M6" s="6">
        <f>IF(F6="x",1,IF(F6="X",1,0))</f>
        <v>1</v>
      </c>
    </row>
    <row r="7" spans="2:13" s="7" customFormat="1" ht="42" customHeight="1" thickBot="1" x14ac:dyDescent="0.35">
      <c r="B7" s="12" t="s">
        <v>258</v>
      </c>
      <c r="C7" s="13"/>
      <c r="D7" s="13"/>
      <c r="E7" s="14" t="s">
        <v>80</v>
      </c>
      <c r="F7" s="15" t="str">
        <f t="shared" si="0"/>
        <v>X</v>
      </c>
      <c r="G7" s="16" t="s">
        <v>26</v>
      </c>
      <c r="H7" s="6"/>
      <c r="I7" s="6">
        <f>IF(C7="x",1,IF(C7="X",1,0))</f>
        <v>0</v>
      </c>
      <c r="J7" s="6">
        <f>IF($I7=1,1,0)</f>
        <v>0</v>
      </c>
      <c r="M7" s="6">
        <f>IF(F7="x",1,IF(F7="X",1,0))</f>
        <v>1</v>
      </c>
    </row>
    <row r="8" spans="2:13" s="7" customFormat="1" ht="42" customHeight="1" thickBot="1" x14ac:dyDescent="0.35">
      <c r="B8" s="12" t="s">
        <v>259</v>
      </c>
      <c r="C8" s="13"/>
      <c r="D8" s="13"/>
      <c r="E8" s="14" t="s">
        <v>93</v>
      </c>
      <c r="F8" s="15" t="str">
        <f t="shared" si="0"/>
        <v>X</v>
      </c>
      <c r="G8" s="16" t="s">
        <v>26</v>
      </c>
      <c r="H8" s="6"/>
      <c r="I8" s="6">
        <f>IF(C8="x",1,IF(C8="X",1,0))</f>
        <v>0</v>
      </c>
      <c r="J8" s="6">
        <f>IF($I8=1,1,0)</f>
        <v>0</v>
      </c>
      <c r="M8" s="6">
        <f>IF(F8="x",1,IF(F8="X",1,0))</f>
        <v>1</v>
      </c>
    </row>
    <row r="9" spans="2:13" s="7" customFormat="1" ht="42" customHeight="1" thickBot="1" x14ac:dyDescent="0.35">
      <c r="B9" s="12" t="s">
        <v>260</v>
      </c>
      <c r="C9" s="13"/>
      <c r="D9" s="13"/>
      <c r="E9" s="14" t="s">
        <v>81</v>
      </c>
      <c r="F9" s="15" t="str">
        <f t="shared" si="0"/>
        <v>X</v>
      </c>
      <c r="G9" s="16" t="s">
        <v>26</v>
      </c>
      <c r="H9" s="6"/>
      <c r="I9" s="6">
        <f>IF(C9="x",1,IF(C9="X",1,0))</f>
        <v>0</v>
      </c>
      <c r="J9" s="6">
        <f>IF($I9=1,1,0)</f>
        <v>0</v>
      </c>
      <c r="M9" s="6">
        <f>IF(F9="x",1,IF(F9="X",1,0))</f>
        <v>1</v>
      </c>
    </row>
    <row r="10" spans="2:13" s="7" customFormat="1" ht="42" customHeight="1" thickBot="1" x14ac:dyDescent="0.35">
      <c r="B10" s="12" t="s">
        <v>261</v>
      </c>
      <c r="C10" s="13"/>
      <c r="D10" s="13"/>
      <c r="E10" s="14" t="s">
        <v>83</v>
      </c>
      <c r="F10" s="15" t="str">
        <f t="shared" si="0"/>
        <v>X</v>
      </c>
      <c r="G10" s="16" t="s">
        <v>27</v>
      </c>
      <c r="H10" s="6"/>
      <c r="I10" s="6">
        <f>IF(C10="x",3,IF(C10="X",3,0))</f>
        <v>0</v>
      </c>
      <c r="K10" s="6">
        <f>IF($I10=3,1,0)</f>
        <v>0</v>
      </c>
      <c r="M10" s="6">
        <f>IF(F10="x",3,IF(F10="X",3,0))</f>
        <v>3</v>
      </c>
    </row>
    <row r="11" spans="2:13" s="7" customFormat="1" ht="45" customHeight="1" thickBot="1" x14ac:dyDescent="0.35">
      <c r="B11" s="316" t="s">
        <v>84</v>
      </c>
      <c r="C11" s="317"/>
      <c r="D11" s="317"/>
      <c r="E11" s="317"/>
      <c r="F11" s="317"/>
      <c r="G11" s="318"/>
      <c r="H11" s="6"/>
      <c r="I11" s="17">
        <f>SUM(I5:I10)</f>
        <v>0</v>
      </c>
      <c r="J11" s="17">
        <f>SUM(J5:J10)</f>
        <v>0</v>
      </c>
      <c r="K11" s="17">
        <f>SUM(K5:K10)</f>
        <v>0</v>
      </c>
      <c r="L11" s="17">
        <f>SUM(L5:L10)</f>
        <v>0</v>
      </c>
      <c r="M11" s="18">
        <f>SUM(M5:M10)*RESULTADO!Y13</f>
        <v>118.5185185185185</v>
      </c>
    </row>
    <row r="12" spans="2:13" s="7" customFormat="1" ht="50.25" customHeight="1" thickBot="1" x14ac:dyDescent="0.35">
      <c r="B12" s="19" t="s">
        <v>144</v>
      </c>
      <c r="C12" s="20" t="s">
        <v>14</v>
      </c>
      <c r="D12" s="20" t="s">
        <v>15</v>
      </c>
      <c r="E12" s="20" t="s">
        <v>200</v>
      </c>
      <c r="F12" s="20" t="s">
        <v>16</v>
      </c>
      <c r="G12" s="21" t="s">
        <v>17</v>
      </c>
      <c r="H12" s="6"/>
    </row>
    <row r="13" spans="2:13" s="7" customFormat="1" ht="46.5" customHeight="1" thickBot="1" x14ac:dyDescent="0.35">
      <c r="B13" s="322" t="s">
        <v>251</v>
      </c>
      <c r="C13" s="323"/>
      <c r="D13" s="323"/>
      <c r="E13" s="323"/>
      <c r="F13" s="323"/>
      <c r="G13" s="324"/>
      <c r="H13" s="6"/>
    </row>
    <row r="14" spans="2:13" s="7" customFormat="1" ht="141.75" customHeight="1" thickBot="1" x14ac:dyDescent="0.35">
      <c r="B14" s="22" t="s">
        <v>589</v>
      </c>
      <c r="C14" s="23"/>
      <c r="D14" s="23"/>
      <c r="E14" s="24" t="s">
        <v>201</v>
      </c>
      <c r="F14" s="25" t="str">
        <f t="shared" ref="F14:F65" si="1">IF(OR(C14="x",C14="X",D14="x",D14="X"),"","X")</f>
        <v>X</v>
      </c>
      <c r="G14" s="26" t="s">
        <v>27</v>
      </c>
      <c r="H14" s="6"/>
      <c r="I14" s="6">
        <f>IF(C14="x",3,IF(C14="X",3,0))</f>
        <v>0</v>
      </c>
      <c r="K14" s="6">
        <f>IF($I14=3,1,0)</f>
        <v>0</v>
      </c>
      <c r="M14" s="6">
        <f>IF(F14="x",3,IF(F14="X",3,0))</f>
        <v>3</v>
      </c>
    </row>
    <row r="15" spans="2:13" s="7" customFormat="1" ht="67.5" customHeight="1" thickBot="1" x14ac:dyDescent="0.35">
      <c r="B15" s="12" t="s">
        <v>252</v>
      </c>
      <c r="C15" s="13"/>
      <c r="D15" s="13"/>
      <c r="E15" s="14" t="s">
        <v>202</v>
      </c>
      <c r="F15" s="15" t="str">
        <f t="shared" si="1"/>
        <v>X</v>
      </c>
      <c r="G15" s="16" t="s">
        <v>27</v>
      </c>
      <c r="H15" s="6"/>
      <c r="I15" s="6">
        <f t="shared" ref="I15:I29" si="2">IF(C15="x",3,IF(C15="X",3,0))</f>
        <v>0</v>
      </c>
      <c r="K15" s="6">
        <f t="shared" ref="K15:K41" si="3">IF($I15=3,1,0)</f>
        <v>0</v>
      </c>
      <c r="M15" s="6">
        <f t="shared" ref="M15:M30" si="4">IF(F15="x",3,IF(F15="X",3,0))</f>
        <v>3</v>
      </c>
    </row>
    <row r="16" spans="2:13" s="7" customFormat="1" ht="78.75" customHeight="1" thickBot="1" x14ac:dyDescent="0.35">
      <c r="B16" s="12" t="s">
        <v>548</v>
      </c>
      <c r="C16" s="13"/>
      <c r="D16" s="13"/>
      <c r="E16" s="14" t="s">
        <v>203</v>
      </c>
      <c r="F16" s="15" t="str">
        <f t="shared" si="1"/>
        <v>X</v>
      </c>
      <c r="G16" s="16" t="s">
        <v>27</v>
      </c>
      <c r="H16" s="6"/>
      <c r="I16" s="6">
        <f t="shared" si="2"/>
        <v>0</v>
      </c>
      <c r="K16" s="6">
        <f t="shared" si="3"/>
        <v>0</v>
      </c>
      <c r="M16" s="6">
        <f t="shared" si="4"/>
        <v>3</v>
      </c>
    </row>
    <row r="17" spans="2:13" s="7" customFormat="1" ht="58.5" customHeight="1" thickBot="1" x14ac:dyDescent="0.35">
      <c r="B17" s="12" t="s">
        <v>549</v>
      </c>
      <c r="C17" s="13"/>
      <c r="D17" s="13"/>
      <c r="E17" s="14" t="s">
        <v>204</v>
      </c>
      <c r="F17" s="15" t="str">
        <f t="shared" si="1"/>
        <v>X</v>
      </c>
      <c r="G17" s="16" t="s">
        <v>27</v>
      </c>
      <c r="H17" s="6"/>
      <c r="I17" s="6">
        <f t="shared" si="2"/>
        <v>0</v>
      </c>
      <c r="K17" s="6">
        <f t="shared" si="3"/>
        <v>0</v>
      </c>
      <c r="M17" s="6">
        <f t="shared" si="4"/>
        <v>3</v>
      </c>
    </row>
    <row r="18" spans="2:13" s="7" customFormat="1" ht="47.25" customHeight="1" thickBot="1" x14ac:dyDescent="0.35">
      <c r="B18" s="12" t="s">
        <v>550</v>
      </c>
      <c r="C18" s="13"/>
      <c r="D18" s="13"/>
      <c r="E18" s="14" t="s">
        <v>205</v>
      </c>
      <c r="F18" s="15" t="str">
        <f t="shared" si="1"/>
        <v>X</v>
      </c>
      <c r="G18" s="16" t="s">
        <v>27</v>
      </c>
      <c r="H18" s="6"/>
      <c r="I18" s="6">
        <f t="shared" si="2"/>
        <v>0</v>
      </c>
      <c r="K18" s="6">
        <f t="shared" si="3"/>
        <v>0</v>
      </c>
      <c r="M18" s="6">
        <f t="shared" si="4"/>
        <v>3</v>
      </c>
    </row>
    <row r="19" spans="2:13" s="7" customFormat="1" ht="47.25" customHeight="1" thickBot="1" x14ac:dyDescent="0.35">
      <c r="B19" s="19" t="s">
        <v>229</v>
      </c>
      <c r="C19" s="20" t="s">
        <v>14</v>
      </c>
      <c r="D19" s="20" t="s">
        <v>15</v>
      </c>
      <c r="E19" s="20" t="s">
        <v>200</v>
      </c>
      <c r="F19" s="20" t="s">
        <v>16</v>
      </c>
      <c r="G19" s="21" t="s">
        <v>17</v>
      </c>
      <c r="H19" s="6"/>
      <c r="I19" s="6"/>
      <c r="K19" s="6"/>
      <c r="M19" s="6"/>
    </row>
    <row r="20" spans="2:13" s="7" customFormat="1" ht="63" customHeight="1" thickBot="1" x14ac:dyDescent="0.35">
      <c r="B20" s="12" t="s">
        <v>521</v>
      </c>
      <c r="C20" s="13"/>
      <c r="D20" s="13"/>
      <c r="E20" s="14" t="s">
        <v>206</v>
      </c>
      <c r="F20" s="15" t="str">
        <f t="shared" si="1"/>
        <v>X</v>
      </c>
      <c r="G20" s="16" t="s">
        <v>27</v>
      </c>
      <c r="H20" s="6"/>
      <c r="I20" s="6">
        <f>IF(C20="x",3,IF(C20="X",3,0))</f>
        <v>0</v>
      </c>
      <c r="K20" s="6">
        <f t="shared" si="3"/>
        <v>0</v>
      </c>
      <c r="M20" s="6">
        <f t="shared" si="4"/>
        <v>3</v>
      </c>
    </row>
    <row r="21" spans="2:13" s="7" customFormat="1" ht="304.5" customHeight="1" thickBot="1" x14ac:dyDescent="0.35">
      <c r="B21" s="27" t="s">
        <v>551</v>
      </c>
      <c r="C21" s="28"/>
      <c r="D21" s="28"/>
      <c r="E21" s="29" t="s">
        <v>255</v>
      </c>
      <c r="F21" s="30" t="str">
        <f t="shared" si="1"/>
        <v>X</v>
      </c>
      <c r="G21" s="31" t="s">
        <v>27</v>
      </c>
      <c r="H21" s="6"/>
      <c r="I21" s="6">
        <f t="shared" si="2"/>
        <v>0</v>
      </c>
      <c r="K21" s="6">
        <f t="shared" si="3"/>
        <v>0</v>
      </c>
      <c r="M21" s="6">
        <f t="shared" si="4"/>
        <v>3</v>
      </c>
    </row>
    <row r="22" spans="2:13" s="7" customFormat="1" ht="222.75" customHeight="1" thickBot="1" x14ac:dyDescent="0.35">
      <c r="B22" s="325" t="s">
        <v>552</v>
      </c>
      <c r="C22" s="326"/>
      <c r="D22" s="326"/>
      <c r="E22" s="326"/>
      <c r="F22" s="326"/>
      <c r="G22" s="327"/>
      <c r="H22" s="6"/>
      <c r="I22" s="6"/>
      <c r="K22" s="6"/>
      <c r="M22" s="6"/>
    </row>
    <row r="23" spans="2:13" s="7" customFormat="1" ht="57.75" customHeight="1" thickBot="1" x14ac:dyDescent="0.35">
      <c r="B23" s="12" t="s">
        <v>553</v>
      </c>
      <c r="C23" s="13"/>
      <c r="D23" s="13"/>
      <c r="E23" s="32" t="s">
        <v>253</v>
      </c>
      <c r="F23" s="15" t="str">
        <f t="shared" si="1"/>
        <v>X</v>
      </c>
      <c r="G23" s="16" t="s">
        <v>27</v>
      </c>
      <c r="H23" s="6"/>
      <c r="I23" s="6">
        <f t="shared" si="2"/>
        <v>0</v>
      </c>
      <c r="K23" s="6">
        <f t="shared" si="3"/>
        <v>0</v>
      </c>
      <c r="M23" s="6">
        <f t="shared" si="4"/>
        <v>3</v>
      </c>
    </row>
    <row r="24" spans="2:13" s="7" customFormat="1" ht="49.5" customHeight="1" thickBot="1" x14ac:dyDescent="0.35">
      <c r="B24" s="12" t="s">
        <v>554</v>
      </c>
      <c r="C24" s="13"/>
      <c r="D24" s="13"/>
      <c r="E24" s="32" t="s">
        <v>253</v>
      </c>
      <c r="F24" s="15" t="str">
        <f t="shared" si="1"/>
        <v>X</v>
      </c>
      <c r="G24" s="16" t="s">
        <v>27</v>
      </c>
      <c r="H24" s="6"/>
      <c r="I24" s="6">
        <f t="shared" si="2"/>
        <v>0</v>
      </c>
      <c r="K24" s="6">
        <f t="shared" si="3"/>
        <v>0</v>
      </c>
      <c r="M24" s="6">
        <f t="shared" si="4"/>
        <v>3</v>
      </c>
    </row>
    <row r="25" spans="2:13" s="7" customFormat="1" ht="49.5" customHeight="1" thickBot="1" x14ac:dyDescent="0.35">
      <c r="B25" s="12" t="s">
        <v>555</v>
      </c>
      <c r="C25" s="13"/>
      <c r="D25" s="13"/>
      <c r="E25" s="32" t="s">
        <v>253</v>
      </c>
      <c r="F25" s="15" t="str">
        <f t="shared" si="1"/>
        <v>X</v>
      </c>
      <c r="G25" s="16" t="s">
        <v>27</v>
      </c>
      <c r="H25" s="6"/>
      <c r="I25" s="6">
        <f t="shared" si="2"/>
        <v>0</v>
      </c>
      <c r="K25" s="6">
        <f t="shared" si="3"/>
        <v>0</v>
      </c>
      <c r="M25" s="6">
        <f t="shared" si="4"/>
        <v>3</v>
      </c>
    </row>
    <row r="26" spans="2:13" s="7" customFormat="1" ht="49.5" customHeight="1" thickBot="1" x14ac:dyDescent="0.35">
      <c r="B26" s="12" t="s">
        <v>556</v>
      </c>
      <c r="C26" s="13"/>
      <c r="D26" s="13"/>
      <c r="E26" s="32" t="s">
        <v>253</v>
      </c>
      <c r="F26" s="15" t="str">
        <f t="shared" si="1"/>
        <v>X</v>
      </c>
      <c r="G26" s="16" t="s">
        <v>27</v>
      </c>
      <c r="H26" s="6"/>
      <c r="I26" s="6">
        <f>IF(C26="x",3,IF(C26="X",3,0))</f>
        <v>0</v>
      </c>
      <c r="K26" s="6">
        <f t="shared" si="3"/>
        <v>0</v>
      </c>
      <c r="M26" s="6">
        <f t="shared" si="4"/>
        <v>3</v>
      </c>
    </row>
    <row r="27" spans="2:13" s="7" customFormat="1" ht="60" customHeight="1" thickBot="1" x14ac:dyDescent="0.35">
      <c r="B27" s="27" t="s">
        <v>761</v>
      </c>
      <c r="C27" s="28"/>
      <c r="D27" s="28"/>
      <c r="E27" s="32" t="s">
        <v>254</v>
      </c>
      <c r="F27" s="30" t="str">
        <f t="shared" si="1"/>
        <v>X</v>
      </c>
      <c r="G27" s="31" t="s">
        <v>27</v>
      </c>
      <c r="H27" s="6"/>
      <c r="I27" s="6">
        <f t="shared" si="2"/>
        <v>0</v>
      </c>
      <c r="K27" s="6">
        <f t="shared" si="3"/>
        <v>0</v>
      </c>
      <c r="M27" s="6">
        <f t="shared" si="4"/>
        <v>3</v>
      </c>
    </row>
    <row r="28" spans="2:13" s="7" customFormat="1" ht="48" customHeight="1" thickBot="1" x14ac:dyDescent="0.35">
      <c r="B28" s="8" t="s">
        <v>231</v>
      </c>
      <c r="C28" s="9" t="s">
        <v>14</v>
      </c>
      <c r="D28" s="9" t="s">
        <v>15</v>
      </c>
      <c r="E28" s="9" t="s">
        <v>200</v>
      </c>
      <c r="F28" s="9" t="s">
        <v>16</v>
      </c>
      <c r="G28" s="10" t="s">
        <v>17</v>
      </c>
      <c r="H28" s="6"/>
      <c r="I28" s="6"/>
      <c r="K28" s="6"/>
      <c r="M28" s="6"/>
    </row>
    <row r="29" spans="2:13" s="7" customFormat="1" ht="80.25" customHeight="1" thickBot="1" x14ac:dyDescent="0.35">
      <c r="B29" s="22" t="s">
        <v>557</v>
      </c>
      <c r="C29" s="23"/>
      <c r="D29" s="23"/>
      <c r="E29" s="24" t="s">
        <v>232</v>
      </c>
      <c r="F29" s="25" t="str">
        <f t="shared" si="1"/>
        <v>X</v>
      </c>
      <c r="G29" s="26" t="s">
        <v>27</v>
      </c>
      <c r="H29" s="6"/>
      <c r="I29" s="6">
        <f t="shared" si="2"/>
        <v>0</v>
      </c>
      <c r="K29" s="6">
        <f t="shared" si="3"/>
        <v>0</v>
      </c>
      <c r="M29" s="6">
        <f t="shared" si="4"/>
        <v>3</v>
      </c>
    </row>
    <row r="30" spans="2:13" s="7" customFormat="1" ht="50.25" customHeight="1" thickBot="1" x14ac:dyDescent="0.35">
      <c r="B30" s="12" t="s">
        <v>558</v>
      </c>
      <c r="C30" s="13"/>
      <c r="D30" s="13"/>
      <c r="E30" s="32" t="s">
        <v>235</v>
      </c>
      <c r="F30" s="15" t="str">
        <f t="shared" si="1"/>
        <v>X</v>
      </c>
      <c r="G30" s="16" t="s">
        <v>27</v>
      </c>
      <c r="H30" s="6"/>
      <c r="I30" s="6">
        <f>IF(C30="x",3,IF(C30="X",3,0))</f>
        <v>0</v>
      </c>
      <c r="K30" s="6">
        <f t="shared" si="3"/>
        <v>0</v>
      </c>
      <c r="M30" s="6">
        <f t="shared" si="4"/>
        <v>3</v>
      </c>
    </row>
    <row r="31" spans="2:13" s="7" customFormat="1" ht="73.5" customHeight="1" thickBot="1" x14ac:dyDescent="0.35">
      <c r="B31" s="12" t="s">
        <v>562</v>
      </c>
      <c r="C31" s="13"/>
      <c r="D31" s="13"/>
      <c r="E31" s="32" t="s">
        <v>233</v>
      </c>
      <c r="F31" s="15" t="str">
        <f t="shared" si="1"/>
        <v>X</v>
      </c>
      <c r="G31" s="16" t="s">
        <v>28</v>
      </c>
      <c r="H31" s="6"/>
      <c r="I31" s="6">
        <f>IF(C31="x",5,IF(C31="X",5,0))</f>
        <v>0</v>
      </c>
      <c r="L31" s="6">
        <f>IF($I31=5,1,0)</f>
        <v>0</v>
      </c>
      <c r="M31" s="6">
        <f>IF(F31="x",5,IF(F31="X",5,0))</f>
        <v>5</v>
      </c>
    </row>
    <row r="32" spans="2:13" s="7" customFormat="1" ht="54.75" customHeight="1" thickBot="1" x14ac:dyDescent="0.35">
      <c r="B32" s="12" t="s">
        <v>559</v>
      </c>
      <c r="C32" s="13"/>
      <c r="D32" s="13"/>
      <c r="E32" s="32" t="s">
        <v>234</v>
      </c>
      <c r="F32" s="15" t="str">
        <f t="shared" si="1"/>
        <v>X</v>
      </c>
      <c r="G32" s="16" t="s">
        <v>28</v>
      </c>
      <c r="H32" s="6"/>
      <c r="I32" s="6">
        <f>IF(C32="x",5,IF(C32="X",5,0))</f>
        <v>0</v>
      </c>
      <c r="L32" s="6">
        <f>IF($I32=5,1,0)</f>
        <v>0</v>
      </c>
      <c r="M32" s="6">
        <f>IF(F32="x",5,IF(F32="X",5,0))</f>
        <v>5</v>
      </c>
    </row>
    <row r="33" spans="2:13" s="7" customFormat="1" ht="52.5" customHeight="1" thickBot="1" x14ac:dyDescent="0.35">
      <c r="B33" s="12" t="s">
        <v>560</v>
      </c>
      <c r="C33" s="13"/>
      <c r="D33" s="13"/>
      <c r="E33" s="32" t="s">
        <v>234</v>
      </c>
      <c r="F33" s="15" t="str">
        <f t="shared" si="1"/>
        <v>X</v>
      </c>
      <c r="G33" s="16" t="s">
        <v>27</v>
      </c>
      <c r="H33" s="6"/>
      <c r="I33" s="6">
        <f t="shared" ref="I33:I41" si="5">IF(C33="x",3,IF(C33="X",3,0))</f>
        <v>0</v>
      </c>
      <c r="K33" s="6">
        <f t="shared" si="3"/>
        <v>0</v>
      </c>
      <c r="M33" s="6">
        <f t="shared" ref="M33:M41" si="6">IF(F33="x",3,IF(F33="X",3,0))</f>
        <v>3</v>
      </c>
    </row>
    <row r="34" spans="2:13" s="7" customFormat="1" ht="45.75" customHeight="1" thickBot="1" x14ac:dyDescent="0.35">
      <c r="B34" s="12" t="s">
        <v>561</v>
      </c>
      <c r="C34" s="13"/>
      <c r="D34" s="13"/>
      <c r="E34" s="32" t="s">
        <v>242</v>
      </c>
      <c r="F34" s="15" t="str">
        <f t="shared" si="1"/>
        <v>X</v>
      </c>
      <c r="G34" s="16" t="s">
        <v>27</v>
      </c>
      <c r="H34" s="6"/>
      <c r="I34" s="6">
        <f t="shared" si="5"/>
        <v>0</v>
      </c>
      <c r="K34" s="6">
        <f t="shared" si="3"/>
        <v>0</v>
      </c>
      <c r="M34" s="6">
        <f t="shared" si="6"/>
        <v>3</v>
      </c>
    </row>
    <row r="35" spans="2:13" s="7" customFormat="1" ht="409.6" customHeight="1" thickBot="1" x14ac:dyDescent="0.35">
      <c r="B35" s="12" t="s">
        <v>573</v>
      </c>
      <c r="C35" s="13"/>
      <c r="D35" s="13"/>
      <c r="E35" s="32" t="s">
        <v>237</v>
      </c>
      <c r="F35" s="15" t="str">
        <f t="shared" si="1"/>
        <v>X</v>
      </c>
      <c r="G35" s="16" t="s">
        <v>27</v>
      </c>
      <c r="H35" s="6"/>
      <c r="I35" s="6">
        <f t="shared" si="5"/>
        <v>0</v>
      </c>
      <c r="K35" s="6">
        <f t="shared" si="3"/>
        <v>0</v>
      </c>
      <c r="M35" s="6">
        <f t="shared" si="6"/>
        <v>3</v>
      </c>
    </row>
    <row r="36" spans="2:13" s="7" customFormat="1" ht="51.75" customHeight="1" thickBot="1" x14ac:dyDescent="0.35">
      <c r="B36" s="12" t="s">
        <v>563</v>
      </c>
      <c r="C36" s="13"/>
      <c r="D36" s="13"/>
      <c r="E36" s="14" t="s">
        <v>207</v>
      </c>
      <c r="F36" s="15" t="str">
        <f t="shared" si="1"/>
        <v>X</v>
      </c>
      <c r="G36" s="16" t="s">
        <v>27</v>
      </c>
      <c r="H36" s="6"/>
      <c r="I36" s="6">
        <f t="shared" si="5"/>
        <v>0</v>
      </c>
      <c r="K36" s="6">
        <f t="shared" si="3"/>
        <v>0</v>
      </c>
      <c r="M36" s="6">
        <f t="shared" si="6"/>
        <v>3</v>
      </c>
    </row>
    <row r="37" spans="2:13" s="7" customFormat="1" ht="50.25" customHeight="1" thickBot="1" x14ac:dyDescent="0.35">
      <c r="B37" s="12" t="s">
        <v>564</v>
      </c>
      <c r="C37" s="13"/>
      <c r="D37" s="13"/>
      <c r="E37" s="32" t="s">
        <v>238</v>
      </c>
      <c r="F37" s="15" t="str">
        <f t="shared" si="1"/>
        <v>X</v>
      </c>
      <c r="G37" s="16" t="s">
        <v>27</v>
      </c>
      <c r="H37" s="6"/>
      <c r="I37" s="6">
        <f t="shared" si="5"/>
        <v>0</v>
      </c>
      <c r="K37" s="6">
        <f t="shared" si="3"/>
        <v>0</v>
      </c>
      <c r="M37" s="6">
        <f t="shared" si="6"/>
        <v>3</v>
      </c>
    </row>
    <row r="38" spans="2:13" s="7" customFormat="1" ht="50.25" customHeight="1" thickBot="1" x14ac:dyDescent="0.35">
      <c r="B38" s="12" t="s">
        <v>565</v>
      </c>
      <c r="C38" s="13"/>
      <c r="D38" s="13"/>
      <c r="E38" s="32" t="s">
        <v>239</v>
      </c>
      <c r="F38" s="15" t="str">
        <f t="shared" si="1"/>
        <v>X</v>
      </c>
      <c r="G38" s="16" t="s">
        <v>27</v>
      </c>
      <c r="H38" s="6"/>
      <c r="I38" s="6">
        <f t="shared" si="5"/>
        <v>0</v>
      </c>
      <c r="K38" s="6">
        <f t="shared" si="3"/>
        <v>0</v>
      </c>
      <c r="M38" s="6">
        <f t="shared" si="6"/>
        <v>3</v>
      </c>
    </row>
    <row r="39" spans="2:13" s="7" customFormat="1" ht="48" customHeight="1" thickBot="1" x14ac:dyDescent="0.35">
      <c r="B39" s="12" t="s">
        <v>566</v>
      </c>
      <c r="C39" s="13"/>
      <c r="D39" s="13"/>
      <c r="E39" s="32" t="s">
        <v>240</v>
      </c>
      <c r="F39" s="15" t="str">
        <f t="shared" si="1"/>
        <v>X</v>
      </c>
      <c r="G39" s="16" t="s">
        <v>27</v>
      </c>
      <c r="H39" s="6"/>
      <c r="I39" s="6">
        <f t="shared" si="5"/>
        <v>0</v>
      </c>
      <c r="K39" s="6">
        <f t="shared" si="3"/>
        <v>0</v>
      </c>
      <c r="M39" s="6">
        <f t="shared" si="6"/>
        <v>3</v>
      </c>
    </row>
    <row r="40" spans="2:13" s="7" customFormat="1" ht="47.25" customHeight="1" thickBot="1" x14ac:dyDescent="0.35">
      <c r="B40" s="12" t="s">
        <v>567</v>
      </c>
      <c r="C40" s="13"/>
      <c r="D40" s="13"/>
      <c r="E40" s="32" t="s">
        <v>241</v>
      </c>
      <c r="F40" s="15" t="str">
        <f t="shared" si="1"/>
        <v>X</v>
      </c>
      <c r="G40" s="16" t="s">
        <v>27</v>
      </c>
      <c r="H40" s="6"/>
      <c r="I40" s="6">
        <f t="shared" si="5"/>
        <v>0</v>
      </c>
      <c r="K40" s="6">
        <f t="shared" si="3"/>
        <v>0</v>
      </c>
      <c r="M40" s="6">
        <f t="shared" si="6"/>
        <v>3</v>
      </c>
    </row>
    <row r="41" spans="2:13" s="7" customFormat="1" ht="73.5" customHeight="1" thickBot="1" x14ac:dyDescent="0.35">
      <c r="B41" s="12" t="s">
        <v>568</v>
      </c>
      <c r="C41" s="13"/>
      <c r="D41" s="13"/>
      <c r="E41" s="14" t="s">
        <v>762</v>
      </c>
      <c r="F41" s="15" t="str">
        <f t="shared" si="1"/>
        <v>X</v>
      </c>
      <c r="G41" s="16" t="s">
        <v>27</v>
      </c>
      <c r="H41" s="6"/>
      <c r="I41" s="6">
        <f t="shared" si="5"/>
        <v>0</v>
      </c>
      <c r="K41" s="6">
        <f t="shared" si="3"/>
        <v>0</v>
      </c>
      <c r="M41" s="6">
        <f t="shared" si="6"/>
        <v>3</v>
      </c>
    </row>
    <row r="42" spans="2:13" s="7" customFormat="1" ht="47.25" customHeight="1" thickBot="1" x14ac:dyDescent="0.35">
      <c r="B42" s="8" t="s">
        <v>236</v>
      </c>
      <c r="C42" s="9" t="s">
        <v>14</v>
      </c>
      <c r="D42" s="9" t="s">
        <v>15</v>
      </c>
      <c r="E42" s="9" t="s">
        <v>200</v>
      </c>
      <c r="F42" s="9" t="s">
        <v>16</v>
      </c>
      <c r="G42" s="10" t="s">
        <v>17</v>
      </c>
      <c r="H42" s="6"/>
      <c r="I42" s="6"/>
      <c r="K42" s="6"/>
      <c r="M42" s="6"/>
    </row>
    <row r="43" spans="2:13" s="7" customFormat="1" ht="63" customHeight="1" thickBot="1" x14ac:dyDescent="0.35">
      <c r="B43" s="325" t="s">
        <v>571</v>
      </c>
      <c r="C43" s="326"/>
      <c r="D43" s="326"/>
      <c r="E43" s="326" t="s">
        <v>208</v>
      </c>
      <c r="F43" s="326"/>
      <c r="G43" s="327"/>
      <c r="H43" s="6"/>
      <c r="I43" s="6"/>
      <c r="L43" s="6"/>
      <c r="M43" s="6"/>
    </row>
    <row r="44" spans="2:13" s="7" customFormat="1" ht="48" customHeight="1" thickBot="1" x14ac:dyDescent="0.35">
      <c r="B44" s="12" t="s">
        <v>570</v>
      </c>
      <c r="C44" s="13"/>
      <c r="D44" s="13"/>
      <c r="E44" s="32" t="s">
        <v>208</v>
      </c>
      <c r="F44" s="15" t="str">
        <f t="shared" si="1"/>
        <v>X</v>
      </c>
      <c r="G44" s="16" t="s">
        <v>28</v>
      </c>
      <c r="H44" s="6"/>
      <c r="I44" s="6">
        <f>IF(C44="x",5,IF(C44="X",5,0))</f>
        <v>0</v>
      </c>
      <c r="L44" s="6">
        <f t="shared" ref="L44:L49" si="7">IF($I44=5,1,0)</f>
        <v>0</v>
      </c>
      <c r="M44" s="6">
        <f t="shared" ref="M44:M49" si="8">IF(F44="x",5,IF(F44="X",5,0))</f>
        <v>5</v>
      </c>
    </row>
    <row r="45" spans="2:13" s="7" customFormat="1" ht="48.75" customHeight="1" thickBot="1" x14ac:dyDescent="0.35">
      <c r="B45" s="12" t="s">
        <v>569</v>
      </c>
      <c r="C45" s="13"/>
      <c r="D45" s="13"/>
      <c r="E45" s="32" t="s">
        <v>208</v>
      </c>
      <c r="F45" s="15" t="str">
        <f t="shared" si="1"/>
        <v>X</v>
      </c>
      <c r="G45" s="16" t="s">
        <v>28</v>
      </c>
      <c r="H45" s="6"/>
      <c r="I45" s="6">
        <f>IF(C45="x",5,IF(C45="X",5,0))</f>
        <v>0</v>
      </c>
      <c r="L45" s="6">
        <f t="shared" si="7"/>
        <v>0</v>
      </c>
      <c r="M45" s="6">
        <f t="shared" si="8"/>
        <v>5</v>
      </c>
    </row>
    <row r="46" spans="2:13" s="7" customFormat="1" ht="71.25" customHeight="1" thickBot="1" x14ac:dyDescent="0.35">
      <c r="B46" s="12" t="s">
        <v>572</v>
      </c>
      <c r="C46" s="13"/>
      <c r="D46" s="13"/>
      <c r="E46" s="14" t="s">
        <v>208</v>
      </c>
      <c r="F46" s="15" t="str">
        <f t="shared" si="1"/>
        <v>X</v>
      </c>
      <c r="G46" s="16" t="s">
        <v>28</v>
      </c>
      <c r="H46" s="6"/>
      <c r="I46" s="6">
        <f>IF(C46="x",5,IF(C46="X",5,0))</f>
        <v>0</v>
      </c>
      <c r="L46" s="6">
        <f t="shared" si="7"/>
        <v>0</v>
      </c>
      <c r="M46" s="6">
        <f t="shared" si="8"/>
        <v>5</v>
      </c>
    </row>
    <row r="47" spans="2:13" s="7" customFormat="1" ht="310.5" customHeight="1" thickBot="1" x14ac:dyDescent="0.35">
      <c r="B47" s="27" t="s">
        <v>763</v>
      </c>
      <c r="C47" s="28"/>
      <c r="D47" s="28"/>
      <c r="E47" s="33" t="s">
        <v>209</v>
      </c>
      <c r="F47" s="30" t="str">
        <f t="shared" si="1"/>
        <v>X</v>
      </c>
      <c r="G47" s="31" t="s">
        <v>27</v>
      </c>
      <c r="H47" s="6"/>
      <c r="I47" s="6">
        <f>IF(C47="x",3,IF(C47="X",3,0))</f>
        <v>0</v>
      </c>
      <c r="K47" s="6">
        <f>IF($I47=3,1,0)</f>
        <v>0</v>
      </c>
      <c r="M47" s="6">
        <f>IF(F47="x",3,IF(F47="X",3,0))</f>
        <v>3</v>
      </c>
    </row>
    <row r="48" spans="2:13" s="7" customFormat="1" ht="58.5" customHeight="1" thickBot="1" x14ac:dyDescent="0.35">
      <c r="B48" s="12" t="s">
        <v>574</v>
      </c>
      <c r="C48" s="13"/>
      <c r="D48" s="13"/>
      <c r="E48" s="14" t="s">
        <v>210</v>
      </c>
      <c r="F48" s="15" t="str">
        <f t="shared" si="1"/>
        <v>X</v>
      </c>
      <c r="G48" s="16" t="s">
        <v>28</v>
      </c>
      <c r="H48" s="6"/>
      <c r="I48" s="6">
        <f>IF(C48="x",5,IF(C48="X",5,0))</f>
        <v>0</v>
      </c>
      <c r="L48" s="6">
        <f t="shared" si="7"/>
        <v>0</v>
      </c>
      <c r="M48" s="6">
        <f t="shared" si="8"/>
        <v>5</v>
      </c>
    </row>
    <row r="49" spans="2:13" s="7" customFormat="1" ht="72.75" customHeight="1" thickBot="1" x14ac:dyDescent="0.35">
      <c r="B49" s="12" t="s">
        <v>575</v>
      </c>
      <c r="C49" s="13"/>
      <c r="D49" s="13"/>
      <c r="E49" s="32" t="s">
        <v>244</v>
      </c>
      <c r="F49" s="15" t="str">
        <f t="shared" si="1"/>
        <v>X</v>
      </c>
      <c r="G49" s="16" t="s">
        <v>28</v>
      </c>
      <c r="H49" s="6"/>
      <c r="I49" s="6">
        <f>IF(C49="x",5,IF(C49="X",5,0))</f>
        <v>0</v>
      </c>
      <c r="L49" s="6">
        <f t="shared" si="7"/>
        <v>0</v>
      </c>
      <c r="M49" s="6">
        <f t="shared" si="8"/>
        <v>5</v>
      </c>
    </row>
    <row r="50" spans="2:13" s="7" customFormat="1" ht="64.5" customHeight="1" thickBot="1" x14ac:dyDescent="0.35">
      <c r="B50" s="12" t="s">
        <v>576</v>
      </c>
      <c r="C50" s="13"/>
      <c r="D50" s="13"/>
      <c r="E50" s="32" t="s">
        <v>245</v>
      </c>
      <c r="F50" s="15" t="str">
        <f t="shared" si="1"/>
        <v>X</v>
      </c>
      <c r="G50" s="16" t="s">
        <v>27</v>
      </c>
      <c r="H50" s="6"/>
      <c r="I50" s="6">
        <f>IF(C50="x",3,IF(C50="X",3,0))</f>
        <v>0</v>
      </c>
      <c r="K50" s="6">
        <f>IF($I50=3,1,0)</f>
        <v>0</v>
      </c>
      <c r="M50" s="6">
        <f>IF(F50="x",3,IF(F50="X",3,0))</f>
        <v>3</v>
      </c>
    </row>
    <row r="51" spans="2:13" s="7" customFormat="1" ht="54.75" customHeight="1" thickBot="1" x14ac:dyDescent="0.35">
      <c r="B51" s="12" t="s">
        <v>577</v>
      </c>
      <c r="C51" s="13"/>
      <c r="D51" s="13"/>
      <c r="E51" s="32" t="s">
        <v>246</v>
      </c>
      <c r="F51" s="15" t="str">
        <f t="shared" si="1"/>
        <v>X</v>
      </c>
      <c r="G51" s="16" t="s">
        <v>27</v>
      </c>
      <c r="H51" s="6"/>
      <c r="I51" s="6">
        <f>IF(C51="x",3,IF(C51="X",3,0))</f>
        <v>0</v>
      </c>
      <c r="K51" s="6">
        <f>IF($I51=3,1,0)</f>
        <v>0</v>
      </c>
      <c r="M51" s="6">
        <f>IF(F51="x",3,IF(F51="X",3,0))</f>
        <v>3</v>
      </c>
    </row>
    <row r="52" spans="2:13" s="7" customFormat="1" ht="54" customHeight="1" thickBot="1" x14ac:dyDescent="0.35">
      <c r="B52" s="12" t="s">
        <v>578</v>
      </c>
      <c r="C52" s="13"/>
      <c r="D52" s="13"/>
      <c r="E52" s="32" t="s">
        <v>247</v>
      </c>
      <c r="F52" s="15" t="str">
        <f t="shared" si="1"/>
        <v>X</v>
      </c>
      <c r="G52" s="16" t="s">
        <v>27</v>
      </c>
      <c r="H52" s="6"/>
      <c r="I52" s="6">
        <f>IF(C52="x",3,IF(C52="X",3,0))</f>
        <v>0</v>
      </c>
      <c r="K52" s="6">
        <f>IF($I52=3,1,0)</f>
        <v>0</v>
      </c>
      <c r="M52" s="6">
        <f>IF(F52="x",3,IF(F52="X",3,0))</f>
        <v>3</v>
      </c>
    </row>
    <row r="53" spans="2:13" s="7" customFormat="1" ht="80.25" customHeight="1" thickBot="1" x14ac:dyDescent="0.35">
      <c r="B53" s="12" t="s">
        <v>579</v>
      </c>
      <c r="C53" s="13"/>
      <c r="D53" s="13"/>
      <c r="E53" s="32" t="s">
        <v>248</v>
      </c>
      <c r="F53" s="15" t="str">
        <f t="shared" si="1"/>
        <v>X</v>
      </c>
      <c r="G53" s="16" t="s">
        <v>27</v>
      </c>
      <c r="H53" s="6"/>
      <c r="I53" s="6">
        <f>IF(C53="x",3,IF(C53="X",3,0))</f>
        <v>0</v>
      </c>
      <c r="K53" s="6">
        <f>IF($I53=3,1,0)</f>
        <v>0</v>
      </c>
      <c r="M53" s="6">
        <f>IF(F53="x",3,IF(F53="X",3,0))</f>
        <v>3</v>
      </c>
    </row>
    <row r="54" spans="2:13" s="7" customFormat="1" ht="45.75" customHeight="1" thickBot="1" x14ac:dyDescent="0.35">
      <c r="B54" s="12" t="s">
        <v>580</v>
      </c>
      <c r="C54" s="13"/>
      <c r="D54" s="13"/>
      <c r="E54" s="32" t="s">
        <v>249</v>
      </c>
      <c r="F54" s="15" t="str">
        <f t="shared" si="1"/>
        <v>X</v>
      </c>
      <c r="G54" s="16" t="s">
        <v>27</v>
      </c>
      <c r="H54" s="6"/>
      <c r="I54" s="6">
        <f>IF(C54="x",3,IF(C54="X",3,0))</f>
        <v>0</v>
      </c>
      <c r="K54" s="6">
        <f>IF($I54=3,1,0)</f>
        <v>0</v>
      </c>
      <c r="M54" s="6">
        <f>IF(F54="x",3,IF(F54="X",3,0))</f>
        <v>3</v>
      </c>
    </row>
    <row r="55" spans="2:13" s="7" customFormat="1" ht="51.75" customHeight="1" thickBot="1" x14ac:dyDescent="0.35">
      <c r="B55" s="12" t="s">
        <v>581</v>
      </c>
      <c r="C55" s="13"/>
      <c r="D55" s="13"/>
      <c r="E55" s="32" t="s">
        <v>250</v>
      </c>
      <c r="F55" s="15" t="str">
        <f t="shared" si="1"/>
        <v>X</v>
      </c>
      <c r="G55" s="16" t="s">
        <v>28</v>
      </c>
      <c r="H55" s="6"/>
      <c r="I55" s="6">
        <f>IF(C55="x",5,IF(C55="X",5,0))</f>
        <v>0</v>
      </c>
      <c r="L55" s="6">
        <f>IF($I55=5,1,0)</f>
        <v>0</v>
      </c>
      <c r="M55" s="6">
        <f>IF(F55="x",5,IF(F55="X",5,0))</f>
        <v>5</v>
      </c>
    </row>
    <row r="56" spans="2:13" s="7" customFormat="1" ht="47.25" customHeight="1" thickBot="1" x14ac:dyDescent="0.35">
      <c r="B56" s="8" t="s">
        <v>243</v>
      </c>
      <c r="C56" s="9" t="s">
        <v>14</v>
      </c>
      <c r="D56" s="9" t="s">
        <v>15</v>
      </c>
      <c r="E56" s="9" t="s">
        <v>200</v>
      </c>
      <c r="F56" s="9" t="s">
        <v>16</v>
      </c>
      <c r="G56" s="10" t="s">
        <v>17</v>
      </c>
      <c r="H56" s="6"/>
      <c r="I56" s="6"/>
      <c r="L56" s="6"/>
      <c r="M56" s="6"/>
    </row>
    <row r="57" spans="2:13" s="7" customFormat="1" ht="54.75" customHeight="1" thickBot="1" x14ac:dyDescent="0.35">
      <c r="B57" s="12" t="s">
        <v>582</v>
      </c>
      <c r="C57" s="13"/>
      <c r="D57" s="13"/>
      <c r="E57" s="14" t="s">
        <v>262</v>
      </c>
      <c r="F57" s="15" t="str">
        <f t="shared" si="1"/>
        <v>X</v>
      </c>
      <c r="G57" s="16" t="s">
        <v>28</v>
      </c>
      <c r="H57" s="6"/>
      <c r="I57" s="6">
        <f>IF(C57="x",5,IF(C57="X",5,0))</f>
        <v>0</v>
      </c>
      <c r="L57" s="6">
        <f>IF($I57=5,1,0)</f>
        <v>0</v>
      </c>
      <c r="M57" s="6">
        <f>IF(F57="x",5,IF(F57="X",5,0))</f>
        <v>5</v>
      </c>
    </row>
    <row r="58" spans="2:13" s="7" customFormat="1" ht="45.75" customHeight="1" thickBot="1" x14ac:dyDescent="0.35">
      <c r="B58" s="12" t="s">
        <v>583</v>
      </c>
      <c r="C58" s="13"/>
      <c r="D58" s="13"/>
      <c r="E58" s="32" t="s">
        <v>263</v>
      </c>
      <c r="F58" s="15" t="str">
        <f t="shared" si="1"/>
        <v>X</v>
      </c>
      <c r="G58" s="16" t="s">
        <v>27</v>
      </c>
      <c r="H58" s="6"/>
      <c r="I58" s="6">
        <f>IF(C58="x",3,IF(C58="X",3,0))</f>
        <v>0</v>
      </c>
      <c r="K58" s="6">
        <f>IF($I58=3,1,0)</f>
        <v>0</v>
      </c>
      <c r="M58" s="6">
        <f>IF(F58="x",3,IF(F58="X",3,0))</f>
        <v>3</v>
      </c>
    </row>
    <row r="59" spans="2:13" s="7" customFormat="1" ht="60" customHeight="1" thickBot="1" x14ac:dyDescent="0.35">
      <c r="B59" s="12" t="s">
        <v>584</v>
      </c>
      <c r="C59" s="13"/>
      <c r="D59" s="13"/>
      <c r="E59" s="32"/>
      <c r="F59" s="15" t="str">
        <f t="shared" si="1"/>
        <v>X</v>
      </c>
      <c r="G59" s="16" t="s">
        <v>28</v>
      </c>
      <c r="H59" s="6"/>
      <c r="I59" s="6">
        <f>IF(C59="x",5,IF(C59="X",5,0))</f>
        <v>0</v>
      </c>
      <c r="L59" s="6">
        <f>IF($I59=5,1,0)</f>
        <v>0</v>
      </c>
      <c r="M59" s="6">
        <f>IF(F59="x",5,IF(F59="X",5,0))</f>
        <v>5</v>
      </c>
    </row>
    <row r="60" spans="2:13" s="7" customFormat="1" ht="45" customHeight="1" thickBot="1" x14ac:dyDescent="0.35">
      <c r="B60" s="12" t="s">
        <v>585</v>
      </c>
      <c r="C60" s="13"/>
      <c r="D60" s="13"/>
      <c r="E60" s="14" t="s">
        <v>764</v>
      </c>
      <c r="F60" s="15" t="str">
        <f t="shared" si="1"/>
        <v>X</v>
      </c>
      <c r="G60" s="16" t="s">
        <v>27</v>
      </c>
      <c r="H60" s="6"/>
      <c r="I60" s="6">
        <f>IF(C60="x",3,IF(C60="X",3,0))</f>
        <v>0</v>
      </c>
      <c r="K60" s="6">
        <f>IF($I60=3,1,0)</f>
        <v>0</v>
      </c>
      <c r="M60" s="6">
        <f>IF(F60="x",3,IF(F60="X",3,0))</f>
        <v>3</v>
      </c>
    </row>
    <row r="61" spans="2:13" s="7" customFormat="1" ht="75" customHeight="1" thickBot="1" x14ac:dyDescent="0.35">
      <c r="B61" s="12" t="s">
        <v>777</v>
      </c>
      <c r="C61" s="13"/>
      <c r="D61" s="13"/>
      <c r="E61" s="32" t="s">
        <v>765</v>
      </c>
      <c r="F61" s="15" t="str">
        <f t="shared" si="1"/>
        <v>X</v>
      </c>
      <c r="G61" s="16" t="s">
        <v>28</v>
      </c>
      <c r="H61" s="6"/>
      <c r="I61" s="6">
        <f>IF(C61="x",5,IF(C61="X",5,0))</f>
        <v>0</v>
      </c>
      <c r="L61" s="6">
        <f>IF($I61=5,1,0)</f>
        <v>0</v>
      </c>
      <c r="M61" s="6">
        <f>IF(F61="x",5,IF(F61="X",5,0))</f>
        <v>5</v>
      </c>
    </row>
    <row r="62" spans="2:13" s="7" customFormat="1" ht="45" customHeight="1" thickBot="1" x14ac:dyDescent="0.35">
      <c r="B62" s="12" t="s">
        <v>778</v>
      </c>
      <c r="C62" s="13"/>
      <c r="D62" s="13"/>
      <c r="E62" s="32" t="s">
        <v>766</v>
      </c>
      <c r="F62" s="15" t="str">
        <f t="shared" si="1"/>
        <v>X</v>
      </c>
      <c r="G62" s="16" t="s">
        <v>28</v>
      </c>
      <c r="H62" s="6"/>
      <c r="I62" s="6">
        <f>IF(C62="x",5,IF(C62="X",5,0))</f>
        <v>0</v>
      </c>
      <c r="L62" s="6">
        <f>IF($I62=5,1,0)</f>
        <v>0</v>
      </c>
      <c r="M62" s="6">
        <f>IF(F62="x",5,IF(F62="X",5,0))</f>
        <v>5</v>
      </c>
    </row>
    <row r="63" spans="2:13" s="7" customFormat="1" ht="45" customHeight="1" thickBot="1" x14ac:dyDescent="0.35">
      <c r="B63" s="12" t="s">
        <v>586</v>
      </c>
      <c r="C63" s="13"/>
      <c r="D63" s="13"/>
      <c r="E63" s="32" t="s">
        <v>767</v>
      </c>
      <c r="F63" s="15" t="str">
        <f t="shared" si="1"/>
        <v>X</v>
      </c>
      <c r="G63" s="16" t="s">
        <v>28</v>
      </c>
      <c r="H63" s="6"/>
      <c r="I63" s="6">
        <f>IF(C63="x",5,IF(C63="X",5,0))</f>
        <v>0</v>
      </c>
      <c r="L63" s="6">
        <f>IF($I63=5,1,0)</f>
        <v>0</v>
      </c>
      <c r="M63" s="6">
        <f>IF(F63="x",5,IF(F63="X",5,0))</f>
        <v>5</v>
      </c>
    </row>
    <row r="64" spans="2:13" s="7" customFormat="1" ht="45" customHeight="1" thickBot="1" x14ac:dyDescent="0.35">
      <c r="B64" s="12" t="s">
        <v>587</v>
      </c>
      <c r="C64" s="13"/>
      <c r="D64" s="13"/>
      <c r="E64" s="32" t="s">
        <v>768</v>
      </c>
      <c r="F64" s="15" t="str">
        <f t="shared" si="1"/>
        <v>X</v>
      </c>
      <c r="G64" s="16" t="s">
        <v>28</v>
      </c>
      <c r="H64" s="6"/>
      <c r="I64" s="6">
        <f>IF(C64="x",5,IF(C64="X",5,0))</f>
        <v>0</v>
      </c>
      <c r="L64" s="6">
        <f>IF($I64=5,1,0)</f>
        <v>0</v>
      </c>
      <c r="M64" s="6">
        <f>IF(F64="x",5,IF(F64="X",5,0))</f>
        <v>5</v>
      </c>
    </row>
    <row r="65" spans="2:13" s="7" customFormat="1" ht="74.25" customHeight="1" thickBot="1" x14ac:dyDescent="0.35">
      <c r="B65" s="12" t="s">
        <v>588</v>
      </c>
      <c r="C65" s="13"/>
      <c r="D65" s="13"/>
      <c r="E65" s="32" t="s">
        <v>769</v>
      </c>
      <c r="F65" s="15" t="str">
        <f t="shared" si="1"/>
        <v>X</v>
      </c>
      <c r="G65" s="16" t="s">
        <v>28</v>
      </c>
      <c r="H65" s="6"/>
      <c r="I65" s="6">
        <f>IF(C65="x",5,IF(C65="X",5,0))</f>
        <v>0</v>
      </c>
      <c r="L65" s="6">
        <f>IF($I65=5,1,0)</f>
        <v>0</v>
      </c>
      <c r="M65" s="6">
        <f>IF(F65="x",5,IF(F65="X",5,0))</f>
        <v>5</v>
      </c>
    </row>
    <row r="66" spans="2:13" s="7" customFormat="1" ht="45" customHeight="1" thickBot="1" x14ac:dyDescent="0.35">
      <c r="B66" s="316" t="s">
        <v>94</v>
      </c>
      <c r="C66" s="317"/>
      <c r="D66" s="317"/>
      <c r="E66" s="317"/>
      <c r="F66" s="317"/>
      <c r="G66" s="318"/>
      <c r="H66" s="6"/>
      <c r="I66" s="17">
        <f>SUM(I14:I65)</f>
        <v>0</v>
      </c>
      <c r="J66" s="17">
        <f>SUM(J14:J65)</f>
        <v>0</v>
      </c>
      <c r="K66" s="17">
        <f>SUM(K14:K65)</f>
        <v>0</v>
      </c>
      <c r="L66" s="17">
        <f>SUM(L14:L65)</f>
        <v>0</v>
      </c>
      <c r="M66" s="18">
        <f>SUM(M14:M65)*RESULTADO!Y14</f>
        <v>6817.3913043478269</v>
      </c>
    </row>
    <row r="67" spans="2:13" s="7" customFormat="1" ht="57" customHeight="1" thickBot="1" x14ac:dyDescent="0.35">
      <c r="B67" s="8" t="s">
        <v>150</v>
      </c>
      <c r="C67" s="9" t="s">
        <v>14</v>
      </c>
      <c r="D67" s="9" t="s">
        <v>15</v>
      </c>
      <c r="E67" s="9" t="s">
        <v>200</v>
      </c>
      <c r="F67" s="9" t="s">
        <v>16</v>
      </c>
      <c r="G67" s="10" t="s">
        <v>17</v>
      </c>
      <c r="H67" s="6"/>
      <c r="I67" s="6"/>
    </row>
    <row r="68" spans="2:13" s="7" customFormat="1" ht="67.5" customHeight="1" thickBot="1" x14ac:dyDescent="0.35">
      <c r="B68" s="12" t="s">
        <v>522</v>
      </c>
      <c r="C68" s="13"/>
      <c r="D68" s="13"/>
      <c r="E68" s="32" t="s">
        <v>265</v>
      </c>
      <c r="F68" s="15" t="str">
        <f t="shared" ref="F68:F77" si="9">IF(OR(C68="x",C68="X",D68="x",D68="X"),"","X")</f>
        <v>X</v>
      </c>
      <c r="G68" s="16" t="s">
        <v>27</v>
      </c>
      <c r="H68" s="6"/>
      <c r="I68" s="6">
        <f t="shared" ref="I68:I77" si="10">IF(C68="x",3,IF(C68="X",3,0))</f>
        <v>0</v>
      </c>
      <c r="K68" s="6">
        <f>IF($I68=3,1,0)</f>
        <v>0</v>
      </c>
      <c r="M68" s="6">
        <f>IF(F68="x",3,IF(F68="X",3,0))</f>
        <v>3</v>
      </c>
    </row>
    <row r="69" spans="2:13" s="7" customFormat="1" ht="41.25" customHeight="1" thickBot="1" x14ac:dyDescent="0.35">
      <c r="B69" s="12" t="s">
        <v>523</v>
      </c>
      <c r="C69" s="13"/>
      <c r="D69" s="13"/>
      <c r="E69" s="32" t="s">
        <v>264</v>
      </c>
      <c r="F69" s="15" t="str">
        <f t="shared" si="9"/>
        <v>X</v>
      </c>
      <c r="G69" s="16" t="s">
        <v>27</v>
      </c>
      <c r="H69" s="6"/>
      <c r="I69" s="6">
        <f t="shared" si="10"/>
        <v>0</v>
      </c>
      <c r="K69" s="6">
        <f t="shared" ref="K69:K77" si="11">IF($I69=3,1,0)</f>
        <v>0</v>
      </c>
      <c r="M69" s="6">
        <f t="shared" ref="M69:M77" si="12">IF(F69="x",3,IF(F69="X",3,0))</f>
        <v>3</v>
      </c>
    </row>
    <row r="70" spans="2:13" s="7" customFormat="1" ht="51" customHeight="1" thickBot="1" x14ac:dyDescent="0.35">
      <c r="B70" s="12" t="s">
        <v>524</v>
      </c>
      <c r="C70" s="13"/>
      <c r="D70" s="13"/>
      <c r="E70" s="32" t="s">
        <v>770</v>
      </c>
      <c r="F70" s="15" t="str">
        <f t="shared" si="9"/>
        <v>X</v>
      </c>
      <c r="G70" s="16" t="s">
        <v>27</v>
      </c>
      <c r="H70" s="6"/>
      <c r="I70" s="6">
        <f t="shared" si="10"/>
        <v>0</v>
      </c>
      <c r="K70" s="6">
        <f t="shared" si="11"/>
        <v>0</v>
      </c>
      <c r="M70" s="6">
        <f t="shared" si="12"/>
        <v>3</v>
      </c>
    </row>
    <row r="71" spans="2:13" s="7" customFormat="1" ht="48.75" customHeight="1" thickBot="1" x14ac:dyDescent="0.35">
      <c r="B71" s="12" t="s">
        <v>525</v>
      </c>
      <c r="C71" s="13"/>
      <c r="D71" s="13"/>
      <c r="E71" s="32" t="s">
        <v>771</v>
      </c>
      <c r="F71" s="15" t="str">
        <f t="shared" si="9"/>
        <v>X</v>
      </c>
      <c r="G71" s="16" t="s">
        <v>27</v>
      </c>
      <c r="H71" s="6"/>
      <c r="I71" s="6">
        <f t="shared" si="10"/>
        <v>0</v>
      </c>
      <c r="K71" s="6">
        <f t="shared" si="11"/>
        <v>0</v>
      </c>
      <c r="M71" s="6">
        <f t="shared" si="12"/>
        <v>3</v>
      </c>
    </row>
    <row r="72" spans="2:13" s="7" customFormat="1" ht="48.75" customHeight="1" thickBot="1" x14ac:dyDescent="0.35">
      <c r="B72" s="12" t="s">
        <v>526</v>
      </c>
      <c r="C72" s="13"/>
      <c r="D72" s="13"/>
      <c r="E72" s="32" t="s">
        <v>772</v>
      </c>
      <c r="F72" s="15" t="str">
        <f t="shared" si="9"/>
        <v>X</v>
      </c>
      <c r="G72" s="16" t="s">
        <v>27</v>
      </c>
      <c r="H72" s="6"/>
      <c r="I72" s="6">
        <f t="shared" si="10"/>
        <v>0</v>
      </c>
      <c r="K72" s="6">
        <f t="shared" si="11"/>
        <v>0</v>
      </c>
      <c r="M72" s="6">
        <f t="shared" si="12"/>
        <v>3</v>
      </c>
    </row>
    <row r="73" spans="2:13" s="7" customFormat="1" ht="45.75" customHeight="1" thickBot="1" x14ac:dyDescent="0.35">
      <c r="B73" s="12" t="s">
        <v>527</v>
      </c>
      <c r="C73" s="13"/>
      <c r="D73" s="13"/>
      <c r="E73" s="32" t="s">
        <v>773</v>
      </c>
      <c r="F73" s="15" t="str">
        <f t="shared" si="9"/>
        <v>X</v>
      </c>
      <c r="G73" s="16" t="s">
        <v>27</v>
      </c>
      <c r="H73" s="6"/>
      <c r="I73" s="6">
        <f t="shared" si="10"/>
        <v>0</v>
      </c>
      <c r="K73" s="6">
        <f t="shared" si="11"/>
        <v>0</v>
      </c>
      <c r="M73" s="6">
        <f t="shared" si="12"/>
        <v>3</v>
      </c>
    </row>
    <row r="74" spans="2:13" s="7" customFormat="1" ht="52.5" customHeight="1" thickBot="1" x14ac:dyDescent="0.35">
      <c r="B74" s="12" t="s">
        <v>528</v>
      </c>
      <c r="C74" s="13"/>
      <c r="D74" s="13"/>
      <c r="E74" s="32" t="s">
        <v>774</v>
      </c>
      <c r="F74" s="15" t="str">
        <f t="shared" si="9"/>
        <v>X</v>
      </c>
      <c r="G74" s="16" t="s">
        <v>27</v>
      </c>
      <c r="H74" s="6"/>
      <c r="I74" s="6">
        <f t="shared" si="10"/>
        <v>0</v>
      </c>
      <c r="K74" s="6">
        <f t="shared" si="11"/>
        <v>0</v>
      </c>
      <c r="M74" s="6">
        <f t="shared" si="12"/>
        <v>3</v>
      </c>
    </row>
    <row r="75" spans="2:13" s="7" customFormat="1" ht="44.25" customHeight="1" thickBot="1" x14ac:dyDescent="0.35">
      <c r="B75" s="12" t="s">
        <v>529</v>
      </c>
      <c r="C75" s="13"/>
      <c r="D75" s="13"/>
      <c r="E75" s="32" t="s">
        <v>775</v>
      </c>
      <c r="F75" s="15" t="str">
        <f t="shared" si="9"/>
        <v>X</v>
      </c>
      <c r="G75" s="16" t="s">
        <v>27</v>
      </c>
      <c r="H75" s="6"/>
      <c r="I75" s="6">
        <f t="shared" si="10"/>
        <v>0</v>
      </c>
      <c r="K75" s="6">
        <f t="shared" si="11"/>
        <v>0</v>
      </c>
      <c r="M75" s="6">
        <f t="shared" si="12"/>
        <v>3</v>
      </c>
    </row>
    <row r="76" spans="2:13" s="7" customFormat="1" ht="61.5" customHeight="1" thickBot="1" x14ac:dyDescent="0.35">
      <c r="B76" s="12" t="s">
        <v>530</v>
      </c>
      <c r="C76" s="13"/>
      <c r="D76" s="13"/>
      <c r="E76" s="32" t="s">
        <v>776</v>
      </c>
      <c r="F76" s="15" t="str">
        <f t="shared" si="9"/>
        <v>X</v>
      </c>
      <c r="G76" s="16" t="s">
        <v>27</v>
      </c>
      <c r="H76" s="6"/>
      <c r="I76" s="6">
        <f t="shared" si="10"/>
        <v>0</v>
      </c>
      <c r="K76" s="6">
        <f t="shared" si="11"/>
        <v>0</v>
      </c>
      <c r="M76" s="6">
        <f t="shared" si="12"/>
        <v>3</v>
      </c>
    </row>
    <row r="77" spans="2:13" s="7" customFormat="1" ht="49.5" customHeight="1" thickBot="1" x14ac:dyDescent="0.35">
      <c r="B77" s="12" t="s">
        <v>531</v>
      </c>
      <c r="C77" s="13"/>
      <c r="D77" s="13"/>
      <c r="E77" s="32" t="s">
        <v>266</v>
      </c>
      <c r="F77" s="15" t="str">
        <f t="shared" si="9"/>
        <v>X</v>
      </c>
      <c r="G77" s="16" t="s">
        <v>27</v>
      </c>
      <c r="H77" s="6"/>
      <c r="I77" s="6">
        <f t="shared" si="10"/>
        <v>0</v>
      </c>
      <c r="K77" s="6">
        <f t="shared" si="11"/>
        <v>0</v>
      </c>
      <c r="M77" s="6">
        <f t="shared" si="12"/>
        <v>3</v>
      </c>
    </row>
    <row r="78" spans="2:13" s="7" customFormat="1" ht="45" customHeight="1" thickBot="1" x14ac:dyDescent="0.35">
      <c r="B78" s="316" t="s">
        <v>75</v>
      </c>
      <c r="C78" s="317"/>
      <c r="D78" s="317"/>
      <c r="E78" s="317"/>
      <c r="F78" s="317"/>
      <c r="G78" s="318"/>
      <c r="H78" s="6"/>
      <c r="I78" s="17">
        <f>SUM(I68:I77)</f>
        <v>0</v>
      </c>
      <c r="J78" s="17">
        <f>SUM(J68:J77)</f>
        <v>0</v>
      </c>
      <c r="K78" s="17">
        <f>SUM(K68:K77)</f>
        <v>0</v>
      </c>
      <c r="L78" s="17">
        <f>SUM(L68:L77)</f>
        <v>0</v>
      </c>
      <c r="M78" s="18">
        <f>SUM(M68:M77)*RESULTADO!Y15</f>
        <v>1000.0000000000001</v>
      </c>
    </row>
    <row r="79" spans="2:13" s="7" customFormat="1" ht="57.75" customHeight="1" thickBot="1" x14ac:dyDescent="0.35">
      <c r="B79" s="8" t="s">
        <v>151</v>
      </c>
      <c r="C79" s="9" t="s">
        <v>14</v>
      </c>
      <c r="D79" s="9" t="s">
        <v>15</v>
      </c>
      <c r="E79" s="9" t="s">
        <v>200</v>
      </c>
      <c r="F79" s="9" t="s">
        <v>16</v>
      </c>
      <c r="G79" s="10" t="s">
        <v>17</v>
      </c>
      <c r="H79" s="6"/>
      <c r="I79" s="6"/>
    </row>
    <row r="80" spans="2:13" s="7" customFormat="1" ht="41.25" customHeight="1" thickBot="1" x14ac:dyDescent="0.35">
      <c r="B80" s="34" t="s">
        <v>590</v>
      </c>
      <c r="C80" s="13"/>
      <c r="D80" s="13"/>
      <c r="E80" s="32"/>
      <c r="F80" s="15" t="str">
        <f t="shared" ref="F80:F89" si="13">IF(OR(C80="x",C80="X",D80="x",D80="X"),"","X")</f>
        <v>X</v>
      </c>
      <c r="G80" s="16" t="s">
        <v>99</v>
      </c>
      <c r="H80" s="6"/>
      <c r="I80" s="6"/>
    </row>
    <row r="81" spans="2:13" s="7" customFormat="1" ht="41.25" customHeight="1" thickBot="1" x14ac:dyDescent="0.35">
      <c r="B81" s="34" t="s">
        <v>591</v>
      </c>
      <c r="C81" s="13"/>
      <c r="D81" s="13"/>
      <c r="E81" s="35"/>
      <c r="F81" s="15" t="str">
        <f t="shared" si="13"/>
        <v>X</v>
      </c>
      <c r="G81" s="16" t="s">
        <v>99</v>
      </c>
      <c r="H81" s="6"/>
      <c r="I81" s="6"/>
    </row>
    <row r="82" spans="2:13" s="7" customFormat="1" ht="60" customHeight="1" thickBot="1" x14ac:dyDescent="0.35">
      <c r="B82" s="12" t="s">
        <v>779</v>
      </c>
      <c r="C82" s="13"/>
      <c r="D82" s="13"/>
      <c r="E82" s="32" t="s">
        <v>212</v>
      </c>
      <c r="F82" s="15" t="str">
        <f t="shared" si="13"/>
        <v>X</v>
      </c>
      <c r="G82" s="16" t="s">
        <v>28</v>
      </c>
      <c r="H82" s="6"/>
      <c r="I82" s="6">
        <f>IF(C82="x",5,IF(C82="X",5,0))</f>
        <v>0</v>
      </c>
      <c r="L82" s="6">
        <f>IF($I82=5,1,0)</f>
        <v>0</v>
      </c>
      <c r="M82" s="6">
        <f>IF(F82="x",5,IF(F82="X",5,0))</f>
        <v>5</v>
      </c>
    </row>
    <row r="83" spans="2:13" s="7" customFormat="1" ht="54.75" customHeight="1" thickBot="1" x14ac:dyDescent="0.35">
      <c r="B83" s="12" t="s">
        <v>592</v>
      </c>
      <c r="C83" s="13"/>
      <c r="D83" s="13"/>
      <c r="E83" s="32" t="s">
        <v>211</v>
      </c>
      <c r="F83" s="15" t="str">
        <f t="shared" si="13"/>
        <v>X</v>
      </c>
      <c r="G83" s="16" t="s">
        <v>27</v>
      </c>
      <c r="H83" s="6"/>
      <c r="I83" s="6">
        <f>IF(C83="x",3,IF(C83="X",3,0))</f>
        <v>0</v>
      </c>
      <c r="K83" s="6">
        <f t="shared" ref="K83:K89" si="14">IF($I83=3,1,0)</f>
        <v>0</v>
      </c>
      <c r="M83" s="6">
        <f t="shared" ref="M83:M89" si="15">IF(F83="x",3,IF(F83="X",3,0))</f>
        <v>3</v>
      </c>
    </row>
    <row r="84" spans="2:13" s="7" customFormat="1" ht="95.25" customHeight="1" thickBot="1" x14ac:dyDescent="0.35">
      <c r="B84" s="12" t="s">
        <v>780</v>
      </c>
      <c r="C84" s="13"/>
      <c r="D84" s="13"/>
      <c r="E84" s="32" t="s">
        <v>267</v>
      </c>
      <c r="F84" s="15" t="str">
        <f t="shared" si="13"/>
        <v>X</v>
      </c>
      <c r="G84" s="16" t="s">
        <v>27</v>
      </c>
      <c r="H84" s="6"/>
      <c r="I84" s="6">
        <f>IF(C84="x",3,IF(C84="X",3,0))</f>
        <v>0</v>
      </c>
      <c r="K84" s="6">
        <f t="shared" si="14"/>
        <v>0</v>
      </c>
      <c r="M84" s="6">
        <f t="shared" si="15"/>
        <v>3</v>
      </c>
    </row>
    <row r="85" spans="2:13" s="7" customFormat="1" ht="82.5" customHeight="1" thickBot="1" x14ac:dyDescent="0.35">
      <c r="B85" s="12" t="s">
        <v>593</v>
      </c>
      <c r="C85" s="13"/>
      <c r="D85" s="13"/>
      <c r="E85" s="32" t="s">
        <v>267</v>
      </c>
      <c r="F85" s="15" t="str">
        <f t="shared" si="13"/>
        <v>X</v>
      </c>
      <c r="G85" s="16" t="s">
        <v>27</v>
      </c>
      <c r="H85" s="6"/>
      <c r="I85" s="6">
        <f>IF(C85="x",3,IF(C85="X",3,0))</f>
        <v>0</v>
      </c>
      <c r="K85" s="6">
        <f t="shared" si="14"/>
        <v>0</v>
      </c>
      <c r="M85" s="6">
        <f t="shared" si="15"/>
        <v>3</v>
      </c>
    </row>
    <row r="86" spans="2:13" s="7" customFormat="1" ht="75" customHeight="1" thickBot="1" x14ac:dyDescent="0.35">
      <c r="B86" s="12" t="s">
        <v>594</v>
      </c>
      <c r="C86" s="13"/>
      <c r="D86" s="13"/>
      <c r="E86" s="32" t="s">
        <v>267</v>
      </c>
      <c r="F86" s="15" t="str">
        <f t="shared" si="13"/>
        <v>X</v>
      </c>
      <c r="G86" s="16" t="s">
        <v>28</v>
      </c>
      <c r="H86" s="6"/>
      <c r="I86" s="6">
        <f>IF(C86="x",5,IF(C86="X",5,0))</f>
        <v>0</v>
      </c>
      <c r="L86" s="6">
        <f>IF($I86=5,1,0)</f>
        <v>0</v>
      </c>
      <c r="M86" s="6">
        <f>IF(F86="x",5,IF(F86="X",5,0))</f>
        <v>5</v>
      </c>
    </row>
    <row r="87" spans="2:13" s="7" customFormat="1" ht="62.25" customHeight="1" thickBot="1" x14ac:dyDescent="0.35">
      <c r="B87" s="12" t="s">
        <v>595</v>
      </c>
      <c r="C87" s="13"/>
      <c r="D87" s="13"/>
      <c r="E87" s="14" t="s">
        <v>269</v>
      </c>
      <c r="F87" s="15" t="str">
        <f t="shared" si="13"/>
        <v>X</v>
      </c>
      <c r="G87" s="16" t="s">
        <v>27</v>
      </c>
      <c r="H87" s="6"/>
      <c r="I87" s="6">
        <f>IF(C87="x",3,IF(C87="X",3,0))</f>
        <v>0</v>
      </c>
      <c r="K87" s="6">
        <f t="shared" si="14"/>
        <v>0</v>
      </c>
      <c r="M87" s="6">
        <f t="shared" si="15"/>
        <v>3</v>
      </c>
    </row>
    <row r="88" spans="2:13" s="7" customFormat="1" ht="67.5" customHeight="1" thickBot="1" x14ac:dyDescent="0.35">
      <c r="B88" s="12" t="s">
        <v>596</v>
      </c>
      <c r="C88" s="13"/>
      <c r="D88" s="13"/>
      <c r="E88" s="32" t="s">
        <v>270</v>
      </c>
      <c r="F88" s="15" t="str">
        <f t="shared" si="13"/>
        <v>X</v>
      </c>
      <c r="G88" s="16" t="s">
        <v>28</v>
      </c>
      <c r="H88" s="6"/>
      <c r="I88" s="6">
        <f>IF(C88="x",5,IF(C88="X",5,0))</f>
        <v>0</v>
      </c>
      <c r="L88" s="6">
        <f>IF($I88=5,1,0)</f>
        <v>0</v>
      </c>
      <c r="M88" s="6">
        <f>IF(F88="x",5,IF(F88="X",5,0))</f>
        <v>5</v>
      </c>
    </row>
    <row r="89" spans="2:13" s="7" customFormat="1" ht="63" customHeight="1" thickBot="1" x14ac:dyDescent="0.35">
      <c r="B89" s="12" t="s">
        <v>597</v>
      </c>
      <c r="C89" s="13"/>
      <c r="D89" s="13"/>
      <c r="E89" s="32" t="s">
        <v>268</v>
      </c>
      <c r="F89" s="15" t="str">
        <f t="shared" si="13"/>
        <v>X</v>
      </c>
      <c r="G89" s="16" t="s">
        <v>27</v>
      </c>
      <c r="H89" s="6"/>
      <c r="I89" s="6">
        <f>IF(C89="x",3,IF(C89="X",3,0))</f>
        <v>0</v>
      </c>
      <c r="K89" s="6">
        <f t="shared" si="14"/>
        <v>0</v>
      </c>
      <c r="M89" s="6">
        <f t="shared" si="15"/>
        <v>3</v>
      </c>
    </row>
    <row r="90" spans="2:13" s="7" customFormat="1" ht="45" customHeight="1" thickBot="1" x14ac:dyDescent="0.35">
      <c r="B90" s="316" t="s">
        <v>76</v>
      </c>
      <c r="C90" s="317"/>
      <c r="D90" s="317"/>
      <c r="E90" s="317"/>
      <c r="F90" s="317"/>
      <c r="G90" s="318"/>
      <c r="H90" s="6"/>
      <c r="I90" s="17">
        <f>SUM(I80:I89)</f>
        <v>0</v>
      </c>
      <c r="J90" s="17">
        <f>SUM(J80:J89)</f>
        <v>0</v>
      </c>
      <c r="K90" s="17">
        <f>SUM(K80:K89)</f>
        <v>0</v>
      </c>
      <c r="L90" s="17">
        <f>SUM(L80:L89)</f>
        <v>0</v>
      </c>
      <c r="M90" s="18">
        <f>SUM(M80:M89)*RESULTADO!Y16</f>
        <v>1250</v>
      </c>
    </row>
    <row r="91" spans="2:13" s="7" customFormat="1" ht="57.75" customHeight="1" thickBot="1" x14ac:dyDescent="0.35">
      <c r="B91" s="8" t="s">
        <v>77</v>
      </c>
      <c r="C91" s="9" t="s">
        <v>14</v>
      </c>
      <c r="D91" s="9" t="s">
        <v>15</v>
      </c>
      <c r="E91" s="9" t="s">
        <v>200</v>
      </c>
      <c r="F91" s="9" t="s">
        <v>16</v>
      </c>
      <c r="G91" s="10" t="s">
        <v>17</v>
      </c>
      <c r="H91" s="6"/>
      <c r="I91" s="6"/>
    </row>
    <row r="92" spans="2:13" s="7" customFormat="1" ht="103.5" customHeight="1" thickBot="1" x14ac:dyDescent="0.35">
      <c r="B92" s="12" t="s">
        <v>271</v>
      </c>
      <c r="C92" s="13"/>
      <c r="D92" s="13"/>
      <c r="E92" s="14" t="s">
        <v>213</v>
      </c>
      <c r="F92" s="15" t="str">
        <f>IF(OR(C92="x",C92="X",D92="x",D92="X"),"","X")</f>
        <v>X</v>
      </c>
      <c r="G92" s="16" t="s">
        <v>27</v>
      </c>
      <c r="H92" s="6"/>
      <c r="I92" s="6">
        <f>IF(C92="x",3,IF(C92="X",3,0))</f>
        <v>0</v>
      </c>
      <c r="K92" s="6">
        <f>IF($I92=3,1,0)</f>
        <v>0</v>
      </c>
      <c r="M92" s="6">
        <f>IF(F92="x",3,IF(F92="X",3,0))</f>
        <v>3</v>
      </c>
    </row>
    <row r="93" spans="2:13" s="7" customFormat="1" ht="75" customHeight="1" thickBot="1" x14ac:dyDescent="0.35">
      <c r="B93" s="12" t="s">
        <v>272</v>
      </c>
      <c r="C93" s="13"/>
      <c r="D93" s="13"/>
      <c r="E93" s="14" t="s">
        <v>273</v>
      </c>
      <c r="F93" s="15" t="str">
        <f>IF(OR(C93="x",C93="X",D93="x",D93="X"),"","X")</f>
        <v>X</v>
      </c>
      <c r="G93" s="16" t="s">
        <v>27</v>
      </c>
      <c r="H93" s="6"/>
      <c r="I93" s="6">
        <f>IF(C93="x",3,IF(C93="X",3,0))</f>
        <v>0</v>
      </c>
      <c r="K93" s="6">
        <f>IF($I93=3,1,0)</f>
        <v>0</v>
      </c>
      <c r="M93" s="6">
        <f>IF(F93="x",3,IF(F93="X",3,0))</f>
        <v>3</v>
      </c>
    </row>
    <row r="94" spans="2:13" s="7" customFormat="1" ht="51" customHeight="1" thickBot="1" x14ac:dyDescent="0.35">
      <c r="B94" s="12" t="s">
        <v>293</v>
      </c>
      <c r="C94" s="13"/>
      <c r="D94" s="13"/>
      <c r="E94" s="14" t="s">
        <v>214</v>
      </c>
      <c r="F94" s="15" t="str">
        <f>IF(OR(C94="x",C94="X",D94="x",D94="X"),"","X")</f>
        <v>X</v>
      </c>
      <c r="G94" s="16" t="s">
        <v>27</v>
      </c>
      <c r="H94" s="6"/>
      <c r="I94" s="6">
        <f>IF(C94="x",3,IF(C94="X",3,0))</f>
        <v>0</v>
      </c>
      <c r="K94" s="6">
        <f>IF($I94=3,1,0)</f>
        <v>0</v>
      </c>
      <c r="M94" s="6">
        <f>IF(F94="x",3,IF(F94="X",3,0))</f>
        <v>3</v>
      </c>
    </row>
    <row r="95" spans="2:13" s="7" customFormat="1" ht="45" customHeight="1" thickBot="1" x14ac:dyDescent="0.35">
      <c r="B95" s="316" t="s">
        <v>95</v>
      </c>
      <c r="C95" s="317"/>
      <c r="D95" s="317"/>
      <c r="E95" s="317"/>
      <c r="F95" s="317"/>
      <c r="G95" s="318"/>
      <c r="H95" s="6"/>
      <c r="I95" s="17">
        <f>SUM(I92:I94)</f>
        <v>0</v>
      </c>
      <c r="J95" s="17">
        <f>SUM(J92:J94)</f>
        <v>0</v>
      </c>
      <c r="K95" s="17">
        <f>SUM(K92:K94)</f>
        <v>0</v>
      </c>
      <c r="L95" s="17">
        <f>SUM(L92:L94)</f>
        <v>0</v>
      </c>
      <c r="M95" s="18">
        <f>SUM(M92:M94)*RESULTADO!Y17</f>
        <v>300</v>
      </c>
    </row>
    <row r="96" spans="2:13" s="7" customFormat="1" ht="57.75" customHeight="1" thickBot="1" x14ac:dyDescent="0.35">
      <c r="B96" s="8" t="s">
        <v>152</v>
      </c>
      <c r="C96" s="9" t="s">
        <v>14</v>
      </c>
      <c r="D96" s="9" t="s">
        <v>15</v>
      </c>
      <c r="E96" s="9" t="s">
        <v>200</v>
      </c>
      <c r="F96" s="9" t="s">
        <v>16</v>
      </c>
      <c r="G96" s="10" t="s">
        <v>17</v>
      </c>
      <c r="H96" s="6"/>
      <c r="I96" s="6"/>
    </row>
    <row r="97" spans="2:13" s="7" customFormat="1" ht="36" customHeight="1" thickBot="1" x14ac:dyDescent="0.35">
      <c r="B97" s="12" t="s">
        <v>782</v>
      </c>
      <c r="C97" s="13"/>
      <c r="D97" s="13"/>
      <c r="E97" s="14" t="s">
        <v>21</v>
      </c>
      <c r="F97" s="15" t="str">
        <f t="shared" ref="F97:F106" si="16">IF(OR(C97="x",C97="X",D97="x",D97="X"),"","X")</f>
        <v>X</v>
      </c>
      <c r="G97" s="16" t="s">
        <v>27</v>
      </c>
      <c r="H97" s="6"/>
      <c r="I97" s="6">
        <f>IF(C97="x",3,IF(C97="X",3,0))</f>
        <v>0</v>
      </c>
      <c r="K97" s="6">
        <f>IF($I97=3,1,0)</f>
        <v>0</v>
      </c>
      <c r="M97" s="6">
        <f>IF(F97="x",3,IF(F97="X",3,0))</f>
        <v>3</v>
      </c>
    </row>
    <row r="98" spans="2:13" s="7" customFormat="1" ht="79.5" customHeight="1" thickBot="1" x14ac:dyDescent="0.35">
      <c r="B98" s="12" t="s">
        <v>781</v>
      </c>
      <c r="C98" s="13"/>
      <c r="D98" s="13"/>
      <c r="E98" s="14" t="s">
        <v>279</v>
      </c>
      <c r="F98" s="15" t="str">
        <f t="shared" si="16"/>
        <v>X</v>
      </c>
      <c r="G98" s="16" t="s">
        <v>27</v>
      </c>
      <c r="H98" s="6"/>
      <c r="I98" s="6">
        <f>IF(C98="x",3,IF(C98="X",3,0))</f>
        <v>0</v>
      </c>
      <c r="K98" s="6">
        <f>IF($I98=3,1,0)</f>
        <v>0</v>
      </c>
      <c r="M98" s="6">
        <f>IF(F98="x",3,IF(F98="X",3,0))</f>
        <v>3</v>
      </c>
    </row>
    <row r="99" spans="2:13" s="7" customFormat="1" ht="42.75" customHeight="1" thickBot="1" x14ac:dyDescent="0.35">
      <c r="B99" s="12" t="s">
        <v>274</v>
      </c>
      <c r="C99" s="13"/>
      <c r="D99" s="13"/>
      <c r="E99" s="14" t="s">
        <v>276</v>
      </c>
      <c r="F99" s="15" t="str">
        <f t="shared" si="16"/>
        <v>X</v>
      </c>
      <c r="G99" s="16" t="s">
        <v>28</v>
      </c>
      <c r="H99" s="6"/>
      <c r="I99" s="6">
        <f>IF(C99="x",5,IF(C99="X",5,0))</f>
        <v>0</v>
      </c>
      <c r="L99" s="6">
        <f>IF($I99=5,1,0)</f>
        <v>0</v>
      </c>
      <c r="M99" s="6">
        <f>IF(F99="x",5,IF(F99="X",5,0))</f>
        <v>5</v>
      </c>
    </row>
    <row r="100" spans="2:13" s="7" customFormat="1" ht="42" customHeight="1" thickBot="1" x14ac:dyDescent="0.35">
      <c r="B100" s="12" t="s">
        <v>275</v>
      </c>
      <c r="C100" s="13"/>
      <c r="D100" s="13"/>
      <c r="E100" s="14" t="s">
        <v>80</v>
      </c>
      <c r="F100" s="15" t="str">
        <f t="shared" si="16"/>
        <v>X</v>
      </c>
      <c r="G100" s="16" t="s">
        <v>26</v>
      </c>
      <c r="H100" s="6"/>
      <c r="I100" s="6">
        <f>IF(C100="x",1,IF(C100="X",1,0))</f>
        <v>0</v>
      </c>
      <c r="J100" s="6">
        <f>IF($I100=1,1,0)</f>
        <v>0</v>
      </c>
      <c r="M100" s="6">
        <f>IF(F100="x",1,IF(F100="X",1,0))</f>
        <v>1</v>
      </c>
    </row>
    <row r="101" spans="2:13" s="7" customFormat="1" ht="39" customHeight="1" thickBot="1" x14ac:dyDescent="0.35">
      <c r="B101" s="12" t="s">
        <v>532</v>
      </c>
      <c r="C101" s="13"/>
      <c r="D101" s="13"/>
      <c r="E101" s="14" t="s">
        <v>21</v>
      </c>
      <c r="F101" s="15" t="str">
        <f t="shared" si="16"/>
        <v>X</v>
      </c>
      <c r="G101" s="16" t="s">
        <v>26</v>
      </c>
      <c r="H101" s="6"/>
      <c r="I101" s="6">
        <f>IF(C101="x",1,IF(C101="X",1,0))</f>
        <v>0</v>
      </c>
      <c r="J101" s="6">
        <f>IF($I101=1,1,0)</f>
        <v>0</v>
      </c>
      <c r="M101" s="6">
        <f>IF(F101="x",1,IF(F101="X",1,0))</f>
        <v>1</v>
      </c>
    </row>
    <row r="102" spans="2:13" s="7" customFormat="1" ht="42.75" customHeight="1" thickBot="1" x14ac:dyDescent="0.35">
      <c r="B102" s="12" t="s">
        <v>533</v>
      </c>
      <c r="C102" s="13"/>
      <c r="D102" s="13"/>
      <c r="E102" s="32"/>
      <c r="F102" s="15" t="str">
        <f t="shared" si="16"/>
        <v>X</v>
      </c>
      <c r="G102" s="16" t="s">
        <v>27</v>
      </c>
      <c r="H102" s="6"/>
      <c r="I102" s="6">
        <f>IF(C102="x",3,IF(C102="X",3,0))</f>
        <v>0</v>
      </c>
      <c r="K102" s="6">
        <f>IF($I102=3,1,0)</f>
        <v>0</v>
      </c>
      <c r="M102" s="6">
        <f>IF(F102="x",3,IF(F102="X",3,0))</f>
        <v>3</v>
      </c>
    </row>
    <row r="103" spans="2:13" s="7" customFormat="1" ht="59.25" customHeight="1" thickBot="1" x14ac:dyDescent="0.35">
      <c r="B103" s="12" t="s">
        <v>277</v>
      </c>
      <c r="C103" s="13"/>
      <c r="D103" s="13"/>
      <c r="E103" s="14" t="s">
        <v>215</v>
      </c>
      <c r="F103" s="15" t="str">
        <f t="shared" si="16"/>
        <v>X</v>
      </c>
      <c r="G103" s="16" t="s">
        <v>28</v>
      </c>
      <c r="H103" s="6"/>
      <c r="I103" s="6">
        <f>IF(C103="x",5,IF(C103="X",5,0))</f>
        <v>0</v>
      </c>
      <c r="L103" s="6">
        <f>IF($I103=5,1,0)</f>
        <v>0</v>
      </c>
      <c r="M103" s="6">
        <f>IF(F103="x",5,IF(F103="X",5,0))</f>
        <v>5</v>
      </c>
    </row>
    <row r="104" spans="2:13" s="7" customFormat="1" ht="48.75" customHeight="1" thickBot="1" x14ac:dyDescent="0.35">
      <c r="B104" s="12" t="s">
        <v>534</v>
      </c>
      <c r="C104" s="13"/>
      <c r="D104" s="13"/>
      <c r="E104" s="14" t="s">
        <v>215</v>
      </c>
      <c r="F104" s="15" t="str">
        <f t="shared" si="16"/>
        <v>X</v>
      </c>
      <c r="G104" s="16" t="s">
        <v>27</v>
      </c>
      <c r="H104" s="6"/>
      <c r="I104" s="6">
        <f>IF(C104="x",3,IF(C104="X",3,0))</f>
        <v>0</v>
      </c>
      <c r="K104" s="6">
        <f>IF($I104=3,1,0)</f>
        <v>0</v>
      </c>
      <c r="M104" s="6">
        <f>IF(F104="x",3,IF(F104="X",3,0))</f>
        <v>3</v>
      </c>
    </row>
    <row r="105" spans="2:13" s="7" customFormat="1" ht="43.5" customHeight="1" thickBot="1" x14ac:dyDescent="0.35">
      <c r="B105" s="12" t="s">
        <v>278</v>
      </c>
      <c r="C105" s="13"/>
      <c r="D105" s="13"/>
      <c r="E105" s="32" t="s">
        <v>280</v>
      </c>
      <c r="F105" s="15" t="str">
        <f t="shared" si="16"/>
        <v>X</v>
      </c>
      <c r="G105" s="16" t="s">
        <v>26</v>
      </c>
      <c r="H105" s="6"/>
      <c r="I105" s="6">
        <f>IF(C105="x",1,IF(C105="X",1,0))</f>
        <v>0</v>
      </c>
      <c r="J105" s="6">
        <f>IF($I105=1,1,0)</f>
        <v>0</v>
      </c>
      <c r="M105" s="6">
        <f>IF(F105="x",1,IF(F105="X",1,0))</f>
        <v>1</v>
      </c>
    </row>
    <row r="106" spans="2:13" s="7" customFormat="1" ht="110.25" customHeight="1" thickBot="1" x14ac:dyDescent="0.35">
      <c r="B106" s="36" t="s">
        <v>355</v>
      </c>
      <c r="C106" s="37"/>
      <c r="D106" s="37"/>
      <c r="E106" s="38" t="s">
        <v>280</v>
      </c>
      <c r="F106" s="39" t="str">
        <f t="shared" si="16"/>
        <v>X</v>
      </c>
      <c r="G106" s="40" t="s">
        <v>28</v>
      </c>
      <c r="H106" s="6"/>
      <c r="I106" s="6">
        <f>IF(C106="x",5,IF(C106="X",5,0))</f>
        <v>0</v>
      </c>
      <c r="L106" s="6">
        <f>IF($I106=5,1,0)</f>
        <v>0</v>
      </c>
      <c r="M106" s="6">
        <f>IF(F106="x",5,IF(F106="X",5,0))</f>
        <v>5</v>
      </c>
    </row>
    <row r="107" spans="2:13" s="7" customFormat="1" ht="37.5" customHeight="1" thickTop="1" x14ac:dyDescent="0.3">
      <c r="H107" s="6"/>
      <c r="I107" s="17">
        <f>SUM(I97:I106)</f>
        <v>0</v>
      </c>
      <c r="J107" s="17">
        <f>SUM(J97:J106)</f>
        <v>0</v>
      </c>
      <c r="K107" s="17">
        <f>SUM(K97:K106)</f>
        <v>0</v>
      </c>
      <c r="L107" s="17">
        <f>SUM(L97:L106)</f>
        <v>0</v>
      </c>
      <c r="M107" s="18">
        <f>SUM(M97:M106)*RESULTADO!Y18</f>
        <v>1000.0000000000001</v>
      </c>
    </row>
    <row r="108" spans="2:13" s="7" customFormat="1" ht="18" customHeight="1" x14ac:dyDescent="0.3">
      <c r="H108" s="6"/>
    </row>
    <row r="109" spans="2:13" x14ac:dyDescent="0.3">
      <c r="B109" s="41"/>
    </row>
  </sheetData>
  <sheetProtection algorithmName="SHA-512" hashValue="6wAthsiqyr8k8mQcwuY2kz+4UildjpUGx7lzVOPSZIIRL/ifPouO8drq4ij3RQolkLU4d2DL3wnc4sTa0IfTXA==" saltValue="2XhNwa7agso57NVba2CkEg==" spinCount="100000" sheet="1" objects="1" scenarios="1"/>
  <mergeCells count="10">
    <mergeCell ref="B90:G90"/>
    <mergeCell ref="B95:G95"/>
    <mergeCell ref="B2:G2"/>
    <mergeCell ref="B3:G3"/>
    <mergeCell ref="B11:G11"/>
    <mergeCell ref="B66:G66"/>
    <mergeCell ref="B78:G78"/>
    <mergeCell ref="B13:G13"/>
    <mergeCell ref="B22:G22"/>
    <mergeCell ref="B43:G43"/>
  </mergeCells>
  <phoneticPr fontId="11" type="noConversion"/>
  <pageMargins left="0.511811024" right="0.511811024" top="0.78740157499999996" bottom="0.78740157499999996" header="0.31496062000000002" footer="0.31496062000000002"/>
  <pageSetup paperSize="9" orientation="portrait" r:id="rId1"/>
  <extLst>
    <ext xmlns:x14="http://schemas.microsoft.com/office/spreadsheetml/2009/9/main" uri="{CCE6A557-97BC-4b89-ADB6-D9C93CAAB3DF}">
      <x14:dataValidations xmlns:xm="http://schemas.microsoft.com/office/excel/2006/main" count="1">
        <x14:dataValidation type="list" allowBlank="1" showDropDown="1" showInputMessage="1" showErrorMessage="1" prompt="Marque com um 'X'. Se o quesito não se aplica, deixe em branco." xr:uid="{26153E79-0DC7-4DA8-B557-25E1355DA8E1}">
          <x14:formula1>
            <xm:f>Validação!$E$2:$E$3</xm:f>
          </x14:formula1>
          <xm:sqref>C5:D10 C14:D18 C20:D21 C23:D27 C29:D41 C44:D55 C57:D65 C68:D77 C80:D89 C92:D94 C97:D106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8B6C-C4B4-40CD-9D7C-BB4ED32D3256}">
  <dimension ref="B1:N202"/>
  <sheetViews>
    <sheetView showGridLines="0" topLeftCell="B1" zoomScale="70" zoomScaleNormal="70" workbookViewId="0">
      <selection activeCell="E5" sqref="E5"/>
    </sheetView>
  </sheetViews>
  <sheetFormatPr defaultRowHeight="20.25" x14ac:dyDescent="0.3"/>
  <cols>
    <col min="1" max="1" width="1.140625" style="4" customWidth="1"/>
    <col min="2" max="2" width="151.140625" style="4" customWidth="1"/>
    <col min="3" max="3" width="12.42578125" style="5" customWidth="1"/>
    <col min="4" max="4" width="12.28515625" style="5" customWidth="1"/>
    <col min="5" max="5" width="26.28515625" style="5" customWidth="1"/>
    <col min="6" max="6" width="12.140625" style="5" customWidth="1"/>
    <col min="7" max="7" width="10.5703125" style="5" customWidth="1"/>
    <col min="8" max="8" width="8.85546875" style="4" customWidth="1"/>
    <col min="9" max="9" width="12.42578125" style="4" hidden="1" customWidth="1"/>
    <col min="10" max="12" width="12" style="4" hidden="1" customWidth="1"/>
    <col min="13" max="13" width="15.42578125" style="4" hidden="1" customWidth="1"/>
    <col min="14" max="14" width="4.85546875" style="4" customWidth="1"/>
    <col min="15" max="16384" width="9.140625" style="4"/>
  </cols>
  <sheetData>
    <row r="1" spans="2:14" ht="8.25" customHeight="1" thickBot="1" x14ac:dyDescent="0.35"/>
    <row r="2" spans="2:14" ht="50.25" customHeight="1" thickTop="1" thickBot="1" x14ac:dyDescent="0.35">
      <c r="B2" s="331" t="s">
        <v>163</v>
      </c>
      <c r="C2" s="332"/>
      <c r="D2" s="332"/>
      <c r="E2" s="332"/>
      <c r="F2" s="332"/>
      <c r="G2" s="333"/>
    </row>
    <row r="3" spans="2:14" ht="45" customHeight="1" thickBot="1" x14ac:dyDescent="0.35">
      <c r="B3" s="334" t="s">
        <v>96</v>
      </c>
      <c r="C3" s="335"/>
      <c r="D3" s="335"/>
      <c r="E3" s="335"/>
      <c r="F3" s="335"/>
      <c r="G3" s="336"/>
    </row>
    <row r="4" spans="2:14" ht="45" customHeight="1" thickBot="1" x14ac:dyDescent="0.35">
      <c r="B4" s="8" t="s">
        <v>18</v>
      </c>
      <c r="C4" s="9" t="s">
        <v>14</v>
      </c>
      <c r="D4" s="9" t="s">
        <v>15</v>
      </c>
      <c r="E4" s="9" t="s">
        <v>200</v>
      </c>
      <c r="F4" s="9" t="s">
        <v>16</v>
      </c>
      <c r="G4" s="10" t="s">
        <v>17</v>
      </c>
      <c r="I4" s="11" t="s">
        <v>149</v>
      </c>
      <c r="J4" s="11" t="s">
        <v>146</v>
      </c>
      <c r="K4" s="11" t="s">
        <v>145</v>
      </c>
      <c r="L4" s="11" t="s">
        <v>147</v>
      </c>
      <c r="M4" s="11" t="s">
        <v>148</v>
      </c>
      <c r="N4" s="7"/>
    </row>
    <row r="5" spans="2:14" ht="80.25" customHeight="1" thickBot="1" x14ac:dyDescent="0.35">
      <c r="B5" s="12" t="s">
        <v>784</v>
      </c>
      <c r="C5" s="13"/>
      <c r="D5" s="13"/>
      <c r="E5" s="175" t="s">
        <v>281</v>
      </c>
      <c r="F5" s="15" t="str">
        <f>IF(OR(C5="x",C5="X",D5="x",D5="X"),"","X")</f>
        <v>X</v>
      </c>
      <c r="G5" s="16" t="s">
        <v>27</v>
      </c>
      <c r="I5" s="6">
        <f>IF(C5="x",3,IF(C5="X",3,0))</f>
        <v>0</v>
      </c>
      <c r="J5" s="6"/>
      <c r="K5" s="6">
        <f>IF($I5=3,1,0)</f>
        <v>0</v>
      </c>
      <c r="L5" s="7"/>
      <c r="M5" s="6">
        <f>IF(F5="x",3,IF(F5="X",3,0))</f>
        <v>3</v>
      </c>
      <c r="N5" s="7"/>
    </row>
    <row r="6" spans="2:14" ht="58.5" customHeight="1" thickBot="1" x14ac:dyDescent="0.35">
      <c r="B6" s="12" t="s">
        <v>785</v>
      </c>
      <c r="C6" s="13"/>
      <c r="D6" s="13"/>
      <c r="E6" s="175" t="s">
        <v>217</v>
      </c>
      <c r="F6" s="15" t="str">
        <f t="shared" ref="F6:F26" si="0">IF(OR(C6="x",C6="X",D6="x",D6="X"),"","X")</f>
        <v>X</v>
      </c>
      <c r="G6" s="16" t="s">
        <v>27</v>
      </c>
      <c r="I6" s="6">
        <f>IF(C6="x",3,IF(C6="X",3,0))</f>
        <v>0</v>
      </c>
      <c r="J6" s="6"/>
      <c r="K6" s="6">
        <f>IF($I6=3,1,0)</f>
        <v>0</v>
      </c>
      <c r="L6" s="7"/>
      <c r="M6" s="6">
        <f>IF(F6="x",3,IF(F6="X",3,0))</f>
        <v>3</v>
      </c>
      <c r="N6" s="7"/>
    </row>
    <row r="7" spans="2:14" ht="50.25" customHeight="1" thickBot="1" x14ac:dyDescent="0.35">
      <c r="B7" s="12" t="s">
        <v>786</v>
      </c>
      <c r="C7" s="13"/>
      <c r="D7" s="13"/>
      <c r="E7" s="176" t="s">
        <v>216</v>
      </c>
      <c r="F7" s="15" t="str">
        <f t="shared" si="0"/>
        <v>X</v>
      </c>
      <c r="G7" s="16" t="s">
        <v>27</v>
      </c>
      <c r="I7" s="6">
        <f>IF(C7="x",3,IF(C7="X",3,0))</f>
        <v>0</v>
      </c>
      <c r="J7" s="6"/>
      <c r="K7" s="6">
        <f>IF($I7=3,1,0)</f>
        <v>0</v>
      </c>
      <c r="L7" s="7"/>
      <c r="M7" s="6">
        <f>IF(F7="x",3,IF(F7="X",3,0))</f>
        <v>3</v>
      </c>
      <c r="N7" s="7"/>
    </row>
    <row r="8" spans="2:14" ht="45" customHeight="1" thickBot="1" x14ac:dyDescent="0.35">
      <c r="B8" s="8" t="s">
        <v>19</v>
      </c>
      <c r="C8" s="9" t="s">
        <v>14</v>
      </c>
      <c r="D8" s="9" t="s">
        <v>15</v>
      </c>
      <c r="E8" s="9" t="s">
        <v>200</v>
      </c>
      <c r="F8" s="9" t="s">
        <v>16</v>
      </c>
      <c r="G8" s="10" t="s">
        <v>17</v>
      </c>
      <c r="I8" s="6"/>
      <c r="J8" s="6"/>
      <c r="K8" s="7"/>
      <c r="L8" s="7"/>
      <c r="M8" s="6"/>
      <c r="N8" s="7"/>
    </row>
    <row r="9" spans="2:14" ht="58.5" customHeight="1" thickBot="1" x14ac:dyDescent="0.35">
      <c r="B9" s="12" t="s">
        <v>283</v>
      </c>
      <c r="C9" s="13"/>
      <c r="D9" s="13"/>
      <c r="E9" s="175" t="s">
        <v>218</v>
      </c>
      <c r="F9" s="15" t="str">
        <f t="shared" si="0"/>
        <v>X</v>
      </c>
      <c r="G9" s="16" t="s">
        <v>27</v>
      </c>
      <c r="I9" s="6">
        <f>IF(C9="x",3,IF(C9="X",3,0))</f>
        <v>0</v>
      </c>
      <c r="J9" s="6"/>
      <c r="K9" s="6">
        <f>IF($I9=3,1,0)</f>
        <v>0</v>
      </c>
      <c r="L9" s="7"/>
      <c r="M9" s="6">
        <f>IF(F9="x",3,IF(F9="X",3,0))</f>
        <v>3</v>
      </c>
      <c r="N9" s="7"/>
    </row>
    <row r="10" spans="2:14" ht="45" customHeight="1" thickBot="1" x14ac:dyDescent="0.35">
      <c r="B10" s="12" t="s">
        <v>284</v>
      </c>
      <c r="C10" s="13"/>
      <c r="D10" s="13"/>
      <c r="E10" s="175" t="s">
        <v>282</v>
      </c>
      <c r="F10" s="15" t="str">
        <f t="shared" si="0"/>
        <v>X</v>
      </c>
      <c r="G10" s="16" t="s">
        <v>27</v>
      </c>
      <c r="I10" s="6">
        <f>IF(C10="x",3,IF(C10="X",3,0))</f>
        <v>0</v>
      </c>
      <c r="J10" s="7"/>
      <c r="K10" s="6">
        <f>IF($I10=3,1,0)</f>
        <v>0</v>
      </c>
      <c r="L10" s="7"/>
      <c r="M10" s="6">
        <f>IF(F10="x",3,IF(F10="X",3,0))</f>
        <v>3</v>
      </c>
      <c r="N10" s="7"/>
    </row>
    <row r="11" spans="2:14" ht="44.25" customHeight="1" thickBot="1" x14ac:dyDescent="0.35">
      <c r="B11" s="8" t="s">
        <v>20</v>
      </c>
      <c r="C11" s="9" t="s">
        <v>14</v>
      </c>
      <c r="D11" s="9" t="s">
        <v>15</v>
      </c>
      <c r="E11" s="9" t="s">
        <v>200</v>
      </c>
      <c r="F11" s="9" t="s">
        <v>16</v>
      </c>
      <c r="G11" s="10" t="s">
        <v>17</v>
      </c>
      <c r="N11" s="7"/>
    </row>
    <row r="12" spans="2:14" ht="84.75" customHeight="1" thickBot="1" x14ac:dyDescent="0.35">
      <c r="B12" s="12" t="s">
        <v>602</v>
      </c>
      <c r="C12" s="13"/>
      <c r="D12" s="13"/>
      <c r="E12" s="175" t="s">
        <v>219</v>
      </c>
      <c r="F12" s="15" t="str">
        <f t="shared" si="0"/>
        <v>X</v>
      </c>
      <c r="G12" s="16" t="s">
        <v>27</v>
      </c>
      <c r="I12" s="6">
        <f>IF(C12="x",3,IF(C12="X",3,0))</f>
        <v>0</v>
      </c>
      <c r="J12" s="7"/>
      <c r="K12" s="6">
        <f>IF($I12=3,1,0)</f>
        <v>0</v>
      </c>
      <c r="L12" s="7"/>
      <c r="M12" s="6">
        <f>IF(F12="x",3,IF(F12="X",3,0))</f>
        <v>3</v>
      </c>
    </row>
    <row r="13" spans="2:14" ht="57" customHeight="1" thickBot="1" x14ac:dyDescent="0.35">
      <c r="B13" s="12" t="s">
        <v>603</v>
      </c>
      <c r="C13" s="13"/>
      <c r="D13" s="13"/>
      <c r="E13" s="176" t="s">
        <v>21</v>
      </c>
      <c r="F13" s="15" t="str">
        <f t="shared" si="0"/>
        <v>X</v>
      </c>
      <c r="G13" s="16" t="s">
        <v>27</v>
      </c>
      <c r="I13" s="6">
        <f>IF(C13="x",3,IF(C13="X",3,0))</f>
        <v>0</v>
      </c>
      <c r="J13" s="7"/>
      <c r="K13" s="6">
        <f>IF($I13=3,1,0)</f>
        <v>0</v>
      </c>
      <c r="L13" s="7"/>
      <c r="M13" s="6">
        <f>IF(F13="x",3,IF(F13="X",3,0))</f>
        <v>3</v>
      </c>
    </row>
    <row r="14" spans="2:14" ht="60.75" customHeight="1" thickBot="1" x14ac:dyDescent="0.35">
      <c r="B14" s="12" t="s">
        <v>483</v>
      </c>
      <c r="C14" s="13"/>
      <c r="D14" s="13"/>
      <c r="E14" s="177" t="s">
        <v>484</v>
      </c>
      <c r="F14" s="15" t="str">
        <f t="shared" si="0"/>
        <v>X</v>
      </c>
      <c r="G14" s="16" t="s">
        <v>28</v>
      </c>
      <c r="I14" s="6">
        <f>IF(C14="x",5,IF(C14="X",5,0))</f>
        <v>0</v>
      </c>
      <c r="J14" s="7"/>
      <c r="L14" s="6">
        <f>IF($I14=5,1,0)</f>
        <v>0</v>
      </c>
      <c r="M14" s="6">
        <f>IF(F14="x",5,IF(F14="X",5,0))</f>
        <v>5</v>
      </c>
    </row>
    <row r="15" spans="2:14" ht="51" customHeight="1" thickBot="1" x14ac:dyDescent="0.35">
      <c r="B15" s="22" t="s">
        <v>285</v>
      </c>
      <c r="C15" s="23"/>
      <c r="D15" s="23"/>
      <c r="E15" s="177" t="s">
        <v>485</v>
      </c>
      <c r="F15" s="25" t="str">
        <f t="shared" si="0"/>
        <v>X</v>
      </c>
      <c r="G15" s="26" t="s">
        <v>28</v>
      </c>
      <c r="I15" s="6">
        <f>IF(C15="x",5,IF(C15="X",5,0))</f>
        <v>0</v>
      </c>
      <c r="J15" s="7"/>
      <c r="L15" s="6">
        <f t="shared" ref="L15:L26" si="1">IF($I15=5,1,0)</f>
        <v>0</v>
      </c>
      <c r="M15" s="6">
        <f>IF(F15="x",5,IF(F15="X",5,0))</f>
        <v>5</v>
      </c>
    </row>
    <row r="16" spans="2:14" ht="48.75" customHeight="1" thickBot="1" x14ac:dyDescent="0.35">
      <c r="B16" s="12" t="s">
        <v>286</v>
      </c>
      <c r="C16" s="13"/>
      <c r="D16" s="13"/>
      <c r="E16" s="177" t="s">
        <v>486</v>
      </c>
      <c r="F16" s="15" t="str">
        <f t="shared" si="0"/>
        <v>X</v>
      </c>
      <c r="G16" s="16" t="s">
        <v>27</v>
      </c>
      <c r="I16" s="6">
        <f>IF(C16="x",3,IF(C16="X",3,0))</f>
        <v>0</v>
      </c>
      <c r="J16" s="7"/>
      <c r="K16" s="6">
        <f>IF($I16=3,1,0)</f>
        <v>0</v>
      </c>
      <c r="L16" s="7"/>
      <c r="M16" s="6">
        <f>IF(F16="x",3,IF(F16="X",3,0))</f>
        <v>3</v>
      </c>
    </row>
    <row r="17" spans="2:13" ht="68.25" customHeight="1" thickBot="1" x14ac:dyDescent="0.35">
      <c r="B17" s="12" t="s">
        <v>787</v>
      </c>
      <c r="C17" s="13"/>
      <c r="D17" s="13"/>
      <c r="E17" s="175" t="s">
        <v>604</v>
      </c>
      <c r="F17" s="15" t="str">
        <f t="shared" si="0"/>
        <v>X</v>
      </c>
      <c r="G17" s="16" t="s">
        <v>28</v>
      </c>
      <c r="I17" s="6">
        <f>IF(C17="x",5,IF(C17="X",5,0))</f>
        <v>0</v>
      </c>
      <c r="J17" s="7"/>
      <c r="L17" s="6">
        <f t="shared" si="1"/>
        <v>0</v>
      </c>
      <c r="M17" s="6">
        <f>IF(F17="x",5,IF(F17="X",5,0))</f>
        <v>5</v>
      </c>
    </row>
    <row r="18" spans="2:13" ht="55.5" customHeight="1" thickBot="1" x14ac:dyDescent="0.35">
      <c r="B18" s="27" t="s">
        <v>287</v>
      </c>
      <c r="C18" s="28"/>
      <c r="D18" s="28"/>
      <c r="E18" s="177" t="s">
        <v>292</v>
      </c>
      <c r="F18" s="30" t="str">
        <f t="shared" si="0"/>
        <v>X</v>
      </c>
      <c r="G18" s="31" t="s">
        <v>28</v>
      </c>
      <c r="I18" s="6">
        <f>IF(C18="x",5,IF(C18="X",5,0))</f>
        <v>0</v>
      </c>
      <c r="J18" s="7"/>
      <c r="L18" s="6">
        <f t="shared" si="1"/>
        <v>0</v>
      </c>
      <c r="M18" s="6">
        <f>IF(F18="x",5,IF(F18="X",5,0))</f>
        <v>5</v>
      </c>
    </row>
    <row r="19" spans="2:13" ht="50.25" customHeight="1" thickBot="1" x14ac:dyDescent="0.35">
      <c r="B19" s="12" t="s">
        <v>289</v>
      </c>
      <c r="C19" s="13"/>
      <c r="D19" s="13"/>
      <c r="E19" s="175" t="s">
        <v>282</v>
      </c>
      <c r="F19" s="15" t="str">
        <f>IF(OR(C19="x",C19="X",D19="x",D19="X"),"","X")</f>
        <v>X</v>
      </c>
      <c r="G19" s="16" t="s">
        <v>27</v>
      </c>
      <c r="I19" s="6">
        <f>IF(C19="x",3,IF(C19="X",3,0))</f>
        <v>0</v>
      </c>
      <c r="J19" s="7"/>
      <c r="K19" s="6">
        <f>IF($I19=3,1,0)</f>
        <v>0</v>
      </c>
      <c r="L19" s="7"/>
      <c r="M19" s="6">
        <f>IF(F19="x",3,IF(F19="X",3,0))</f>
        <v>3</v>
      </c>
    </row>
    <row r="20" spans="2:13" ht="75" customHeight="1" thickBot="1" x14ac:dyDescent="0.35">
      <c r="B20" s="12" t="s">
        <v>487</v>
      </c>
      <c r="C20" s="13"/>
      <c r="D20" s="13"/>
      <c r="E20" s="175" t="s">
        <v>220</v>
      </c>
      <c r="F20" s="15" t="str">
        <f>IF(OR(C20="x",C20="X",D20="x",D20="X"),"","X")</f>
        <v>X</v>
      </c>
      <c r="G20" s="16" t="s">
        <v>27</v>
      </c>
      <c r="I20" s="6">
        <f>IF(C20="x",3,IF(C20="X",3,0))</f>
        <v>0</v>
      </c>
      <c r="J20" s="7"/>
      <c r="K20" s="6">
        <f>IF($I20=3,1,0)</f>
        <v>0</v>
      </c>
      <c r="L20" s="7"/>
      <c r="M20" s="6">
        <f>IF(F20="x",3,IF(F20="X",3,0))</f>
        <v>3</v>
      </c>
    </row>
    <row r="21" spans="2:13" ht="47.25" customHeight="1" thickBot="1" x14ac:dyDescent="0.35">
      <c r="B21" s="12" t="s">
        <v>598</v>
      </c>
      <c r="C21" s="13"/>
      <c r="D21" s="13"/>
      <c r="E21" s="178"/>
      <c r="F21" s="15" t="str">
        <f>IF(OR(C21="x",C21="X",D21="x",D21="X"),"","X")</f>
        <v>X</v>
      </c>
      <c r="G21" s="16" t="s">
        <v>27</v>
      </c>
      <c r="I21" s="6">
        <f>IF(C21="x",3,IF(C21="X",3,0))</f>
        <v>0</v>
      </c>
      <c r="J21" s="7"/>
      <c r="K21" s="6">
        <f>IF($I21=3,1,0)</f>
        <v>0</v>
      </c>
      <c r="L21" s="7"/>
      <c r="M21" s="6">
        <f>IF(F21="x",3,IF(F21="X",3,0))</f>
        <v>3</v>
      </c>
    </row>
    <row r="22" spans="2:13" ht="43.5" customHeight="1" thickBot="1" x14ac:dyDescent="0.35">
      <c r="B22" s="8" t="s">
        <v>288</v>
      </c>
      <c r="C22" s="9" t="s">
        <v>14</v>
      </c>
      <c r="D22" s="9" t="s">
        <v>15</v>
      </c>
      <c r="E22" s="9" t="s">
        <v>200</v>
      </c>
      <c r="F22" s="9" t="s">
        <v>16</v>
      </c>
      <c r="G22" s="10" t="s">
        <v>17</v>
      </c>
      <c r="I22" s="6"/>
      <c r="J22" s="7"/>
      <c r="L22" s="6"/>
      <c r="M22" s="6"/>
    </row>
    <row r="23" spans="2:13" ht="73.5" customHeight="1" thickBot="1" x14ac:dyDescent="0.35">
      <c r="B23" s="22" t="s">
        <v>599</v>
      </c>
      <c r="C23" s="23"/>
      <c r="D23" s="23"/>
      <c r="E23" s="179" t="s">
        <v>291</v>
      </c>
      <c r="F23" s="25" t="str">
        <f t="shared" si="0"/>
        <v>X</v>
      </c>
      <c r="G23" s="26" t="s">
        <v>28</v>
      </c>
      <c r="I23" s="6">
        <f>IF(C23="x",5,IF(C23="X",5,0))</f>
        <v>0</v>
      </c>
      <c r="J23" s="7"/>
      <c r="L23" s="6">
        <f t="shared" si="1"/>
        <v>0</v>
      </c>
      <c r="M23" s="6">
        <f>IF(F23="x",5,IF(F23="X",5,0))</f>
        <v>5</v>
      </c>
    </row>
    <row r="24" spans="2:13" ht="54" customHeight="1" thickBot="1" x14ac:dyDescent="0.35">
      <c r="B24" s="12" t="s">
        <v>783</v>
      </c>
      <c r="C24" s="13"/>
      <c r="D24" s="13"/>
      <c r="E24" s="176" t="s">
        <v>290</v>
      </c>
      <c r="F24" s="15" t="str">
        <f t="shared" si="0"/>
        <v>X</v>
      </c>
      <c r="G24" s="16" t="s">
        <v>27</v>
      </c>
      <c r="I24" s="6">
        <f>IF(C24="x",3,IF(C24="X",3,0))</f>
        <v>0</v>
      </c>
      <c r="J24" s="7"/>
      <c r="K24" s="6">
        <f>IF($I24=3,1,0)</f>
        <v>0</v>
      </c>
      <c r="L24" s="7"/>
      <c r="M24" s="6">
        <f>IF(F24="x",3,IF(F24="X",3,0))</f>
        <v>3</v>
      </c>
    </row>
    <row r="25" spans="2:13" ht="54.75" customHeight="1" thickBot="1" x14ac:dyDescent="0.35">
      <c r="B25" s="12" t="s">
        <v>600</v>
      </c>
      <c r="C25" s="13"/>
      <c r="D25" s="13"/>
      <c r="E25" s="176" t="s">
        <v>276</v>
      </c>
      <c r="F25" s="15" t="str">
        <f t="shared" si="0"/>
        <v>X</v>
      </c>
      <c r="G25" s="16" t="s">
        <v>28</v>
      </c>
      <c r="I25" s="6">
        <f>IF(C25="x",5,IF(C25="X",5,0))</f>
        <v>0</v>
      </c>
      <c r="J25" s="7"/>
      <c r="L25" s="6">
        <f t="shared" si="1"/>
        <v>0</v>
      </c>
      <c r="M25" s="6">
        <f>IF(F25="x",5,IF(F25="X",5,0))</f>
        <v>5</v>
      </c>
    </row>
    <row r="26" spans="2:13" ht="63.75" customHeight="1" thickBot="1" x14ac:dyDescent="0.35">
      <c r="B26" s="12" t="s">
        <v>601</v>
      </c>
      <c r="C26" s="13"/>
      <c r="D26" s="13"/>
      <c r="E26" s="176" t="s">
        <v>292</v>
      </c>
      <c r="F26" s="15" t="str">
        <f t="shared" si="0"/>
        <v>X</v>
      </c>
      <c r="G26" s="16" t="s">
        <v>28</v>
      </c>
      <c r="I26" s="6">
        <f>IF(C26="x",5,IF(C26="X",5,0))</f>
        <v>0</v>
      </c>
      <c r="J26" s="7"/>
      <c r="L26" s="6">
        <f t="shared" si="1"/>
        <v>0</v>
      </c>
      <c r="M26" s="6">
        <f>IF(F26="x",5,IF(F26="X",5,0))</f>
        <v>5</v>
      </c>
    </row>
    <row r="27" spans="2:13" ht="45" customHeight="1" thickBot="1" x14ac:dyDescent="0.35">
      <c r="B27" s="337" t="s">
        <v>97</v>
      </c>
      <c r="C27" s="338"/>
      <c r="D27" s="338"/>
      <c r="E27" s="338"/>
      <c r="F27" s="338"/>
      <c r="G27" s="339"/>
      <c r="I27" s="17">
        <f>SUM(I5:I26)</f>
        <v>0</v>
      </c>
      <c r="J27" s="17">
        <f>SUM(J5:J26)</f>
        <v>0</v>
      </c>
      <c r="K27" s="17">
        <f>SUM(K5:K26)</f>
        <v>0</v>
      </c>
      <c r="L27" s="17">
        <f>SUM(L5:L26)</f>
        <v>0</v>
      </c>
      <c r="M27" s="18">
        <f>SUM(M5:M26)*RESULTADO!Y19</f>
        <v>2947.9532163742692</v>
      </c>
    </row>
    <row r="28" spans="2:13" ht="44.25" customHeight="1" thickBot="1" x14ac:dyDescent="0.35">
      <c r="B28" s="180" t="s">
        <v>537</v>
      </c>
      <c r="C28" s="9" t="s">
        <v>14</v>
      </c>
      <c r="D28" s="9" t="s">
        <v>15</v>
      </c>
      <c r="E28" s="9" t="s">
        <v>200</v>
      </c>
      <c r="F28" s="9" t="s">
        <v>16</v>
      </c>
      <c r="G28" s="10" t="s">
        <v>17</v>
      </c>
    </row>
    <row r="29" spans="2:13" ht="41.25" customHeight="1" thickBot="1" x14ac:dyDescent="0.35">
      <c r="B29" s="27" t="s">
        <v>294</v>
      </c>
      <c r="C29" s="28"/>
      <c r="D29" s="28"/>
      <c r="E29" s="175" t="s">
        <v>216</v>
      </c>
      <c r="F29" s="30" t="str">
        <f>IF(OR(C29="x",C29="X",D29="x",D29="X"),"","X")</f>
        <v>X</v>
      </c>
      <c r="G29" s="31" t="s">
        <v>27</v>
      </c>
      <c r="I29" s="6">
        <f>IF(C29="x",3,IF(C29="X",3,0))</f>
        <v>0</v>
      </c>
      <c r="J29" s="7"/>
      <c r="K29" s="6">
        <f>IF($I29=3,1,0)</f>
        <v>0</v>
      </c>
      <c r="L29" s="7"/>
      <c r="M29" s="6">
        <f>IF(F29="x",3,IF(F29="X",3,0))</f>
        <v>3</v>
      </c>
    </row>
    <row r="30" spans="2:13" ht="50.25" customHeight="1" thickBot="1" x14ac:dyDescent="0.35">
      <c r="B30" s="12" t="s">
        <v>535</v>
      </c>
      <c r="C30" s="13"/>
      <c r="D30" s="13"/>
      <c r="E30" s="175" t="s">
        <v>352</v>
      </c>
      <c r="F30" s="15" t="str">
        <f t="shared" ref="F30:F46" si="2">IF(OR(C30="x",C30="X",D30="x",D30="X"),"","X")</f>
        <v>X</v>
      </c>
      <c r="G30" s="16" t="s">
        <v>27</v>
      </c>
      <c r="I30" s="6">
        <f>IF(C30="x",3,IF(C30="X",3,0))</f>
        <v>0</v>
      </c>
      <c r="J30" s="7"/>
      <c r="K30" s="6">
        <f>IF($I30=3,1,0)</f>
        <v>0</v>
      </c>
      <c r="L30" s="7"/>
      <c r="M30" s="6">
        <f>IF(F30="x",3,IF(F30="X",3,0))</f>
        <v>3</v>
      </c>
    </row>
    <row r="31" spans="2:13" ht="51.75" customHeight="1" thickBot="1" x14ac:dyDescent="0.35">
      <c r="B31" s="12" t="s">
        <v>536</v>
      </c>
      <c r="C31" s="13"/>
      <c r="D31" s="13"/>
      <c r="E31" s="175" t="s">
        <v>353</v>
      </c>
      <c r="F31" s="15" t="str">
        <f t="shared" si="2"/>
        <v>X</v>
      </c>
      <c r="G31" s="16" t="s">
        <v>27</v>
      </c>
      <c r="I31" s="6">
        <f>IF(C31="x",3,IF(C31="X",3,0))</f>
        <v>0</v>
      </c>
      <c r="J31" s="7"/>
      <c r="K31" s="6">
        <f>IF($I31=3,1,0)</f>
        <v>0</v>
      </c>
      <c r="L31" s="7"/>
      <c r="M31" s="6">
        <f>IF(F31="x",3,IF(F31="X",3,0))</f>
        <v>3</v>
      </c>
    </row>
    <row r="32" spans="2:13" ht="45.75" customHeight="1" thickBot="1" x14ac:dyDescent="0.35">
      <c r="B32" s="12" t="s">
        <v>538</v>
      </c>
      <c r="C32" s="13"/>
      <c r="D32" s="13"/>
      <c r="E32" s="175" t="s">
        <v>354</v>
      </c>
      <c r="F32" s="15" t="str">
        <f t="shared" si="2"/>
        <v>X</v>
      </c>
      <c r="G32" s="16" t="s">
        <v>27</v>
      </c>
      <c r="I32" s="6">
        <f>IF(C32="x",3,IF(C32="X",3,0))</f>
        <v>0</v>
      </c>
      <c r="J32" s="7"/>
      <c r="K32" s="6">
        <f>IF($I32=3,1,0)</f>
        <v>0</v>
      </c>
      <c r="L32" s="7"/>
      <c r="M32" s="6">
        <f>IF(F32="x",3,IF(F32="X",3,0))</f>
        <v>3</v>
      </c>
    </row>
    <row r="33" spans="2:13" ht="55.5" customHeight="1" thickBot="1" x14ac:dyDescent="0.35">
      <c r="B33" s="12" t="s">
        <v>295</v>
      </c>
      <c r="C33" s="13"/>
      <c r="D33" s="13"/>
      <c r="E33" s="175" t="s">
        <v>221</v>
      </c>
      <c r="F33" s="15" t="str">
        <f t="shared" si="2"/>
        <v>X</v>
      </c>
      <c r="G33" s="16" t="s">
        <v>27</v>
      </c>
      <c r="I33" s="6">
        <f>IF(C33="x",3,IF(C33="X",3,0))</f>
        <v>0</v>
      </c>
      <c r="J33" s="7"/>
      <c r="K33" s="6">
        <f>IF($I33=3,1,0)</f>
        <v>0</v>
      </c>
      <c r="L33" s="7"/>
      <c r="M33" s="6">
        <f>IF(F33="x",3,IF(F33="X",3,0))</f>
        <v>3</v>
      </c>
    </row>
    <row r="34" spans="2:13" ht="85.5" customHeight="1" thickBot="1" x14ac:dyDescent="0.35">
      <c r="B34" s="12" t="s">
        <v>605</v>
      </c>
      <c r="C34" s="13"/>
      <c r="D34" s="13"/>
      <c r="E34" s="175" t="s">
        <v>222</v>
      </c>
      <c r="F34" s="15" t="str">
        <f t="shared" si="2"/>
        <v>X</v>
      </c>
      <c r="G34" s="16" t="s">
        <v>28</v>
      </c>
      <c r="I34" s="6">
        <f>IF(C34="x",5,IF(C34="X",5,0))</f>
        <v>0</v>
      </c>
      <c r="J34" s="7"/>
      <c r="L34" s="6">
        <f>IF($I34=5,1,0)</f>
        <v>0</v>
      </c>
      <c r="M34" s="6">
        <f>IF(F34="x",5,IF(F34="X",5,0))</f>
        <v>5</v>
      </c>
    </row>
    <row r="35" spans="2:13" ht="56.25" customHeight="1" thickBot="1" x14ac:dyDescent="0.35">
      <c r="B35" s="12" t="s">
        <v>296</v>
      </c>
      <c r="C35" s="13"/>
      <c r="D35" s="13"/>
      <c r="E35" s="175" t="s">
        <v>222</v>
      </c>
      <c r="F35" s="15" t="str">
        <f t="shared" si="2"/>
        <v>X</v>
      </c>
      <c r="G35" s="16" t="s">
        <v>28</v>
      </c>
      <c r="I35" s="6">
        <f>IF(C35="x",5,IF(C35="X",5,0))</f>
        <v>0</v>
      </c>
      <c r="J35" s="7"/>
      <c r="L35" s="6">
        <f>IF($I35=5,1,0)</f>
        <v>0</v>
      </c>
      <c r="M35" s="6">
        <f>IF(F35="x",5,IF(F35="X",5,0))</f>
        <v>5</v>
      </c>
    </row>
    <row r="36" spans="2:13" ht="54.75" customHeight="1" thickBot="1" x14ac:dyDescent="0.35">
      <c r="B36" s="12" t="s">
        <v>606</v>
      </c>
      <c r="C36" s="13"/>
      <c r="D36" s="13"/>
      <c r="E36" s="175" t="s">
        <v>223</v>
      </c>
      <c r="F36" s="15" t="str">
        <f t="shared" si="2"/>
        <v>X</v>
      </c>
      <c r="G36" s="16" t="s">
        <v>27</v>
      </c>
      <c r="I36" s="6">
        <f>IF(C36="x",3,IF(C36="X",3,0))</f>
        <v>0</v>
      </c>
      <c r="J36" s="7"/>
      <c r="K36" s="6">
        <f>IF($I36=3,1,0)</f>
        <v>0</v>
      </c>
      <c r="L36" s="7"/>
      <c r="M36" s="6">
        <f>IF(F36="x",3,IF(F36="X",3,0))</f>
        <v>3</v>
      </c>
    </row>
    <row r="37" spans="2:13" ht="56.25" customHeight="1" thickBot="1" x14ac:dyDescent="0.35">
      <c r="B37" s="12" t="s">
        <v>300</v>
      </c>
      <c r="C37" s="13"/>
      <c r="D37" s="13"/>
      <c r="E37" s="175" t="s">
        <v>302</v>
      </c>
      <c r="F37" s="15" t="str">
        <f t="shared" si="2"/>
        <v>X</v>
      </c>
      <c r="G37" s="16" t="s">
        <v>28</v>
      </c>
      <c r="I37" s="6">
        <f>IF(C37="x",5,IF(C37="X",5,0))</f>
        <v>0</v>
      </c>
      <c r="J37" s="7"/>
      <c r="L37" s="6">
        <f>IF($I37=5,1,0)</f>
        <v>0</v>
      </c>
      <c r="M37" s="6">
        <f>IF(F37="x",5,IF(F37="X",5,0))</f>
        <v>5</v>
      </c>
    </row>
    <row r="38" spans="2:13" ht="54" customHeight="1" thickBot="1" x14ac:dyDescent="0.35">
      <c r="B38" s="27" t="s">
        <v>539</v>
      </c>
      <c r="C38" s="28"/>
      <c r="D38" s="28"/>
      <c r="E38" s="181" t="s">
        <v>224</v>
      </c>
      <c r="F38" s="30" t="str">
        <f t="shared" si="2"/>
        <v>X</v>
      </c>
      <c r="G38" s="31" t="s">
        <v>28</v>
      </c>
      <c r="I38" s="6">
        <f>IF(C38="x",5,IF(C38="X",5,0))</f>
        <v>0</v>
      </c>
      <c r="J38" s="7"/>
      <c r="L38" s="6">
        <f>IF($I38=5,1,0)</f>
        <v>0</v>
      </c>
      <c r="M38" s="6">
        <f>IF(F38="x",5,IF(F38="X",5,0))</f>
        <v>5</v>
      </c>
    </row>
    <row r="39" spans="2:13" ht="45.75" customHeight="1" thickBot="1" x14ac:dyDescent="0.35">
      <c r="B39" s="322" t="s">
        <v>607</v>
      </c>
      <c r="C39" s="323"/>
      <c r="D39" s="323"/>
      <c r="E39" s="323"/>
      <c r="F39" s="323"/>
      <c r="G39" s="324"/>
    </row>
    <row r="40" spans="2:13" ht="43.5" customHeight="1" thickBot="1" x14ac:dyDescent="0.35">
      <c r="B40" s="22" t="s">
        <v>608</v>
      </c>
      <c r="C40" s="23"/>
      <c r="D40" s="23"/>
      <c r="E40" s="177" t="s">
        <v>301</v>
      </c>
      <c r="F40" s="25" t="str">
        <f t="shared" si="2"/>
        <v>X</v>
      </c>
      <c r="G40" s="26" t="s">
        <v>27</v>
      </c>
      <c r="I40" s="6">
        <f>IF(C40="x",3,IF(C40="X",3,0))</f>
        <v>0</v>
      </c>
      <c r="J40" s="7"/>
      <c r="K40" s="6">
        <f t="shared" ref="K40:K46" si="3">IF($I40=3,1,0)</f>
        <v>0</v>
      </c>
      <c r="L40" s="7"/>
      <c r="M40" s="6">
        <f>IF(F40="x",3,IF(F40="X",3,0))</f>
        <v>3</v>
      </c>
    </row>
    <row r="41" spans="2:13" ht="43.5" customHeight="1" thickBot="1" x14ac:dyDescent="0.35">
      <c r="B41" s="12" t="s">
        <v>609</v>
      </c>
      <c r="C41" s="13"/>
      <c r="D41" s="13"/>
      <c r="E41" s="177" t="s">
        <v>301</v>
      </c>
      <c r="F41" s="15" t="str">
        <f t="shared" si="2"/>
        <v>X</v>
      </c>
      <c r="G41" s="16" t="s">
        <v>27</v>
      </c>
      <c r="I41" s="6">
        <f t="shared" ref="I41:I46" si="4">IF(C41="x",3,IF(C41="X",3,0))</f>
        <v>0</v>
      </c>
      <c r="J41" s="7"/>
      <c r="K41" s="6">
        <f t="shared" si="3"/>
        <v>0</v>
      </c>
      <c r="L41" s="7"/>
      <c r="M41" s="6">
        <f t="shared" ref="M41:M46" si="5">IF(F41="x",3,IF(F41="X",3,0))</f>
        <v>3</v>
      </c>
    </row>
    <row r="42" spans="2:13" ht="43.5" customHeight="1" thickBot="1" x14ac:dyDescent="0.35">
      <c r="B42" s="12" t="s">
        <v>610</v>
      </c>
      <c r="C42" s="13"/>
      <c r="D42" s="13"/>
      <c r="E42" s="177" t="s">
        <v>301</v>
      </c>
      <c r="F42" s="15" t="str">
        <f t="shared" si="2"/>
        <v>X</v>
      </c>
      <c r="G42" s="16" t="s">
        <v>27</v>
      </c>
      <c r="I42" s="6">
        <f t="shared" si="4"/>
        <v>0</v>
      </c>
      <c r="J42" s="7"/>
      <c r="K42" s="6">
        <f t="shared" si="3"/>
        <v>0</v>
      </c>
      <c r="L42" s="7"/>
      <c r="M42" s="6">
        <f t="shared" si="5"/>
        <v>3</v>
      </c>
    </row>
    <row r="43" spans="2:13" ht="43.5" customHeight="1" thickBot="1" x14ac:dyDescent="0.35">
      <c r="B43" s="12" t="s">
        <v>611</v>
      </c>
      <c r="C43" s="13"/>
      <c r="D43" s="13"/>
      <c r="E43" s="177" t="s">
        <v>301</v>
      </c>
      <c r="F43" s="15" t="str">
        <f t="shared" si="2"/>
        <v>X</v>
      </c>
      <c r="G43" s="16" t="s">
        <v>27</v>
      </c>
      <c r="I43" s="6">
        <f t="shared" si="4"/>
        <v>0</v>
      </c>
      <c r="J43" s="7"/>
      <c r="K43" s="6">
        <f t="shared" si="3"/>
        <v>0</v>
      </c>
      <c r="L43" s="7"/>
      <c r="M43" s="6">
        <f t="shared" si="5"/>
        <v>3</v>
      </c>
    </row>
    <row r="44" spans="2:13" ht="43.5" customHeight="1" thickBot="1" x14ac:dyDescent="0.35">
      <c r="B44" s="12" t="s">
        <v>612</v>
      </c>
      <c r="C44" s="13"/>
      <c r="D44" s="13"/>
      <c r="E44" s="177" t="s">
        <v>301</v>
      </c>
      <c r="F44" s="15" t="str">
        <f t="shared" si="2"/>
        <v>X</v>
      </c>
      <c r="G44" s="16" t="s">
        <v>27</v>
      </c>
      <c r="I44" s="6">
        <f t="shared" si="4"/>
        <v>0</v>
      </c>
      <c r="J44" s="7"/>
      <c r="K44" s="6">
        <f t="shared" si="3"/>
        <v>0</v>
      </c>
      <c r="L44" s="7"/>
      <c r="M44" s="6">
        <f t="shared" si="5"/>
        <v>3</v>
      </c>
    </row>
    <row r="45" spans="2:13" ht="43.5" customHeight="1" thickBot="1" x14ac:dyDescent="0.35">
      <c r="B45" s="12" t="s">
        <v>613</v>
      </c>
      <c r="C45" s="13"/>
      <c r="D45" s="13"/>
      <c r="E45" s="177" t="s">
        <v>301</v>
      </c>
      <c r="F45" s="15" t="str">
        <f t="shared" si="2"/>
        <v>X</v>
      </c>
      <c r="G45" s="16" t="s">
        <v>27</v>
      </c>
      <c r="I45" s="6">
        <f t="shared" si="4"/>
        <v>0</v>
      </c>
      <c r="J45" s="7"/>
      <c r="K45" s="6">
        <f t="shared" si="3"/>
        <v>0</v>
      </c>
      <c r="L45" s="7"/>
      <c r="M45" s="6">
        <f t="shared" si="5"/>
        <v>3</v>
      </c>
    </row>
    <row r="46" spans="2:13" ht="60" customHeight="1" thickBot="1" x14ac:dyDescent="0.35">
      <c r="B46" s="12" t="s">
        <v>614</v>
      </c>
      <c r="C46" s="13"/>
      <c r="D46" s="13"/>
      <c r="E46" s="177" t="s">
        <v>301</v>
      </c>
      <c r="F46" s="15" t="str">
        <f t="shared" si="2"/>
        <v>X</v>
      </c>
      <c r="G46" s="16" t="s">
        <v>27</v>
      </c>
      <c r="I46" s="6">
        <f t="shared" si="4"/>
        <v>0</v>
      </c>
      <c r="J46" s="7"/>
      <c r="K46" s="6">
        <f t="shared" si="3"/>
        <v>0</v>
      </c>
      <c r="L46" s="7"/>
      <c r="M46" s="6">
        <f t="shared" si="5"/>
        <v>3</v>
      </c>
    </row>
    <row r="47" spans="2:13" ht="44.25" customHeight="1" thickBot="1" x14ac:dyDescent="0.35">
      <c r="B47" s="334" t="s">
        <v>98</v>
      </c>
      <c r="C47" s="335"/>
      <c r="D47" s="335"/>
      <c r="E47" s="335"/>
      <c r="F47" s="335"/>
      <c r="G47" s="336"/>
      <c r="I47" s="17">
        <f>SUM(I29:I46)</f>
        <v>0</v>
      </c>
      <c r="J47" s="17">
        <f>SUM(J29:J46)</f>
        <v>0</v>
      </c>
      <c r="K47" s="17">
        <f>SUM(K29:K46)</f>
        <v>0</v>
      </c>
      <c r="L47" s="17">
        <f>SUM(L29:L46)</f>
        <v>0</v>
      </c>
      <c r="M47" s="18">
        <f>SUM(M29:M46)*RESULTADO!Y20</f>
        <v>2275.1633986928105</v>
      </c>
    </row>
    <row r="48" spans="2:13" ht="44.25" customHeight="1" thickBot="1" x14ac:dyDescent="0.35">
      <c r="B48" s="19" t="s">
        <v>22</v>
      </c>
      <c r="C48" s="20" t="s">
        <v>14</v>
      </c>
      <c r="D48" s="20" t="s">
        <v>15</v>
      </c>
      <c r="E48" s="20" t="s">
        <v>200</v>
      </c>
      <c r="F48" s="9" t="s">
        <v>16</v>
      </c>
      <c r="G48" s="21" t="s">
        <v>17</v>
      </c>
    </row>
    <row r="49" spans="2:13" ht="36" customHeight="1" thickBot="1" x14ac:dyDescent="0.35">
      <c r="B49" s="34" t="s">
        <v>615</v>
      </c>
      <c r="C49" s="13"/>
      <c r="D49" s="13"/>
      <c r="E49" s="182"/>
      <c r="F49" s="25" t="str">
        <f>IF(OR(C49="x",C49="X",D49="x",D49="X"),"","X")</f>
        <v>X</v>
      </c>
      <c r="G49" s="31" t="s">
        <v>99</v>
      </c>
    </row>
    <row r="50" spans="2:13" ht="34.5" customHeight="1" thickBot="1" x14ac:dyDescent="0.35">
      <c r="B50" s="183" t="s">
        <v>616</v>
      </c>
      <c r="C50" s="28"/>
      <c r="D50" s="28"/>
      <c r="E50" s="184"/>
      <c r="F50" s="25" t="str">
        <f>IF(OR(C50="x",C50="X",D50="x",D50="X"),"","X")</f>
        <v>X</v>
      </c>
      <c r="G50" s="31" t="s">
        <v>99</v>
      </c>
    </row>
    <row r="51" spans="2:13" ht="49.5" customHeight="1" thickBot="1" x14ac:dyDescent="0.35">
      <c r="B51" s="322" t="s">
        <v>629</v>
      </c>
      <c r="C51" s="323"/>
      <c r="D51" s="323"/>
      <c r="E51" s="323"/>
      <c r="F51" s="323"/>
      <c r="G51" s="324"/>
    </row>
    <row r="52" spans="2:13" ht="51.75" customHeight="1" thickBot="1" x14ac:dyDescent="0.35">
      <c r="B52" s="22" t="s">
        <v>617</v>
      </c>
      <c r="C52" s="23"/>
      <c r="D52" s="23"/>
      <c r="E52" s="179" t="s">
        <v>303</v>
      </c>
      <c r="F52" s="25" t="str">
        <f t="shared" ref="F52:F57" si="6">IF(OR(C52="x",C52="X",D52="x",D52="X"),"","X")</f>
        <v>X</v>
      </c>
      <c r="G52" s="26" t="s">
        <v>26</v>
      </c>
      <c r="I52" s="6">
        <f>IF(C52="x",1,IF(C52="X",1,0))</f>
        <v>0</v>
      </c>
      <c r="J52" s="6">
        <f>IF($I52=1,1,0)</f>
        <v>0</v>
      </c>
      <c r="L52" s="7"/>
      <c r="M52" s="6">
        <f>IF(F52="x",1,IF(F52="X",1,0))</f>
        <v>1</v>
      </c>
    </row>
    <row r="53" spans="2:13" ht="44.25" customHeight="1" thickBot="1" x14ac:dyDescent="0.35">
      <c r="B53" s="12" t="s">
        <v>618</v>
      </c>
      <c r="C53" s="13"/>
      <c r="D53" s="13"/>
      <c r="E53" s="179" t="s">
        <v>304</v>
      </c>
      <c r="F53" s="15" t="str">
        <f t="shared" si="6"/>
        <v>X</v>
      </c>
      <c r="G53" s="16" t="s">
        <v>26</v>
      </c>
      <c r="I53" s="6">
        <f>IF(C53="x",1,IF(C53="X",1,0))</f>
        <v>0</v>
      </c>
      <c r="J53" s="6">
        <f>IF($I53=1,1,0)</f>
        <v>0</v>
      </c>
      <c r="L53" s="7"/>
      <c r="M53" s="6">
        <f>IF(F53="x",1,IF(F53="X",1,0))</f>
        <v>1</v>
      </c>
    </row>
    <row r="54" spans="2:13" ht="51" customHeight="1" thickBot="1" x14ac:dyDescent="0.35">
      <c r="B54" s="12" t="s">
        <v>619</v>
      </c>
      <c r="C54" s="13"/>
      <c r="D54" s="13"/>
      <c r="E54" s="179" t="s">
        <v>305</v>
      </c>
      <c r="F54" s="15" t="str">
        <f t="shared" si="6"/>
        <v>X</v>
      </c>
      <c r="G54" s="16" t="s">
        <v>27</v>
      </c>
      <c r="I54" s="6">
        <f t="shared" ref="I54:I63" si="7">IF(C54="x",3,IF(C54="X",3,0))</f>
        <v>0</v>
      </c>
      <c r="J54" s="7"/>
      <c r="K54" s="6">
        <f>IF($I54=3,1,0)</f>
        <v>0</v>
      </c>
      <c r="L54" s="7"/>
      <c r="M54" s="6">
        <f t="shared" ref="M54:M63" si="8">IF(F54="x",3,IF(F54="X",3,0))</f>
        <v>3</v>
      </c>
    </row>
    <row r="55" spans="2:13" ht="51.75" customHeight="1" thickBot="1" x14ac:dyDescent="0.35">
      <c r="B55" s="12" t="s">
        <v>620</v>
      </c>
      <c r="C55" s="13"/>
      <c r="D55" s="13"/>
      <c r="E55" s="179" t="s">
        <v>306</v>
      </c>
      <c r="F55" s="15" t="str">
        <f t="shared" si="6"/>
        <v>X</v>
      </c>
      <c r="G55" s="16" t="s">
        <v>27</v>
      </c>
      <c r="I55" s="6">
        <f t="shared" si="7"/>
        <v>0</v>
      </c>
      <c r="J55" s="7"/>
      <c r="K55" s="6">
        <f>IF($I55=3,1,0)</f>
        <v>0</v>
      </c>
      <c r="L55" s="7"/>
      <c r="M55" s="6">
        <f t="shared" si="8"/>
        <v>3</v>
      </c>
    </row>
    <row r="56" spans="2:13" ht="52.5" customHeight="1" thickBot="1" x14ac:dyDescent="0.35">
      <c r="B56" s="12" t="s">
        <v>621</v>
      </c>
      <c r="C56" s="13"/>
      <c r="D56" s="13"/>
      <c r="E56" s="175" t="s">
        <v>307</v>
      </c>
      <c r="F56" s="15" t="str">
        <f t="shared" si="6"/>
        <v>X</v>
      </c>
      <c r="G56" s="16" t="s">
        <v>27</v>
      </c>
      <c r="I56" s="6">
        <f t="shared" si="7"/>
        <v>0</v>
      </c>
      <c r="J56" s="7"/>
      <c r="K56" s="6">
        <f>IF($I56=3,1,0)</f>
        <v>0</v>
      </c>
      <c r="L56" s="7"/>
      <c r="M56" s="6">
        <f t="shared" si="8"/>
        <v>3</v>
      </c>
    </row>
    <row r="57" spans="2:13" ht="78.75" customHeight="1" thickBot="1" x14ac:dyDescent="0.35">
      <c r="B57" s="27" t="s">
        <v>630</v>
      </c>
      <c r="C57" s="28"/>
      <c r="D57" s="28"/>
      <c r="E57" s="181" t="s">
        <v>225</v>
      </c>
      <c r="F57" s="30" t="str">
        <f t="shared" si="6"/>
        <v>X</v>
      </c>
      <c r="G57" s="31" t="s">
        <v>27</v>
      </c>
      <c r="I57" s="6">
        <f t="shared" si="7"/>
        <v>0</v>
      </c>
      <c r="J57" s="7"/>
      <c r="K57" s="6">
        <f>IF($I57=3,1,0)</f>
        <v>0</v>
      </c>
      <c r="L57" s="7"/>
      <c r="M57" s="6">
        <f t="shared" si="8"/>
        <v>3</v>
      </c>
    </row>
    <row r="58" spans="2:13" ht="42.75" customHeight="1" thickBot="1" x14ac:dyDescent="0.35">
      <c r="B58" s="12" t="s">
        <v>622</v>
      </c>
      <c r="C58" s="13"/>
      <c r="D58" s="13"/>
      <c r="E58" s="175" t="s">
        <v>308</v>
      </c>
      <c r="F58" s="15" t="str">
        <f>IF(OR(C58="x",C58="X",D58="x",D58="X"),"","X")</f>
        <v>X</v>
      </c>
      <c r="G58" s="16" t="s">
        <v>27</v>
      </c>
      <c r="I58" s="6">
        <f t="shared" si="7"/>
        <v>0</v>
      </c>
      <c r="J58" s="7"/>
      <c r="K58" s="6">
        <f t="shared" ref="K58:K63" si="9">IF($I58=3,1,0)</f>
        <v>0</v>
      </c>
      <c r="L58" s="7"/>
      <c r="M58" s="6">
        <f t="shared" si="8"/>
        <v>3</v>
      </c>
    </row>
    <row r="59" spans="2:13" ht="42.75" customHeight="1" thickBot="1" x14ac:dyDescent="0.35">
      <c r="B59" s="12" t="s">
        <v>623</v>
      </c>
      <c r="C59" s="13"/>
      <c r="D59" s="13"/>
      <c r="E59" s="179" t="s">
        <v>308</v>
      </c>
      <c r="F59" s="15" t="str">
        <f t="shared" ref="F59:F64" si="10">IF(OR(C59="x",C59="X",D59="x",D59="X"),"","X")</f>
        <v>X</v>
      </c>
      <c r="G59" s="16" t="s">
        <v>27</v>
      </c>
      <c r="I59" s="6">
        <f t="shared" si="7"/>
        <v>0</v>
      </c>
      <c r="J59" s="7"/>
      <c r="K59" s="6">
        <f t="shared" si="9"/>
        <v>0</v>
      </c>
      <c r="L59" s="7"/>
      <c r="M59" s="6">
        <f t="shared" si="8"/>
        <v>3</v>
      </c>
    </row>
    <row r="60" spans="2:13" ht="42.75" customHeight="1" thickBot="1" x14ac:dyDescent="0.35">
      <c r="B60" s="12" t="s">
        <v>624</v>
      </c>
      <c r="C60" s="13"/>
      <c r="D60" s="13"/>
      <c r="E60" s="179" t="s">
        <v>308</v>
      </c>
      <c r="F60" s="15" t="str">
        <f t="shared" si="10"/>
        <v>X</v>
      </c>
      <c r="G60" s="16" t="s">
        <v>27</v>
      </c>
      <c r="I60" s="6">
        <f t="shared" si="7"/>
        <v>0</v>
      </c>
      <c r="J60" s="7"/>
      <c r="K60" s="6">
        <f t="shared" si="9"/>
        <v>0</v>
      </c>
      <c r="L60" s="7"/>
      <c r="M60" s="6">
        <f t="shared" si="8"/>
        <v>3</v>
      </c>
    </row>
    <row r="61" spans="2:13" ht="42.75" customHeight="1" thickBot="1" x14ac:dyDescent="0.35">
      <c r="B61" s="12" t="s">
        <v>625</v>
      </c>
      <c r="C61" s="13"/>
      <c r="D61" s="13"/>
      <c r="E61" s="179" t="s">
        <v>308</v>
      </c>
      <c r="F61" s="15" t="str">
        <f t="shared" si="10"/>
        <v>X</v>
      </c>
      <c r="G61" s="16" t="s">
        <v>27</v>
      </c>
      <c r="I61" s="6">
        <f t="shared" si="7"/>
        <v>0</v>
      </c>
      <c r="J61" s="7"/>
      <c r="K61" s="6">
        <f t="shared" si="9"/>
        <v>0</v>
      </c>
      <c r="L61" s="7"/>
      <c r="M61" s="6">
        <f t="shared" si="8"/>
        <v>3</v>
      </c>
    </row>
    <row r="62" spans="2:13" ht="42.75" customHeight="1" thickBot="1" x14ac:dyDescent="0.35">
      <c r="B62" s="12" t="s">
        <v>626</v>
      </c>
      <c r="C62" s="13"/>
      <c r="D62" s="13"/>
      <c r="E62" s="179" t="s">
        <v>308</v>
      </c>
      <c r="F62" s="15" t="str">
        <f t="shared" si="10"/>
        <v>X</v>
      </c>
      <c r="G62" s="16" t="s">
        <v>27</v>
      </c>
      <c r="I62" s="6">
        <f t="shared" si="7"/>
        <v>0</v>
      </c>
      <c r="J62" s="7"/>
      <c r="K62" s="6">
        <f t="shared" si="9"/>
        <v>0</v>
      </c>
      <c r="L62" s="7"/>
      <c r="M62" s="6">
        <f t="shared" si="8"/>
        <v>3</v>
      </c>
    </row>
    <row r="63" spans="2:13" ht="42.75" customHeight="1" thickBot="1" x14ac:dyDescent="0.35">
      <c r="B63" s="12" t="s">
        <v>627</v>
      </c>
      <c r="C63" s="13"/>
      <c r="D63" s="13"/>
      <c r="E63" s="179" t="s">
        <v>308</v>
      </c>
      <c r="F63" s="15" t="str">
        <f t="shared" si="10"/>
        <v>X</v>
      </c>
      <c r="G63" s="16" t="s">
        <v>27</v>
      </c>
      <c r="I63" s="6">
        <f t="shared" si="7"/>
        <v>0</v>
      </c>
      <c r="J63" s="7"/>
      <c r="K63" s="6">
        <f t="shared" si="9"/>
        <v>0</v>
      </c>
      <c r="L63" s="7"/>
      <c r="M63" s="6">
        <f t="shared" si="8"/>
        <v>3</v>
      </c>
    </row>
    <row r="64" spans="2:13" ht="41.25" customHeight="1" thickBot="1" x14ac:dyDescent="0.35">
      <c r="B64" s="12" t="s">
        <v>628</v>
      </c>
      <c r="C64" s="13"/>
      <c r="D64" s="13"/>
      <c r="E64" s="179" t="s">
        <v>482</v>
      </c>
      <c r="F64" s="15" t="str">
        <f t="shared" si="10"/>
        <v>X</v>
      </c>
      <c r="G64" s="16" t="s">
        <v>26</v>
      </c>
      <c r="I64" s="6">
        <f>IF(C64="x",1,IF(C64="X",1,0))</f>
        <v>0</v>
      </c>
      <c r="J64" s="6">
        <f>IF($I64=1,1,0)</f>
        <v>0</v>
      </c>
      <c r="L64" s="7"/>
      <c r="M64" s="6">
        <f>IF(F64="x",1,IF(F64="X",1,0))</f>
        <v>1</v>
      </c>
    </row>
    <row r="65" spans="2:13" ht="44.25" customHeight="1" thickBot="1" x14ac:dyDescent="0.35">
      <c r="B65" s="328" t="s">
        <v>631</v>
      </c>
      <c r="C65" s="329"/>
      <c r="D65" s="329"/>
      <c r="E65" s="329"/>
      <c r="F65" s="329"/>
      <c r="G65" s="330"/>
      <c r="I65" s="17">
        <f t="shared" ref="I65:K65" si="11">SUM(I52:I64)</f>
        <v>0</v>
      </c>
      <c r="J65" s="17">
        <f t="shared" si="11"/>
        <v>0</v>
      </c>
      <c r="K65" s="17">
        <f t="shared" si="11"/>
        <v>0</v>
      </c>
      <c r="L65" s="17">
        <f>SUM(L52:L64)</f>
        <v>0</v>
      </c>
      <c r="M65" s="18">
        <f>SUM(M52:M64)*RESULTADO!Y21</f>
        <v>930.76923076923094</v>
      </c>
    </row>
    <row r="66" spans="2:13" ht="44.25" customHeight="1" thickBot="1" x14ac:dyDescent="0.35">
      <c r="B66" s="8" t="s">
        <v>23</v>
      </c>
      <c r="C66" s="9" t="s">
        <v>14</v>
      </c>
      <c r="D66" s="9" t="s">
        <v>15</v>
      </c>
      <c r="E66" s="9" t="s">
        <v>200</v>
      </c>
      <c r="F66" s="9" t="s">
        <v>16</v>
      </c>
      <c r="G66" s="10" t="s">
        <v>17</v>
      </c>
    </row>
    <row r="67" spans="2:13" ht="56.25" customHeight="1" thickBot="1" x14ac:dyDescent="0.35">
      <c r="B67" s="12" t="s">
        <v>632</v>
      </c>
      <c r="C67" s="13"/>
      <c r="D67" s="13"/>
      <c r="E67" s="175" t="s">
        <v>226</v>
      </c>
      <c r="F67" s="15" t="str">
        <f>IF(OR(C67="x",C67="X",D67="x",D67="X"),"","X")</f>
        <v>X</v>
      </c>
      <c r="G67" s="16" t="s">
        <v>27</v>
      </c>
      <c r="I67" s="6">
        <f>IF(C67="x",3,IF(C67="X",3,0))</f>
        <v>0</v>
      </c>
      <c r="J67" s="7"/>
      <c r="K67" s="6">
        <f>IF($I67=3,1,0)</f>
        <v>0</v>
      </c>
      <c r="L67" s="7"/>
      <c r="M67" s="6">
        <f>IF(F67="x",3,IF(F67="X",3,0))</f>
        <v>3</v>
      </c>
    </row>
    <row r="68" spans="2:13" ht="111" customHeight="1" thickBot="1" x14ac:dyDescent="0.35">
      <c r="B68" s="12" t="s">
        <v>633</v>
      </c>
      <c r="C68" s="13"/>
      <c r="D68" s="13"/>
      <c r="E68" s="175" t="s">
        <v>227</v>
      </c>
      <c r="F68" s="15" t="str">
        <f t="shared" ref="F68:F76" si="12">IF(OR(C68="x",C68="X",D68="x",D68="X"),"","X")</f>
        <v>X</v>
      </c>
      <c r="G68" s="16" t="s">
        <v>27</v>
      </c>
      <c r="I68" s="6">
        <f>IF(C68="x",3,IF(C68="X",3,0))</f>
        <v>0</v>
      </c>
      <c r="J68" s="7"/>
      <c r="K68" s="6">
        <f>IF($I68=3,1,0)</f>
        <v>0</v>
      </c>
      <c r="L68" s="7"/>
      <c r="M68" s="6">
        <f>IF(F68="x",3,IF(F68="X",3,0))</f>
        <v>3</v>
      </c>
    </row>
    <row r="69" spans="2:13" ht="98.25" customHeight="1" thickBot="1" x14ac:dyDescent="0.35">
      <c r="B69" s="12" t="s">
        <v>634</v>
      </c>
      <c r="C69" s="13"/>
      <c r="D69" s="13"/>
      <c r="E69" s="179" t="s">
        <v>309</v>
      </c>
      <c r="F69" s="15" t="str">
        <f t="shared" si="12"/>
        <v>X</v>
      </c>
      <c r="G69" s="16" t="s">
        <v>28</v>
      </c>
      <c r="I69" s="6">
        <f>IF(C69="x",5,IF(C69="X",5,0))</f>
        <v>0</v>
      </c>
      <c r="J69" s="7"/>
      <c r="L69" s="6">
        <f>IF($I69=5,1,0)</f>
        <v>0</v>
      </c>
      <c r="M69" s="6">
        <f>IF(F69="x",5,IF(F69="X",5,0))</f>
        <v>5</v>
      </c>
    </row>
    <row r="70" spans="2:13" ht="52.5" customHeight="1" thickBot="1" x14ac:dyDescent="0.35">
      <c r="B70" s="322" t="s">
        <v>635</v>
      </c>
      <c r="C70" s="323"/>
      <c r="D70" s="323"/>
      <c r="E70" s="323"/>
      <c r="F70" s="323"/>
      <c r="G70" s="324"/>
    </row>
    <row r="71" spans="2:13" ht="39" customHeight="1" thickBot="1" x14ac:dyDescent="0.35">
      <c r="B71" s="22" t="s">
        <v>640</v>
      </c>
      <c r="C71" s="23"/>
      <c r="D71" s="23"/>
      <c r="E71" s="179" t="s">
        <v>311</v>
      </c>
      <c r="F71" s="25" t="str">
        <f t="shared" si="12"/>
        <v>X</v>
      </c>
      <c r="G71" s="26" t="s">
        <v>27</v>
      </c>
      <c r="I71" s="6">
        <f>IF(C71="x",3,IF(C71="X",3,0))</f>
        <v>0</v>
      </c>
      <c r="J71" s="7"/>
      <c r="K71" s="6">
        <f>IF($I71=3,1,0)</f>
        <v>0</v>
      </c>
      <c r="L71" s="7"/>
      <c r="M71" s="6">
        <f>IF(F71="x",3,IF(F71="X",3,0))</f>
        <v>3</v>
      </c>
    </row>
    <row r="72" spans="2:13" ht="39" customHeight="1" thickBot="1" x14ac:dyDescent="0.35">
      <c r="B72" s="12" t="s">
        <v>636</v>
      </c>
      <c r="C72" s="13"/>
      <c r="D72" s="13"/>
      <c r="E72" s="179" t="s">
        <v>312</v>
      </c>
      <c r="F72" s="15" t="str">
        <f t="shared" si="12"/>
        <v>X</v>
      </c>
      <c r="G72" s="16" t="s">
        <v>27</v>
      </c>
      <c r="I72" s="6">
        <f>IF(C72="x",3,IF(C72="X",3,0))</f>
        <v>0</v>
      </c>
      <c r="J72" s="7"/>
      <c r="K72" s="6">
        <f>IF($I72=3,1,0)</f>
        <v>0</v>
      </c>
      <c r="L72" s="7"/>
      <c r="M72" s="6">
        <f>IF(F72="x",3,IF(F72="X",3,0))</f>
        <v>3</v>
      </c>
    </row>
    <row r="73" spans="2:13" ht="55.5" customHeight="1" thickBot="1" x14ac:dyDescent="0.35">
      <c r="B73" s="12" t="s">
        <v>637</v>
      </c>
      <c r="C73" s="13"/>
      <c r="D73" s="13"/>
      <c r="E73" s="179" t="s">
        <v>313</v>
      </c>
      <c r="F73" s="15" t="str">
        <f t="shared" si="12"/>
        <v>X</v>
      </c>
      <c r="G73" s="16" t="s">
        <v>27</v>
      </c>
      <c r="I73" s="6">
        <f>IF(C73="x",3,IF(C73="X",3,0))</f>
        <v>0</v>
      </c>
      <c r="J73" s="7"/>
      <c r="K73" s="6">
        <f>IF($I73=3,1,0)</f>
        <v>0</v>
      </c>
      <c r="L73" s="7"/>
      <c r="M73" s="6">
        <f>IF(F73="x",3,IF(F73="X",3,0))</f>
        <v>3</v>
      </c>
    </row>
    <row r="74" spans="2:13" ht="51" customHeight="1" thickBot="1" x14ac:dyDescent="0.35">
      <c r="B74" s="12" t="s">
        <v>641</v>
      </c>
      <c r="C74" s="13"/>
      <c r="D74" s="13"/>
      <c r="E74" s="179" t="s">
        <v>314</v>
      </c>
      <c r="F74" s="15" t="str">
        <f t="shared" si="12"/>
        <v>X</v>
      </c>
      <c r="G74" s="16" t="s">
        <v>27</v>
      </c>
      <c r="I74" s="6">
        <f>IF(C74="x",3,IF(C74="X",3,0))</f>
        <v>0</v>
      </c>
      <c r="J74" s="7"/>
      <c r="K74" s="6">
        <f>IF($I74=3,1,0)</f>
        <v>0</v>
      </c>
      <c r="L74" s="7"/>
      <c r="M74" s="6">
        <f>IF(F74="x",3,IF(F74="X",3,0))</f>
        <v>3</v>
      </c>
    </row>
    <row r="75" spans="2:13" ht="41.25" customHeight="1" thickBot="1" x14ac:dyDescent="0.35">
      <c r="B75" s="12" t="s">
        <v>638</v>
      </c>
      <c r="C75" s="13"/>
      <c r="D75" s="13"/>
      <c r="E75" s="175" t="s">
        <v>310</v>
      </c>
      <c r="F75" s="15" t="str">
        <f t="shared" si="12"/>
        <v>X</v>
      </c>
      <c r="G75" s="16" t="s">
        <v>28</v>
      </c>
      <c r="I75" s="6">
        <f>IF(C75="x",5,IF(C75="X",5,0))</f>
        <v>0</v>
      </c>
      <c r="J75" s="7"/>
      <c r="L75" s="6">
        <f>IF($I75=5,1,0)</f>
        <v>0</v>
      </c>
      <c r="M75" s="6">
        <f>IF(F75="x",5,IF(F75="X",5,0))</f>
        <v>5</v>
      </c>
    </row>
    <row r="76" spans="2:13" ht="51" customHeight="1" thickBot="1" x14ac:dyDescent="0.35">
      <c r="B76" s="12" t="s">
        <v>639</v>
      </c>
      <c r="C76" s="13"/>
      <c r="D76" s="13"/>
      <c r="E76" s="175" t="s">
        <v>228</v>
      </c>
      <c r="F76" s="15" t="str">
        <f t="shared" si="12"/>
        <v>X</v>
      </c>
      <c r="G76" s="16" t="s">
        <v>28</v>
      </c>
      <c r="I76" s="6">
        <f>IF(C76="x",5,IF(C76="X",5,0))</f>
        <v>0</v>
      </c>
      <c r="J76" s="7"/>
      <c r="L76" s="6">
        <f>IF($I76=5,1,0)</f>
        <v>0</v>
      </c>
      <c r="M76" s="6">
        <f>IF(F76="x",5,IF(F76="X",5,0))</f>
        <v>5</v>
      </c>
    </row>
    <row r="77" spans="2:13" ht="44.25" customHeight="1" thickBot="1" x14ac:dyDescent="0.35">
      <c r="B77" s="19" t="s">
        <v>297</v>
      </c>
      <c r="C77" s="20" t="s">
        <v>14</v>
      </c>
      <c r="D77" s="20" t="s">
        <v>15</v>
      </c>
      <c r="E77" s="9" t="s">
        <v>200</v>
      </c>
      <c r="F77" s="20" t="s">
        <v>16</v>
      </c>
      <c r="G77" s="21" t="s">
        <v>17</v>
      </c>
    </row>
    <row r="78" spans="2:13" ht="41.25" customHeight="1" thickBot="1" x14ac:dyDescent="0.35">
      <c r="B78" s="322" t="s">
        <v>642</v>
      </c>
      <c r="C78" s="323"/>
      <c r="D78" s="323"/>
      <c r="E78" s="323"/>
      <c r="F78" s="323"/>
      <c r="G78" s="324"/>
    </row>
    <row r="79" spans="2:13" ht="46.5" customHeight="1" thickBot="1" x14ac:dyDescent="0.35">
      <c r="B79" s="22" t="s">
        <v>655</v>
      </c>
      <c r="C79" s="23"/>
      <c r="D79" s="23"/>
      <c r="E79" s="175" t="s">
        <v>339</v>
      </c>
      <c r="F79" s="25" t="str">
        <f t="shared" ref="F79:F93" si="13">IF(OR(C79="x",C79="X",D79="x",D79="X"),"","X")</f>
        <v>X</v>
      </c>
      <c r="G79" s="26" t="s">
        <v>28</v>
      </c>
      <c r="I79" s="6">
        <f>IF(C79="x",5,IF(C79="X",5,0))</f>
        <v>0</v>
      </c>
      <c r="J79" s="7"/>
      <c r="L79" s="6">
        <f t="shared" ref="L79:L123" si="14">IF($I79=5,1,0)</f>
        <v>0</v>
      </c>
      <c r="M79" s="6">
        <f>IF(F79="x",5,IF(F79="X",5,0))</f>
        <v>5</v>
      </c>
    </row>
    <row r="80" spans="2:13" ht="46.5" customHeight="1" thickBot="1" x14ac:dyDescent="0.35">
      <c r="B80" s="12" t="s">
        <v>656</v>
      </c>
      <c r="C80" s="13"/>
      <c r="D80" s="13"/>
      <c r="E80" s="175" t="s">
        <v>340</v>
      </c>
      <c r="F80" s="15" t="str">
        <f t="shared" si="13"/>
        <v>X</v>
      </c>
      <c r="G80" s="16" t="s">
        <v>28</v>
      </c>
      <c r="I80" s="6">
        <f t="shared" ref="I80:I123" si="15">IF(C80="x",5,IF(C80="X",5,0))</f>
        <v>0</v>
      </c>
      <c r="J80" s="7"/>
      <c r="L80" s="6">
        <f t="shared" si="14"/>
        <v>0</v>
      </c>
      <c r="M80" s="6">
        <f t="shared" ref="M80:M123" si="16">IF(F80="x",5,IF(F80="X",5,0))</f>
        <v>5</v>
      </c>
    </row>
    <row r="81" spans="2:13" ht="46.5" customHeight="1" thickBot="1" x14ac:dyDescent="0.35">
      <c r="B81" s="12" t="s">
        <v>657</v>
      </c>
      <c r="C81" s="13"/>
      <c r="D81" s="13"/>
      <c r="E81" s="175" t="s">
        <v>341</v>
      </c>
      <c r="F81" s="15" t="str">
        <f t="shared" si="13"/>
        <v>X</v>
      </c>
      <c r="G81" s="16" t="s">
        <v>28</v>
      </c>
      <c r="I81" s="6">
        <f t="shared" si="15"/>
        <v>0</v>
      </c>
      <c r="J81" s="7"/>
      <c r="L81" s="6">
        <f t="shared" si="14"/>
        <v>0</v>
      </c>
      <c r="M81" s="6">
        <f t="shared" si="16"/>
        <v>5</v>
      </c>
    </row>
    <row r="82" spans="2:13" ht="46.5" customHeight="1" thickBot="1" x14ac:dyDescent="0.35">
      <c r="B82" s="12" t="s">
        <v>643</v>
      </c>
      <c r="C82" s="13"/>
      <c r="D82" s="13"/>
      <c r="E82" s="175" t="s">
        <v>342</v>
      </c>
      <c r="F82" s="15" t="str">
        <f t="shared" si="13"/>
        <v>X</v>
      </c>
      <c r="G82" s="16" t="s">
        <v>28</v>
      </c>
      <c r="I82" s="6">
        <f t="shared" si="15"/>
        <v>0</v>
      </c>
      <c r="J82" s="7"/>
      <c r="L82" s="6">
        <f t="shared" si="14"/>
        <v>0</v>
      </c>
      <c r="M82" s="6">
        <f t="shared" si="16"/>
        <v>5</v>
      </c>
    </row>
    <row r="83" spans="2:13" ht="46.5" customHeight="1" thickBot="1" x14ac:dyDescent="0.35">
      <c r="B83" s="12" t="s">
        <v>644</v>
      </c>
      <c r="C83" s="13"/>
      <c r="D83" s="13"/>
      <c r="E83" s="175" t="s">
        <v>343</v>
      </c>
      <c r="F83" s="15" t="str">
        <f t="shared" si="13"/>
        <v>X</v>
      </c>
      <c r="G83" s="16" t="s">
        <v>28</v>
      </c>
      <c r="I83" s="6">
        <f t="shared" si="15"/>
        <v>0</v>
      </c>
      <c r="J83" s="7"/>
      <c r="L83" s="6">
        <f t="shared" si="14"/>
        <v>0</v>
      </c>
      <c r="M83" s="6">
        <f t="shared" si="16"/>
        <v>5</v>
      </c>
    </row>
    <row r="84" spans="2:13" ht="46.5" customHeight="1" thickBot="1" x14ac:dyDescent="0.35">
      <c r="B84" s="12" t="s">
        <v>645</v>
      </c>
      <c r="C84" s="13"/>
      <c r="D84" s="13"/>
      <c r="E84" s="175" t="s">
        <v>344</v>
      </c>
      <c r="F84" s="15" t="str">
        <f t="shared" si="13"/>
        <v>X</v>
      </c>
      <c r="G84" s="16" t="s">
        <v>28</v>
      </c>
      <c r="I84" s="6">
        <f t="shared" si="15"/>
        <v>0</v>
      </c>
      <c r="J84" s="7"/>
      <c r="L84" s="6">
        <f t="shared" si="14"/>
        <v>0</v>
      </c>
      <c r="M84" s="6">
        <f t="shared" si="16"/>
        <v>5</v>
      </c>
    </row>
    <row r="85" spans="2:13" ht="46.5" customHeight="1" thickBot="1" x14ac:dyDescent="0.35">
      <c r="B85" s="12" t="s">
        <v>646</v>
      </c>
      <c r="C85" s="13"/>
      <c r="D85" s="13"/>
      <c r="E85" s="175" t="s">
        <v>345</v>
      </c>
      <c r="F85" s="15" t="str">
        <f t="shared" si="13"/>
        <v>X</v>
      </c>
      <c r="G85" s="16" t="s">
        <v>28</v>
      </c>
      <c r="I85" s="6">
        <f t="shared" si="15"/>
        <v>0</v>
      </c>
      <c r="J85" s="7"/>
      <c r="L85" s="6">
        <f t="shared" si="14"/>
        <v>0</v>
      </c>
      <c r="M85" s="6">
        <f t="shared" si="16"/>
        <v>5</v>
      </c>
    </row>
    <row r="86" spans="2:13" ht="46.5" customHeight="1" thickBot="1" x14ac:dyDescent="0.35">
      <c r="B86" s="12" t="s">
        <v>647</v>
      </c>
      <c r="C86" s="13"/>
      <c r="D86" s="13"/>
      <c r="E86" s="175" t="s">
        <v>346</v>
      </c>
      <c r="F86" s="15" t="str">
        <f t="shared" si="13"/>
        <v>X</v>
      </c>
      <c r="G86" s="16" t="s">
        <v>28</v>
      </c>
      <c r="I86" s="6">
        <f t="shared" si="15"/>
        <v>0</v>
      </c>
      <c r="J86" s="7"/>
      <c r="L86" s="6">
        <f t="shared" si="14"/>
        <v>0</v>
      </c>
      <c r="M86" s="6">
        <f t="shared" si="16"/>
        <v>5</v>
      </c>
    </row>
    <row r="87" spans="2:13" ht="46.5" customHeight="1" thickBot="1" x14ac:dyDescent="0.35">
      <c r="B87" s="12" t="s">
        <v>648</v>
      </c>
      <c r="C87" s="13"/>
      <c r="D87" s="13"/>
      <c r="E87" s="175" t="s">
        <v>347</v>
      </c>
      <c r="F87" s="15" t="str">
        <f t="shared" si="13"/>
        <v>X</v>
      </c>
      <c r="G87" s="16" t="s">
        <v>28</v>
      </c>
      <c r="I87" s="6">
        <f t="shared" si="15"/>
        <v>0</v>
      </c>
      <c r="J87" s="7"/>
      <c r="L87" s="6">
        <f t="shared" si="14"/>
        <v>0</v>
      </c>
      <c r="M87" s="6">
        <f t="shared" si="16"/>
        <v>5</v>
      </c>
    </row>
    <row r="88" spans="2:13" ht="46.5" customHeight="1" thickBot="1" x14ac:dyDescent="0.35">
      <c r="B88" s="12" t="s">
        <v>649</v>
      </c>
      <c r="C88" s="13"/>
      <c r="D88" s="13"/>
      <c r="E88" s="175" t="s">
        <v>348</v>
      </c>
      <c r="F88" s="15" t="str">
        <f t="shared" si="13"/>
        <v>X</v>
      </c>
      <c r="G88" s="16" t="s">
        <v>28</v>
      </c>
      <c r="I88" s="6">
        <f t="shared" si="15"/>
        <v>0</v>
      </c>
      <c r="J88" s="7"/>
      <c r="L88" s="6">
        <f t="shared" si="14"/>
        <v>0</v>
      </c>
      <c r="M88" s="6">
        <f t="shared" si="16"/>
        <v>5</v>
      </c>
    </row>
    <row r="89" spans="2:13" ht="52.5" customHeight="1" thickBot="1" x14ac:dyDescent="0.35">
      <c r="B89" s="12" t="s">
        <v>650</v>
      </c>
      <c r="C89" s="13"/>
      <c r="D89" s="13"/>
      <c r="E89" s="179" t="s">
        <v>349</v>
      </c>
      <c r="F89" s="15" t="str">
        <f t="shared" si="13"/>
        <v>X</v>
      </c>
      <c r="G89" s="16" t="s">
        <v>28</v>
      </c>
      <c r="I89" s="6">
        <f t="shared" si="15"/>
        <v>0</v>
      </c>
      <c r="J89" s="7"/>
      <c r="L89" s="6">
        <f t="shared" si="14"/>
        <v>0</v>
      </c>
      <c r="M89" s="6">
        <f t="shared" si="16"/>
        <v>5</v>
      </c>
    </row>
    <row r="90" spans="2:13" ht="72.75" customHeight="1" thickBot="1" x14ac:dyDescent="0.35">
      <c r="B90" s="12" t="s">
        <v>651</v>
      </c>
      <c r="C90" s="13"/>
      <c r="D90" s="13"/>
      <c r="E90" s="179" t="s">
        <v>350</v>
      </c>
      <c r="F90" s="15" t="str">
        <f t="shared" si="13"/>
        <v>X</v>
      </c>
      <c r="G90" s="16" t="s">
        <v>28</v>
      </c>
      <c r="I90" s="6">
        <f t="shared" si="15"/>
        <v>0</v>
      </c>
      <c r="J90" s="7"/>
      <c r="L90" s="6">
        <f t="shared" si="14"/>
        <v>0</v>
      </c>
      <c r="M90" s="6">
        <f t="shared" si="16"/>
        <v>5</v>
      </c>
    </row>
    <row r="91" spans="2:13" ht="52.5" customHeight="1" thickBot="1" x14ac:dyDescent="0.35">
      <c r="B91" s="12" t="s">
        <v>652</v>
      </c>
      <c r="C91" s="13"/>
      <c r="D91" s="13"/>
      <c r="E91" s="179" t="s">
        <v>351</v>
      </c>
      <c r="F91" s="15" t="str">
        <f t="shared" si="13"/>
        <v>X</v>
      </c>
      <c r="G91" s="16" t="s">
        <v>28</v>
      </c>
      <c r="I91" s="6">
        <f t="shared" si="15"/>
        <v>0</v>
      </c>
      <c r="J91" s="7"/>
      <c r="L91" s="6">
        <f t="shared" si="14"/>
        <v>0</v>
      </c>
      <c r="M91" s="6">
        <f t="shared" si="16"/>
        <v>5</v>
      </c>
    </row>
    <row r="92" spans="2:13" ht="226.5" customHeight="1" thickBot="1" x14ac:dyDescent="0.35">
      <c r="B92" s="12" t="s">
        <v>653</v>
      </c>
      <c r="C92" s="13"/>
      <c r="D92" s="13"/>
      <c r="E92" s="179" t="s">
        <v>336</v>
      </c>
      <c r="F92" s="15" t="str">
        <f t="shared" si="13"/>
        <v>X</v>
      </c>
      <c r="G92" s="16" t="s">
        <v>28</v>
      </c>
      <c r="I92" s="6">
        <f t="shared" si="15"/>
        <v>0</v>
      </c>
      <c r="J92" s="7"/>
      <c r="L92" s="6">
        <f t="shared" si="14"/>
        <v>0</v>
      </c>
      <c r="M92" s="6">
        <f t="shared" si="16"/>
        <v>5</v>
      </c>
    </row>
    <row r="93" spans="2:13" ht="54" customHeight="1" thickBot="1" x14ac:dyDescent="0.35">
      <c r="B93" s="36" t="s">
        <v>654</v>
      </c>
      <c r="C93" s="37"/>
      <c r="D93" s="37"/>
      <c r="E93" s="185" t="s">
        <v>337</v>
      </c>
      <c r="F93" s="39" t="str">
        <f t="shared" si="13"/>
        <v>X</v>
      </c>
      <c r="G93" s="40" t="s">
        <v>28</v>
      </c>
      <c r="I93" s="6">
        <f t="shared" si="15"/>
        <v>0</v>
      </c>
      <c r="J93" s="7"/>
      <c r="L93" s="6">
        <f t="shared" si="14"/>
        <v>0</v>
      </c>
      <c r="M93" s="6">
        <f t="shared" si="16"/>
        <v>5</v>
      </c>
    </row>
    <row r="94" spans="2:13" ht="44.25" customHeight="1" thickTop="1" thickBot="1" x14ac:dyDescent="0.35">
      <c r="B94" s="19" t="s">
        <v>298</v>
      </c>
      <c r="C94" s="20" t="s">
        <v>14</v>
      </c>
      <c r="D94" s="20" t="s">
        <v>15</v>
      </c>
      <c r="E94" s="9" t="s">
        <v>200</v>
      </c>
      <c r="F94" s="20" t="s">
        <v>16</v>
      </c>
      <c r="G94" s="21" t="s">
        <v>17</v>
      </c>
      <c r="I94" s="6"/>
      <c r="J94" s="7"/>
      <c r="L94" s="6"/>
      <c r="M94" s="6"/>
    </row>
    <row r="95" spans="2:13" ht="41.25" customHeight="1" thickBot="1" x14ac:dyDescent="0.35">
      <c r="B95" s="322" t="s">
        <v>658</v>
      </c>
      <c r="C95" s="323"/>
      <c r="D95" s="323"/>
      <c r="E95" s="323"/>
      <c r="F95" s="323"/>
      <c r="G95" s="324"/>
      <c r="I95" s="6"/>
      <c r="J95" s="7"/>
      <c r="L95" s="6"/>
      <c r="M95" s="6"/>
    </row>
    <row r="96" spans="2:13" ht="43.5" customHeight="1" thickBot="1" x14ac:dyDescent="0.35">
      <c r="B96" s="22" t="s">
        <v>659</v>
      </c>
      <c r="C96" s="13"/>
      <c r="D96" s="13"/>
      <c r="E96" s="179" t="s">
        <v>315</v>
      </c>
      <c r="F96" s="15" t="str">
        <f t="shared" ref="F96:F109" si="17">IF(OR(C96="x",C96="X",D96="x",D96="X"),"","X")</f>
        <v>X</v>
      </c>
      <c r="G96" s="26" t="s">
        <v>28</v>
      </c>
      <c r="I96" s="6">
        <f t="shared" si="15"/>
        <v>0</v>
      </c>
      <c r="J96" s="7"/>
      <c r="L96" s="6">
        <f t="shared" si="14"/>
        <v>0</v>
      </c>
      <c r="M96" s="6">
        <f t="shared" si="16"/>
        <v>5</v>
      </c>
    </row>
    <row r="97" spans="2:13" ht="43.5" customHeight="1" thickBot="1" x14ac:dyDescent="0.35">
      <c r="B97" s="12" t="s">
        <v>660</v>
      </c>
      <c r="C97" s="13"/>
      <c r="D97" s="13"/>
      <c r="E97" s="179" t="s">
        <v>316</v>
      </c>
      <c r="F97" s="15" t="str">
        <f t="shared" si="17"/>
        <v>X</v>
      </c>
      <c r="G97" s="16" t="s">
        <v>28</v>
      </c>
      <c r="I97" s="6">
        <f t="shared" si="15"/>
        <v>0</v>
      </c>
      <c r="J97" s="7"/>
      <c r="L97" s="6">
        <f t="shared" si="14"/>
        <v>0</v>
      </c>
      <c r="M97" s="6">
        <f t="shared" si="16"/>
        <v>5</v>
      </c>
    </row>
    <row r="98" spans="2:13" ht="43.5" customHeight="1" thickBot="1" x14ac:dyDescent="0.35">
      <c r="B98" s="12" t="s">
        <v>661</v>
      </c>
      <c r="C98" s="13"/>
      <c r="D98" s="13"/>
      <c r="E98" s="179" t="s">
        <v>317</v>
      </c>
      <c r="F98" s="15" t="str">
        <f t="shared" si="17"/>
        <v>X</v>
      </c>
      <c r="G98" s="16" t="s">
        <v>28</v>
      </c>
      <c r="I98" s="6">
        <f t="shared" si="15"/>
        <v>0</v>
      </c>
      <c r="J98" s="7"/>
      <c r="L98" s="6">
        <f t="shared" si="14"/>
        <v>0</v>
      </c>
      <c r="M98" s="6">
        <f t="shared" si="16"/>
        <v>5</v>
      </c>
    </row>
    <row r="99" spans="2:13" ht="43.5" customHeight="1" thickBot="1" x14ac:dyDescent="0.35">
      <c r="B99" s="12" t="s">
        <v>662</v>
      </c>
      <c r="C99" s="13"/>
      <c r="D99" s="13"/>
      <c r="E99" s="179" t="s">
        <v>318</v>
      </c>
      <c r="F99" s="15" t="str">
        <f t="shared" si="17"/>
        <v>X</v>
      </c>
      <c r="G99" s="16" t="s">
        <v>28</v>
      </c>
      <c r="I99" s="6">
        <f t="shared" si="15"/>
        <v>0</v>
      </c>
      <c r="J99" s="7"/>
      <c r="L99" s="6">
        <f t="shared" si="14"/>
        <v>0</v>
      </c>
      <c r="M99" s="6">
        <f t="shared" si="16"/>
        <v>5</v>
      </c>
    </row>
    <row r="100" spans="2:13" ht="43.5" customHeight="1" thickBot="1" x14ac:dyDescent="0.35">
      <c r="B100" s="12" t="s">
        <v>663</v>
      </c>
      <c r="C100" s="13"/>
      <c r="D100" s="13"/>
      <c r="E100" s="179" t="s">
        <v>319</v>
      </c>
      <c r="F100" s="15" t="str">
        <f t="shared" si="17"/>
        <v>X</v>
      </c>
      <c r="G100" s="16" t="s">
        <v>28</v>
      </c>
      <c r="I100" s="6">
        <f t="shared" si="15"/>
        <v>0</v>
      </c>
      <c r="J100" s="7"/>
      <c r="L100" s="6">
        <f t="shared" si="14"/>
        <v>0</v>
      </c>
      <c r="M100" s="6">
        <f t="shared" si="16"/>
        <v>5</v>
      </c>
    </row>
    <row r="101" spans="2:13" ht="43.5" customHeight="1" thickBot="1" x14ac:dyDescent="0.35">
      <c r="B101" s="12" t="s">
        <v>664</v>
      </c>
      <c r="C101" s="13"/>
      <c r="D101" s="13"/>
      <c r="E101" s="179" t="s">
        <v>320</v>
      </c>
      <c r="F101" s="15" t="str">
        <f t="shared" si="17"/>
        <v>X</v>
      </c>
      <c r="G101" s="16" t="s">
        <v>28</v>
      </c>
      <c r="I101" s="6">
        <f t="shared" si="15"/>
        <v>0</v>
      </c>
      <c r="J101" s="7"/>
      <c r="L101" s="6">
        <f t="shared" si="14"/>
        <v>0</v>
      </c>
      <c r="M101" s="6">
        <f t="shared" si="16"/>
        <v>5</v>
      </c>
    </row>
    <row r="102" spans="2:13" ht="43.5" customHeight="1" thickBot="1" x14ac:dyDescent="0.35">
      <c r="B102" s="12" t="s">
        <v>665</v>
      </c>
      <c r="C102" s="13"/>
      <c r="D102" s="13"/>
      <c r="E102" s="179" t="s">
        <v>321</v>
      </c>
      <c r="F102" s="15" t="str">
        <f t="shared" si="17"/>
        <v>X</v>
      </c>
      <c r="G102" s="16" t="s">
        <v>28</v>
      </c>
      <c r="I102" s="6">
        <f t="shared" si="15"/>
        <v>0</v>
      </c>
      <c r="J102" s="7"/>
      <c r="L102" s="6">
        <f t="shared" si="14"/>
        <v>0</v>
      </c>
      <c r="M102" s="6">
        <f t="shared" si="16"/>
        <v>5</v>
      </c>
    </row>
    <row r="103" spans="2:13" ht="43.5" customHeight="1" thickBot="1" x14ac:dyDescent="0.35">
      <c r="B103" s="12" t="s">
        <v>666</v>
      </c>
      <c r="C103" s="13"/>
      <c r="D103" s="13"/>
      <c r="E103" s="179" t="s">
        <v>322</v>
      </c>
      <c r="F103" s="15" t="str">
        <f t="shared" si="17"/>
        <v>X</v>
      </c>
      <c r="G103" s="16" t="s">
        <v>28</v>
      </c>
      <c r="I103" s="6">
        <f t="shared" si="15"/>
        <v>0</v>
      </c>
      <c r="J103" s="7"/>
      <c r="L103" s="6">
        <f t="shared" si="14"/>
        <v>0</v>
      </c>
      <c r="M103" s="6">
        <f t="shared" si="16"/>
        <v>5</v>
      </c>
    </row>
    <row r="104" spans="2:13" ht="43.5" customHeight="1" thickBot="1" x14ac:dyDescent="0.35">
      <c r="B104" s="12" t="s">
        <v>667</v>
      </c>
      <c r="C104" s="13"/>
      <c r="D104" s="13"/>
      <c r="E104" s="179" t="s">
        <v>323</v>
      </c>
      <c r="F104" s="15" t="str">
        <f t="shared" si="17"/>
        <v>X</v>
      </c>
      <c r="G104" s="16" t="s">
        <v>28</v>
      </c>
      <c r="I104" s="6">
        <f t="shared" si="15"/>
        <v>0</v>
      </c>
      <c r="J104" s="7"/>
      <c r="L104" s="6">
        <f t="shared" si="14"/>
        <v>0</v>
      </c>
      <c r="M104" s="6">
        <f t="shared" si="16"/>
        <v>5</v>
      </c>
    </row>
    <row r="105" spans="2:13" ht="48" customHeight="1" thickBot="1" x14ac:dyDescent="0.35">
      <c r="B105" s="12" t="s">
        <v>668</v>
      </c>
      <c r="C105" s="13"/>
      <c r="D105" s="13"/>
      <c r="E105" s="179" t="s">
        <v>324</v>
      </c>
      <c r="F105" s="15" t="str">
        <f t="shared" si="17"/>
        <v>X</v>
      </c>
      <c r="G105" s="16" t="s">
        <v>28</v>
      </c>
      <c r="I105" s="6">
        <f t="shared" si="15"/>
        <v>0</v>
      </c>
      <c r="J105" s="7"/>
      <c r="L105" s="6">
        <f t="shared" si="14"/>
        <v>0</v>
      </c>
      <c r="M105" s="6">
        <f t="shared" si="16"/>
        <v>5</v>
      </c>
    </row>
    <row r="106" spans="2:13" ht="68.25" customHeight="1" thickBot="1" x14ac:dyDescent="0.35">
      <c r="B106" s="12" t="s">
        <v>669</v>
      </c>
      <c r="C106" s="13"/>
      <c r="D106" s="13"/>
      <c r="E106" s="179" t="s">
        <v>325</v>
      </c>
      <c r="F106" s="15" t="str">
        <f t="shared" si="17"/>
        <v>X</v>
      </c>
      <c r="G106" s="16" t="s">
        <v>28</v>
      </c>
      <c r="I106" s="6">
        <f t="shared" si="15"/>
        <v>0</v>
      </c>
      <c r="J106" s="7"/>
      <c r="L106" s="6">
        <f t="shared" si="14"/>
        <v>0</v>
      </c>
      <c r="M106" s="6">
        <f t="shared" si="16"/>
        <v>5</v>
      </c>
    </row>
    <row r="107" spans="2:13" ht="51.75" customHeight="1" thickBot="1" x14ac:dyDescent="0.35">
      <c r="B107" s="12" t="s">
        <v>670</v>
      </c>
      <c r="C107" s="13"/>
      <c r="D107" s="13"/>
      <c r="E107" s="179" t="s">
        <v>338</v>
      </c>
      <c r="F107" s="15" t="str">
        <f t="shared" si="17"/>
        <v>X</v>
      </c>
      <c r="G107" s="16" t="s">
        <v>28</v>
      </c>
      <c r="I107" s="6">
        <f t="shared" si="15"/>
        <v>0</v>
      </c>
      <c r="J107" s="7"/>
      <c r="L107" s="6">
        <f t="shared" si="14"/>
        <v>0</v>
      </c>
      <c r="M107" s="6">
        <f t="shared" si="16"/>
        <v>5</v>
      </c>
    </row>
    <row r="108" spans="2:13" ht="226.5" customHeight="1" thickBot="1" x14ac:dyDescent="0.35">
      <c r="B108" s="12" t="s">
        <v>671</v>
      </c>
      <c r="C108" s="13"/>
      <c r="D108" s="13"/>
      <c r="E108" s="179" t="s">
        <v>336</v>
      </c>
      <c r="F108" s="15" t="str">
        <f t="shared" si="17"/>
        <v>X</v>
      </c>
      <c r="G108" s="16" t="s">
        <v>28</v>
      </c>
      <c r="I108" s="6">
        <f t="shared" ref="I108:I109" si="18">IF(C108="x",5,IF(C108="X",5,0))</f>
        <v>0</v>
      </c>
      <c r="J108" s="7"/>
      <c r="L108" s="6">
        <f t="shared" si="14"/>
        <v>0</v>
      </c>
      <c r="M108" s="6">
        <f t="shared" ref="M108:M109" si="19">IF(F108="x",5,IF(F108="X",5,0))</f>
        <v>5</v>
      </c>
    </row>
    <row r="109" spans="2:13" ht="54" customHeight="1" thickBot="1" x14ac:dyDescent="0.35">
      <c r="B109" s="36" t="s">
        <v>672</v>
      </c>
      <c r="C109" s="37"/>
      <c r="D109" s="37"/>
      <c r="E109" s="185" t="s">
        <v>337</v>
      </c>
      <c r="F109" s="39" t="str">
        <f t="shared" si="17"/>
        <v>X</v>
      </c>
      <c r="G109" s="40" t="s">
        <v>28</v>
      </c>
      <c r="I109" s="6">
        <f t="shared" si="18"/>
        <v>0</v>
      </c>
      <c r="J109" s="7"/>
      <c r="L109" s="6">
        <f t="shared" si="14"/>
        <v>0</v>
      </c>
      <c r="M109" s="6">
        <f t="shared" si="19"/>
        <v>5</v>
      </c>
    </row>
    <row r="110" spans="2:13" ht="44.25" customHeight="1" thickTop="1" thickBot="1" x14ac:dyDescent="0.35">
      <c r="B110" s="19" t="s">
        <v>299</v>
      </c>
      <c r="C110" s="20" t="s">
        <v>14</v>
      </c>
      <c r="D110" s="20" t="s">
        <v>15</v>
      </c>
      <c r="E110" s="9" t="s">
        <v>200</v>
      </c>
      <c r="F110" s="20" t="s">
        <v>16</v>
      </c>
      <c r="G110" s="21" t="s">
        <v>17</v>
      </c>
      <c r="I110" s="6"/>
      <c r="J110" s="7"/>
      <c r="L110" s="6"/>
      <c r="M110" s="6"/>
    </row>
    <row r="111" spans="2:13" ht="43.5" customHeight="1" thickBot="1" x14ac:dyDescent="0.35">
      <c r="B111" s="322" t="s">
        <v>673</v>
      </c>
      <c r="C111" s="323"/>
      <c r="D111" s="323"/>
      <c r="E111" s="323"/>
      <c r="F111" s="323"/>
      <c r="G111" s="324"/>
      <c r="I111" s="6"/>
      <c r="J111" s="7"/>
      <c r="L111" s="6"/>
      <c r="M111" s="6"/>
    </row>
    <row r="112" spans="2:13" ht="46.5" customHeight="1" thickBot="1" x14ac:dyDescent="0.35">
      <c r="B112" s="22" t="s">
        <v>674</v>
      </c>
      <c r="C112" s="13"/>
      <c r="D112" s="13"/>
      <c r="E112" s="179" t="s">
        <v>326</v>
      </c>
      <c r="F112" s="15" t="str">
        <f t="shared" ref="F112:F123" si="20">IF(OR(C112="x",C112="X",D112="x",D112="X"),"","X")</f>
        <v>X</v>
      </c>
      <c r="G112" s="26" t="s">
        <v>28</v>
      </c>
      <c r="I112" s="6">
        <f t="shared" si="15"/>
        <v>0</v>
      </c>
      <c r="J112" s="7"/>
      <c r="L112" s="6">
        <f t="shared" si="14"/>
        <v>0</v>
      </c>
      <c r="M112" s="6">
        <f t="shared" si="16"/>
        <v>5</v>
      </c>
    </row>
    <row r="113" spans="2:13" ht="64.5" customHeight="1" thickBot="1" x14ac:dyDescent="0.35">
      <c r="B113" s="12" t="s">
        <v>675</v>
      </c>
      <c r="C113" s="13"/>
      <c r="D113" s="13"/>
      <c r="E113" s="179" t="s">
        <v>327</v>
      </c>
      <c r="F113" s="15" t="str">
        <f t="shared" si="20"/>
        <v>X</v>
      </c>
      <c r="G113" s="16" t="s">
        <v>28</v>
      </c>
      <c r="I113" s="6">
        <f t="shared" si="15"/>
        <v>0</v>
      </c>
      <c r="J113" s="7"/>
      <c r="L113" s="6">
        <f t="shared" si="14"/>
        <v>0</v>
      </c>
      <c r="M113" s="6">
        <f t="shared" si="16"/>
        <v>5</v>
      </c>
    </row>
    <row r="114" spans="2:13" ht="63.75" customHeight="1" thickBot="1" x14ac:dyDescent="0.35">
      <c r="B114" s="12" t="s">
        <v>676</v>
      </c>
      <c r="C114" s="13"/>
      <c r="D114" s="13"/>
      <c r="E114" s="179" t="s">
        <v>328</v>
      </c>
      <c r="F114" s="15" t="str">
        <f t="shared" si="20"/>
        <v>X</v>
      </c>
      <c r="G114" s="16" t="s">
        <v>28</v>
      </c>
      <c r="I114" s="6">
        <f t="shared" si="15"/>
        <v>0</v>
      </c>
      <c r="J114" s="7"/>
      <c r="L114" s="6">
        <f t="shared" si="14"/>
        <v>0</v>
      </c>
      <c r="M114" s="6">
        <f t="shared" si="16"/>
        <v>5</v>
      </c>
    </row>
    <row r="115" spans="2:13" ht="44.25" customHeight="1" thickBot="1" x14ac:dyDescent="0.35">
      <c r="B115" s="12" t="s">
        <v>677</v>
      </c>
      <c r="C115" s="13"/>
      <c r="D115" s="13"/>
      <c r="E115" s="179" t="s">
        <v>329</v>
      </c>
      <c r="F115" s="15" t="str">
        <f t="shared" si="20"/>
        <v>X</v>
      </c>
      <c r="G115" s="16" t="s">
        <v>28</v>
      </c>
      <c r="I115" s="6">
        <f t="shared" si="15"/>
        <v>0</v>
      </c>
      <c r="J115" s="7"/>
      <c r="L115" s="6">
        <f t="shared" si="14"/>
        <v>0</v>
      </c>
      <c r="M115" s="6">
        <f t="shared" si="16"/>
        <v>5</v>
      </c>
    </row>
    <row r="116" spans="2:13" ht="44.25" customHeight="1" thickBot="1" x14ac:dyDescent="0.35">
      <c r="B116" s="12" t="s">
        <v>678</v>
      </c>
      <c r="C116" s="13"/>
      <c r="D116" s="13"/>
      <c r="E116" s="179" t="s">
        <v>330</v>
      </c>
      <c r="F116" s="15" t="str">
        <f t="shared" si="20"/>
        <v>X</v>
      </c>
      <c r="G116" s="16" t="s">
        <v>28</v>
      </c>
      <c r="I116" s="6">
        <f t="shared" si="15"/>
        <v>0</v>
      </c>
      <c r="J116" s="7"/>
      <c r="L116" s="6">
        <f t="shared" si="14"/>
        <v>0</v>
      </c>
      <c r="M116" s="6">
        <f t="shared" si="16"/>
        <v>5</v>
      </c>
    </row>
    <row r="117" spans="2:13" ht="44.25" customHeight="1" thickBot="1" x14ac:dyDescent="0.35">
      <c r="B117" s="12" t="s">
        <v>679</v>
      </c>
      <c r="C117" s="13"/>
      <c r="D117" s="13"/>
      <c r="E117" s="179" t="s">
        <v>331</v>
      </c>
      <c r="F117" s="15" t="str">
        <f t="shared" si="20"/>
        <v>X</v>
      </c>
      <c r="G117" s="16" t="s">
        <v>28</v>
      </c>
      <c r="I117" s="6">
        <f t="shared" si="15"/>
        <v>0</v>
      </c>
      <c r="J117" s="7"/>
      <c r="L117" s="6">
        <f t="shared" si="14"/>
        <v>0</v>
      </c>
      <c r="M117" s="6">
        <f t="shared" si="16"/>
        <v>5</v>
      </c>
    </row>
    <row r="118" spans="2:13" ht="44.25" customHeight="1" thickBot="1" x14ac:dyDescent="0.35">
      <c r="B118" s="12" t="s">
        <v>680</v>
      </c>
      <c r="C118" s="13"/>
      <c r="D118" s="13"/>
      <c r="E118" s="179" t="s">
        <v>332</v>
      </c>
      <c r="F118" s="15" t="str">
        <f t="shared" si="20"/>
        <v>X</v>
      </c>
      <c r="G118" s="16" t="s">
        <v>28</v>
      </c>
      <c r="I118" s="6">
        <f t="shared" si="15"/>
        <v>0</v>
      </c>
      <c r="J118" s="7"/>
      <c r="L118" s="6">
        <f t="shared" si="14"/>
        <v>0</v>
      </c>
      <c r="M118" s="6">
        <f t="shared" si="16"/>
        <v>5</v>
      </c>
    </row>
    <row r="119" spans="2:13" ht="44.25" customHeight="1" thickBot="1" x14ac:dyDescent="0.35">
      <c r="B119" s="12" t="s">
        <v>681</v>
      </c>
      <c r="C119" s="13"/>
      <c r="D119" s="13"/>
      <c r="E119" s="179" t="s">
        <v>333</v>
      </c>
      <c r="F119" s="15" t="str">
        <f t="shared" si="20"/>
        <v>X</v>
      </c>
      <c r="G119" s="16" t="s">
        <v>28</v>
      </c>
      <c r="I119" s="6">
        <f t="shared" si="15"/>
        <v>0</v>
      </c>
      <c r="J119" s="7"/>
      <c r="L119" s="6">
        <f t="shared" si="14"/>
        <v>0</v>
      </c>
      <c r="M119" s="6">
        <f t="shared" si="16"/>
        <v>5</v>
      </c>
    </row>
    <row r="120" spans="2:13" ht="44.25" customHeight="1" thickBot="1" x14ac:dyDescent="0.35">
      <c r="B120" s="12" t="s">
        <v>682</v>
      </c>
      <c r="C120" s="13"/>
      <c r="D120" s="13"/>
      <c r="E120" s="179" t="s">
        <v>334</v>
      </c>
      <c r="F120" s="15" t="str">
        <f t="shared" si="20"/>
        <v>X</v>
      </c>
      <c r="G120" s="16" t="s">
        <v>28</v>
      </c>
      <c r="I120" s="6">
        <f t="shared" si="15"/>
        <v>0</v>
      </c>
      <c r="J120" s="7"/>
      <c r="L120" s="6">
        <f t="shared" si="14"/>
        <v>0</v>
      </c>
      <c r="M120" s="6">
        <f t="shared" si="16"/>
        <v>5</v>
      </c>
    </row>
    <row r="121" spans="2:13" ht="54" customHeight="1" thickBot="1" x14ac:dyDescent="0.35">
      <c r="B121" s="12" t="s">
        <v>683</v>
      </c>
      <c r="C121" s="13"/>
      <c r="D121" s="13"/>
      <c r="E121" s="179" t="s">
        <v>335</v>
      </c>
      <c r="F121" s="15" t="str">
        <f t="shared" si="20"/>
        <v>X</v>
      </c>
      <c r="G121" s="16" t="s">
        <v>28</v>
      </c>
      <c r="I121" s="6">
        <f t="shared" si="15"/>
        <v>0</v>
      </c>
      <c r="J121" s="7"/>
      <c r="L121" s="6">
        <f t="shared" si="14"/>
        <v>0</v>
      </c>
      <c r="M121" s="6">
        <f t="shared" si="16"/>
        <v>5</v>
      </c>
    </row>
    <row r="122" spans="2:13" ht="226.5" customHeight="1" thickBot="1" x14ac:dyDescent="0.35">
      <c r="B122" s="12" t="s">
        <v>684</v>
      </c>
      <c r="C122" s="13"/>
      <c r="D122" s="13"/>
      <c r="E122" s="179" t="s">
        <v>336</v>
      </c>
      <c r="F122" s="15" t="str">
        <f t="shared" si="20"/>
        <v>X</v>
      </c>
      <c r="G122" s="16" t="s">
        <v>28</v>
      </c>
      <c r="I122" s="6">
        <f t="shared" si="15"/>
        <v>0</v>
      </c>
      <c r="J122" s="7"/>
      <c r="L122" s="6">
        <f t="shared" si="14"/>
        <v>0</v>
      </c>
      <c r="M122" s="6">
        <f t="shared" si="16"/>
        <v>5</v>
      </c>
    </row>
    <row r="123" spans="2:13" ht="54" customHeight="1" thickBot="1" x14ac:dyDescent="0.35">
      <c r="B123" s="36" t="s">
        <v>685</v>
      </c>
      <c r="C123" s="37"/>
      <c r="D123" s="37"/>
      <c r="E123" s="185" t="s">
        <v>337</v>
      </c>
      <c r="F123" s="39" t="str">
        <f t="shared" si="20"/>
        <v>X</v>
      </c>
      <c r="G123" s="40" t="s">
        <v>28</v>
      </c>
      <c r="I123" s="6">
        <f t="shared" si="15"/>
        <v>0</v>
      </c>
      <c r="J123" s="7"/>
      <c r="L123" s="6">
        <f t="shared" si="14"/>
        <v>0</v>
      </c>
      <c r="M123" s="6">
        <f t="shared" si="16"/>
        <v>5</v>
      </c>
    </row>
    <row r="124" spans="2:13" ht="39" customHeight="1" thickTop="1" x14ac:dyDescent="0.3">
      <c r="B124" s="41"/>
      <c r="I124" s="17">
        <f>SUM(I67:I123)</f>
        <v>0</v>
      </c>
      <c r="J124" s="17">
        <f t="shared" ref="J124:L124" si="21">SUM(J67:J123)</f>
        <v>0</v>
      </c>
      <c r="K124" s="17">
        <f t="shared" si="21"/>
        <v>0</v>
      </c>
      <c r="L124" s="17">
        <f t="shared" si="21"/>
        <v>0</v>
      </c>
      <c r="M124" s="18">
        <f>SUM(M67:M123)*RESULTADO!Y22</f>
        <v>12587.555555555555</v>
      </c>
    </row>
    <row r="125" spans="2:13" ht="26.25" customHeight="1" x14ac:dyDescent="0.3"/>
    <row r="126" spans="2:13" ht="26.25" customHeight="1" x14ac:dyDescent="0.3"/>
    <row r="127" spans="2:13" ht="26.25" customHeight="1" x14ac:dyDescent="0.3"/>
    <row r="128" spans="2:13" ht="26.25" customHeight="1" x14ac:dyDescent="0.3"/>
    <row r="129" ht="26.25" customHeight="1" x14ac:dyDescent="0.3"/>
    <row r="130" ht="26.25" customHeight="1" x14ac:dyDescent="0.3"/>
    <row r="131" ht="26.25" customHeight="1" x14ac:dyDescent="0.3"/>
    <row r="132" ht="26.25" customHeight="1" x14ac:dyDescent="0.3"/>
    <row r="133" ht="26.25" customHeight="1" x14ac:dyDescent="0.3"/>
    <row r="134" ht="26.25" customHeight="1" x14ac:dyDescent="0.3"/>
    <row r="135" ht="26.25" customHeight="1" x14ac:dyDescent="0.3"/>
    <row r="136" ht="26.25" customHeight="1" x14ac:dyDescent="0.3"/>
    <row r="137" ht="26.25" customHeight="1" x14ac:dyDescent="0.3"/>
    <row r="138" ht="26.25" customHeight="1" x14ac:dyDescent="0.3"/>
    <row r="139" ht="26.25" customHeight="1" x14ac:dyDescent="0.3"/>
    <row r="140" ht="26.25" customHeight="1" x14ac:dyDescent="0.3"/>
    <row r="141" ht="26.25" customHeight="1" x14ac:dyDescent="0.3"/>
    <row r="142" ht="26.25" customHeight="1" x14ac:dyDescent="0.3"/>
    <row r="143" ht="26.25" customHeight="1" x14ac:dyDescent="0.3"/>
    <row r="144" ht="26.25" customHeight="1" x14ac:dyDescent="0.3"/>
    <row r="145" ht="26.25" customHeight="1" x14ac:dyDescent="0.3"/>
    <row r="146" ht="26.25" customHeight="1" x14ac:dyDescent="0.3"/>
    <row r="147" ht="26.25" customHeight="1" x14ac:dyDescent="0.3"/>
    <row r="148" ht="26.25" customHeight="1" x14ac:dyDescent="0.3"/>
    <row r="149" ht="26.25" customHeight="1" x14ac:dyDescent="0.3"/>
    <row r="150" ht="26.25" customHeight="1" x14ac:dyDescent="0.3"/>
    <row r="151" ht="26.25" customHeight="1" x14ac:dyDescent="0.3"/>
    <row r="152" ht="26.25" customHeight="1" x14ac:dyDescent="0.3"/>
    <row r="153" ht="26.25" customHeight="1" x14ac:dyDescent="0.3"/>
    <row r="154" ht="26.25" customHeight="1" x14ac:dyDescent="0.3"/>
    <row r="155" ht="26.25" customHeight="1" x14ac:dyDescent="0.3"/>
    <row r="156" ht="26.25" customHeight="1" x14ac:dyDescent="0.3"/>
    <row r="157" ht="26.25" customHeight="1" x14ac:dyDescent="0.3"/>
    <row r="158" ht="26.25" customHeight="1" x14ac:dyDescent="0.3"/>
    <row r="159" ht="26.25" customHeight="1" x14ac:dyDescent="0.3"/>
    <row r="160" ht="26.25" customHeight="1" x14ac:dyDescent="0.3"/>
    <row r="161" ht="26.25" customHeight="1" x14ac:dyDescent="0.3"/>
    <row r="162" ht="26.25" customHeight="1" x14ac:dyDescent="0.3"/>
    <row r="163" ht="26.25" customHeight="1" x14ac:dyDescent="0.3"/>
    <row r="164" ht="26.25" customHeight="1" x14ac:dyDescent="0.3"/>
    <row r="165" ht="26.25" customHeight="1" x14ac:dyDescent="0.3"/>
    <row r="166" ht="26.25" customHeight="1" x14ac:dyDescent="0.3"/>
    <row r="167" ht="26.25" customHeight="1" x14ac:dyDescent="0.3"/>
    <row r="168" ht="26.25" customHeight="1" x14ac:dyDescent="0.3"/>
    <row r="169" ht="26.25" customHeight="1" x14ac:dyDescent="0.3"/>
    <row r="170" ht="26.25" customHeight="1" x14ac:dyDescent="0.3"/>
    <row r="171" ht="26.25" customHeight="1" x14ac:dyDescent="0.3"/>
    <row r="172" ht="26.25" customHeight="1" x14ac:dyDescent="0.3"/>
    <row r="173" ht="26.25" customHeight="1" x14ac:dyDescent="0.3"/>
    <row r="174" ht="26.25" customHeight="1" x14ac:dyDescent="0.3"/>
    <row r="175" ht="26.25" customHeight="1" x14ac:dyDescent="0.3"/>
    <row r="176" ht="26.25" customHeight="1" x14ac:dyDescent="0.3"/>
    <row r="177" ht="26.25" customHeight="1" x14ac:dyDescent="0.3"/>
    <row r="178" ht="26.25" customHeight="1" x14ac:dyDescent="0.3"/>
    <row r="179" ht="26.25" customHeight="1" x14ac:dyDescent="0.3"/>
    <row r="180" ht="26.25" customHeight="1" x14ac:dyDescent="0.3"/>
    <row r="181" ht="26.25" customHeight="1" x14ac:dyDescent="0.3"/>
    <row r="182" ht="26.25" customHeight="1" x14ac:dyDescent="0.3"/>
    <row r="183" ht="26.25" customHeight="1" x14ac:dyDescent="0.3"/>
    <row r="184" ht="26.25" customHeight="1" x14ac:dyDescent="0.3"/>
    <row r="185" ht="26.25" customHeight="1" x14ac:dyDescent="0.3"/>
    <row r="186" ht="26.25" customHeight="1" x14ac:dyDescent="0.3"/>
    <row r="187" ht="26.25" customHeight="1" x14ac:dyDescent="0.3"/>
    <row r="188" ht="26.25" customHeight="1" x14ac:dyDescent="0.3"/>
    <row r="189" ht="26.25" customHeight="1" x14ac:dyDescent="0.3"/>
    <row r="190" ht="26.25" customHeight="1" x14ac:dyDescent="0.3"/>
    <row r="191" ht="26.25" customHeight="1" x14ac:dyDescent="0.3"/>
    <row r="192" ht="26.25" customHeight="1" x14ac:dyDescent="0.3"/>
    <row r="193" ht="26.25" customHeight="1" x14ac:dyDescent="0.3"/>
    <row r="194" ht="26.25" customHeight="1" x14ac:dyDescent="0.3"/>
    <row r="195" ht="26.25" customHeight="1" x14ac:dyDescent="0.3"/>
    <row r="196" ht="26.25" customHeight="1" x14ac:dyDescent="0.3"/>
    <row r="197" ht="26.25" customHeight="1" x14ac:dyDescent="0.3"/>
    <row r="198" ht="26.25" customHeight="1" x14ac:dyDescent="0.3"/>
    <row r="199" ht="26.25" customHeight="1" x14ac:dyDescent="0.3"/>
    <row r="200" ht="26.25" customHeight="1" x14ac:dyDescent="0.3"/>
    <row r="201" ht="26.25" customHeight="1" x14ac:dyDescent="0.3"/>
    <row r="202" ht="26.25" customHeight="1" x14ac:dyDescent="0.3"/>
  </sheetData>
  <sheetProtection algorithmName="SHA-512" hashValue="za4N0GdBZ/fLgwXAPkQRqg9uzTqBxp3vfMbrNiMs2JlijKJtMS6lu6OWMapCOwBfCaG4hsZrTJR7Kdf4/oXF7Q==" saltValue="ZDDuminn2Y25h2QKaU5p4A==" spinCount="100000" sheet="1" objects="1" scenarios="1"/>
  <mergeCells count="11">
    <mergeCell ref="B51:G51"/>
    <mergeCell ref="B2:G2"/>
    <mergeCell ref="B3:G3"/>
    <mergeCell ref="B27:G27"/>
    <mergeCell ref="B47:G47"/>
    <mergeCell ref="B39:G39"/>
    <mergeCell ref="B70:G70"/>
    <mergeCell ref="B78:G78"/>
    <mergeCell ref="B95:G95"/>
    <mergeCell ref="B111:G111"/>
    <mergeCell ref="B65:G65"/>
  </mergeCells>
  <pageMargins left="0.511811024" right="0.511811024" top="0.78740157499999996" bottom="0.78740157499999996" header="0.31496062000000002" footer="0.31496062000000002"/>
  <pageSetup paperSize="9" orientation="portrait" r:id="rId1"/>
  <extLst>
    <ext xmlns:x14="http://schemas.microsoft.com/office/spreadsheetml/2009/9/main" uri="{CCE6A557-97BC-4b89-ADB6-D9C93CAAB3DF}">
      <x14:dataValidations xmlns:xm="http://schemas.microsoft.com/office/excel/2006/main" xWindow="794" yWindow="473" count="1">
        <x14:dataValidation type="list" allowBlank="1" showDropDown="1" showInputMessage="1" showErrorMessage="1" prompt="Marque com um 'X'. Se o quesito não se aplica deixe em branco." xr:uid="{8947B061-5968-4AD6-8941-54AC77893703}">
          <x14:formula1>
            <xm:f>Validação!$E$2:$E$3</xm:f>
          </x14:formula1>
          <xm:sqref>C5:D7 C9:D10 C29:D38 C40:D46 C50:D50 C52:D64 C71:D76 C96:D109 C67:D69 C112:D123 C12:D21 C23:D26 C79:D93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EF489-AA79-405C-81ED-0A1BE3F6F3AE}">
  <dimension ref="B1:AB85"/>
  <sheetViews>
    <sheetView showGridLines="0" topLeftCell="A62" zoomScale="70" zoomScaleNormal="70" workbookViewId="0">
      <selection activeCell="B64" sqref="B64:F64"/>
    </sheetView>
  </sheetViews>
  <sheetFormatPr defaultRowHeight="20.25" x14ac:dyDescent="0.3"/>
  <cols>
    <col min="1" max="1" width="5.28515625" style="4" customWidth="1"/>
    <col min="2" max="2" width="22.42578125" style="4" customWidth="1"/>
    <col min="3" max="3" width="13.42578125" style="4" customWidth="1"/>
    <col min="4" max="4" width="16.140625" style="4" customWidth="1"/>
    <col min="5" max="5" width="16.7109375" style="42" customWidth="1"/>
    <col min="6" max="6" width="15.7109375" style="4" customWidth="1"/>
    <col min="7" max="7" width="15.42578125" style="5" customWidth="1"/>
    <col min="8" max="8" width="15.85546875" style="4" customWidth="1"/>
    <col min="9" max="9" width="18.140625" style="4" customWidth="1"/>
    <col min="10" max="10" width="18.7109375" style="4" customWidth="1"/>
    <col min="11" max="11" width="14" style="4" customWidth="1"/>
    <col min="12" max="12" width="1.85546875" style="4" customWidth="1"/>
    <col min="13" max="13" width="3.5703125" style="4" customWidth="1"/>
    <col min="14" max="14" width="4.85546875" style="4" customWidth="1"/>
    <col min="15" max="16" width="9.140625" style="4"/>
    <col min="17" max="17" width="12.5703125" style="4" customWidth="1"/>
    <col min="18" max="21" width="10.85546875" style="4" customWidth="1"/>
    <col min="22" max="25" width="10.85546875" style="5" customWidth="1"/>
    <col min="26" max="26" width="10.7109375" style="4" customWidth="1"/>
    <col min="27" max="27" width="12.28515625" style="4" customWidth="1"/>
    <col min="28" max="28" width="11" style="4" customWidth="1"/>
    <col min="29" max="16384" width="9.140625" style="4"/>
  </cols>
  <sheetData>
    <row r="1" spans="2:28" x14ac:dyDescent="0.3">
      <c r="E1" s="4"/>
      <c r="G1" s="4"/>
    </row>
    <row r="2" spans="2:28" ht="30" x14ac:dyDescent="0.4">
      <c r="B2" s="186" t="s">
        <v>168</v>
      </c>
      <c r="E2" s="4"/>
      <c r="G2" s="4"/>
    </row>
    <row r="3" spans="2:28" x14ac:dyDescent="0.3">
      <c r="E3" s="4"/>
      <c r="G3" s="4"/>
    </row>
    <row r="4" spans="2:28" x14ac:dyDescent="0.3">
      <c r="B4" s="187" t="s">
        <v>85</v>
      </c>
    </row>
    <row r="5" spans="2:28" x14ac:dyDescent="0.3">
      <c r="B5" s="41"/>
    </row>
    <row r="6" spans="2:28" x14ac:dyDescent="0.3">
      <c r="B6" s="187" t="s">
        <v>86</v>
      </c>
    </row>
    <row r="7" spans="2:28" x14ac:dyDescent="0.3">
      <c r="B7" s="41"/>
    </row>
    <row r="8" spans="2:28" x14ac:dyDescent="0.3">
      <c r="B8" s="187" t="s">
        <v>87</v>
      </c>
    </row>
    <row r="9" spans="2:28" x14ac:dyDescent="0.3">
      <c r="B9" s="41"/>
    </row>
    <row r="10" spans="2:28" ht="61.5" hidden="1" customHeight="1" thickBot="1" x14ac:dyDescent="0.35">
      <c r="B10" s="349" t="s">
        <v>24</v>
      </c>
      <c r="C10" s="360" t="s">
        <v>25</v>
      </c>
      <c r="D10" s="361"/>
      <c r="E10" s="361"/>
      <c r="F10" s="361"/>
      <c r="G10" s="361"/>
      <c r="H10" s="361"/>
      <c r="I10" s="362"/>
    </row>
    <row r="11" spans="2:28" ht="28.5" hidden="1" customHeight="1" thickBot="1" x14ac:dyDescent="0.35">
      <c r="B11" s="356"/>
      <c r="C11" s="347" t="s">
        <v>26</v>
      </c>
      <c r="D11" s="348"/>
      <c r="E11" s="347" t="s">
        <v>27</v>
      </c>
      <c r="F11" s="348"/>
      <c r="G11" s="347" t="s">
        <v>28</v>
      </c>
      <c r="H11" s="348"/>
      <c r="I11" s="349" t="s">
        <v>29</v>
      </c>
    </row>
    <row r="12" spans="2:28" ht="30" hidden="1" customHeight="1" thickBot="1" x14ac:dyDescent="0.35">
      <c r="B12" s="350"/>
      <c r="C12" s="188" t="s">
        <v>30</v>
      </c>
      <c r="D12" s="189" t="s">
        <v>31</v>
      </c>
      <c r="E12" s="190" t="s">
        <v>30</v>
      </c>
      <c r="F12" s="189" t="s">
        <v>31</v>
      </c>
      <c r="G12" s="189" t="s">
        <v>30</v>
      </c>
      <c r="H12" s="189" t="s">
        <v>31</v>
      </c>
      <c r="I12" s="350"/>
      <c r="Q12" s="191"/>
      <c r="R12" s="192" t="s">
        <v>26</v>
      </c>
      <c r="S12" s="193" t="s">
        <v>27</v>
      </c>
      <c r="T12" s="193" t="s">
        <v>28</v>
      </c>
      <c r="U12" s="193" t="s">
        <v>30</v>
      </c>
      <c r="V12" s="192" t="s">
        <v>26</v>
      </c>
      <c r="W12" s="193" t="s">
        <v>27</v>
      </c>
      <c r="X12" s="193" t="s">
        <v>28</v>
      </c>
      <c r="Y12" s="194" t="s">
        <v>154</v>
      </c>
      <c r="Z12" s="192" t="s">
        <v>788</v>
      </c>
      <c r="AA12" s="193" t="s">
        <v>789</v>
      </c>
      <c r="AB12" s="193" t="s">
        <v>790</v>
      </c>
    </row>
    <row r="13" spans="2:28" ht="29.25" hidden="1" customHeight="1" thickBot="1" x14ac:dyDescent="0.35">
      <c r="B13" s="195" t="s">
        <v>32</v>
      </c>
      <c r="C13" s="196">
        <v>5</v>
      </c>
      <c r="D13" s="197">
        <f>C13/I13</f>
        <v>0.83333333333333337</v>
      </c>
      <c r="E13" s="196">
        <v>1</v>
      </c>
      <c r="F13" s="197">
        <f>E13/I13</f>
        <v>0.16666666666666666</v>
      </c>
      <c r="G13" s="196">
        <v>0</v>
      </c>
      <c r="H13" s="197">
        <f>G13/I13</f>
        <v>0</v>
      </c>
      <c r="I13" s="196">
        <f>SUM(C13,E13,G13)</f>
        <v>6</v>
      </c>
      <c r="Q13" s="198" t="s">
        <v>155</v>
      </c>
      <c r="R13" s="199">
        <f>D13*100</f>
        <v>83.333333333333343</v>
      </c>
      <c r="S13" s="199">
        <f>F13*100</f>
        <v>16.666666666666664</v>
      </c>
      <c r="T13" s="199">
        <f>H13*100</f>
        <v>0</v>
      </c>
      <c r="U13" s="200">
        <f>SUM(R13:T13)</f>
        <v>100</v>
      </c>
      <c r="V13" s="199">
        <f>R13*1/9</f>
        <v>9.2592592592592595</v>
      </c>
      <c r="W13" s="199">
        <f>S13*3/9</f>
        <v>5.5555555555555545</v>
      </c>
      <c r="X13" s="199">
        <f>T13*5/9</f>
        <v>0</v>
      </c>
      <c r="Y13" s="201">
        <f>SUM(V13:X13)</f>
        <v>14.814814814814813</v>
      </c>
      <c r="Z13" s="245">
        <v>14.814814814814813</v>
      </c>
      <c r="AA13" s="245">
        <f>Y13*3</f>
        <v>44.444444444444443</v>
      </c>
      <c r="AB13" s="245"/>
    </row>
    <row r="14" spans="2:28" ht="29.25" hidden="1" customHeight="1" thickBot="1" x14ac:dyDescent="0.35">
      <c r="B14" s="202" t="s">
        <v>33</v>
      </c>
      <c r="C14" s="189">
        <v>0</v>
      </c>
      <c r="D14" s="203">
        <f t="shared" ref="D14:D23" si="0">C14/I14</f>
        <v>0</v>
      </c>
      <c r="E14" s="189">
        <v>31</v>
      </c>
      <c r="F14" s="203">
        <f t="shared" ref="F14:F23" si="1">E14/I14</f>
        <v>0.67391304347826086</v>
      </c>
      <c r="G14" s="189">
        <v>15</v>
      </c>
      <c r="H14" s="203">
        <f t="shared" ref="H14:H23" si="2">G14/I14</f>
        <v>0.32608695652173914</v>
      </c>
      <c r="I14" s="204">
        <f t="shared" ref="I14:I23" si="3">SUM(C14,E14,G14)</f>
        <v>46</v>
      </c>
      <c r="Q14" s="198" t="s">
        <v>156</v>
      </c>
      <c r="R14" s="199">
        <f t="shared" ref="R14:R23" si="4">D14*100</f>
        <v>0</v>
      </c>
      <c r="S14" s="199">
        <f t="shared" ref="S14:S23" si="5">F14*100</f>
        <v>67.391304347826093</v>
      </c>
      <c r="T14" s="199">
        <f t="shared" ref="T14:T23" si="6">H14*100</f>
        <v>32.608695652173914</v>
      </c>
      <c r="U14" s="200">
        <f t="shared" ref="U14:U23" si="7">SUM(R14:T14)</f>
        <v>100</v>
      </c>
      <c r="V14" s="199">
        <f t="shared" ref="V14:V22" si="8">R14*1/9</f>
        <v>0</v>
      </c>
      <c r="W14" s="199">
        <f t="shared" ref="W14:W22" si="9">S14*3/9</f>
        <v>22.463768115942031</v>
      </c>
      <c r="X14" s="199">
        <f t="shared" ref="X14:X22" si="10">T14*5/9</f>
        <v>18.115942028985508</v>
      </c>
      <c r="Y14" s="201">
        <f t="shared" ref="Y14:Y22" si="11">SUM(V14:X14)</f>
        <v>40.579710144927539</v>
      </c>
      <c r="Z14" s="245"/>
      <c r="AA14" s="245">
        <f t="shared" ref="AA14:AA22" si="12">Y14*3</f>
        <v>121.73913043478262</v>
      </c>
      <c r="AB14" s="245">
        <f>Y14*5</f>
        <v>202.89855072463769</v>
      </c>
    </row>
    <row r="15" spans="2:28" ht="29.25" hidden="1" customHeight="1" thickBot="1" x14ac:dyDescent="0.35">
      <c r="B15" s="195" t="s">
        <v>34</v>
      </c>
      <c r="C15" s="196">
        <v>0</v>
      </c>
      <c r="D15" s="197">
        <f t="shared" si="0"/>
        <v>0</v>
      </c>
      <c r="E15" s="196">
        <v>10</v>
      </c>
      <c r="F15" s="197">
        <f t="shared" si="1"/>
        <v>1</v>
      </c>
      <c r="G15" s="196">
        <v>0</v>
      </c>
      <c r="H15" s="197">
        <f t="shared" si="2"/>
        <v>0</v>
      </c>
      <c r="I15" s="196">
        <f t="shared" si="3"/>
        <v>10</v>
      </c>
      <c r="Q15" s="198" t="s">
        <v>157</v>
      </c>
      <c r="R15" s="199">
        <f t="shared" si="4"/>
        <v>0</v>
      </c>
      <c r="S15" s="199">
        <f t="shared" si="5"/>
        <v>100</v>
      </c>
      <c r="T15" s="199">
        <f t="shared" si="6"/>
        <v>0</v>
      </c>
      <c r="U15" s="200">
        <f t="shared" si="7"/>
        <v>100</v>
      </c>
      <c r="V15" s="199">
        <f t="shared" si="8"/>
        <v>0</v>
      </c>
      <c r="W15" s="199">
        <f t="shared" si="9"/>
        <v>33.333333333333336</v>
      </c>
      <c r="X15" s="199">
        <f t="shared" si="10"/>
        <v>0</v>
      </c>
      <c r="Y15" s="201">
        <f t="shared" si="11"/>
        <v>33.333333333333336</v>
      </c>
      <c r="Z15" s="245"/>
      <c r="AA15" s="245">
        <f t="shared" si="12"/>
        <v>100</v>
      </c>
      <c r="AB15" s="245"/>
    </row>
    <row r="16" spans="2:28" ht="29.25" hidden="1" customHeight="1" thickBot="1" x14ac:dyDescent="0.35">
      <c r="B16" s="202" t="s">
        <v>35</v>
      </c>
      <c r="C16" s="189">
        <v>0</v>
      </c>
      <c r="D16" s="203">
        <f t="shared" si="0"/>
        <v>0</v>
      </c>
      <c r="E16" s="189">
        <v>5</v>
      </c>
      <c r="F16" s="203">
        <f t="shared" si="1"/>
        <v>0.625</v>
      </c>
      <c r="G16" s="189">
        <v>3</v>
      </c>
      <c r="H16" s="203">
        <f t="shared" si="2"/>
        <v>0.375</v>
      </c>
      <c r="I16" s="204">
        <f t="shared" si="3"/>
        <v>8</v>
      </c>
      <c r="Q16" s="198" t="s">
        <v>158</v>
      </c>
      <c r="R16" s="199">
        <f t="shared" si="4"/>
        <v>0</v>
      </c>
      <c r="S16" s="199">
        <f t="shared" si="5"/>
        <v>62.5</v>
      </c>
      <c r="T16" s="199">
        <f t="shared" si="6"/>
        <v>37.5</v>
      </c>
      <c r="U16" s="200">
        <f t="shared" si="7"/>
        <v>100</v>
      </c>
      <c r="V16" s="199">
        <f t="shared" si="8"/>
        <v>0</v>
      </c>
      <c r="W16" s="199">
        <f t="shared" si="9"/>
        <v>20.833333333333332</v>
      </c>
      <c r="X16" s="199">
        <f t="shared" si="10"/>
        <v>20.833333333333332</v>
      </c>
      <c r="Y16" s="201">
        <f t="shared" si="11"/>
        <v>41.666666666666664</v>
      </c>
      <c r="Z16" s="245"/>
      <c r="AA16" s="245">
        <f t="shared" si="12"/>
        <v>125</v>
      </c>
      <c r="AB16" s="245">
        <f t="shared" ref="AB16:AB22" si="13">Y16*5</f>
        <v>208.33333333333331</v>
      </c>
    </row>
    <row r="17" spans="2:28" ht="29.25" hidden="1" customHeight="1" thickBot="1" x14ac:dyDescent="0.35">
      <c r="B17" s="195" t="s">
        <v>36</v>
      </c>
      <c r="C17" s="196">
        <v>0</v>
      </c>
      <c r="D17" s="197">
        <f t="shared" si="0"/>
        <v>0</v>
      </c>
      <c r="E17" s="196">
        <v>3</v>
      </c>
      <c r="F17" s="197">
        <f t="shared" si="1"/>
        <v>1</v>
      </c>
      <c r="G17" s="196">
        <v>0</v>
      </c>
      <c r="H17" s="197">
        <f t="shared" si="2"/>
        <v>0</v>
      </c>
      <c r="I17" s="196">
        <f t="shared" si="3"/>
        <v>3</v>
      </c>
      <c r="Q17" s="198" t="s">
        <v>159</v>
      </c>
      <c r="R17" s="199">
        <f t="shared" si="4"/>
        <v>0</v>
      </c>
      <c r="S17" s="199">
        <f t="shared" si="5"/>
        <v>100</v>
      </c>
      <c r="T17" s="199">
        <f t="shared" si="6"/>
        <v>0</v>
      </c>
      <c r="U17" s="200">
        <f t="shared" si="7"/>
        <v>100</v>
      </c>
      <c r="V17" s="199">
        <f t="shared" si="8"/>
        <v>0</v>
      </c>
      <c r="W17" s="199">
        <f t="shared" si="9"/>
        <v>33.333333333333336</v>
      </c>
      <c r="X17" s="199">
        <f t="shared" si="10"/>
        <v>0</v>
      </c>
      <c r="Y17" s="201">
        <f t="shared" si="11"/>
        <v>33.333333333333336</v>
      </c>
      <c r="Z17" s="245"/>
      <c r="AA17" s="245">
        <f t="shared" si="12"/>
        <v>100</v>
      </c>
      <c r="AB17" s="245"/>
    </row>
    <row r="18" spans="2:28" ht="29.25" hidden="1" customHeight="1" thickBot="1" x14ac:dyDescent="0.35">
      <c r="B18" s="202" t="s">
        <v>37</v>
      </c>
      <c r="C18" s="189">
        <v>3</v>
      </c>
      <c r="D18" s="203">
        <f t="shared" si="0"/>
        <v>0.3</v>
      </c>
      <c r="E18" s="189">
        <v>4</v>
      </c>
      <c r="F18" s="203">
        <f t="shared" si="1"/>
        <v>0.4</v>
      </c>
      <c r="G18" s="189">
        <v>3</v>
      </c>
      <c r="H18" s="203">
        <f t="shared" si="2"/>
        <v>0.3</v>
      </c>
      <c r="I18" s="204">
        <f t="shared" si="3"/>
        <v>10</v>
      </c>
      <c r="Q18" s="198" t="s">
        <v>160</v>
      </c>
      <c r="R18" s="199">
        <f t="shared" si="4"/>
        <v>30</v>
      </c>
      <c r="S18" s="199">
        <f t="shared" si="5"/>
        <v>40</v>
      </c>
      <c r="T18" s="199">
        <f t="shared" si="6"/>
        <v>30</v>
      </c>
      <c r="U18" s="200">
        <f t="shared" si="7"/>
        <v>100</v>
      </c>
      <c r="V18" s="199">
        <f t="shared" si="8"/>
        <v>3.3333333333333335</v>
      </c>
      <c r="W18" s="199">
        <f t="shared" si="9"/>
        <v>13.333333333333334</v>
      </c>
      <c r="X18" s="199">
        <f t="shared" si="10"/>
        <v>16.666666666666668</v>
      </c>
      <c r="Y18" s="201">
        <f t="shared" si="11"/>
        <v>33.333333333333336</v>
      </c>
      <c r="Z18" s="245">
        <v>33.333333333333336</v>
      </c>
      <c r="AA18" s="245">
        <f t="shared" si="12"/>
        <v>100</v>
      </c>
      <c r="AB18" s="245">
        <f t="shared" si="13"/>
        <v>166.66666666666669</v>
      </c>
    </row>
    <row r="19" spans="2:28" ht="29.25" hidden="1" customHeight="1" thickBot="1" x14ac:dyDescent="0.35">
      <c r="B19" s="195" t="s">
        <v>38</v>
      </c>
      <c r="C19" s="196">
        <v>0</v>
      </c>
      <c r="D19" s="197">
        <f t="shared" si="0"/>
        <v>0</v>
      </c>
      <c r="E19" s="196">
        <v>12</v>
      </c>
      <c r="F19" s="197">
        <f t="shared" si="1"/>
        <v>0.63157894736842102</v>
      </c>
      <c r="G19" s="196">
        <v>7</v>
      </c>
      <c r="H19" s="197">
        <f t="shared" si="2"/>
        <v>0.36842105263157893</v>
      </c>
      <c r="I19" s="196">
        <f t="shared" si="3"/>
        <v>19</v>
      </c>
      <c r="Q19" s="198" t="s">
        <v>161</v>
      </c>
      <c r="R19" s="199">
        <f t="shared" si="4"/>
        <v>0</v>
      </c>
      <c r="S19" s="199">
        <f t="shared" si="5"/>
        <v>63.157894736842103</v>
      </c>
      <c r="T19" s="199">
        <f t="shared" si="6"/>
        <v>36.84210526315789</v>
      </c>
      <c r="U19" s="200">
        <f t="shared" si="7"/>
        <v>100</v>
      </c>
      <c r="V19" s="199">
        <f t="shared" si="8"/>
        <v>0</v>
      </c>
      <c r="W19" s="199">
        <f t="shared" si="9"/>
        <v>21.052631578947366</v>
      </c>
      <c r="X19" s="199">
        <f t="shared" si="10"/>
        <v>20.467836257309941</v>
      </c>
      <c r="Y19" s="201">
        <f t="shared" si="11"/>
        <v>41.520467836257311</v>
      </c>
      <c r="Z19" s="245"/>
      <c r="AA19" s="245">
        <f t="shared" si="12"/>
        <v>124.56140350877193</v>
      </c>
      <c r="AB19" s="245">
        <f t="shared" si="13"/>
        <v>207.60233918128654</v>
      </c>
    </row>
    <row r="20" spans="2:28" ht="29.25" hidden="1" customHeight="1" thickBot="1" x14ac:dyDescent="0.35">
      <c r="B20" s="202" t="s">
        <v>39</v>
      </c>
      <c r="C20" s="189">
        <v>0</v>
      </c>
      <c r="D20" s="203">
        <f t="shared" si="0"/>
        <v>0</v>
      </c>
      <c r="E20" s="189">
        <v>13</v>
      </c>
      <c r="F20" s="203">
        <f t="shared" si="1"/>
        <v>0.76470588235294112</v>
      </c>
      <c r="G20" s="189">
        <v>4</v>
      </c>
      <c r="H20" s="203">
        <f t="shared" si="2"/>
        <v>0.23529411764705882</v>
      </c>
      <c r="I20" s="204">
        <f t="shared" si="3"/>
        <v>17</v>
      </c>
      <c r="Q20" s="198" t="s">
        <v>162</v>
      </c>
      <c r="R20" s="199">
        <f t="shared" si="4"/>
        <v>0</v>
      </c>
      <c r="S20" s="199">
        <f t="shared" si="5"/>
        <v>76.470588235294116</v>
      </c>
      <c r="T20" s="199">
        <f t="shared" si="6"/>
        <v>23.52941176470588</v>
      </c>
      <c r="U20" s="200">
        <f t="shared" si="7"/>
        <v>100</v>
      </c>
      <c r="V20" s="199">
        <f t="shared" si="8"/>
        <v>0</v>
      </c>
      <c r="W20" s="199">
        <f t="shared" si="9"/>
        <v>25.490196078431371</v>
      </c>
      <c r="X20" s="199">
        <f t="shared" si="10"/>
        <v>13.071895424836601</v>
      </c>
      <c r="Y20" s="201">
        <f t="shared" si="11"/>
        <v>38.562091503267972</v>
      </c>
      <c r="Z20" s="245"/>
      <c r="AA20" s="245">
        <f t="shared" si="12"/>
        <v>115.68627450980392</v>
      </c>
      <c r="AB20" s="245">
        <f t="shared" si="13"/>
        <v>192.81045751633985</v>
      </c>
    </row>
    <row r="21" spans="2:28" ht="29.25" hidden="1" customHeight="1" thickBot="1" x14ac:dyDescent="0.35">
      <c r="B21" s="205" t="s">
        <v>164</v>
      </c>
      <c r="C21" s="206">
        <v>3</v>
      </c>
      <c r="D21" s="207">
        <f t="shared" si="0"/>
        <v>0.23076923076923078</v>
      </c>
      <c r="E21" s="206">
        <v>10</v>
      </c>
      <c r="F21" s="207">
        <f t="shared" si="1"/>
        <v>0.76923076923076927</v>
      </c>
      <c r="G21" s="206">
        <v>0</v>
      </c>
      <c r="H21" s="207">
        <f t="shared" si="2"/>
        <v>0</v>
      </c>
      <c r="I21" s="208">
        <f>SUM(C21,E21,G21)</f>
        <v>13</v>
      </c>
      <c r="Q21" s="198" t="s">
        <v>166</v>
      </c>
      <c r="R21" s="199">
        <f t="shared" si="4"/>
        <v>23.076923076923077</v>
      </c>
      <c r="S21" s="199">
        <f t="shared" si="5"/>
        <v>76.923076923076934</v>
      </c>
      <c r="T21" s="199">
        <f t="shared" si="6"/>
        <v>0</v>
      </c>
      <c r="U21" s="200">
        <f t="shared" si="7"/>
        <v>100.00000000000001</v>
      </c>
      <c r="V21" s="199">
        <f t="shared" si="8"/>
        <v>2.5641025641025639</v>
      </c>
      <c r="W21" s="199">
        <f t="shared" si="9"/>
        <v>25.641025641025646</v>
      </c>
      <c r="X21" s="199">
        <f t="shared" si="10"/>
        <v>0</v>
      </c>
      <c r="Y21" s="201">
        <f t="shared" si="11"/>
        <v>28.205128205128212</v>
      </c>
      <c r="Z21" s="245">
        <v>28.205128205128212</v>
      </c>
      <c r="AA21" s="245">
        <f t="shared" si="12"/>
        <v>84.615384615384642</v>
      </c>
      <c r="AB21" s="245"/>
    </row>
    <row r="22" spans="2:28" ht="29.25" hidden="1" customHeight="1" thickBot="1" x14ac:dyDescent="0.35">
      <c r="B22" s="202" t="s">
        <v>165</v>
      </c>
      <c r="C22" s="189">
        <v>0</v>
      </c>
      <c r="D22" s="203">
        <f t="shared" si="0"/>
        <v>0</v>
      </c>
      <c r="E22" s="189">
        <v>6</v>
      </c>
      <c r="F22" s="203">
        <f t="shared" si="1"/>
        <v>0.12</v>
      </c>
      <c r="G22" s="189">
        <v>44</v>
      </c>
      <c r="H22" s="203">
        <f t="shared" si="2"/>
        <v>0.88</v>
      </c>
      <c r="I22" s="204">
        <f t="shared" si="3"/>
        <v>50</v>
      </c>
      <c r="Q22" s="198" t="s">
        <v>167</v>
      </c>
      <c r="R22" s="199">
        <f t="shared" si="4"/>
        <v>0</v>
      </c>
      <c r="S22" s="199">
        <f t="shared" si="5"/>
        <v>12</v>
      </c>
      <c r="T22" s="199">
        <f t="shared" si="6"/>
        <v>88</v>
      </c>
      <c r="U22" s="200">
        <f t="shared" si="7"/>
        <v>100</v>
      </c>
      <c r="V22" s="199">
        <f t="shared" si="8"/>
        <v>0</v>
      </c>
      <c r="W22" s="199">
        <f t="shared" si="9"/>
        <v>4</v>
      </c>
      <c r="X22" s="199">
        <f t="shared" si="10"/>
        <v>48.888888888888886</v>
      </c>
      <c r="Y22" s="201">
        <f t="shared" si="11"/>
        <v>52.888888888888886</v>
      </c>
      <c r="Z22" s="245"/>
      <c r="AA22" s="245">
        <f t="shared" si="12"/>
        <v>158.66666666666666</v>
      </c>
      <c r="AB22" s="245">
        <f t="shared" si="13"/>
        <v>264.44444444444446</v>
      </c>
    </row>
    <row r="23" spans="2:28" ht="29.25" hidden="1" customHeight="1" thickBot="1" x14ac:dyDescent="0.35">
      <c r="B23" s="209" t="s">
        <v>40</v>
      </c>
      <c r="C23" s="208">
        <f>SUM(C13:C22)</f>
        <v>11</v>
      </c>
      <c r="D23" s="207">
        <f t="shared" si="0"/>
        <v>6.043956043956044E-2</v>
      </c>
      <c r="E23" s="208">
        <f>SUM(E13:E22)</f>
        <v>95</v>
      </c>
      <c r="F23" s="207">
        <f t="shared" si="1"/>
        <v>0.52197802197802201</v>
      </c>
      <c r="G23" s="208">
        <f>SUM(G13:G22)</f>
        <v>76</v>
      </c>
      <c r="H23" s="207">
        <f t="shared" si="2"/>
        <v>0.4175824175824176</v>
      </c>
      <c r="I23" s="208">
        <f t="shared" si="3"/>
        <v>182</v>
      </c>
      <c r="Q23" s="210" t="s">
        <v>30</v>
      </c>
      <c r="R23" s="199">
        <f t="shared" si="4"/>
        <v>6.0439560439560438</v>
      </c>
      <c r="S23" s="199">
        <f t="shared" si="5"/>
        <v>52.197802197802204</v>
      </c>
      <c r="T23" s="199">
        <f t="shared" si="6"/>
        <v>41.758241758241759</v>
      </c>
      <c r="U23" s="200">
        <f t="shared" si="7"/>
        <v>100</v>
      </c>
      <c r="V23" s="340"/>
      <c r="W23" s="341"/>
      <c r="X23" s="341"/>
      <c r="Y23" s="341"/>
      <c r="Z23" s="341"/>
      <c r="AA23" s="341"/>
      <c r="AB23" s="342"/>
    </row>
    <row r="24" spans="2:28" x14ac:dyDescent="0.3">
      <c r="B24" s="41"/>
    </row>
    <row r="25" spans="2:28" x14ac:dyDescent="0.3">
      <c r="B25" s="211" t="s">
        <v>41</v>
      </c>
    </row>
    <row r="26" spans="2:28" ht="13.5" customHeight="1" x14ac:dyDescent="0.3">
      <c r="B26" s="41"/>
    </row>
    <row r="27" spans="2:28" ht="25.5" customHeight="1" x14ac:dyDescent="0.3">
      <c r="B27" s="212" t="s">
        <v>88</v>
      </c>
    </row>
    <row r="28" spans="2:28" ht="25.5" customHeight="1" x14ac:dyDescent="0.3">
      <c r="B28" s="212" t="s">
        <v>89</v>
      </c>
    </row>
    <row r="29" spans="2:28" ht="25.5" customHeight="1" x14ac:dyDescent="0.3">
      <c r="B29" s="212" t="s">
        <v>90</v>
      </c>
    </row>
    <row r="30" spans="2:28" ht="25.5" customHeight="1" x14ac:dyDescent="0.3">
      <c r="B30" s="212" t="s">
        <v>91</v>
      </c>
    </row>
    <row r="31" spans="2:28" ht="25.5" customHeight="1" x14ac:dyDescent="0.3">
      <c r="B31" s="212" t="s">
        <v>92</v>
      </c>
    </row>
    <row r="32" spans="2:28" x14ac:dyDescent="0.3">
      <c r="B32" s="41"/>
    </row>
    <row r="33" spans="2:10" ht="61.5" hidden="1" customHeight="1" thickBot="1" x14ac:dyDescent="0.35">
      <c r="B33" s="349" t="s">
        <v>24</v>
      </c>
      <c r="C33" s="357" t="s">
        <v>42</v>
      </c>
      <c r="D33" s="358"/>
      <c r="E33" s="358"/>
      <c r="F33" s="358"/>
      <c r="G33" s="358"/>
      <c r="H33" s="358"/>
      <c r="I33" s="359"/>
    </row>
    <row r="34" spans="2:10" ht="21" hidden="1" thickBot="1" x14ac:dyDescent="0.35">
      <c r="B34" s="356"/>
      <c r="C34" s="347" t="s">
        <v>26</v>
      </c>
      <c r="D34" s="348"/>
      <c r="E34" s="347" t="s">
        <v>27</v>
      </c>
      <c r="F34" s="348"/>
      <c r="G34" s="347" t="s">
        <v>28</v>
      </c>
      <c r="H34" s="348"/>
      <c r="I34" s="349" t="s">
        <v>43</v>
      </c>
    </row>
    <row r="35" spans="2:10" ht="21" hidden="1" thickBot="1" x14ac:dyDescent="0.35">
      <c r="B35" s="350"/>
      <c r="C35" s="188" t="s">
        <v>30</v>
      </c>
      <c r="D35" s="189" t="s">
        <v>31</v>
      </c>
      <c r="E35" s="190" t="s">
        <v>30</v>
      </c>
      <c r="F35" s="189" t="s">
        <v>31</v>
      </c>
      <c r="G35" s="189" t="s">
        <v>30</v>
      </c>
      <c r="H35" s="189" t="s">
        <v>31</v>
      </c>
      <c r="I35" s="350"/>
    </row>
    <row r="36" spans="2:10" ht="31.5" hidden="1" customHeight="1" thickBot="1" x14ac:dyDescent="0.35">
      <c r="B36" s="195" t="s">
        <v>32</v>
      </c>
      <c r="C36" s="213">
        <f t="shared" ref="C36:C45" si="14">C13*1*Y13</f>
        <v>74.074074074074062</v>
      </c>
      <c r="D36" s="197">
        <f>C36/(C36+E36+G36)</f>
        <v>0.625</v>
      </c>
      <c r="E36" s="213">
        <f t="shared" ref="E36:E45" si="15">E13*3*Y13</f>
        <v>44.444444444444443</v>
      </c>
      <c r="F36" s="197">
        <f>E36/(C36+E36+G36)</f>
        <v>0.37500000000000006</v>
      </c>
      <c r="G36" s="213">
        <f t="shared" ref="G36:G45" si="16">G13*5*Y13</f>
        <v>0</v>
      </c>
      <c r="H36" s="197">
        <f>G36/(C36+E36+G36)</f>
        <v>0</v>
      </c>
      <c r="I36" s="213">
        <f>SUM(C36,E36,G36)-DOCUMENTAÇÃO!M11</f>
        <v>0</v>
      </c>
    </row>
    <row r="37" spans="2:10" ht="31.5" hidden="1" customHeight="1" thickBot="1" x14ac:dyDescent="0.35">
      <c r="B37" s="202" t="s">
        <v>33</v>
      </c>
      <c r="C37" s="214">
        <f t="shared" si="14"/>
        <v>0</v>
      </c>
      <c r="D37" s="203">
        <f>C37/(C37+E37+G37)</f>
        <v>0</v>
      </c>
      <c r="E37" s="214">
        <f t="shared" si="15"/>
        <v>3773.913043478261</v>
      </c>
      <c r="F37" s="203">
        <f t="shared" ref="F37:F46" si="17">E37/(C37+E37+G37)</f>
        <v>0.5535714285714286</v>
      </c>
      <c r="G37" s="214">
        <f t="shared" si="16"/>
        <v>3043.4782608695655</v>
      </c>
      <c r="H37" s="203">
        <f t="shared" ref="H37:H46" si="18">G37/(C37+E37+G37)</f>
        <v>0.44642857142857145</v>
      </c>
      <c r="I37" s="214">
        <f>SUM(C37,E37,G37)-DOCUMENTAÇÃO!M66</f>
        <v>0</v>
      </c>
    </row>
    <row r="38" spans="2:10" ht="31.5" hidden="1" customHeight="1" thickBot="1" x14ac:dyDescent="0.35">
      <c r="B38" s="195" t="s">
        <v>34</v>
      </c>
      <c r="C38" s="213">
        <f t="shared" si="14"/>
        <v>0</v>
      </c>
      <c r="D38" s="197">
        <f t="shared" ref="D38:D45" si="19">C38/(C38+E38+G38)</f>
        <v>0</v>
      </c>
      <c r="E38" s="213">
        <f t="shared" si="15"/>
        <v>1000.0000000000001</v>
      </c>
      <c r="F38" s="197">
        <f t="shared" si="17"/>
        <v>1</v>
      </c>
      <c r="G38" s="213">
        <f t="shared" si="16"/>
        <v>0</v>
      </c>
      <c r="H38" s="197">
        <f t="shared" si="18"/>
        <v>0</v>
      </c>
      <c r="I38" s="213">
        <f>SUM(C38,E38,G38)-DOCUMENTAÇÃO!M78</f>
        <v>0</v>
      </c>
    </row>
    <row r="39" spans="2:10" ht="31.5" hidden="1" customHeight="1" thickBot="1" x14ac:dyDescent="0.35">
      <c r="B39" s="202" t="s">
        <v>35</v>
      </c>
      <c r="C39" s="214">
        <f t="shared" si="14"/>
        <v>0</v>
      </c>
      <c r="D39" s="203">
        <f t="shared" si="19"/>
        <v>0</v>
      </c>
      <c r="E39" s="214">
        <f t="shared" si="15"/>
        <v>625</v>
      </c>
      <c r="F39" s="203">
        <f t="shared" si="17"/>
        <v>0.5</v>
      </c>
      <c r="G39" s="214">
        <f t="shared" si="16"/>
        <v>625</v>
      </c>
      <c r="H39" s="203">
        <f t="shared" si="18"/>
        <v>0.5</v>
      </c>
      <c r="I39" s="214">
        <f>SUM(C39,E39,G39)-DOCUMENTAÇÃO!M90</f>
        <v>0</v>
      </c>
    </row>
    <row r="40" spans="2:10" ht="31.5" hidden="1" customHeight="1" thickBot="1" x14ac:dyDescent="0.35">
      <c r="B40" s="195" t="s">
        <v>36</v>
      </c>
      <c r="C40" s="213">
        <f t="shared" si="14"/>
        <v>0</v>
      </c>
      <c r="D40" s="197">
        <f t="shared" si="19"/>
        <v>0</v>
      </c>
      <c r="E40" s="213">
        <f t="shared" si="15"/>
        <v>300</v>
      </c>
      <c r="F40" s="197">
        <f t="shared" si="17"/>
        <v>1</v>
      </c>
      <c r="G40" s="213">
        <f t="shared" si="16"/>
        <v>0</v>
      </c>
      <c r="H40" s="197">
        <f t="shared" si="18"/>
        <v>0</v>
      </c>
      <c r="I40" s="213">
        <f>SUM(C40,E40,G40)-DOCUMENTAÇÃO!M95</f>
        <v>0</v>
      </c>
    </row>
    <row r="41" spans="2:10" ht="31.5" hidden="1" customHeight="1" thickBot="1" x14ac:dyDescent="0.35">
      <c r="B41" s="202" t="s">
        <v>37</v>
      </c>
      <c r="C41" s="214">
        <f t="shared" si="14"/>
        <v>100</v>
      </c>
      <c r="D41" s="203">
        <f t="shared" si="19"/>
        <v>0.1</v>
      </c>
      <c r="E41" s="214">
        <f t="shared" si="15"/>
        <v>400</v>
      </c>
      <c r="F41" s="203">
        <f t="shared" si="17"/>
        <v>0.4</v>
      </c>
      <c r="G41" s="214">
        <f t="shared" si="16"/>
        <v>500.00000000000006</v>
      </c>
      <c r="H41" s="203">
        <f t="shared" si="18"/>
        <v>0.50000000000000011</v>
      </c>
      <c r="I41" s="214">
        <f>SUM(C41,E41,G41)-DOCUMENTAÇÃO!M107</f>
        <v>0</v>
      </c>
    </row>
    <row r="42" spans="2:10" ht="31.5" hidden="1" customHeight="1" thickBot="1" x14ac:dyDescent="0.35">
      <c r="B42" s="195" t="s">
        <v>38</v>
      </c>
      <c r="C42" s="213">
        <f t="shared" si="14"/>
        <v>0</v>
      </c>
      <c r="D42" s="197">
        <f t="shared" si="19"/>
        <v>0</v>
      </c>
      <c r="E42" s="213">
        <f t="shared" si="15"/>
        <v>1494.7368421052631</v>
      </c>
      <c r="F42" s="197">
        <f t="shared" si="17"/>
        <v>0.50704225352112675</v>
      </c>
      <c r="G42" s="213">
        <f t="shared" si="16"/>
        <v>1453.2163742690059</v>
      </c>
      <c r="H42" s="197">
        <f t="shared" si="18"/>
        <v>0.4929577464788733</v>
      </c>
      <c r="I42" s="215">
        <f>SUM(C42,E42,G42)-'INSPEÇÃO IN LOCO'!M27</f>
        <v>0</v>
      </c>
    </row>
    <row r="43" spans="2:10" ht="31.5" hidden="1" customHeight="1" thickBot="1" x14ac:dyDescent="0.35">
      <c r="B43" s="202" t="s">
        <v>39</v>
      </c>
      <c r="C43" s="214">
        <f t="shared" si="14"/>
        <v>0</v>
      </c>
      <c r="D43" s="203">
        <f t="shared" si="19"/>
        <v>0</v>
      </c>
      <c r="E43" s="214">
        <f t="shared" si="15"/>
        <v>1503.9215686274508</v>
      </c>
      <c r="F43" s="203">
        <f t="shared" si="17"/>
        <v>0.66101694915254239</v>
      </c>
      <c r="G43" s="214">
        <f t="shared" si="16"/>
        <v>771.24183006535941</v>
      </c>
      <c r="H43" s="203">
        <f t="shared" si="18"/>
        <v>0.33898305084745767</v>
      </c>
      <c r="I43" s="216">
        <f>SUM(C43,E43,G43)-'INSPEÇÃO IN LOCO'!M47</f>
        <v>0</v>
      </c>
    </row>
    <row r="44" spans="2:10" ht="31.5" hidden="1" customHeight="1" thickBot="1" x14ac:dyDescent="0.35">
      <c r="B44" s="205" t="s">
        <v>164</v>
      </c>
      <c r="C44" s="213">
        <f t="shared" si="14"/>
        <v>84.615384615384642</v>
      </c>
      <c r="D44" s="197">
        <f t="shared" si="19"/>
        <v>9.0909090909090925E-2</v>
      </c>
      <c r="E44" s="213">
        <f t="shared" si="15"/>
        <v>846.1538461538463</v>
      </c>
      <c r="F44" s="197">
        <f t="shared" si="17"/>
        <v>0.90909090909090906</v>
      </c>
      <c r="G44" s="213">
        <f t="shared" si="16"/>
        <v>0</v>
      </c>
      <c r="H44" s="197">
        <f t="shared" si="18"/>
        <v>0</v>
      </c>
      <c r="I44" s="217">
        <f>SUM(C44,E44,G44)-'INSPEÇÃO IN LOCO'!M65</f>
        <v>0</v>
      </c>
    </row>
    <row r="45" spans="2:10" ht="31.5" hidden="1" customHeight="1" thickBot="1" x14ac:dyDescent="0.35">
      <c r="B45" s="202" t="s">
        <v>165</v>
      </c>
      <c r="C45" s="214">
        <f t="shared" si="14"/>
        <v>0</v>
      </c>
      <c r="D45" s="203">
        <f t="shared" si="19"/>
        <v>0</v>
      </c>
      <c r="E45" s="214">
        <f t="shared" si="15"/>
        <v>952</v>
      </c>
      <c r="F45" s="203">
        <f t="shared" si="17"/>
        <v>7.5630252100840345E-2</v>
      </c>
      <c r="G45" s="214">
        <f t="shared" si="16"/>
        <v>11635.555555555555</v>
      </c>
      <c r="H45" s="203">
        <f t="shared" si="18"/>
        <v>0.92436974789915971</v>
      </c>
      <c r="I45" s="216">
        <f>SUM(C45,E45,G45)-'INSPEÇÃO IN LOCO'!M124</f>
        <v>0</v>
      </c>
    </row>
    <row r="46" spans="2:10" ht="31.5" hidden="1" customHeight="1" thickBot="1" x14ac:dyDescent="0.35">
      <c r="B46" s="209" t="s">
        <v>40</v>
      </c>
      <c r="C46" s="218">
        <f>SUM(C36:C45)</f>
        <v>258.68945868945872</v>
      </c>
      <c r="D46" s="207">
        <f>C46/(C46+E46+G46)</f>
        <v>8.8509374901804602E-3</v>
      </c>
      <c r="E46" s="218">
        <f>SUM(E36:E45)</f>
        <v>10940.169744809265</v>
      </c>
      <c r="F46" s="207">
        <f t="shared" si="17"/>
        <v>0.37431273401638632</v>
      </c>
      <c r="G46" s="218">
        <f>SUM(G36:G45)</f>
        <v>18028.492020759484</v>
      </c>
      <c r="H46" s="207">
        <f t="shared" si="18"/>
        <v>0.61683632849343328</v>
      </c>
      <c r="I46" s="218">
        <f>SUM(I36:I45)</f>
        <v>0</v>
      </c>
    </row>
    <row r="47" spans="2:10" ht="21" thickBot="1" x14ac:dyDescent="0.35">
      <c r="B47" s="41"/>
    </row>
    <row r="48" spans="2:10" ht="48.75" customHeight="1" thickBot="1" x14ac:dyDescent="0.35">
      <c r="B48" s="349" t="s">
        <v>24</v>
      </c>
      <c r="C48" s="351" t="s">
        <v>44</v>
      </c>
      <c r="D48" s="352"/>
      <c r="E48" s="352"/>
      <c r="F48" s="352"/>
      <c r="G48" s="352"/>
      <c r="H48" s="353"/>
      <c r="I48" s="349" t="s">
        <v>45</v>
      </c>
      <c r="J48" s="349" t="s">
        <v>169</v>
      </c>
    </row>
    <row r="49" spans="2:13" ht="25.5" customHeight="1" thickBot="1" x14ac:dyDescent="0.35">
      <c r="B49" s="356"/>
      <c r="C49" s="354" t="s">
        <v>46</v>
      </c>
      <c r="D49" s="355"/>
      <c r="E49" s="354" t="s">
        <v>47</v>
      </c>
      <c r="F49" s="355"/>
      <c r="G49" s="354" t="s">
        <v>48</v>
      </c>
      <c r="H49" s="355"/>
      <c r="I49" s="356"/>
      <c r="J49" s="356"/>
    </row>
    <row r="50" spans="2:13" ht="27.75" customHeight="1" thickBot="1" x14ac:dyDescent="0.35">
      <c r="B50" s="350"/>
      <c r="C50" s="189" t="s">
        <v>30</v>
      </c>
      <c r="D50" s="189" t="s">
        <v>31</v>
      </c>
      <c r="E50" s="190" t="s">
        <v>30</v>
      </c>
      <c r="F50" s="189" t="s">
        <v>31</v>
      </c>
      <c r="G50" s="189" t="s">
        <v>30</v>
      </c>
      <c r="H50" s="189" t="s">
        <v>31</v>
      </c>
      <c r="I50" s="350"/>
      <c r="J50" s="350"/>
    </row>
    <row r="51" spans="2:13" ht="28.5" customHeight="1" thickBot="1" x14ac:dyDescent="0.35">
      <c r="B51" s="195" t="s">
        <v>32</v>
      </c>
      <c r="C51" s="213">
        <f>DOCUMENTAÇÃO!J11*1*RESULTADO!Y13</f>
        <v>0</v>
      </c>
      <c r="D51" s="219" t="e">
        <f>C51/I51</f>
        <v>#DIV/0!</v>
      </c>
      <c r="E51" s="213">
        <f>DOCUMENTAÇÃO!K11*3*RESULTADO!Y13</f>
        <v>0</v>
      </c>
      <c r="F51" s="219" t="e">
        <f>E51/I51</f>
        <v>#DIV/0!</v>
      </c>
      <c r="G51" s="213">
        <f>DOCUMENTAÇÃO!L11*5*RESULTADO!Y13</f>
        <v>0</v>
      </c>
      <c r="H51" s="219" t="e">
        <f>G51/I51</f>
        <v>#DIV/0!</v>
      </c>
      <c r="I51" s="213">
        <f>SUM(C51,E51,G51)</f>
        <v>0</v>
      </c>
      <c r="J51" s="220" t="e">
        <f t="shared" ref="J51:J61" si="20">I51/I36</f>
        <v>#DIV/0!</v>
      </c>
    </row>
    <row r="52" spans="2:13" ht="28.5" customHeight="1" thickBot="1" x14ac:dyDescent="0.35">
      <c r="B52" s="202" t="s">
        <v>33</v>
      </c>
      <c r="C52" s="214">
        <f>DOCUMENTAÇÃO!J66*1*RESULTADO!Y14</f>
        <v>0</v>
      </c>
      <c r="D52" s="221" t="e">
        <f t="shared" ref="D52:D61" si="21">C52/I52</f>
        <v>#DIV/0!</v>
      </c>
      <c r="E52" s="214">
        <f>DOCUMENTAÇÃO!K66*3*RESULTADO!Y14</f>
        <v>0</v>
      </c>
      <c r="F52" s="221" t="e">
        <f t="shared" ref="F52:F61" si="22">E52/I52</f>
        <v>#DIV/0!</v>
      </c>
      <c r="G52" s="214">
        <f>DOCUMENTAÇÃO!L66*5*RESULTADO!Y14</f>
        <v>0</v>
      </c>
      <c r="H52" s="221" t="e">
        <f t="shared" ref="H52:H61" si="23">G52/I52</f>
        <v>#DIV/0!</v>
      </c>
      <c r="I52" s="214">
        <f t="shared" ref="I52:I61" si="24">SUM(C52,E52,G52)</f>
        <v>0</v>
      </c>
      <c r="J52" s="222" t="e">
        <f t="shared" si="20"/>
        <v>#DIV/0!</v>
      </c>
    </row>
    <row r="53" spans="2:13" ht="28.5" customHeight="1" thickBot="1" x14ac:dyDescent="0.35">
      <c r="B53" s="195" t="s">
        <v>34</v>
      </c>
      <c r="C53" s="213">
        <f>DOCUMENTAÇÃO!J78*1*RESULTADO!Y15</f>
        <v>0</v>
      </c>
      <c r="D53" s="219" t="e">
        <f t="shared" si="21"/>
        <v>#DIV/0!</v>
      </c>
      <c r="E53" s="213">
        <f>DOCUMENTAÇÃO!K78*3*RESULTADO!Y15</f>
        <v>0</v>
      </c>
      <c r="F53" s="219" t="e">
        <f t="shared" si="22"/>
        <v>#DIV/0!</v>
      </c>
      <c r="G53" s="213">
        <f>DOCUMENTAÇÃO!L78*5*RESULTADO!Y15</f>
        <v>0</v>
      </c>
      <c r="H53" s="219" t="e">
        <f t="shared" si="23"/>
        <v>#DIV/0!</v>
      </c>
      <c r="I53" s="213">
        <f t="shared" si="24"/>
        <v>0</v>
      </c>
      <c r="J53" s="220" t="e">
        <f t="shared" si="20"/>
        <v>#DIV/0!</v>
      </c>
    </row>
    <row r="54" spans="2:13" ht="28.5" customHeight="1" thickBot="1" x14ac:dyDescent="0.35">
      <c r="B54" s="202" t="s">
        <v>35</v>
      </c>
      <c r="C54" s="214">
        <f>DOCUMENTAÇÃO!J90*1*RESULTADO!Y16</f>
        <v>0</v>
      </c>
      <c r="D54" s="221" t="e">
        <f t="shared" si="21"/>
        <v>#DIV/0!</v>
      </c>
      <c r="E54" s="214">
        <f>DOCUMENTAÇÃO!K90*3*RESULTADO!Y16</f>
        <v>0</v>
      </c>
      <c r="F54" s="221" t="e">
        <f t="shared" si="22"/>
        <v>#DIV/0!</v>
      </c>
      <c r="G54" s="214">
        <f>DOCUMENTAÇÃO!L90*5*RESULTADO!Y16</f>
        <v>0</v>
      </c>
      <c r="H54" s="221" t="e">
        <f t="shared" si="23"/>
        <v>#DIV/0!</v>
      </c>
      <c r="I54" s="214">
        <f t="shared" si="24"/>
        <v>0</v>
      </c>
      <c r="J54" s="222" t="e">
        <f t="shared" si="20"/>
        <v>#DIV/0!</v>
      </c>
    </row>
    <row r="55" spans="2:13" ht="28.5" customHeight="1" thickBot="1" x14ac:dyDescent="0.35">
      <c r="B55" s="195" t="s">
        <v>36</v>
      </c>
      <c r="C55" s="213">
        <f>DOCUMENTAÇÃO!J95*1*RESULTADO!Y17</f>
        <v>0</v>
      </c>
      <c r="D55" s="219" t="e">
        <f t="shared" si="21"/>
        <v>#DIV/0!</v>
      </c>
      <c r="E55" s="213">
        <f>DOCUMENTAÇÃO!K95*3*RESULTADO!Y17</f>
        <v>0</v>
      </c>
      <c r="F55" s="219" t="e">
        <f t="shared" si="22"/>
        <v>#DIV/0!</v>
      </c>
      <c r="G55" s="213">
        <f>DOCUMENTAÇÃO!L95*5*RESULTADO!Y17</f>
        <v>0</v>
      </c>
      <c r="H55" s="219" t="e">
        <f t="shared" si="23"/>
        <v>#DIV/0!</v>
      </c>
      <c r="I55" s="213">
        <f t="shared" si="24"/>
        <v>0</v>
      </c>
      <c r="J55" s="220" t="e">
        <f t="shared" si="20"/>
        <v>#DIV/0!</v>
      </c>
    </row>
    <row r="56" spans="2:13" ht="28.5" customHeight="1" thickBot="1" x14ac:dyDescent="0.35">
      <c r="B56" s="202" t="s">
        <v>37</v>
      </c>
      <c r="C56" s="214">
        <f>DOCUMENTAÇÃO!J107*1*RESULTADO!Y18</f>
        <v>0</v>
      </c>
      <c r="D56" s="221" t="e">
        <f t="shared" si="21"/>
        <v>#DIV/0!</v>
      </c>
      <c r="E56" s="214">
        <f>DOCUMENTAÇÃO!K107*3*RESULTADO!Y18</f>
        <v>0</v>
      </c>
      <c r="F56" s="221" t="e">
        <f t="shared" si="22"/>
        <v>#DIV/0!</v>
      </c>
      <c r="G56" s="214">
        <f>DOCUMENTAÇÃO!L107*5*RESULTADO!Y18</f>
        <v>0</v>
      </c>
      <c r="H56" s="221" t="e">
        <f t="shared" si="23"/>
        <v>#DIV/0!</v>
      </c>
      <c r="I56" s="214">
        <f t="shared" si="24"/>
        <v>0</v>
      </c>
      <c r="J56" s="222" t="e">
        <f t="shared" si="20"/>
        <v>#DIV/0!</v>
      </c>
    </row>
    <row r="57" spans="2:13" ht="28.5" customHeight="1" thickBot="1" x14ac:dyDescent="0.35">
      <c r="B57" s="195" t="s">
        <v>38</v>
      </c>
      <c r="C57" s="223">
        <f>'INSPEÇÃO IN LOCO'!J27*1*RESULTADO!Y19</f>
        <v>0</v>
      </c>
      <c r="D57" s="219" t="e">
        <f t="shared" si="21"/>
        <v>#DIV/0!</v>
      </c>
      <c r="E57" s="223">
        <f>'INSPEÇÃO IN LOCO'!K27*3*RESULTADO!Y19</f>
        <v>0</v>
      </c>
      <c r="F57" s="219" t="e">
        <f t="shared" si="22"/>
        <v>#DIV/0!</v>
      </c>
      <c r="G57" s="223">
        <f>'INSPEÇÃO IN LOCO'!L27*5*RESULTADO!Y19</f>
        <v>0</v>
      </c>
      <c r="H57" s="219" t="e">
        <f t="shared" si="23"/>
        <v>#DIV/0!</v>
      </c>
      <c r="I57" s="213">
        <f t="shared" si="24"/>
        <v>0</v>
      </c>
      <c r="J57" s="220" t="e">
        <f t="shared" si="20"/>
        <v>#DIV/0!</v>
      </c>
    </row>
    <row r="58" spans="2:13" ht="28.5" customHeight="1" thickBot="1" x14ac:dyDescent="0.35">
      <c r="B58" s="202" t="s">
        <v>39</v>
      </c>
      <c r="C58" s="214">
        <f>'INSPEÇÃO IN LOCO'!J47*1*RESULTADO!Y20</f>
        <v>0</v>
      </c>
      <c r="D58" s="221" t="e">
        <f t="shared" si="21"/>
        <v>#DIV/0!</v>
      </c>
      <c r="E58" s="214">
        <f>'INSPEÇÃO IN LOCO'!K47*3*RESULTADO!Y20</f>
        <v>0</v>
      </c>
      <c r="F58" s="221" t="e">
        <f t="shared" si="22"/>
        <v>#DIV/0!</v>
      </c>
      <c r="G58" s="214">
        <f>'INSPEÇÃO IN LOCO'!L47*5*RESULTADO!Y20</f>
        <v>0</v>
      </c>
      <c r="H58" s="221" t="e">
        <f t="shared" si="23"/>
        <v>#DIV/0!</v>
      </c>
      <c r="I58" s="214">
        <f t="shared" si="24"/>
        <v>0</v>
      </c>
      <c r="J58" s="222" t="e">
        <f t="shared" si="20"/>
        <v>#DIV/0!</v>
      </c>
    </row>
    <row r="59" spans="2:13" ht="28.5" customHeight="1" thickBot="1" x14ac:dyDescent="0.35">
      <c r="B59" s="205" t="s">
        <v>164</v>
      </c>
      <c r="C59" s="223">
        <f>'INSPEÇÃO IN LOCO'!J65*1*RESULTADO!Y21</f>
        <v>0</v>
      </c>
      <c r="D59" s="224" t="e">
        <f t="shared" ref="D59" si="25">C59/I59</f>
        <v>#DIV/0!</v>
      </c>
      <c r="E59" s="223">
        <f>'INSPEÇÃO IN LOCO'!K65*3*RESULTADO!Y21</f>
        <v>0</v>
      </c>
      <c r="F59" s="224" t="e">
        <f t="shared" ref="F59" si="26">E59/I59</f>
        <v>#DIV/0!</v>
      </c>
      <c r="G59" s="223">
        <f>'INSPEÇÃO IN LOCO'!L65*5*RESULTADO!Y21</f>
        <v>0</v>
      </c>
      <c r="H59" s="224" t="e">
        <f t="shared" ref="H59" si="27">G59/I59</f>
        <v>#DIV/0!</v>
      </c>
      <c r="I59" s="223">
        <f t="shared" ref="I59" si="28">SUM(C59,E59,G59)</f>
        <v>0</v>
      </c>
      <c r="J59" s="225" t="e">
        <f t="shared" si="20"/>
        <v>#DIV/0!</v>
      </c>
    </row>
    <row r="60" spans="2:13" ht="28.5" customHeight="1" thickBot="1" x14ac:dyDescent="0.35">
      <c r="B60" s="202" t="s">
        <v>165</v>
      </c>
      <c r="C60" s="214">
        <f>'INSPEÇÃO IN LOCO'!J124*1*RESULTADO!Y22</f>
        <v>0</v>
      </c>
      <c r="D60" s="221" t="e">
        <f t="shared" si="21"/>
        <v>#DIV/0!</v>
      </c>
      <c r="E60" s="214">
        <f>'INSPEÇÃO IN LOCO'!K124*3*RESULTADO!Y22</f>
        <v>0</v>
      </c>
      <c r="F60" s="221" t="e">
        <f t="shared" si="22"/>
        <v>#DIV/0!</v>
      </c>
      <c r="G60" s="214">
        <f>'INSPEÇÃO IN LOCO'!L124*5*RESULTADO!Y22</f>
        <v>0</v>
      </c>
      <c r="H60" s="221" t="e">
        <f t="shared" si="23"/>
        <v>#DIV/0!</v>
      </c>
      <c r="I60" s="214">
        <f t="shared" si="24"/>
        <v>0</v>
      </c>
      <c r="J60" s="222" t="e">
        <f t="shared" si="20"/>
        <v>#DIV/0!</v>
      </c>
    </row>
    <row r="61" spans="2:13" ht="28.5" customHeight="1" thickBot="1" x14ac:dyDescent="0.35">
      <c r="B61" s="209" t="s">
        <v>40</v>
      </c>
      <c r="C61" s="223">
        <f>SUM(C51:C60)</f>
        <v>0</v>
      </c>
      <c r="D61" s="224" t="e">
        <f t="shared" si="21"/>
        <v>#DIV/0!</v>
      </c>
      <c r="E61" s="226">
        <f>SUM(E51:E60)</f>
        <v>0</v>
      </c>
      <c r="F61" s="224" t="e">
        <f t="shared" si="22"/>
        <v>#DIV/0!</v>
      </c>
      <c r="G61" s="223">
        <f>SUM(G51:G60)</f>
        <v>0</v>
      </c>
      <c r="H61" s="224" t="e">
        <f t="shared" si="23"/>
        <v>#DIV/0!</v>
      </c>
      <c r="I61" s="223">
        <f t="shared" si="24"/>
        <v>0</v>
      </c>
      <c r="J61" s="225" t="e">
        <f t="shared" si="20"/>
        <v>#DIV/0!</v>
      </c>
    </row>
    <row r="64" spans="2:13" ht="69.75" customHeight="1" x14ac:dyDescent="0.35">
      <c r="B64" s="343" t="s">
        <v>172</v>
      </c>
      <c r="C64" s="343"/>
      <c r="D64" s="343"/>
      <c r="E64" s="343"/>
      <c r="F64" s="343"/>
      <c r="G64" s="344" t="str">
        <f>IF(G66="","",IF(AND(G66&lt;0.6),"Alto Risco Potencial",IF(AND(G66&gt;=0.6,G66&lt;0.7),"Médio Alto Risco Potencial",IF(AND(G66&gt;=0.7,G66&lt;0.8),"Médio Risco Potencial",IF(AND(G66&gt;=0.8,G66&lt;0.95),"Médio Baixo Risco Potencial",IF(AND(G66&gt;=0.95),"Baixo Risco Potencial"))))))</f>
        <v/>
      </c>
      <c r="H64" s="344"/>
      <c r="I64" s="344"/>
      <c r="J64" s="344"/>
      <c r="K64" s="227"/>
      <c r="L64" s="227"/>
      <c r="M64" s="227"/>
    </row>
    <row r="65" spans="2:13" ht="45" x14ac:dyDescent="0.3">
      <c r="B65" s="227"/>
      <c r="C65" s="227"/>
      <c r="D65" s="227"/>
      <c r="E65" s="227"/>
      <c r="F65" s="227"/>
      <c r="G65" s="227"/>
      <c r="H65" s="227"/>
      <c r="I65" s="227"/>
      <c r="J65" s="228" t="s">
        <v>170</v>
      </c>
      <c r="K65" s="227"/>
      <c r="L65" s="227"/>
      <c r="M65" s="227"/>
    </row>
    <row r="66" spans="2:13" ht="30" x14ac:dyDescent="0.35">
      <c r="B66" s="345" t="s">
        <v>171</v>
      </c>
      <c r="C66" s="345"/>
      <c r="D66" s="345"/>
      <c r="E66" s="345"/>
      <c r="F66" s="345"/>
      <c r="G66" s="346" t="str">
        <f>IF(I46=0,"",I61/I46)</f>
        <v/>
      </c>
      <c r="H66" s="346"/>
      <c r="I66" s="346"/>
      <c r="J66" s="346"/>
      <c r="K66" s="229"/>
      <c r="L66" s="229"/>
      <c r="M66" s="229"/>
    </row>
    <row r="67" spans="2:13" x14ac:dyDescent="0.3">
      <c r="B67" s="227"/>
      <c r="C67" s="227"/>
      <c r="D67" s="227"/>
      <c r="E67" s="227"/>
      <c r="F67" s="227"/>
      <c r="G67" s="227"/>
      <c r="H67" s="227"/>
      <c r="I67" s="227"/>
      <c r="J67" s="227"/>
      <c r="K67" s="227"/>
      <c r="L67" s="227"/>
      <c r="M67" s="227"/>
    </row>
    <row r="70" spans="2:13" x14ac:dyDescent="0.3">
      <c r="B70" s="230"/>
    </row>
    <row r="74" spans="2:13" ht="21" thickBot="1" x14ac:dyDescent="0.35"/>
    <row r="75" spans="2:13" ht="21" thickBot="1" x14ac:dyDescent="0.35">
      <c r="C75" s="231"/>
      <c r="D75" s="232" t="s">
        <v>187</v>
      </c>
      <c r="E75" s="233" t="s">
        <v>188</v>
      </c>
    </row>
    <row r="76" spans="2:13" ht="21" thickBot="1" x14ac:dyDescent="0.35">
      <c r="C76" s="234" t="s">
        <v>182</v>
      </c>
      <c r="D76" s="235">
        <v>1</v>
      </c>
      <c r="E76" s="235" t="e">
        <f t="shared" ref="E76:E85" si="29">J51</f>
        <v>#DIV/0!</v>
      </c>
    </row>
    <row r="77" spans="2:13" ht="21" thickBot="1" x14ac:dyDescent="0.35">
      <c r="C77" s="234" t="s">
        <v>183</v>
      </c>
      <c r="D77" s="235">
        <v>1</v>
      </c>
      <c r="E77" s="235" t="e">
        <f t="shared" si="29"/>
        <v>#DIV/0!</v>
      </c>
    </row>
    <row r="78" spans="2:13" ht="21" thickBot="1" x14ac:dyDescent="0.35">
      <c r="C78" s="234" t="s">
        <v>184</v>
      </c>
      <c r="D78" s="235">
        <v>1</v>
      </c>
      <c r="E78" s="235" t="e">
        <f t="shared" si="29"/>
        <v>#DIV/0!</v>
      </c>
    </row>
    <row r="79" spans="2:13" ht="21" thickBot="1" x14ac:dyDescent="0.35">
      <c r="C79" s="234" t="s">
        <v>185</v>
      </c>
      <c r="D79" s="235">
        <v>1</v>
      </c>
      <c r="E79" s="235" t="e">
        <f t="shared" si="29"/>
        <v>#DIV/0!</v>
      </c>
    </row>
    <row r="80" spans="2:13" ht="21" thickBot="1" x14ac:dyDescent="0.35">
      <c r="C80" s="234" t="s">
        <v>186</v>
      </c>
      <c r="D80" s="235">
        <v>1</v>
      </c>
      <c r="E80" s="235" t="e">
        <f t="shared" si="29"/>
        <v>#DIV/0!</v>
      </c>
    </row>
    <row r="81" spans="3:5" ht="21" thickBot="1" x14ac:dyDescent="0.35">
      <c r="C81" s="234" t="s">
        <v>189</v>
      </c>
      <c r="D81" s="235">
        <v>1</v>
      </c>
      <c r="E81" s="235" t="e">
        <f t="shared" si="29"/>
        <v>#DIV/0!</v>
      </c>
    </row>
    <row r="82" spans="3:5" ht="21" thickBot="1" x14ac:dyDescent="0.35">
      <c r="C82" s="234" t="s">
        <v>190</v>
      </c>
      <c r="D82" s="235">
        <v>1</v>
      </c>
      <c r="E82" s="235" t="e">
        <f t="shared" si="29"/>
        <v>#DIV/0!</v>
      </c>
    </row>
    <row r="83" spans="3:5" ht="21" thickBot="1" x14ac:dyDescent="0.35">
      <c r="C83" s="234" t="s">
        <v>191</v>
      </c>
      <c r="D83" s="235">
        <v>1</v>
      </c>
      <c r="E83" s="235" t="e">
        <f t="shared" si="29"/>
        <v>#DIV/0!</v>
      </c>
    </row>
    <row r="84" spans="3:5" ht="21" thickBot="1" x14ac:dyDescent="0.35">
      <c r="C84" s="234" t="s">
        <v>192</v>
      </c>
      <c r="D84" s="235">
        <v>1</v>
      </c>
      <c r="E84" s="235" t="e">
        <f t="shared" si="29"/>
        <v>#DIV/0!</v>
      </c>
    </row>
    <row r="85" spans="3:5" ht="21" thickBot="1" x14ac:dyDescent="0.35">
      <c r="C85" s="234" t="s">
        <v>193</v>
      </c>
      <c r="D85" s="235">
        <v>1</v>
      </c>
      <c r="E85" s="235" t="e">
        <f t="shared" si="29"/>
        <v>#DIV/0!</v>
      </c>
    </row>
  </sheetData>
  <sheetProtection algorithmName="SHA-512" hashValue="v1pmGyghdUNp4b8Cz5rSHiXhCxP4jKMXNgRtkZCP+lEKoXkj1PA0r1c+LRJzyyzGCVhj4ZqK+MOClhUi25uFMw==" saltValue="tm7cBMCqKqVpj6VhFb7RUQ==" spinCount="100000" sheet="1" objects="1" scenarios="1"/>
  <mergeCells count="24">
    <mergeCell ref="G11:H11"/>
    <mergeCell ref="I11:I12"/>
    <mergeCell ref="B33:B35"/>
    <mergeCell ref="B48:B50"/>
    <mergeCell ref="J48:J50"/>
    <mergeCell ref="I48:I50"/>
    <mergeCell ref="C33:I33"/>
    <mergeCell ref="B10:B12"/>
    <mergeCell ref="C10:I10"/>
    <mergeCell ref="C11:D11"/>
    <mergeCell ref="E11:F11"/>
    <mergeCell ref="V23:AB23"/>
    <mergeCell ref="B64:F64"/>
    <mergeCell ref="G64:J64"/>
    <mergeCell ref="B66:F66"/>
    <mergeCell ref="G66:J66"/>
    <mergeCell ref="C34:D34"/>
    <mergeCell ref="E34:F34"/>
    <mergeCell ref="G34:H34"/>
    <mergeCell ref="I34:I35"/>
    <mergeCell ref="C48:H48"/>
    <mergeCell ref="C49:D49"/>
    <mergeCell ref="E49:F49"/>
    <mergeCell ref="G49:H49"/>
  </mergeCells>
  <phoneticPr fontId="11" type="noConversion"/>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12F30-3D0F-45E3-A6A8-B8E11810313E}">
  <dimension ref="A1:HI2"/>
  <sheetViews>
    <sheetView showGridLines="0" workbookViewId="0">
      <selection activeCell="E9" sqref="E9"/>
    </sheetView>
  </sheetViews>
  <sheetFormatPr defaultRowHeight="15" x14ac:dyDescent="0.25"/>
  <cols>
    <col min="1" max="1" width="33" style="230" customWidth="1"/>
    <col min="2" max="2" width="35.140625" style="230" customWidth="1"/>
    <col min="3" max="3" width="36.85546875" style="230" customWidth="1"/>
    <col min="4" max="4" width="19.140625" style="230" customWidth="1"/>
    <col min="5" max="5" width="14.5703125" style="230" customWidth="1"/>
    <col min="6" max="6" width="7.7109375" style="230" customWidth="1"/>
    <col min="7" max="7" width="14.85546875" style="230" customWidth="1"/>
    <col min="8" max="8" width="13.28515625" style="230" customWidth="1"/>
    <col min="9" max="9" width="11.85546875" style="230" customWidth="1"/>
    <col min="10" max="10" width="16.42578125" style="230" customWidth="1"/>
    <col min="11" max="11" width="10.85546875" style="230" customWidth="1"/>
    <col min="12" max="12" width="13.85546875" style="230" customWidth="1"/>
    <col min="13" max="13" width="20.28515625" style="230" customWidth="1"/>
    <col min="14" max="14" width="14.7109375" style="230" customWidth="1"/>
    <col min="15" max="15" width="13" style="230" customWidth="1"/>
    <col min="16" max="30" width="9" style="230" customWidth="1"/>
    <col min="31" max="31" width="15.85546875" style="230" customWidth="1"/>
    <col min="32" max="16384" width="9.140625" style="230"/>
  </cols>
  <sheetData>
    <row r="1" spans="1:217" ht="30.75" customHeight="1" x14ac:dyDescent="0.25">
      <c r="A1" s="236" t="s">
        <v>173</v>
      </c>
      <c r="B1" s="236" t="s">
        <v>174</v>
      </c>
      <c r="C1" s="236" t="s">
        <v>175</v>
      </c>
      <c r="D1" s="236" t="s">
        <v>481</v>
      </c>
      <c r="E1" s="236" t="s">
        <v>176</v>
      </c>
      <c r="F1" s="237" t="s">
        <v>134</v>
      </c>
      <c r="G1" s="237" t="s">
        <v>177</v>
      </c>
      <c r="H1" s="237" t="s">
        <v>686</v>
      </c>
      <c r="I1" s="237" t="s">
        <v>135</v>
      </c>
      <c r="J1" s="237" t="s">
        <v>178</v>
      </c>
      <c r="K1" s="237" t="s">
        <v>179</v>
      </c>
      <c r="L1" s="237" t="s">
        <v>100</v>
      </c>
      <c r="M1" s="237" t="s">
        <v>101</v>
      </c>
      <c r="N1" s="237" t="s">
        <v>180</v>
      </c>
      <c r="O1" s="237" t="s">
        <v>181</v>
      </c>
      <c r="P1" s="237" t="s">
        <v>503</v>
      </c>
      <c r="Q1" s="237" t="s">
        <v>504</v>
      </c>
      <c r="R1" s="237" t="s">
        <v>505</v>
      </c>
      <c r="S1" s="237" t="s">
        <v>506</v>
      </c>
      <c r="T1" s="237" t="s">
        <v>507</v>
      </c>
      <c r="U1" s="237" t="s">
        <v>508</v>
      </c>
      <c r="V1" s="237" t="s">
        <v>509</v>
      </c>
      <c r="W1" s="237" t="s">
        <v>510</v>
      </c>
      <c r="X1" s="237" t="s">
        <v>511</v>
      </c>
      <c r="Y1" s="237" t="s">
        <v>512</v>
      </c>
      <c r="Z1" s="237" t="s">
        <v>513</v>
      </c>
      <c r="AA1" s="237" t="s">
        <v>514</v>
      </c>
      <c r="AB1" s="237" t="s">
        <v>515</v>
      </c>
      <c r="AC1" s="237" t="s">
        <v>516</v>
      </c>
      <c r="AD1" s="237" t="s">
        <v>517</v>
      </c>
      <c r="AE1" s="237" t="s">
        <v>758</v>
      </c>
      <c r="AF1" s="237" t="s">
        <v>194</v>
      </c>
      <c r="AG1" s="237" t="s">
        <v>195</v>
      </c>
      <c r="AH1" s="237" t="s">
        <v>196</v>
      </c>
      <c r="AI1" s="237" t="s">
        <v>197</v>
      </c>
      <c r="AJ1" s="237" t="s">
        <v>198</v>
      </c>
      <c r="AK1" s="237" t="s">
        <v>199</v>
      </c>
      <c r="AL1" s="237" t="s">
        <v>372</v>
      </c>
      <c r="AM1" s="237" t="s">
        <v>373</v>
      </c>
      <c r="AN1" s="237" t="s">
        <v>374</v>
      </c>
      <c r="AO1" s="237" t="s">
        <v>375</v>
      </c>
      <c r="AP1" s="237" t="s">
        <v>376</v>
      </c>
      <c r="AQ1" s="237" t="s">
        <v>377</v>
      </c>
      <c r="AR1" s="237" t="s">
        <v>378</v>
      </c>
      <c r="AS1" s="237" t="s">
        <v>687</v>
      </c>
      <c r="AT1" s="237" t="s">
        <v>688</v>
      </c>
      <c r="AU1" s="237" t="s">
        <v>689</v>
      </c>
      <c r="AV1" s="237" t="s">
        <v>690</v>
      </c>
      <c r="AW1" s="237" t="s">
        <v>379</v>
      </c>
      <c r="AX1" s="237" t="s">
        <v>380</v>
      </c>
      <c r="AY1" s="237" t="s">
        <v>381</v>
      </c>
      <c r="AZ1" s="237" t="s">
        <v>382</v>
      </c>
      <c r="BA1" s="237" t="s">
        <v>383</v>
      </c>
      <c r="BB1" s="237" t="s">
        <v>384</v>
      </c>
      <c r="BC1" s="237" t="s">
        <v>385</v>
      </c>
      <c r="BD1" s="237" t="s">
        <v>386</v>
      </c>
      <c r="BE1" s="237" t="s">
        <v>387</v>
      </c>
      <c r="BF1" s="237" t="s">
        <v>388</v>
      </c>
      <c r="BG1" s="237" t="s">
        <v>389</v>
      </c>
      <c r="BH1" s="237" t="s">
        <v>390</v>
      </c>
      <c r="BI1" s="237" t="s">
        <v>391</v>
      </c>
      <c r="BJ1" s="237" t="s">
        <v>392</v>
      </c>
      <c r="BK1" s="237" t="s">
        <v>691</v>
      </c>
      <c r="BL1" s="237" t="s">
        <v>692</v>
      </c>
      <c r="BM1" s="237" t="s">
        <v>693</v>
      </c>
      <c r="BN1" s="237" t="s">
        <v>694</v>
      </c>
      <c r="BO1" s="237" t="s">
        <v>695</v>
      </c>
      <c r="BP1" s="237" t="s">
        <v>696</v>
      </c>
      <c r="BQ1" s="237" t="s">
        <v>393</v>
      </c>
      <c r="BR1" s="237" t="s">
        <v>394</v>
      </c>
      <c r="BS1" s="237" t="s">
        <v>395</v>
      </c>
      <c r="BT1" s="237" t="s">
        <v>396</v>
      </c>
      <c r="BU1" s="237" t="s">
        <v>397</v>
      </c>
      <c r="BV1" s="237" t="s">
        <v>398</v>
      </c>
      <c r="BW1" s="237" t="s">
        <v>399</v>
      </c>
      <c r="BX1" s="237" t="s">
        <v>400</v>
      </c>
      <c r="BY1" s="237" t="s">
        <v>401</v>
      </c>
      <c r="BZ1" s="237" t="s">
        <v>402</v>
      </c>
      <c r="CA1" s="237" t="s">
        <v>403</v>
      </c>
      <c r="CB1" s="237" t="s">
        <v>404</v>
      </c>
      <c r="CC1" s="237" t="s">
        <v>405</v>
      </c>
      <c r="CD1" s="237" t="s">
        <v>406</v>
      </c>
      <c r="CE1" s="237" t="s">
        <v>407</v>
      </c>
      <c r="CF1" s="237" t="s">
        <v>408</v>
      </c>
      <c r="CG1" s="237" t="s">
        <v>409</v>
      </c>
      <c r="CH1" s="237" t="s">
        <v>410</v>
      </c>
      <c r="CI1" s="237" t="s">
        <v>411</v>
      </c>
      <c r="CJ1" s="237" t="s">
        <v>412</v>
      </c>
      <c r="CK1" s="237" t="s">
        <v>413</v>
      </c>
      <c r="CL1" s="237" t="s">
        <v>414</v>
      </c>
      <c r="CM1" s="237" t="s">
        <v>415</v>
      </c>
      <c r="CN1" s="237" t="s">
        <v>416</v>
      </c>
      <c r="CO1" s="237" t="s">
        <v>417</v>
      </c>
      <c r="CP1" s="237" t="s">
        <v>418</v>
      </c>
      <c r="CQ1" s="237" t="s">
        <v>420</v>
      </c>
      <c r="CR1" s="237" t="s">
        <v>419</v>
      </c>
      <c r="CS1" s="237" t="s">
        <v>421</v>
      </c>
      <c r="CT1" s="237" t="s">
        <v>422</v>
      </c>
      <c r="CU1" s="237" t="s">
        <v>423</v>
      </c>
      <c r="CV1" s="237" t="s">
        <v>424</v>
      </c>
      <c r="CW1" s="237" t="s">
        <v>425</v>
      </c>
      <c r="CX1" s="237" t="s">
        <v>697</v>
      </c>
      <c r="CY1" s="237" t="s">
        <v>698</v>
      </c>
      <c r="CZ1" s="237" t="s">
        <v>426</v>
      </c>
      <c r="DA1" s="237" t="s">
        <v>427</v>
      </c>
      <c r="DB1" s="237" t="s">
        <v>428</v>
      </c>
      <c r="DC1" s="237" t="s">
        <v>429</v>
      </c>
      <c r="DD1" s="237" t="s">
        <v>430</v>
      </c>
      <c r="DE1" s="237" t="s">
        <v>431</v>
      </c>
      <c r="DF1" s="237" t="s">
        <v>432</v>
      </c>
      <c r="DG1" s="237" t="s">
        <v>433</v>
      </c>
      <c r="DH1" s="237" t="s">
        <v>434</v>
      </c>
      <c r="DI1" s="237" t="s">
        <v>435</v>
      </c>
      <c r="DJ1" s="237" t="s">
        <v>436</v>
      </c>
      <c r="DK1" s="237" t="s">
        <v>437</v>
      </c>
      <c r="DL1" s="237" t="s">
        <v>438</v>
      </c>
      <c r="DM1" s="237" t="s">
        <v>439</v>
      </c>
      <c r="DN1" s="237" t="s">
        <v>440</v>
      </c>
      <c r="DO1" s="237" t="s">
        <v>441</v>
      </c>
      <c r="DP1" s="237" t="s">
        <v>442</v>
      </c>
      <c r="DQ1" s="237" t="s">
        <v>443</v>
      </c>
      <c r="DR1" s="237" t="s">
        <v>444</v>
      </c>
      <c r="DS1" s="237" t="s">
        <v>445</v>
      </c>
      <c r="DT1" s="237" t="s">
        <v>446</v>
      </c>
      <c r="DU1" s="237" t="s">
        <v>447</v>
      </c>
      <c r="DV1" s="237" t="s">
        <v>448</v>
      </c>
      <c r="DW1" s="237" t="s">
        <v>449</v>
      </c>
      <c r="DX1" s="237" t="s">
        <v>450</v>
      </c>
      <c r="DY1" s="237" t="s">
        <v>451</v>
      </c>
      <c r="DZ1" s="237" t="s">
        <v>452</v>
      </c>
      <c r="EA1" s="237" t="s">
        <v>453</v>
      </c>
      <c r="EB1" s="237" t="s">
        <v>454</v>
      </c>
      <c r="EC1" s="237" t="s">
        <v>455</v>
      </c>
      <c r="ED1" s="237" t="s">
        <v>456</v>
      </c>
      <c r="EE1" s="237" t="s">
        <v>457</v>
      </c>
      <c r="EF1" s="237" t="s">
        <v>458</v>
      </c>
      <c r="EG1" s="237" t="s">
        <v>459</v>
      </c>
      <c r="EH1" s="237" t="s">
        <v>460</v>
      </c>
      <c r="EI1" s="237" t="s">
        <v>461</v>
      </c>
      <c r="EJ1" s="237" t="s">
        <v>462</v>
      </c>
      <c r="EK1" s="237" t="s">
        <v>463</v>
      </c>
      <c r="EL1" s="237" t="s">
        <v>464</v>
      </c>
      <c r="EM1" s="237" t="s">
        <v>465</v>
      </c>
      <c r="EN1" s="237" t="s">
        <v>466</v>
      </c>
      <c r="EO1" s="237" t="s">
        <v>467</v>
      </c>
      <c r="EP1" s="237" t="s">
        <v>699</v>
      </c>
      <c r="EQ1" s="237" t="s">
        <v>700</v>
      </c>
      <c r="ER1" s="237" t="s">
        <v>701</v>
      </c>
      <c r="ES1" s="237" t="s">
        <v>702</v>
      </c>
      <c r="ET1" s="237" t="s">
        <v>703</v>
      </c>
      <c r="EU1" s="237" t="s">
        <v>704</v>
      </c>
      <c r="EV1" s="237" t="s">
        <v>705</v>
      </c>
      <c r="EW1" s="237" t="s">
        <v>468</v>
      </c>
      <c r="EX1" s="237" t="s">
        <v>469</v>
      </c>
      <c r="EY1" s="237" t="s">
        <v>706</v>
      </c>
      <c r="EZ1" s="237" t="s">
        <v>707</v>
      </c>
      <c r="FA1" s="237" t="s">
        <v>708</v>
      </c>
      <c r="FB1" s="237" t="s">
        <v>709</v>
      </c>
      <c r="FC1" s="237" t="s">
        <v>470</v>
      </c>
      <c r="FD1" s="237" t="s">
        <v>471</v>
      </c>
      <c r="FE1" s="237" t="s">
        <v>472</v>
      </c>
      <c r="FF1" s="237" t="s">
        <v>473</v>
      </c>
      <c r="FG1" s="237" t="s">
        <v>474</v>
      </c>
      <c r="FH1" s="237" t="s">
        <v>475</v>
      </c>
      <c r="FI1" s="237" t="s">
        <v>476</v>
      </c>
      <c r="FJ1" s="237" t="s">
        <v>477</v>
      </c>
      <c r="FK1" s="237" t="s">
        <v>478</v>
      </c>
      <c r="FL1" s="237" t="s">
        <v>479</v>
      </c>
      <c r="FM1" s="237" t="s">
        <v>480</v>
      </c>
      <c r="FN1" s="237" t="s">
        <v>710</v>
      </c>
      <c r="FO1" s="237" t="s">
        <v>711</v>
      </c>
      <c r="FP1" s="237" t="s">
        <v>712</v>
      </c>
      <c r="FQ1" s="237" t="s">
        <v>713</v>
      </c>
      <c r="FR1" s="237" t="s">
        <v>714</v>
      </c>
      <c r="FS1" s="237" t="s">
        <v>715</v>
      </c>
      <c r="FT1" s="237" t="s">
        <v>716</v>
      </c>
      <c r="FU1" s="237" t="s">
        <v>717</v>
      </c>
      <c r="FV1" s="237" t="s">
        <v>718</v>
      </c>
      <c r="FW1" s="237" t="s">
        <v>719</v>
      </c>
      <c r="FX1" s="237" t="s">
        <v>720</v>
      </c>
      <c r="FY1" s="237" t="s">
        <v>721</v>
      </c>
      <c r="FZ1" s="237" t="s">
        <v>722</v>
      </c>
      <c r="GA1" s="237" t="s">
        <v>723</v>
      </c>
      <c r="GB1" s="237" t="s">
        <v>724</v>
      </c>
      <c r="GC1" s="237" t="s">
        <v>725</v>
      </c>
      <c r="GD1" s="237" t="s">
        <v>726</v>
      </c>
      <c r="GE1" s="237" t="s">
        <v>727</v>
      </c>
      <c r="GF1" s="237" t="s">
        <v>728</v>
      </c>
      <c r="GG1" s="237" t="s">
        <v>729</v>
      </c>
      <c r="GH1" s="237" t="s">
        <v>730</v>
      </c>
      <c r="GI1" s="237" t="s">
        <v>731</v>
      </c>
      <c r="GJ1" s="237" t="s">
        <v>732</v>
      </c>
      <c r="GK1" s="237" t="s">
        <v>733</v>
      </c>
      <c r="GL1" s="237" t="s">
        <v>734</v>
      </c>
      <c r="GM1" s="237" t="s">
        <v>735</v>
      </c>
      <c r="GN1" s="237" t="s">
        <v>736</v>
      </c>
      <c r="GO1" s="237" t="s">
        <v>737</v>
      </c>
      <c r="GP1" s="237" t="s">
        <v>738</v>
      </c>
      <c r="GQ1" s="237" t="s">
        <v>739</v>
      </c>
      <c r="GR1" s="237" t="s">
        <v>740</v>
      </c>
      <c r="GS1" s="237" t="s">
        <v>741</v>
      </c>
      <c r="GT1" s="237" t="s">
        <v>742</v>
      </c>
      <c r="GU1" s="237" t="s">
        <v>743</v>
      </c>
      <c r="GV1" s="237" t="s">
        <v>744</v>
      </c>
      <c r="GW1" s="237" t="s">
        <v>745</v>
      </c>
      <c r="GX1" s="237" t="s">
        <v>746</v>
      </c>
      <c r="GY1" s="237" t="s">
        <v>747</v>
      </c>
      <c r="GZ1" s="237" t="s">
        <v>748</v>
      </c>
      <c r="HA1" s="237" t="s">
        <v>749</v>
      </c>
      <c r="HB1" s="237" t="s">
        <v>750</v>
      </c>
      <c r="HC1" s="237" t="s">
        <v>751</v>
      </c>
      <c r="HD1" s="237" t="s">
        <v>752</v>
      </c>
      <c r="HE1" s="237" t="s">
        <v>753</v>
      </c>
      <c r="HF1" s="237" t="s">
        <v>754</v>
      </c>
      <c r="HG1" s="237" t="s">
        <v>755</v>
      </c>
      <c r="HH1" s="237" t="s">
        <v>756</v>
      </c>
      <c r="HI1" s="237" t="s">
        <v>757</v>
      </c>
    </row>
    <row r="2" spans="1:217" ht="45" x14ac:dyDescent="0.25">
      <c r="A2" s="238" t="str" cm="1">
        <f t="array" aca="1" ref="A2" ca="1">CELL("nome.arquivo",A1)</f>
        <v>C:\Users\herik\Desktop\[MARP_CRHA_RDC771-22_V09-09-24.xlsx]DADOS</v>
      </c>
      <c r="B2" s="239" t="str">
        <f>IF(IDENTIFICAÇÃO!$C15&lt;&gt;"",IDENTIFICAÇÃO!$C15,"ERRO")</f>
        <v>ERRO</v>
      </c>
      <c r="C2" s="239" t="str">
        <f>IF(IDENTIFICAÇÃO!$C17&lt;&gt;"",IDENTIFICAÇÃO!$C17,"ERRO")</f>
        <v>ERRO</v>
      </c>
      <c r="D2" s="240" t="str">
        <f>IF(IDENTIFICAÇÃO!$C19&lt;&gt;"",IDENTIFICAÇÃO!$C19,"ERRO")</f>
        <v>ERRO</v>
      </c>
      <c r="E2" s="239" t="str">
        <f>IF(IDENTIFICAÇÃO!$C23&lt;&gt;"",IDENTIFICAÇÃO!$C23,"ERRO")</f>
        <v>ERRO</v>
      </c>
      <c r="F2" s="239" t="str">
        <f>IF(IDENTIFICAÇÃO!$H23&lt;&gt;"",IDENTIFICAÇÃO!$H23,"ERRO")</f>
        <v>ERRO</v>
      </c>
      <c r="G2" s="239" t="str">
        <f>IF(OR(IDENTIFICAÇÃO!$H$23="PR",IDENTIFICAÇÃO!$H$23="SC",IDENTIFICAÇÃO!$H$23="RS"),"SUL",IF(OR(IDENTIFICAÇÃO!$H$23="SP",IDENTIFICAÇÃO!$H$23="RJ",IDENTIFICAÇÃO!$H$23="ES",IDENTIFICAÇÃO!$H$23="MG"),"SUDESTE",IF(OR(IDENTIFICAÇÃO!$H$23="GO",IDENTIFICAÇÃO!$H$23="MT",IDENTIFICAÇÃO!$H$23="MS",IDENTIFICAÇÃO!$H$23="DF"),"CENTRO-OESTE",IF(OR(IDENTIFICAÇÃO!$H$23="AC",IDENTIFICAÇÃO!$H$23="AM",IDENTIFICAÇÃO!$H$23="PA",IDENTIFICAÇÃO!$H$23="AP",IDENTIFICAÇÃO!$H$23="RR",IDENTIFICAÇÃO!$H$23="RO",IDENTIFICAÇÃO!$H$23="TO"),"NORTE",IF(OR(IDENTIFICAÇÃO!$H$23="MA",IDENTIFICAÇÃO!$H$23="PI",IDENTIFICAÇÃO!$H$23="CE",IDENTIFICAÇÃO!$H$23="RN",IDENTIFICAÇÃO!$H$23="AL",IDENTIFICAÇÃO!$H$23="SE",IDENTIFICAÇÃO!$H$23="BA",IDENTIFICAÇÃO!$H$23="PE",IDENTIFICAÇÃO!$H$23="PB"),"NORDESTE","ERRO")))))</f>
        <v>ERRO</v>
      </c>
      <c r="H2" s="241" t="str">
        <f>IF(IDENTIFICAÇÃO!$J23&lt;&gt;"",IDENTIFICAÇÃO!$J23,"ERRO")</f>
        <v>ERRO</v>
      </c>
      <c r="I2" s="239" t="str">
        <f>IF(IDENTIFICAÇÃO!C29&lt;&gt;"",IDENTIFICAÇÃO!C29,"ERRO")</f>
        <v>ERRO</v>
      </c>
      <c r="J2" s="242" t="str">
        <f>IF(RESULTADO!G64&lt;&gt;"",RESULTADO!G64,"ERRO")</f>
        <v>ERRO</v>
      </c>
      <c r="K2" s="243" t="str">
        <f>IF(RESULTADO!G66&lt;&gt;"",RESULTADO!G66,"ERRO")</f>
        <v>ERRO</v>
      </c>
      <c r="L2" s="239" t="str">
        <f>IF(IDENTIFICAÇÃO!C11&lt;&gt;"",IDENTIFICAÇÃO!C11,"ERRO")</f>
        <v>ERRO</v>
      </c>
      <c r="M2" s="239" t="str">
        <f>IF(IDENTIFICAÇÃO!C9&lt;&gt;"",IDENTIFICAÇÃO!C9,"ERRO")</f>
        <v>ERRO</v>
      </c>
      <c r="N2" s="244" t="str">
        <f>IF(IDENTIFICAÇÃO!C5&lt;&gt;"",IDENTIFICAÇÃO!C5,"ERRO")</f>
        <v>ERRO</v>
      </c>
      <c r="O2" s="244" t="str">
        <f>IF(IDENTIFICAÇÃO!E5&lt;&gt;"",IDENTIFICAÇÃO!E5,"ERRO")</f>
        <v>ERRO</v>
      </c>
      <c r="P2" s="239" t="str">
        <f>IF(IDENTIFICAÇÃO!$F59="x","Sim","Não")</f>
        <v>Não</v>
      </c>
      <c r="Q2" s="239" t="str">
        <f>IF(IDENTIFICAÇÃO!$F60="x","Sim","Não")</f>
        <v>Não</v>
      </c>
      <c r="R2" s="239" t="str">
        <f>IF(IDENTIFICAÇÃO!$F61="x","Sim","Não")</f>
        <v>Não</v>
      </c>
      <c r="S2" s="239" t="str">
        <f>IF(IDENTIFICAÇÃO!$F62="x","Sim","Não")</f>
        <v>Não</v>
      </c>
      <c r="T2" s="239" t="str">
        <f>IF(IDENTIFICAÇÃO!$F63="x","Sim","Não")</f>
        <v>Não</v>
      </c>
      <c r="U2" s="239" t="str">
        <f>IF(IDENTIFICAÇÃO!$K59="x","Sim","Não")</f>
        <v>Não</v>
      </c>
      <c r="V2" s="239" t="str">
        <f>IF(IDENTIFICAÇÃO!$K60="x","Sim","Não")</f>
        <v>Não</v>
      </c>
      <c r="W2" s="239" t="str">
        <f>IF(IDENTIFICAÇÃO!$K61="x","Sim","Não")</f>
        <v>Não</v>
      </c>
      <c r="X2" s="239" t="str">
        <f>IF(IDENTIFICAÇÃO!$F66="x","Sim","Não")</f>
        <v>Não</v>
      </c>
      <c r="Y2" s="239" t="str">
        <f>IF(IDENTIFICAÇÃO!$F67="x","Sim","Não")</f>
        <v>Não</v>
      </c>
      <c r="Z2" s="239" t="str">
        <f>IF(IDENTIFICAÇÃO!$F68="x","Sim","Não")</f>
        <v>Não</v>
      </c>
      <c r="AA2" s="239" t="str">
        <f>IF(IDENTIFICAÇÃO!$K65="x","Sim","Não")</f>
        <v>Não</v>
      </c>
      <c r="AB2" s="239" t="str">
        <f>IF(IDENTIFICAÇÃO!$K66="x","Sim","Não")</f>
        <v>Não</v>
      </c>
      <c r="AC2" s="239" t="str">
        <f>IF(IDENTIFICAÇÃO!$K67="x","Sim","Não")</f>
        <v>Não</v>
      </c>
      <c r="AD2" s="239" t="str">
        <f>IF(IDENTIFICAÇÃO!$K68="x","Sim","Não")</f>
        <v>Não</v>
      </c>
      <c r="AE2" s="239" t="str">
        <f>IF(IDENTIFICAÇÃO!F83&lt;&gt;"",IDENTIFICAÇÃO!F83,"ERRO")</f>
        <v>ERRO</v>
      </c>
      <c r="AF2" s="239" t="str">
        <f>IF(DOCUMENTAÇÃO!$F5="x","",IF(DOCUMENTAÇÃO!$D5="x",1,0))</f>
        <v/>
      </c>
      <c r="AG2" s="239" t="str">
        <f>IF(DOCUMENTAÇÃO!$F6="x","",IF(DOCUMENTAÇÃO!$D6="x",1,0))</f>
        <v/>
      </c>
      <c r="AH2" s="239" t="str">
        <f>IF(DOCUMENTAÇÃO!$F7="x","",IF(DOCUMENTAÇÃO!$D7="x",1,0))</f>
        <v/>
      </c>
      <c r="AI2" s="239" t="str">
        <f>IF(DOCUMENTAÇÃO!$F8="x","",IF(DOCUMENTAÇÃO!$D8="x",1,0))</f>
        <v/>
      </c>
      <c r="AJ2" s="239" t="str">
        <f>IF(DOCUMENTAÇÃO!$F9="x","",IF(DOCUMENTAÇÃO!$D9="x",1,0))</f>
        <v/>
      </c>
      <c r="AK2" s="239" t="str">
        <f>IF(DOCUMENTAÇÃO!$F10="x","",IF(DOCUMENTAÇÃO!$D10="x",1,0))</f>
        <v/>
      </c>
      <c r="AL2" s="239" t="str">
        <f>IF(DOCUMENTAÇÃO!$F14="x","",IF(DOCUMENTAÇÃO!$D14="x",1,0))</f>
        <v/>
      </c>
      <c r="AM2" s="239" t="str">
        <f>IF(DOCUMENTAÇÃO!$F15="x","",IF(DOCUMENTAÇÃO!$D15="x",1,0))</f>
        <v/>
      </c>
      <c r="AN2" s="239" t="str">
        <f>IF(DOCUMENTAÇÃO!$F16="x","",IF(DOCUMENTAÇÃO!$D16="x",1,0))</f>
        <v/>
      </c>
      <c r="AO2" s="239" t="str">
        <f>IF(DOCUMENTAÇÃO!$F17="x","",IF(DOCUMENTAÇÃO!$D17="x",1,0))</f>
        <v/>
      </c>
      <c r="AP2" s="239" t="str">
        <f>IF(DOCUMENTAÇÃO!$F18="x","",IF(DOCUMENTAÇÃO!$D18="x",1,0))</f>
        <v/>
      </c>
      <c r="AQ2" s="239" t="str">
        <f>IF(DOCUMENTAÇÃO!$F20="x","",IF(DOCUMENTAÇÃO!$D20="x",1,0))</f>
        <v/>
      </c>
      <c r="AR2" s="239" t="str">
        <f>IF(DOCUMENTAÇÃO!$F21="x","",IF(DOCUMENTAÇÃO!$D21="x",1,0))</f>
        <v/>
      </c>
      <c r="AS2" s="239" t="str">
        <f>IF(DOCUMENTAÇÃO!$F23="x","",IF(DOCUMENTAÇÃO!$D23="x",1,0))</f>
        <v/>
      </c>
      <c r="AT2" s="239" t="str">
        <f>IF(DOCUMENTAÇÃO!$F24="x","",IF(DOCUMENTAÇÃO!$D24="x",1,0))</f>
        <v/>
      </c>
      <c r="AU2" s="239" t="str">
        <f>IF(DOCUMENTAÇÃO!$F25="x","",IF(DOCUMENTAÇÃO!$D25="x",1,0))</f>
        <v/>
      </c>
      <c r="AV2" s="239" t="str">
        <f>IF(DOCUMENTAÇÃO!$F26="x","",IF(DOCUMENTAÇÃO!$D26="x",1,0))</f>
        <v/>
      </c>
      <c r="AW2" s="239" t="str">
        <f>IF(DOCUMENTAÇÃO!$F27="x","",IF(DOCUMENTAÇÃO!$D27="x",1,0))</f>
        <v/>
      </c>
      <c r="AX2" s="239" t="str">
        <f>IF(DOCUMENTAÇÃO!$F29="x","",IF(DOCUMENTAÇÃO!$D29="x",1,0))</f>
        <v/>
      </c>
      <c r="AY2" s="239" t="str">
        <f>IF(DOCUMENTAÇÃO!$F30="x","",IF(DOCUMENTAÇÃO!$D30="x",1,0))</f>
        <v/>
      </c>
      <c r="AZ2" s="239" t="str">
        <f>IF(DOCUMENTAÇÃO!$F31="x","",IF(DOCUMENTAÇÃO!$D31="x",1,0))</f>
        <v/>
      </c>
      <c r="BA2" s="239" t="str">
        <f>IF(DOCUMENTAÇÃO!$F32="x","",IF(DOCUMENTAÇÃO!$D32="x",1,0))</f>
        <v/>
      </c>
      <c r="BB2" s="239" t="str">
        <f>IF(DOCUMENTAÇÃO!$F33="x","",IF(DOCUMENTAÇÃO!$D33="x",1,0))</f>
        <v/>
      </c>
      <c r="BC2" s="239" t="str">
        <f>IF(DOCUMENTAÇÃO!$F34="x","",IF(DOCUMENTAÇÃO!$D34="x",1,0))</f>
        <v/>
      </c>
      <c r="BD2" s="239" t="str">
        <f>IF(DOCUMENTAÇÃO!$F35="x","",IF(DOCUMENTAÇÃO!$D35="x",1,0))</f>
        <v/>
      </c>
      <c r="BE2" s="239" t="str">
        <f>IF(DOCUMENTAÇÃO!$F36="x","",IF(DOCUMENTAÇÃO!$D36="x",1,0))</f>
        <v/>
      </c>
      <c r="BF2" s="239" t="str">
        <f>IF(DOCUMENTAÇÃO!$F37="x","",IF(DOCUMENTAÇÃO!$D37="x",1,0))</f>
        <v/>
      </c>
      <c r="BG2" s="239" t="str">
        <f>IF(DOCUMENTAÇÃO!$F38="x","",IF(DOCUMENTAÇÃO!$D38="x",1,0))</f>
        <v/>
      </c>
      <c r="BH2" s="239" t="str">
        <f>IF(DOCUMENTAÇÃO!$F39="x","",IF(DOCUMENTAÇÃO!$D39="x",1,0))</f>
        <v/>
      </c>
      <c r="BI2" s="239" t="str">
        <f>IF(DOCUMENTAÇÃO!$F40="x","",IF(DOCUMENTAÇÃO!$D40="x",1,0))</f>
        <v/>
      </c>
      <c r="BJ2" s="239" t="str">
        <f>IF(DOCUMENTAÇÃO!$F41="x","",IF(DOCUMENTAÇÃO!$D41="x",1,0))</f>
        <v/>
      </c>
      <c r="BK2" s="239" t="str">
        <f>IF(DOCUMENTAÇÃO!$F44="x","",IF(DOCUMENTAÇÃO!$D44="x",1,0))</f>
        <v/>
      </c>
      <c r="BL2" s="239" t="str">
        <f>IF(DOCUMENTAÇÃO!$F45="x","",IF(DOCUMENTAÇÃO!$D45="x",1,0))</f>
        <v/>
      </c>
      <c r="BM2" s="239" t="str">
        <f>IF(DOCUMENTAÇÃO!$F46="x","",IF(DOCUMENTAÇÃO!$D46="x",1,0))</f>
        <v/>
      </c>
      <c r="BN2" s="239" t="str">
        <f>IF(DOCUMENTAÇÃO!$F47="x","",IF(DOCUMENTAÇÃO!$D47="x",1,0))</f>
        <v/>
      </c>
      <c r="BO2" s="239" t="str">
        <f>IF(DOCUMENTAÇÃO!$F48="x","",IF(DOCUMENTAÇÃO!$D48="x",1,0))</f>
        <v/>
      </c>
      <c r="BP2" s="239" t="str">
        <f>IF(DOCUMENTAÇÃO!$F49="x","",IF(DOCUMENTAÇÃO!$D49="x",1,0))</f>
        <v/>
      </c>
      <c r="BQ2" s="239" t="str">
        <f>IF(DOCUMENTAÇÃO!$F50="x","",IF(DOCUMENTAÇÃO!$D50="x",1,0))</f>
        <v/>
      </c>
      <c r="BR2" s="239" t="str">
        <f>IF(DOCUMENTAÇÃO!$F51="x","",IF(DOCUMENTAÇÃO!$D51="x",1,0))</f>
        <v/>
      </c>
      <c r="BS2" s="239" t="str">
        <f>IF(DOCUMENTAÇÃO!$F52="x","",IF(DOCUMENTAÇÃO!$D52="x",1,0))</f>
        <v/>
      </c>
      <c r="BT2" s="239" t="str">
        <f>IF(DOCUMENTAÇÃO!$F53="x","",IF(DOCUMENTAÇÃO!$D53="x",1,0))</f>
        <v/>
      </c>
      <c r="BU2" s="239" t="str">
        <f>IF(DOCUMENTAÇÃO!$F54="x","",IF(DOCUMENTAÇÃO!$D54="x",1,0))</f>
        <v/>
      </c>
      <c r="BV2" s="239" t="str">
        <f>IF(DOCUMENTAÇÃO!$F55="x","",IF(DOCUMENTAÇÃO!$D55="x",1,0))</f>
        <v/>
      </c>
      <c r="BW2" s="239" t="str">
        <f>IF(DOCUMENTAÇÃO!$F57="x","",IF(DOCUMENTAÇÃO!$D57="x",1,0))</f>
        <v/>
      </c>
      <c r="BX2" s="239" t="str">
        <f>IF(DOCUMENTAÇÃO!$F58="x","",IF(DOCUMENTAÇÃO!$D58="x",1,0))</f>
        <v/>
      </c>
      <c r="BY2" s="239" t="str">
        <f>IF(DOCUMENTAÇÃO!$F59="x","",IF(DOCUMENTAÇÃO!$D59="x",1,0))</f>
        <v/>
      </c>
      <c r="BZ2" s="239" t="str">
        <f>IF(DOCUMENTAÇÃO!$F60="x","",IF(DOCUMENTAÇÃO!$D60="x",1,0))</f>
        <v/>
      </c>
      <c r="CA2" s="239" t="str">
        <f>IF(DOCUMENTAÇÃO!$F61="x","",IF(DOCUMENTAÇÃO!$D61="x",1,0))</f>
        <v/>
      </c>
      <c r="CB2" s="239" t="str">
        <f>IF(DOCUMENTAÇÃO!$F62="x","",IF(DOCUMENTAÇÃO!$D62="x",1,0))</f>
        <v/>
      </c>
      <c r="CC2" s="239" t="str">
        <f>IF(DOCUMENTAÇÃO!$F63="x","",IF(DOCUMENTAÇÃO!$D63="x",1,0))</f>
        <v/>
      </c>
      <c r="CD2" s="239" t="str">
        <f>IF(DOCUMENTAÇÃO!$F64="x","",IF(DOCUMENTAÇÃO!$D64="x",1,0))</f>
        <v/>
      </c>
      <c r="CE2" s="239" t="str">
        <f>IF(DOCUMENTAÇÃO!$F65="x","",IF(DOCUMENTAÇÃO!$D65="x",1,0))</f>
        <v/>
      </c>
      <c r="CF2" s="239" t="str">
        <f>IF(DOCUMENTAÇÃO!$F68="x","",IF(DOCUMENTAÇÃO!$D68="x",1,0))</f>
        <v/>
      </c>
      <c r="CG2" s="239" t="str">
        <f>IF(DOCUMENTAÇÃO!$F69="x","",IF(DOCUMENTAÇÃO!$D69="x",1,0))</f>
        <v/>
      </c>
      <c r="CH2" s="239" t="str">
        <f>IF(DOCUMENTAÇÃO!$F70="x","",IF(DOCUMENTAÇÃO!$D70="x",1,0))</f>
        <v/>
      </c>
      <c r="CI2" s="239" t="str">
        <f>IF(DOCUMENTAÇÃO!$F71="x","",IF(DOCUMENTAÇÃO!$D71="x",1,0))</f>
        <v/>
      </c>
      <c r="CJ2" s="239" t="str">
        <f>IF(DOCUMENTAÇÃO!$F72="x","",IF(DOCUMENTAÇÃO!$D72="x",1,0))</f>
        <v/>
      </c>
      <c r="CK2" s="239" t="str">
        <f>IF(DOCUMENTAÇÃO!$F73="x","",IF(DOCUMENTAÇÃO!$D73="x",1,0))</f>
        <v/>
      </c>
      <c r="CL2" s="239" t="str">
        <f>IF(DOCUMENTAÇÃO!$F74="x","",IF(DOCUMENTAÇÃO!$D74="x",1,0))</f>
        <v/>
      </c>
      <c r="CM2" s="239" t="str">
        <f>IF(DOCUMENTAÇÃO!$F75="x","",IF(DOCUMENTAÇÃO!$D75="x",1,0))</f>
        <v/>
      </c>
      <c r="CN2" s="239" t="str">
        <f>IF(DOCUMENTAÇÃO!$F76="x","",IF(DOCUMENTAÇÃO!$D76="x",1,0))</f>
        <v/>
      </c>
      <c r="CO2" s="239" t="str">
        <f>IF(DOCUMENTAÇÃO!$F77="x","",IF(DOCUMENTAÇÃO!$D77="x",1,0))</f>
        <v/>
      </c>
      <c r="CP2" s="239" t="str">
        <f>IF(DOCUMENTAÇÃO!$F80="x","",IF(DOCUMENTAÇÃO!$D80="x",1,0))</f>
        <v/>
      </c>
      <c r="CQ2" s="239" t="str">
        <f>IF(DOCUMENTAÇÃO!$F81="x","",IF(DOCUMENTAÇÃO!$D81="x",1,0))</f>
        <v/>
      </c>
      <c r="CR2" s="239" t="str">
        <f>IF(DOCUMENTAÇÃO!$F82="x","",IF(DOCUMENTAÇÃO!$D82="x",1,0))</f>
        <v/>
      </c>
      <c r="CS2" s="239" t="str">
        <f>IF(DOCUMENTAÇÃO!$F83="x","",IF(DOCUMENTAÇÃO!$D83="x",1,0))</f>
        <v/>
      </c>
      <c r="CT2" s="239" t="str">
        <f>IF(DOCUMENTAÇÃO!$F84="x","",IF(DOCUMENTAÇÃO!$D84="x",1,0))</f>
        <v/>
      </c>
      <c r="CU2" s="239" t="str">
        <f>IF(DOCUMENTAÇÃO!$F85="x","",IF(DOCUMENTAÇÃO!$D85="x",1,0))</f>
        <v/>
      </c>
      <c r="CV2" s="239" t="str">
        <f>IF(DOCUMENTAÇÃO!$F86="x","",IF(DOCUMENTAÇÃO!$D86="x",1,0))</f>
        <v/>
      </c>
      <c r="CW2" s="239" t="str">
        <f>IF(DOCUMENTAÇÃO!$F87="x","",IF(DOCUMENTAÇÃO!$D87="x",1,0))</f>
        <v/>
      </c>
      <c r="CX2" s="239" t="str">
        <f>IF(DOCUMENTAÇÃO!$F88="x","",IF(DOCUMENTAÇÃO!$D88="x",1,0))</f>
        <v/>
      </c>
      <c r="CY2" s="239" t="str">
        <f>IF(DOCUMENTAÇÃO!$F89="x","",IF(DOCUMENTAÇÃO!$D89="x",1,0))</f>
        <v/>
      </c>
      <c r="CZ2" s="239" t="str">
        <f>IF(DOCUMENTAÇÃO!$F92="x","",IF(DOCUMENTAÇÃO!$D92="x",1,0))</f>
        <v/>
      </c>
      <c r="DA2" s="239" t="str">
        <f>IF(DOCUMENTAÇÃO!$F93="x","",IF(DOCUMENTAÇÃO!$D93="x",1,0))</f>
        <v/>
      </c>
      <c r="DB2" s="239" t="str">
        <f>IF(DOCUMENTAÇÃO!$F94="x","",IF(DOCUMENTAÇÃO!$D94="x",1,0))</f>
        <v/>
      </c>
      <c r="DC2" s="239" t="str">
        <f>IF(DOCUMENTAÇÃO!$F97="x","",IF(DOCUMENTAÇÃO!$D97="x",1,0))</f>
        <v/>
      </c>
      <c r="DD2" s="239" t="str">
        <f>IF(DOCUMENTAÇÃO!$F98="x","",IF(DOCUMENTAÇÃO!$D98="x",1,0))</f>
        <v/>
      </c>
      <c r="DE2" s="239" t="str">
        <f>IF(DOCUMENTAÇÃO!$F99="x","",IF(DOCUMENTAÇÃO!$D99="x",1,0))</f>
        <v/>
      </c>
      <c r="DF2" s="239" t="str">
        <f>IF(DOCUMENTAÇÃO!$F100="x","",IF(DOCUMENTAÇÃO!$D100="x",1,0))</f>
        <v/>
      </c>
      <c r="DG2" s="239" t="str">
        <f>IF(DOCUMENTAÇÃO!$F101="x","",IF(DOCUMENTAÇÃO!$D101="x",1,0))</f>
        <v/>
      </c>
      <c r="DH2" s="239" t="str">
        <f>IF(DOCUMENTAÇÃO!$F102="x","",IF(DOCUMENTAÇÃO!$D102="x",1,0))</f>
        <v/>
      </c>
      <c r="DI2" s="239" t="str">
        <f>IF(DOCUMENTAÇÃO!$F103="x","",IF(DOCUMENTAÇÃO!$D103="x",1,0))</f>
        <v/>
      </c>
      <c r="DJ2" s="239" t="str">
        <f>IF(DOCUMENTAÇÃO!$F104="x","",IF(DOCUMENTAÇÃO!$D104="x",1,0))</f>
        <v/>
      </c>
      <c r="DK2" s="239" t="str">
        <f>IF(DOCUMENTAÇÃO!$F105="x","",IF(DOCUMENTAÇÃO!$D105="x",1,0))</f>
        <v/>
      </c>
      <c r="DL2" s="239" t="str">
        <f>IF(DOCUMENTAÇÃO!$F106="x","",IF(DOCUMENTAÇÃO!$D106="x",1,0))</f>
        <v/>
      </c>
      <c r="DM2" s="239" t="str">
        <f>IF('INSPEÇÃO IN LOCO'!$F5="x","",IF('INSPEÇÃO IN LOCO'!$D5="x",1,0))</f>
        <v/>
      </c>
      <c r="DN2" s="239" t="str">
        <f>IF('INSPEÇÃO IN LOCO'!$F6="x","",IF('INSPEÇÃO IN LOCO'!$D6="x",1,0))</f>
        <v/>
      </c>
      <c r="DO2" s="239" t="str">
        <f>IF('INSPEÇÃO IN LOCO'!$F7="x","",IF('INSPEÇÃO IN LOCO'!$D7="x",1,0))</f>
        <v/>
      </c>
      <c r="DP2" s="239" t="str">
        <f>IF('INSPEÇÃO IN LOCO'!$F9="x","",IF('INSPEÇÃO IN LOCO'!$D9="x",1,0))</f>
        <v/>
      </c>
      <c r="DQ2" s="239" t="str">
        <f>IF('INSPEÇÃO IN LOCO'!$F10="x","",IF('INSPEÇÃO IN LOCO'!$D10="x",1,0))</f>
        <v/>
      </c>
      <c r="DR2" s="239" t="str">
        <f>IF('INSPEÇÃO IN LOCO'!$F12="x","",IF('INSPEÇÃO IN LOCO'!$D12="x",1,0))</f>
        <v/>
      </c>
      <c r="DS2" s="239" t="str">
        <f>IF('INSPEÇÃO IN LOCO'!$F13="x","",IF('INSPEÇÃO IN LOCO'!$D13="x",1,0))</f>
        <v/>
      </c>
      <c r="DT2" s="239" t="str">
        <f>IF('INSPEÇÃO IN LOCO'!$F14="x","",IF('INSPEÇÃO IN LOCO'!$D14="x",1,0))</f>
        <v/>
      </c>
      <c r="DU2" s="239" t="str">
        <f>IF('INSPEÇÃO IN LOCO'!$F15="x","",IF('INSPEÇÃO IN LOCO'!$D15="x",1,0))</f>
        <v/>
      </c>
      <c r="DV2" s="239" t="str">
        <f>IF('INSPEÇÃO IN LOCO'!$F16="x","",IF('INSPEÇÃO IN LOCO'!$D16="x",1,0))</f>
        <v/>
      </c>
      <c r="DW2" s="239" t="str">
        <f>IF('INSPEÇÃO IN LOCO'!$F17="x","",IF('INSPEÇÃO IN LOCO'!$D17="x",1,0))</f>
        <v/>
      </c>
      <c r="DX2" s="239" t="str">
        <f>IF('INSPEÇÃO IN LOCO'!$F18="x","",IF('INSPEÇÃO IN LOCO'!$D18="x",1,0))</f>
        <v/>
      </c>
      <c r="DY2" s="239" t="str">
        <f>IF('INSPEÇÃO IN LOCO'!$F19="x","",IF('INSPEÇÃO IN LOCO'!$D19="x",1,0))</f>
        <v/>
      </c>
      <c r="DZ2" s="239" t="str">
        <f>IF('INSPEÇÃO IN LOCO'!$F20="x","",IF('INSPEÇÃO IN LOCO'!$D20="x",1,0))</f>
        <v/>
      </c>
      <c r="EA2" s="239" t="str">
        <f>IF('INSPEÇÃO IN LOCO'!$F21="x","",IF('INSPEÇÃO IN LOCO'!$D21="x",1,0))</f>
        <v/>
      </c>
      <c r="EB2" s="239" t="str">
        <f>IF('INSPEÇÃO IN LOCO'!$F23="x","",IF('INSPEÇÃO IN LOCO'!$D23="x",1,0))</f>
        <v/>
      </c>
      <c r="EC2" s="239" t="str">
        <f>IF('INSPEÇÃO IN LOCO'!$F24="x","",IF('INSPEÇÃO IN LOCO'!$D24="x",1,0))</f>
        <v/>
      </c>
      <c r="ED2" s="239" t="str">
        <f>IF('INSPEÇÃO IN LOCO'!$F25="x","",IF('INSPEÇÃO IN LOCO'!$D25="x",1,0))</f>
        <v/>
      </c>
      <c r="EE2" s="239" t="str">
        <f>IF('INSPEÇÃO IN LOCO'!$F26="x","",IF('INSPEÇÃO IN LOCO'!$D26="x",1,0))</f>
        <v/>
      </c>
      <c r="EF2" s="239" t="str">
        <f>IF('INSPEÇÃO IN LOCO'!$F29="x","",IF('INSPEÇÃO IN LOCO'!$D29="x",1,0))</f>
        <v/>
      </c>
      <c r="EG2" s="239" t="str">
        <f>IF('INSPEÇÃO IN LOCO'!$F30="x","",IF('INSPEÇÃO IN LOCO'!$D30="x",1,0))</f>
        <v/>
      </c>
      <c r="EH2" s="239" t="str">
        <f>IF('INSPEÇÃO IN LOCO'!$F31="x","",IF('INSPEÇÃO IN LOCO'!$D31="x",1,0))</f>
        <v/>
      </c>
      <c r="EI2" s="239" t="str">
        <f>IF('INSPEÇÃO IN LOCO'!$F32="x","",IF('INSPEÇÃO IN LOCO'!$D32="x",1,0))</f>
        <v/>
      </c>
      <c r="EJ2" s="239" t="str">
        <f>IF('INSPEÇÃO IN LOCO'!$F33="x","",IF('INSPEÇÃO IN LOCO'!$D33="x",1,0))</f>
        <v/>
      </c>
      <c r="EK2" s="239" t="str">
        <f>IF('INSPEÇÃO IN LOCO'!$F34="x","",IF('INSPEÇÃO IN LOCO'!$D34="x",1,0))</f>
        <v/>
      </c>
      <c r="EL2" s="239" t="str">
        <f>IF('INSPEÇÃO IN LOCO'!$F35="x","",IF('INSPEÇÃO IN LOCO'!$D35="x",1,0))</f>
        <v/>
      </c>
      <c r="EM2" s="239" t="str">
        <f>IF('INSPEÇÃO IN LOCO'!$F36="x","",IF('INSPEÇÃO IN LOCO'!$D36="x",1,0))</f>
        <v/>
      </c>
      <c r="EN2" s="239" t="str">
        <f>IF('INSPEÇÃO IN LOCO'!$F37="x","",IF('INSPEÇÃO IN LOCO'!$D37="x",1,0))</f>
        <v/>
      </c>
      <c r="EO2" s="239" t="str">
        <f>IF('INSPEÇÃO IN LOCO'!$F38="x","",IF('INSPEÇÃO IN LOCO'!$D38="x",1,0))</f>
        <v/>
      </c>
      <c r="EP2" s="239" t="str">
        <f>IF('INSPEÇÃO IN LOCO'!$F40="x","",IF('INSPEÇÃO IN LOCO'!$D40="x",1,0))</f>
        <v/>
      </c>
      <c r="EQ2" s="239" t="str">
        <f>IF('INSPEÇÃO IN LOCO'!$F41="x","",IF('INSPEÇÃO IN LOCO'!$D41="x",1,0))</f>
        <v/>
      </c>
      <c r="ER2" s="239" t="str">
        <f>IF('INSPEÇÃO IN LOCO'!$F42="x","",IF('INSPEÇÃO IN LOCO'!$D42="x",1,0))</f>
        <v/>
      </c>
      <c r="ES2" s="239" t="str">
        <f>IF('INSPEÇÃO IN LOCO'!$F43="x","",IF('INSPEÇÃO IN LOCO'!$D43="x",1,0))</f>
        <v/>
      </c>
      <c r="ET2" s="239" t="str">
        <f>IF('INSPEÇÃO IN LOCO'!$F44="x","",IF('INSPEÇÃO IN LOCO'!$D44="x",1,0))</f>
        <v/>
      </c>
      <c r="EU2" s="239" t="str">
        <f>IF('INSPEÇÃO IN LOCO'!$F45="x","",IF('INSPEÇÃO IN LOCO'!$D45="x",1,0))</f>
        <v/>
      </c>
      <c r="EV2" s="239" t="str">
        <f>IF('INSPEÇÃO IN LOCO'!$F46="x","",IF('INSPEÇÃO IN LOCO'!$D46="x",1,0))</f>
        <v/>
      </c>
      <c r="EW2" s="239" t="str">
        <f>IF('INSPEÇÃO IN LOCO'!$F49="x","",IF('INSPEÇÃO IN LOCO'!$D49="x",1,0))</f>
        <v/>
      </c>
      <c r="EX2" s="239" t="str">
        <f>IF('INSPEÇÃO IN LOCO'!$F50="x","",IF('INSPEÇÃO IN LOCO'!$D50="x",1,0))</f>
        <v/>
      </c>
      <c r="EY2" s="239" t="str">
        <f>IF('INSPEÇÃO IN LOCO'!$F52="x","",IF('INSPEÇÃO IN LOCO'!$D52="x",1,0))</f>
        <v/>
      </c>
      <c r="EZ2" s="239" t="str">
        <f>IF('INSPEÇÃO IN LOCO'!$F53="x","",IF('INSPEÇÃO IN LOCO'!$D53="x",1,0))</f>
        <v/>
      </c>
      <c r="FA2" s="239" t="str">
        <f>IF('INSPEÇÃO IN LOCO'!$F54="x","",IF('INSPEÇÃO IN LOCO'!$D54="x",1,0))</f>
        <v/>
      </c>
      <c r="FB2" s="239" t="str">
        <f>IF('INSPEÇÃO IN LOCO'!$F55="x","",IF('INSPEÇÃO IN LOCO'!$D55="x",1,0))</f>
        <v/>
      </c>
      <c r="FC2" s="239" t="str">
        <f>IF('INSPEÇÃO IN LOCO'!$F56="x","",IF('INSPEÇÃO IN LOCO'!$D56="x",1,0))</f>
        <v/>
      </c>
      <c r="FD2" s="239" t="str">
        <f>IF('INSPEÇÃO IN LOCO'!$F57="x","",IF('INSPEÇÃO IN LOCO'!$D57="x",1,0))</f>
        <v/>
      </c>
      <c r="FE2" s="239" t="str">
        <f>IF('INSPEÇÃO IN LOCO'!$F58="x","",IF('INSPEÇÃO IN LOCO'!$D58="x",1,0))</f>
        <v/>
      </c>
      <c r="FF2" s="239" t="str">
        <f>IF('INSPEÇÃO IN LOCO'!$F59="x","",IF('INSPEÇÃO IN LOCO'!$D59="x",1,0))</f>
        <v/>
      </c>
      <c r="FG2" s="239" t="str">
        <f>IF('INSPEÇÃO IN LOCO'!$F60="x","",IF('INSPEÇÃO IN LOCO'!$D60="x",1,0))</f>
        <v/>
      </c>
      <c r="FH2" s="239" t="str">
        <f>IF('INSPEÇÃO IN LOCO'!$F61="x","",IF('INSPEÇÃO IN LOCO'!$D61="x",1,0))</f>
        <v/>
      </c>
      <c r="FI2" s="239" t="str">
        <f>IF('INSPEÇÃO IN LOCO'!$F62="x","",IF('INSPEÇÃO IN LOCO'!$D62="x",1,0))</f>
        <v/>
      </c>
      <c r="FJ2" s="239" t="str">
        <f>IF('INSPEÇÃO IN LOCO'!$F63="x","",IF('INSPEÇÃO IN LOCO'!$D63="x",1,0))</f>
        <v/>
      </c>
      <c r="FK2" s="239" t="str">
        <f>IF('INSPEÇÃO IN LOCO'!$F64="x","",IF('INSPEÇÃO IN LOCO'!$D64="x",1,0))</f>
        <v/>
      </c>
      <c r="FL2" s="239" t="str">
        <f>IF('INSPEÇÃO IN LOCO'!$F67="x","",IF('INSPEÇÃO IN LOCO'!$D67="x",1,0))</f>
        <v/>
      </c>
      <c r="FM2" s="239" t="str">
        <f>IF('INSPEÇÃO IN LOCO'!$F68="x","",IF('INSPEÇÃO IN LOCO'!$D68="x",1,0))</f>
        <v/>
      </c>
      <c r="FN2" s="239" t="str">
        <f>IF('INSPEÇÃO IN LOCO'!$F69="x","",IF('INSPEÇÃO IN LOCO'!$D69="x",1,0))</f>
        <v/>
      </c>
      <c r="FO2" s="239" t="str">
        <f>IF('INSPEÇÃO IN LOCO'!$F71="x","",IF('INSPEÇÃO IN LOCO'!$D71="x",1,0))</f>
        <v/>
      </c>
      <c r="FP2" s="239" t="str">
        <f>IF('INSPEÇÃO IN LOCO'!$F72="x","",IF('INSPEÇÃO IN LOCO'!$D72="x",1,0))</f>
        <v/>
      </c>
      <c r="FQ2" s="239" t="str">
        <f>IF('INSPEÇÃO IN LOCO'!$F73="x","",IF('INSPEÇÃO IN LOCO'!$D73="x",1,0))</f>
        <v/>
      </c>
      <c r="FR2" s="239" t="str">
        <f>IF('INSPEÇÃO IN LOCO'!$F74="x","",IF('INSPEÇÃO IN LOCO'!$D74="x",1,0))</f>
        <v/>
      </c>
      <c r="FS2" s="239" t="str">
        <f>IF('INSPEÇÃO IN LOCO'!$F75="x","",IF('INSPEÇÃO IN LOCO'!$D75="x",1,0))</f>
        <v/>
      </c>
      <c r="FT2" s="239" t="str">
        <f>IF('INSPEÇÃO IN LOCO'!$F76="x","",IF('INSPEÇÃO IN LOCO'!$D76="x",1,0))</f>
        <v/>
      </c>
      <c r="FU2" s="239" t="str">
        <f>IF('INSPEÇÃO IN LOCO'!$F79="x","",IF('INSPEÇÃO IN LOCO'!$D79="x",1,0))</f>
        <v/>
      </c>
      <c r="FV2" s="239" t="str">
        <f>IF('INSPEÇÃO IN LOCO'!$F80="x","",IF('INSPEÇÃO IN LOCO'!$D80="x",1,0))</f>
        <v/>
      </c>
      <c r="FW2" s="239" t="str">
        <f>IF('INSPEÇÃO IN LOCO'!$F81="x","",IF('INSPEÇÃO IN LOCO'!$D81="x",1,0))</f>
        <v/>
      </c>
      <c r="FX2" s="239" t="str">
        <f>IF('INSPEÇÃO IN LOCO'!$F82="x","",IF('INSPEÇÃO IN LOCO'!$D82="x",1,0))</f>
        <v/>
      </c>
      <c r="FY2" s="239" t="str">
        <f>IF('INSPEÇÃO IN LOCO'!$F83="x","",IF('INSPEÇÃO IN LOCO'!$D83="x",1,0))</f>
        <v/>
      </c>
      <c r="FZ2" s="239" t="str">
        <f>IF('INSPEÇÃO IN LOCO'!$F84="x","",IF('INSPEÇÃO IN LOCO'!$D84="x",1,0))</f>
        <v/>
      </c>
      <c r="GA2" s="239" t="str">
        <f>IF('INSPEÇÃO IN LOCO'!$F85="x","",IF('INSPEÇÃO IN LOCO'!$D85="x",1,0))</f>
        <v/>
      </c>
      <c r="GB2" s="239" t="str">
        <f>IF('INSPEÇÃO IN LOCO'!$F86="x","",IF('INSPEÇÃO IN LOCO'!$D86="x",1,0))</f>
        <v/>
      </c>
      <c r="GC2" s="239" t="str">
        <f>IF('INSPEÇÃO IN LOCO'!$F87="x","",IF('INSPEÇÃO IN LOCO'!$D87="x",1,0))</f>
        <v/>
      </c>
      <c r="GD2" s="239" t="str">
        <f>IF('INSPEÇÃO IN LOCO'!$F88="x","",IF('INSPEÇÃO IN LOCO'!$D88="x",1,0))</f>
        <v/>
      </c>
      <c r="GE2" s="239" t="str">
        <f>IF('INSPEÇÃO IN LOCO'!$F89="x","",IF('INSPEÇÃO IN LOCO'!$D89="x",1,0))</f>
        <v/>
      </c>
      <c r="GF2" s="239" t="str">
        <f>IF('INSPEÇÃO IN LOCO'!$F90="x","",IF('INSPEÇÃO IN LOCO'!$D90="x",1,0))</f>
        <v/>
      </c>
      <c r="GG2" s="239" t="str">
        <f>IF('INSPEÇÃO IN LOCO'!$F91="x","",IF('INSPEÇÃO IN LOCO'!$D91="x",1,0))</f>
        <v/>
      </c>
      <c r="GH2" s="239" t="str">
        <f>IF('INSPEÇÃO IN LOCO'!$F92="x","",IF('INSPEÇÃO IN LOCO'!$D92="x",1,0))</f>
        <v/>
      </c>
      <c r="GI2" s="239" t="str">
        <f>IF('INSPEÇÃO IN LOCO'!$F93="x","",IF('INSPEÇÃO IN LOCO'!$D93="x",1,0))</f>
        <v/>
      </c>
      <c r="GJ2" s="239" t="str">
        <f>IF('INSPEÇÃO IN LOCO'!$F96="x","",IF('INSPEÇÃO IN LOCO'!$D96="x",1,0))</f>
        <v/>
      </c>
      <c r="GK2" s="239" t="str">
        <f>IF('INSPEÇÃO IN LOCO'!$F97="x","",IF('INSPEÇÃO IN LOCO'!$D97="x",1,0))</f>
        <v/>
      </c>
      <c r="GL2" s="239" t="str">
        <f>IF('INSPEÇÃO IN LOCO'!$F98="x","",IF('INSPEÇÃO IN LOCO'!$D98="x",1,0))</f>
        <v/>
      </c>
      <c r="GM2" s="239" t="str">
        <f>IF('INSPEÇÃO IN LOCO'!$F99="x","",IF('INSPEÇÃO IN LOCO'!$D99="x",1,0))</f>
        <v/>
      </c>
      <c r="GN2" s="239" t="str">
        <f>IF('INSPEÇÃO IN LOCO'!$F100="x","",IF('INSPEÇÃO IN LOCO'!$D100="x",1,0))</f>
        <v/>
      </c>
      <c r="GO2" s="239" t="str">
        <f>IF('INSPEÇÃO IN LOCO'!$F101="x","",IF('INSPEÇÃO IN LOCO'!$D101="x",1,0))</f>
        <v/>
      </c>
      <c r="GP2" s="239" t="str">
        <f>IF('INSPEÇÃO IN LOCO'!$F102="x","",IF('INSPEÇÃO IN LOCO'!$D102="x",1,0))</f>
        <v/>
      </c>
      <c r="GQ2" s="239" t="str">
        <f>IF('INSPEÇÃO IN LOCO'!$F103="x","",IF('INSPEÇÃO IN LOCO'!$D103="x",1,0))</f>
        <v/>
      </c>
      <c r="GR2" s="239" t="str">
        <f>IF('INSPEÇÃO IN LOCO'!$F104="x","",IF('INSPEÇÃO IN LOCO'!$D104="x",1,0))</f>
        <v/>
      </c>
      <c r="GS2" s="239" t="str">
        <f>IF('INSPEÇÃO IN LOCO'!$F105="x","",IF('INSPEÇÃO IN LOCO'!$D105="x",1,0))</f>
        <v/>
      </c>
      <c r="GT2" s="239" t="str">
        <f>IF('INSPEÇÃO IN LOCO'!$F106="x","",IF('INSPEÇÃO IN LOCO'!$D106="x",1,0))</f>
        <v/>
      </c>
      <c r="GU2" s="239" t="str">
        <f>IF('INSPEÇÃO IN LOCO'!$F107="x","",IF('INSPEÇÃO IN LOCO'!$D107="x",1,0))</f>
        <v/>
      </c>
      <c r="GV2" s="239" t="str">
        <f>IF('INSPEÇÃO IN LOCO'!$F108="x","",IF('INSPEÇÃO IN LOCO'!$D108="x",1,0))</f>
        <v/>
      </c>
      <c r="GW2" s="239" t="str">
        <f>IF('INSPEÇÃO IN LOCO'!$F109="x","",IF('INSPEÇÃO IN LOCO'!$D109="x",1,0))</f>
        <v/>
      </c>
      <c r="GX2" s="239" t="str">
        <f>IF('INSPEÇÃO IN LOCO'!$F112="x","",IF('INSPEÇÃO IN LOCO'!$D112="x",1,0))</f>
        <v/>
      </c>
      <c r="GY2" s="239" t="str">
        <f>IF('INSPEÇÃO IN LOCO'!$F113="x","",IF('INSPEÇÃO IN LOCO'!$D113="x",1,0))</f>
        <v/>
      </c>
      <c r="GZ2" s="239" t="str">
        <f>IF('INSPEÇÃO IN LOCO'!$F114="x","",IF('INSPEÇÃO IN LOCO'!$D114="x",1,0))</f>
        <v/>
      </c>
      <c r="HA2" s="239" t="str">
        <f>IF('INSPEÇÃO IN LOCO'!$F115="x","",IF('INSPEÇÃO IN LOCO'!$D115="x",1,0))</f>
        <v/>
      </c>
      <c r="HB2" s="239" t="str">
        <f>IF('INSPEÇÃO IN LOCO'!$F116="x","",IF('INSPEÇÃO IN LOCO'!$D116="x",1,0))</f>
        <v/>
      </c>
      <c r="HC2" s="239" t="str">
        <f>IF('INSPEÇÃO IN LOCO'!$F117="x","",IF('INSPEÇÃO IN LOCO'!$D117="x",1,0))</f>
        <v/>
      </c>
      <c r="HD2" s="239" t="str">
        <f>IF('INSPEÇÃO IN LOCO'!$F118="x","",IF('INSPEÇÃO IN LOCO'!$D118="x",1,0))</f>
        <v/>
      </c>
      <c r="HE2" s="239" t="str">
        <f>IF('INSPEÇÃO IN LOCO'!$F119="x","",IF('INSPEÇÃO IN LOCO'!$D119="x",1,0))</f>
        <v/>
      </c>
      <c r="HF2" s="239" t="str">
        <f>IF('INSPEÇÃO IN LOCO'!$F120="x","",IF('INSPEÇÃO IN LOCO'!$D120="x",1,0))</f>
        <v/>
      </c>
      <c r="HG2" s="239" t="str">
        <f>IF('INSPEÇÃO IN LOCO'!$F121="x","",IF('INSPEÇÃO IN LOCO'!$D121="x",1,0))</f>
        <v/>
      </c>
      <c r="HH2" s="239" t="str">
        <f>IF('INSPEÇÃO IN LOCO'!$F122="x","",IF('INSPEÇÃO IN LOCO'!$D122="x",1,0))</f>
        <v/>
      </c>
      <c r="HI2" s="239" t="str">
        <f>IF('INSPEÇÃO IN LOCO'!$F123="x","",IF('INSPEÇÃO IN LOCO'!$D123="x",1,0))</f>
        <v/>
      </c>
    </row>
  </sheetData>
  <sheetProtection algorithmName="SHA-512" hashValue="6FgRAGamTshpNKe6gv/73JsKx2buL6ET/bPx0Ms5DLJHjw/dEpjCebRhfOm3esXHVGmzUcy/lvEGqWv2G0PTWg==" saltValue="iyCbyDatweJzE9cUJ+xHnQ==" spinCount="100000" sheet="1" objects="1" scenarios="1"/>
  <phoneticPr fontId="11" type="noConversion"/>
  <conditionalFormatting sqref="B2:AE2">
    <cfRule type="cellIs" dxfId="0" priority="1" operator="equal">
      <formula>"ERRO"</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0181BCE860FDD41B764E7691109345B" ma:contentTypeVersion="4" ma:contentTypeDescription="Crie um novo documento." ma:contentTypeScope="" ma:versionID="ca2f316763e19d10db6a548fce6e0332">
  <xsd:schema xmlns:xsd="http://www.w3.org/2001/XMLSchema" xmlns:xs="http://www.w3.org/2001/XMLSchema" xmlns:p="http://schemas.microsoft.com/office/2006/metadata/properties" xmlns:ns3="0c17cc1e-fa34-4a5d-ba46-c4719f411bf8" targetNamespace="http://schemas.microsoft.com/office/2006/metadata/properties" ma:root="true" ma:fieldsID="8feed4d2fa45953d331bfb0ed579c6d0" ns3:_="">
    <xsd:import namespace="0c17cc1e-fa34-4a5d-ba46-c4719f411bf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17cc1e-fa34-4a5d-ba46-c4719f411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2C8E6F-E7AA-4E66-87C2-A171DA9B4D7C}">
  <ds:schemaRefs>
    <ds:schemaRef ds:uri="http://purl.org/dc/terms/"/>
    <ds:schemaRef ds:uri="http://www.w3.org/XML/1998/namespace"/>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0c17cc1e-fa34-4a5d-ba46-c4719f411bf8"/>
    <ds:schemaRef ds:uri="http://schemas.microsoft.com/office/2006/metadata/properties"/>
  </ds:schemaRefs>
</ds:datastoreItem>
</file>

<file path=customXml/itemProps2.xml><?xml version="1.0" encoding="utf-8"?>
<ds:datastoreItem xmlns:ds="http://schemas.openxmlformats.org/officeDocument/2006/customXml" ds:itemID="{8EE0529A-9879-417A-AFF9-3605EF6BDA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17cc1e-fa34-4a5d-ba46-c4719f411b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A7B821-043F-4FE9-8C2D-D7EF993B7D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Validação</vt:lpstr>
      <vt:lpstr>IDENTIFICAÇÃO</vt:lpstr>
      <vt:lpstr>DOCUMENTAÇÃO</vt:lpstr>
      <vt:lpstr>INSPEÇÃO IN LOCO</vt:lpstr>
      <vt:lpstr>RESULTADO</vt:lpstr>
      <vt:lpstr>DADOS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Caio Victor Nunes Souza</dc:creator>
  <cp:lastModifiedBy>Herika Nunes E Sousa</cp:lastModifiedBy>
  <dcterms:created xsi:type="dcterms:W3CDTF">2023-10-26T17:51:41Z</dcterms:created>
  <dcterms:modified xsi:type="dcterms:W3CDTF">2024-09-16T18:01:15Z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0x01010040181BCE860FDD41B764E7691109345B</vt:lpwstr>
  </property>
</Properties>
</file>