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hidePivotFieldList="1"/>
  <mc:AlternateContent xmlns:mc="http://schemas.openxmlformats.org/markup-compatibility/2006">
    <mc:Choice Requires="x15">
      <x15ac:absPath xmlns:x15ac="http://schemas.microsoft.com/office/spreadsheetml/2010/11/ac" url="C:\Users\user\Downloads\"/>
    </mc:Choice>
  </mc:AlternateContent>
  <xr:revisionPtr revIDLastSave="0" documentId="13_ncr:1_{1CCB584E-79DE-418A-9563-45D23F1D3E83}" xr6:coauthVersionLast="47" xr6:coauthVersionMax="47" xr10:uidLastSave="{00000000-0000-0000-0000-000000000000}"/>
  <bookViews>
    <workbookView xWindow="-120" yWindow="-120" windowWidth="20730" windowHeight="11160" tabRatio="791" xr2:uid="{00000000-000D-0000-FFFF-FFFF00000000}"/>
  </bookViews>
  <sheets>
    <sheet name="ContribDispositivOpiniões&amp;Suges" sheetId="2" r:id="rId1"/>
    <sheet name="Contribuições por pessoa" sheetId="7" r:id="rId2"/>
    <sheet name="Relato dos participantes" sheetId="11" state="hidden" r:id="rId3"/>
    <sheet name="Dashboard" sheetId="10" state="hidden" r:id="rId4"/>
    <sheet name="Dados_TD" sheetId="18" state="hidden" r:id="rId5"/>
    <sheet name="Dados Dash" sheetId="19" state="hidden" r:id="rId6"/>
    <sheet name="Lista suspensa" sheetId="12" state="hidden" r:id="rId7"/>
    <sheet name="Planilha2" sheetId="4" state="hidden" r:id="rId8"/>
  </sheets>
  <definedNames>
    <definedName name="_xlnm._FilterDatabase" localSheetId="1" hidden="1">'Contribuições por pessoa'!$A$2:$X$15</definedName>
    <definedName name="_xlnm.Print_Area" localSheetId="0">'ContribDispositivOpiniões&amp;Suges'!$B$4:$F$131</definedName>
    <definedName name="_xlnm.Print_Area" localSheetId="3">Dashboard!$C$4:$AA$34</definedName>
    <definedName name="Contrib">#REF!</definedName>
    <definedName name="Contribuições">#REF!</definedName>
    <definedName name="SegmentaçãodeDados_Dispositivos">#N/A</definedName>
    <definedName name="SegmentaçãodeDados_Instituição">#N/A</definedName>
    <definedName name="_xlnm.Print_Titles" localSheetId="0">'ContribDispositivOpiniões&amp;Suges'!$4:$4</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2" l="1"/>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D67" i="19" l="1"/>
  <c r="C67" i="19"/>
  <c r="B67" i="19"/>
  <c r="D66" i="19"/>
  <c r="C66" i="19"/>
  <c r="B66" i="19"/>
  <c r="D65" i="19"/>
  <c r="C65" i="19"/>
  <c r="B65" i="19"/>
  <c r="D64" i="19"/>
  <c r="C64" i="19"/>
  <c r="B64" i="19"/>
  <c r="D63" i="19"/>
  <c r="C63" i="19"/>
  <c r="B63" i="19"/>
  <c r="D62" i="19"/>
  <c r="C62" i="19"/>
  <c r="B62" i="19"/>
  <c r="D61" i="19"/>
  <c r="C61" i="19"/>
  <c r="B61" i="19"/>
  <c r="D60" i="19"/>
  <c r="C60" i="19"/>
  <c r="B60" i="19"/>
  <c r="D59" i="19"/>
  <c r="C59" i="19"/>
  <c r="B59" i="19"/>
  <c r="B52" i="19"/>
  <c r="B51" i="19"/>
  <c r="B50" i="19"/>
  <c r="C45" i="19"/>
  <c r="B45" i="19"/>
  <c r="C44" i="19"/>
  <c r="B44" i="19"/>
  <c r="C43" i="19"/>
  <c r="B43" i="19"/>
  <c r="C42" i="19"/>
  <c r="B42" i="19"/>
  <c r="C41" i="19"/>
  <c r="B41" i="19"/>
  <c r="C40" i="19"/>
  <c r="B40" i="19"/>
  <c r="C39" i="19"/>
  <c r="B39" i="19"/>
  <c r="C38" i="19"/>
  <c r="B38" i="19"/>
  <c r="C37" i="19"/>
  <c r="B37" i="19"/>
  <c r="B25" i="19"/>
  <c r="B24" i="19"/>
  <c r="B4" i="19"/>
  <c r="B3" i="19"/>
  <c r="B31" i="19"/>
  <c r="B30" i="19"/>
  <c r="B13" i="19"/>
  <c r="B21" i="19"/>
  <c r="B20" i="19"/>
  <c r="B19" i="19"/>
  <c r="B18" i="19"/>
  <c r="B17" i="19"/>
  <c r="B16" i="19"/>
  <c r="B15" i="19"/>
  <c r="B14" i="19"/>
  <c r="B10" i="19"/>
  <c r="B9" i="19"/>
  <c r="D45" i="19" l="1"/>
  <c r="D44" i="19"/>
  <c r="D43" i="19"/>
  <c r="D42" i="19"/>
  <c r="D41" i="19"/>
  <c r="D40" i="19"/>
  <c r="D39" i="19"/>
  <c r="D38" i="19"/>
  <c r="D37" i="19"/>
  <c r="B32" i="19"/>
  <c r="D50" i="19" l="1"/>
  <c r="C32" i="19"/>
  <c r="D32" i="19"/>
  <c r="C5" i="19" l="1"/>
  <c r="D52" i="19" l="1"/>
  <c r="D51" i="19"/>
  <c r="D30" i="19" l="1"/>
  <c r="D31" i="19"/>
  <c r="C30" i="19"/>
  <c r="C31" i="19"/>
  <c r="Y9" i="10"/>
  <c r="B26" i="19"/>
  <c r="C24" i="19" s="1"/>
  <c r="Y10" i="10"/>
  <c r="F12" i="10"/>
  <c r="I12" i="10"/>
  <c r="C51" i="19"/>
  <c r="C52" i="19"/>
  <c r="C50" i="19"/>
  <c r="B5" i="19"/>
  <c r="C16" i="19" s="1"/>
  <c r="C14" i="19" l="1"/>
  <c r="C25" i="19"/>
  <c r="C10" i="19"/>
  <c r="I13" i="10" s="1"/>
  <c r="C15" i="19"/>
  <c r="C18" i="19"/>
  <c r="C17" i="19"/>
  <c r="C21" i="19"/>
  <c r="C9" i="19"/>
  <c r="F13" i="10" s="1"/>
  <c r="C13" i="19"/>
  <c r="C20" i="19"/>
  <c r="C19" i="19"/>
  <c r="C12" i="10"/>
  <c r="O5" i="2" l="1"/>
  <c r="P3" i="2" l="1"/>
  <c r="P2" i="2" l="1"/>
  <c r="P1" i="2" l="1"/>
  <c r="R3" i="2" s="1"/>
</calcChain>
</file>

<file path=xl/sharedStrings.xml><?xml version="1.0" encoding="utf-8"?>
<sst xmlns="http://schemas.openxmlformats.org/spreadsheetml/2006/main" count="2741" uniqueCount="925">
  <si>
    <t>Lista de verificação de itens de férias</t>
  </si>
  <si>
    <t>Dispositivos</t>
  </si>
  <si>
    <t>Proposta</t>
  </si>
  <si>
    <t>Justificativa</t>
  </si>
  <si>
    <t>Posicionamento da Anvisa</t>
  </si>
  <si>
    <t>Justificativa da Anvisa</t>
  </si>
  <si>
    <t>Você é a favor desta proposta de norma?</t>
  </si>
  <si>
    <t>Cidadão ou consumidor</t>
  </si>
  <si>
    <t>Profissional de saúde</t>
  </si>
  <si>
    <t>Outro profissional relacionado ao tema</t>
  </si>
  <si>
    <t>Setor regulado: empresa ou entidade representativa</t>
  </si>
  <si>
    <t>Outro</t>
  </si>
  <si>
    <t>Órgão ou entidade do poder público</t>
  </si>
  <si>
    <t>Sim</t>
  </si>
  <si>
    <t>Tenho outra opinião</t>
  </si>
  <si>
    <t>Total</t>
  </si>
  <si>
    <t>Nacional</t>
  </si>
  <si>
    <t>Conselho, sindicato ou associação de profissionais</t>
  </si>
  <si>
    <t>Pessoa física</t>
  </si>
  <si>
    <t>Pessoa jurídica</t>
  </si>
  <si>
    <t>Empresa</t>
  </si>
  <si>
    <t>Entidade representativa do setor regulado</t>
  </si>
  <si>
    <t>Pessoa Física</t>
  </si>
  <si>
    <t>Pessoa Jurídica</t>
  </si>
  <si>
    <t>Setor Regulado:</t>
  </si>
  <si>
    <t xml:space="preserve">
Você é a favor desta proposta de norma?</t>
  </si>
  <si>
    <t xml:space="preserve">
Percepção de Impactos</t>
  </si>
  <si>
    <t>Entidade de defesa do consumidor ou associação de pacientes</t>
  </si>
  <si>
    <t>Sua contribuição será feita em nome de uma pessoa física ou uma pessoa jurídica?</t>
  </si>
  <si>
    <t>Qual desses segmentos você se identifica?</t>
  </si>
  <si>
    <t>Aceita</t>
  </si>
  <si>
    <t>Aceita parcialmente</t>
  </si>
  <si>
    <t>Não aceita</t>
  </si>
  <si>
    <t>Você considera que a proposta de norma possui impactos</t>
  </si>
  <si>
    <t>Positivos</t>
  </si>
  <si>
    <t>Negativos</t>
  </si>
  <si>
    <t>Nº</t>
  </si>
  <si>
    <t>Setor regulado</t>
  </si>
  <si>
    <t>Pesquisador</t>
  </si>
  <si>
    <t>Opiniões sobre a proposta normativa</t>
  </si>
  <si>
    <t>Proposta afetará NEGATIVAMENTE suas rotinas e atividades</t>
  </si>
  <si>
    <r>
      <t>Proposta afetará POSITIVAMENTE</t>
    </r>
    <r>
      <rPr>
        <sz val="14"/>
        <color rgb="FF813365"/>
        <rFont val="Century Gothic"/>
        <family val="2"/>
      </rPr>
      <t xml:space="preserve"> </t>
    </r>
    <r>
      <rPr>
        <b/>
        <sz val="14"/>
        <color rgb="FF813365"/>
        <rFont val="Century Gothic"/>
        <family val="2"/>
      </rPr>
      <t>suas rotinas e atividades</t>
    </r>
  </si>
  <si>
    <t>PROGRESSO DA ANÁLISE:</t>
  </si>
  <si>
    <t>Preenchido</t>
  </si>
  <si>
    <t>Não preenchido</t>
  </si>
  <si>
    <t>Progresso:</t>
  </si>
  <si>
    <t>Painel 1 - Perfil, Opinião e Percepção de Impactos - CP 775/2019</t>
  </si>
  <si>
    <t>Dúvida do participante</t>
  </si>
  <si>
    <t>Sem sugestão</t>
  </si>
  <si>
    <t>Pesquisador ou membro da comunidade científica</t>
  </si>
  <si>
    <t>Outro profissional</t>
  </si>
  <si>
    <t>Não responderam</t>
  </si>
  <si>
    <t>Dispositivos da Norma</t>
  </si>
  <si>
    <t>TAGs</t>
  </si>
  <si>
    <t>ORIGEM DA CONTRIBUIÇÃO</t>
  </si>
  <si>
    <t>Internacional</t>
  </si>
  <si>
    <t>PESSOA FÍSICA/PESSOA JURÍDICA</t>
  </si>
  <si>
    <t xml:space="preserve">  </t>
  </si>
  <si>
    <t>SEGMENTOS</t>
  </si>
  <si>
    <t>Cidadão</t>
  </si>
  <si>
    <t>Órgão  público</t>
  </si>
  <si>
    <t>Entidade de defesa do consumidor</t>
  </si>
  <si>
    <t>Associação de profissionais</t>
  </si>
  <si>
    <t>CARACTERIZAÇÃO SETOR REGULADO</t>
  </si>
  <si>
    <t>OPINIÃO GERAL</t>
  </si>
  <si>
    <t>IMPACTO</t>
  </si>
  <si>
    <t>5.      O impacto apresentado pelo respondente que afirmou que a proposta afetará negativamente sua rotina e atividades foi</t>
  </si>
  <si>
    <t xml:space="preserve">6.      Em contrapartida, o impacto apresentado pelo respondente que afirmou que a proposta afetará positivamente sua rotina e atividades foi </t>
  </si>
  <si>
    <t>Positivos e Negativos</t>
  </si>
  <si>
    <t>5.      Os principais impactos apresentados pelos 0 respondentes que afirmaram que a proposta afetará negativamente suas rotinas e atividades foram:</t>
  </si>
  <si>
    <t>6.      Em contrapartida, os principais impactos apresentados pelos 0 respondentes que afirmaram que a proposta lhes afetará positivamente foram:</t>
  </si>
  <si>
    <t xml:space="preserve"> </t>
  </si>
  <si>
    <t>OPINIÃO POR SEGMENTO</t>
  </si>
  <si>
    <t>IMPACTOS POR SEGMENTO</t>
  </si>
  <si>
    <t xml:space="preserve">Principais aspectos relatados pelos participantes </t>
  </si>
  <si>
    <t>Opinião dos participantes</t>
  </si>
  <si>
    <t xml:space="preserve">Sim </t>
  </si>
  <si>
    <t>Inválida (Fora do escopo)</t>
  </si>
  <si>
    <t>Sem clareza textual</t>
  </si>
  <si>
    <t>Em qual desses segmentos você se identifica como setor regulado?</t>
  </si>
  <si>
    <t>Onde você está?</t>
  </si>
  <si>
    <t>Observações</t>
  </si>
  <si>
    <t>Elencar as principais contribuições recebidas no campo de impacto quando for positivo.</t>
  </si>
  <si>
    <t>Elencar as principais contribuições recebidas no campo de impacto quando for negativo.</t>
  </si>
  <si>
    <t>Redação do artigo pós-análise</t>
  </si>
  <si>
    <t>Cole os dados das colunas respectivas presente na aba "Contribuições por pessoa"</t>
  </si>
  <si>
    <t>ID do participante</t>
  </si>
  <si>
    <t>·       Elencar as principais contribuições recebidas no campo de opinião, colocando em forma de resumo geral e não a contribuição propriamente dita.</t>
  </si>
  <si>
    <t>Textos padrões:</t>
  </si>
  <si>
    <t>·       Participantes fizeram sugestões de alterações nos dispositivos da proposta normativa. (Vide aba "Contribuições por pessoa", coluna XX, destaque em cinza)</t>
  </si>
  <si>
    <t>·       Além disso, anexaram documentos com sugestões e comentários nos dispositivos da  proposta. (Vide aba "Contribuições por pessoa", coluna XX, destaque em verde)</t>
  </si>
  <si>
    <t>Nos descritivos abaixo foram destacados os principais comentários sobre a proposta normativa sendo alguns sintetizados. Esses comentários foram extraídos da aba "Contribuições por Pessoa" onde se encontram na sua forma original.</t>
  </si>
  <si>
    <t>........   (Para visualizar a opinião completa, vide aba "Contribuições por pessoa", coluna XX, ID XX)</t>
  </si>
  <si>
    <t>Não</t>
  </si>
  <si>
    <t>Ementa</t>
  </si>
  <si>
    <t>Art. 1</t>
  </si>
  <si>
    <t>Art. 2</t>
  </si>
  <si>
    <t>Art. 3</t>
  </si>
  <si>
    <t>Art. 4</t>
  </si>
  <si>
    <t>Art. 5</t>
  </si>
  <si>
    <t>Art. 6</t>
  </si>
  <si>
    <t>Art. 7</t>
  </si>
  <si>
    <t>Art. 8</t>
  </si>
  <si>
    <t>Art. 9</t>
  </si>
  <si>
    <t>Art. 10</t>
  </si>
  <si>
    <t>Art. 11</t>
  </si>
  <si>
    <t>Art. 12</t>
  </si>
  <si>
    <t>Art. 13</t>
  </si>
  <si>
    <t>Art. 14</t>
  </si>
  <si>
    <t>Art. 15</t>
  </si>
  <si>
    <t>Art. 16</t>
  </si>
  <si>
    <t>Art. 17</t>
  </si>
  <si>
    <t>Art. 18</t>
  </si>
  <si>
    <t>Art. 19</t>
  </si>
  <si>
    <t>Art. 20</t>
  </si>
  <si>
    <t>Art. 21</t>
  </si>
  <si>
    <t>Art. 22</t>
  </si>
  <si>
    <t>Art. 23</t>
  </si>
  <si>
    <t>Art. 24</t>
  </si>
  <si>
    <t>Art. 25</t>
  </si>
  <si>
    <t>Art. 26</t>
  </si>
  <si>
    <t>Art. 27</t>
  </si>
  <si>
    <t>Art. 28</t>
  </si>
  <si>
    <t>Art. 29</t>
  </si>
  <si>
    <t>Art. 30</t>
  </si>
  <si>
    <t>Art. 31</t>
  </si>
  <si>
    <t>Art. 32</t>
  </si>
  <si>
    <t>Art. 33</t>
  </si>
  <si>
    <t>Art. 34</t>
  </si>
  <si>
    <t>Art. 35</t>
  </si>
  <si>
    <t>Art. 36</t>
  </si>
  <si>
    <t>Art. 37</t>
  </si>
  <si>
    <t>ID da resposta</t>
  </si>
  <si>
    <t>Data de envio</t>
  </si>
  <si>
    <t>1.1. Qual o seu nome completo?  </t>
  </si>
  <si>
    <t>1.2 . Que entidade/organização você representa? </t>
  </si>
  <si>
    <t>Especificar entidade/área a que pertence :</t>
  </si>
  <si>
    <t>1.3. Em que região do país você se localiza: </t>
  </si>
  <si>
    <t>Por favor, indique o Estado e o Município onde você está localizado:</t>
  </si>
  <si>
    <t>a)  Você atua no setor de análises clínicas? </t>
  </si>
  <si>
    <t>b) Se SIM, que cargo você ocupa? </t>
  </si>
  <si>
    <t>c) Se NÃO, informe seu vínculo/interesse na temática: </t>
  </si>
  <si>
    <t>a) Você fiscaliza serviços que executam atividades relacionadas a exames de análises clínicas (EAC)? </t>
  </si>
  <si>
    <t>b) Que tipos de serviço? </t>
  </si>
  <si>
    <t>c) Há quanto tempo você fiscaliza serviços que executam atividades de EAC? </t>
  </si>
  <si>
    <t>2.1. Você concorda com as alterações realizadas nos artigos 3° e 4°?   </t>
  </si>
  <si>
    <t>Especcifique e justifique:</t>
  </si>
  <si>
    <t>2.2. As definições apresentadas são claras?</t>
  </si>
  <si>
    <t>Justifique:</t>
  </si>
  <si>
    <t>2.3. As definições apresentadas são suficientes à compreensão da norma?</t>
  </si>
  <si>
    <t>Sugestões de ajuste ou inclusão de novos termos com suas respectivas definições (desde que devidamente justificados), poderão ser realizadas aqui:</t>
  </si>
  <si>
    <t>2.4. Quanto à redação e compreensão do texto contido neste Capítulo, há alguma necessidade de ajuste/adequação?</t>
  </si>
  <si>
    <t>Especifique o artigo da Minuta e insira a sugestão de nova redação</t>
  </si>
  <si>
    <t>3.1. Você concorda com a composição proposta para os serviços que executam atividades relacionadas aos exames de análises clínicas, quais sejam: Serviço que executa EAC e Central de Distribuição?</t>
  </si>
  <si>
    <t>3.2. Você concorda com a nova classificação proposta, agora, dividida em quatro (4) tipos de serviço?</t>
  </si>
  <si>
    <t>Especifique e justifique:</t>
  </si>
  <si>
    <t>3.3. Você concorda com a possibilidade de classificação dos consultórios isolados como serviço tipo I ou tipo II?</t>
  </si>
  <si>
    <t>3.4. Você concorda com os requisitos obrigatórios estabelecidos para os Serviços Tipo I (Consultório Isolado e Farmácia)? </t>
  </si>
  <si>
    <t>3.5. Esses requisitos mostram-se adequados e aplicáveis a ambos os serviços classificados como tipo I, a saber: Farmácia e Consultório Isolado?</t>
  </si>
  <si>
    <t>Justifique e registre eventual sugestão de mudança:</t>
  </si>
  <si>
    <t>3.6. As disposições sobre consultórios isolados, classificados como Serviços Tipo I, mostram-se suficientes e adequadas?</t>
  </si>
  <si>
    <t>3.7. Em relação às disposições pertinentes à Farmácia, consideradas no art. 60 da Minuta, essas se mostram suficientes e adequadas?</t>
  </si>
  <si>
    <t>3.8. Sobre os Serviços Tipo II, há clareza de que além dos Postos de Coleta, os Consultórios Isolados também podem ser classificados nesta categoria? </t>
  </si>
  <si>
    <t>Justifique: </t>
  </si>
  <si>
    <t>3.9. Os requisitos obrigatórios estabelecidos para os Serviços Tipo II mostram-se suficientes e adequados aos Postos de Coleta e Consultórios Isolados? </t>
  </si>
  <si>
    <t>3.10. Você concorda com o disposto pelo art. 23?</t>
  </si>
  <si>
    <t>3.11. Você concorda com as permissões e proibições estabelecidas para os Serviços Tipo II? </t>
  </si>
  <si>
    <t>3.12. Você concorda com os tipos de laboratório classificados como Serviço Tipo III?</t>
  </si>
  <si>
    <t>3.13. Você concorda com as permissões estabelecidas para os Serviços Tipo III? </t>
  </si>
  <si>
    <t>3.14. A respeito da Infraestrutura prevista para Serviços Tipo I, ela se mostra suficiente e adequada?</t>
  </si>
  <si>
    <t>3.15. Você concorda com as especificidades de infraestrutura atribuídas ao consultório isolado? </t>
  </si>
  <si>
    <t>3.16. A respeito da Infraestrutura prevista para Serviços Tipo II, ela se mostra suficiente e adequada?</t>
  </si>
  <si>
    <t>3.17. Você concorda com as especificidades de infraestrutura atribuídas ao consultório isolado? (Arts. 20, Parágrafo único e 32)</t>
  </si>
  <si>
    <t>3.18. A respeito da Infraestrutura prevista para Serviços Tipo III, ela se mostra suficiente e adequada?</t>
  </si>
  <si>
    <t>3.19. Você concorda com a classificação em separado dos Serviços de EAC Itinerantes? </t>
  </si>
  <si>
    <t>3.20. Você concorda com a restrição de vínculo e contratação do Serviço de EAC Itinerante, apenas por Serviço Tipo III? </t>
  </si>
  <si>
    <t>3.21. Sobre o Serviço de EAC Itinerante, você concorda com:a) a exigência de sede fixa?</t>
  </si>
  <si>
    <t>3.21. Sobre o Serviço de EAC Itinerante, você concorda com:b) a realização de coleta e transporte de amostra de material biológico pelo Serviço de EAC Itinerante, apenas para o Serviço Tipo III que o contratou?</t>
  </si>
  <si>
    <t>3.21. Sobre o Serviço de EAC Itinerante, você concorda com:c) a obrigatoriedade de profissional capacitado para execução de EAC no serviço itinerante?</t>
  </si>
  <si>
    <t>3.21. Sobre o Serviço de EAC Itinerante, você concorda com:d) o recebimento de material biológico proveniente do serviço de EAC Itinerante pelo posto de coleta?</t>
  </si>
  <si>
    <t>3.21. Sobre o Serviço de EAC Itinerante, você concorda com:e) a permissão de realização de CIQ e CQE em Serviço de EAC Itinerante?</t>
  </si>
  <si>
    <t>3.22. Você concorda com os requisitos obrigatórios estabelecidos para os Serviços de EAC Itinerantes? </t>
  </si>
  <si>
    <t>3.23. Quanto à redação e compreensão do texto contido neste Capítulo, há alguma necessidade de ajuste/adequação?</t>
  </si>
  <si>
    <t>Especifique o artigo e insira a sugestão de nova redação:</t>
  </si>
  <si>
    <t>4.1. Esta disposição mostra-se adequada ao contexto regulado e abarcado pela Minuta?</t>
  </si>
  <si>
    <t>4.2. Há necessidade de reincluir a definição de “Estabelecimento Assistencial de Saúde (EAS)” na Minuta de revisão? *Ressalta-se que o referido termo foi incorporado às definições dos serviços que executam EAC contidas no art. 5° da Minuta.</t>
  </si>
  <si>
    <t>4.3. Sobre as disposições apresentadas na Seção I – Das Condições Gerais e Específicas (arts. 53 a 65), majoritariamente, novas – elas se mostram adequadas ao contexto regulado e abarcado pela Minuta?</t>
  </si>
  <si>
    <t>Especifique o artigo, justifique e, caso aplicável, apresente sua sugestão: </t>
  </si>
  <si>
    <t>4.4. Sobre as disposições apresentadas na Seção II – Da Organização do EAS de natureza jurídica de Administração Pública (arts. 66 a 70), majoritariamente, novas – elas se mostram adequadas ao contexto regulado e abarcado pela Minuta?</t>
  </si>
  <si>
    <t>4.5. Quanto à redação e compreensão do texto contido neste Capítulo, há alguma necessidade de ajuste/adequação?</t>
  </si>
  <si>
    <t>Especifique o artigo e insira a sugestão de nova redação: </t>
  </si>
  <si>
    <t>5.1. Sobre a Contratualização (art. 77 a 81), você concorda com:a) a aceitabilidade de nota fiscal ou equivalente, para fornecedores de insumo e prestadores de serviço de atividades não relacionadas a EAC?</t>
  </si>
  <si>
    <t>5.1. Sobre a Contratualização (art. 77 a 81), você concorda com:b) as previsões contratuais dispostas no art. 80?</t>
  </si>
  <si>
    <t>5.1. Sobre a Contratualização (art. 77 a 81), você concorda com:c) a responsabilidade expressamente atribuída ao Responsável legal do serviço de EAC?</t>
  </si>
  <si>
    <t>5.1. Sobre a Contratualização (art. 77 a 81), você concorda com:d) a exclusão do contrato de supervisão da presente Minuta?</t>
  </si>
  <si>
    <t>5.2. Quanto à redação e compreensão do texto contido neste Capítulo, há alguma necessidade de ajuste/adequação?</t>
  </si>
  <si>
    <t>6.1. Sobre a Gestão da Qualidade (art. 82 a 125), você concorda com:a) a exclusão da Central de Distribuição dos artigos referenciados?</t>
  </si>
  <si>
    <t>6.1. Sobre a Gestão da Qualidade (art. 82 a 125), você concorda com:  b) a substituição dos termos “dispositivos médicos” e “instrumentos” por equipamento?</t>
  </si>
  <si>
    <t>6.1. Sobre a Gestão da Qualidade (art. 82 a 125), você concorda com:c) a simplificação das disposições relacionadas à verificação/medição/calibração de equipamentos (art. 91 e 92)?</t>
  </si>
  <si>
    <t>6.1. Sobre a Gestão da Qualidade (art. 82 a 125), você concorda com:  d) a adoção de disposição mais específica a respeito das medições de temperatura (art.94)?</t>
  </si>
  <si>
    <t>6.1. Sobre a Gestão da Qualidade (art. 82 a 125), você concorda com:  e) a disposição sobre o uso de equipamento de refrigeração exclusivo pela Central de Distribuição, na condição prevista pelo art. 95?</t>
  </si>
  <si>
    <t>6.1. Sobre a Gestão da Qualidade (art. 82 a 125), você concorda com:  f) a proibição prevista pelo art. 99? </t>
  </si>
  <si>
    <t>6.1. Sobre a Gestão da Qualidade (art. 82 a 125), você concorda com:  g) o controle de temperatura na área de armazenamento, conforme previsto pelo art. 102?</t>
  </si>
  <si>
    <t>6.1. Sobre a Gestão da Qualidade (art. 82 a 125), você concorda com:  h) a adequação textual proposta para o art. 119?</t>
  </si>
  <si>
    <t>6.1. Sobre a Gestão da Qualidade (art. 82 a 125), você concorda com:  i) a previsão de permanência presencial do profissional que supervisionará a equipe técnica durante o funcionamento do serviço, conforme disposto pelo art. 120?</t>
  </si>
  <si>
    <t>6.2. Quanto à redação e compreensão do texto contido neste Capítulo, há alguma necessidade de ajuste/adequação?</t>
  </si>
  <si>
    <t>7.1. Você concorda com as alterações, adequações e exclusões realizadas na seção Rastreabilidade do material biológico (art. 126 a 137), acima sinalizadas?</t>
  </si>
  <si>
    <t>Especifique e justifique: </t>
  </si>
  <si>
    <t>7.2. Você concorda com a adequação redacional realizada?</t>
  </si>
  <si>
    <t>7.3. Você concorda com as alterações e inclusões realizadas nas seções dedicadas às Fases Analítica e Pós-analítica e Metodologia Própria (art. 153 a 176), acima sinalizadas?</t>
  </si>
  <si>
    <t>7.4. Quanto à redação e compreensão do texto contido neste Capítulo, há alguma necessidade de ajuste/adequação?</t>
  </si>
  <si>
    <t>8.1. Você concorda com a disposição de execução de CIQ e CEQ, exclusivamente, in loco?</t>
  </si>
  <si>
    <t>8.2. Você concorda com a inclusão do relatório de desempenho do CEQ como forma de documentar a GCQ?</t>
  </si>
  <si>
    <t>8.3. Você concorda com a obrigatoriedade de CIQ para todo serviço que executa EAC?</t>
  </si>
  <si>
    <t>8.4. Você entende que a exclusão realizada foi adequada? </t>
  </si>
  <si>
    <t>8.5. Você concorda com a adequação textual realizada?</t>
  </si>
  <si>
    <t>8.6. Você concorda com a possibilidade de adoção de formas alternativas de avaliação de precisão do sistema analítico, nas situações descritas?</t>
  </si>
  <si>
    <t>8.7. Você concorda com as adequações redacionais realizadas?</t>
  </si>
  <si>
    <t>8.8. Você concorda com a permissão de não realização de controle interno de qualidade, nos termos estabelecidos?</t>
  </si>
  <si>
    <t>Justifique e, caso necessário, apresente sua sugestão de ajuste(s):</t>
  </si>
  <si>
    <t>8.9. Você concorda com as obrigatoriedades de controle externo de qualidade explicitadas nos art. 191 e 194?</t>
  </si>
  <si>
    <t>8.10. Você concorda com a alteração proposta?</t>
  </si>
  <si>
    <t>8.11. Você concorda com a adequação redacional realizada?</t>
  </si>
  <si>
    <t>8.12. Quanto à redação e compreensão do texto contido neste Capítulo, há alguma necessidade de ajuste/adequação?</t>
  </si>
  <si>
    <t>9.1. Sobre o texto da Minuta, sua estrutura e disposições normativas, você está de acordo?</t>
  </si>
  <si>
    <t>Especifique com qual(ais) estrutura(s) ou disposição(ões) normativa(s) você não está de acordo. Justifique sua resposta!</t>
  </si>
  <si>
    <t>9.2. Você entende que alguma realocação de artigo, reagrupamento/reorganização dos assuntos ou outra alteração na estrutura proposta seria necessária? </t>
  </si>
  <si>
    <t>9.3. Além das alterações sinalizadas neste formulário, há algum outro aspecto importante que apesar de discutido e consensuado, não foi aqui considerado, e que merece ser explicitado e referendado nesta Consulta Dirigida?</t>
  </si>
  <si>
    <t>Especifique o assunto, o artigo que foi proposto pelo grupo de trabalho e não está transcrito na Minuta:</t>
  </si>
  <si>
    <t>9.4. Dentre as alterações sinalizadas, identifica-se alguma mudança crítica que não tenha sido discutida e consensuada pelo grupo de trabalho – e que, por isso, merece ser removida do texto apresentado. </t>
  </si>
  <si>
    <t>Identifique e justifique:</t>
  </si>
  <si>
    <t>9.5. Comentários e considerações adicionais podem ser compartilhados aqui, caso julgue necessário.</t>
  </si>
  <si>
    <t>2025-04-24 16:31:22</t>
  </si>
  <si>
    <t>Conselho Profissional</t>
  </si>
  <si>
    <t>Centro-Oeste</t>
  </si>
  <si>
    <t>Brasília - DF</t>
  </si>
  <si>
    <t>Não atuo diretamente com Análises Clínicas, no entanto, sou assessora técnica do CFBio e por isso o interesse na temática.</t>
  </si>
  <si>
    <t>ass.tecnica@cfbio.gov.br</t>
  </si>
  <si>
    <t>A definição do inciso “XXIII - Laboratório de Anatomia Patológica” gera confusão em sua interpretação ao incluir análises que não são de exclusividade médica e está em conflito com o artigo 33 da norma, ao não classificar o que seria um laboratório de citopatologia.</t>
  </si>
  <si>
    <t>A definição do inciso XXIII – “Laboratório de Anatomia Patológica” gera confusão em sua interpretação por causa da Lei do Ato Médico (Lei nº 12.842, de 10 de julho de 2013).
O conceito de “Laboratório de Anatomia Patológica” ocasiona dificuldades para a atuação em citopatologia e patologia molecular por profissionais de nível superior que não sejam médicos, devido a uma interpretação corporativista de tal inciso.
Quando foi sancionada a Lei nº 12.842/2013, conhecida como Lei do Ato Médico, ficou estabelecido que a indicação, a execução de biópsias e a emissão de laudos de exames anatomopatológicos são atos privativos de médicos. Na mesma lei, porém, está expresso que exames de análises clínicas, toxicológicas, de biologia molecular, genéticas e citopatológicas não constituem área privativa da Medicina.
Desse modo, há diferença entre:
1.	laboratórios que realizam apenas exames privativos de médicos;
2.	laboratórios que, além desses, executam exames não privativos; e
3.	laboratórios que realizam somente exames não privativos (por exemplo, unidades exclusivas de biologia molecular ou citopatologia).
Um mesmo laboratório pode, no mesmo espaço físico, executar análises anatomopatológicas (macroscopia e microscopia) de um fragmento biopsiado e, paralelamente, análises citopatológicas e de biologia molecular. O próprio laudo anatomopatológico pode conter dados oriundos dessas outras metodologias, o que não torna as análises de biologia molecular em “exames anatomopatológicos”.
O problema surge quando diversas análises são agrupadas sob a denominação “laboratório de anatomia patológica”, embora a legislação não inclua citopatologia e biologia molecular nesse conceito. Há relatos de biólogos impedidos de assinar laudos de biologia molecular porque o setor está alocado no “laboratório de anatomia patológica” e, por consequência, subentende-se que apenas médicos poderiam subscrever quaisquer laudos ali emitidos.
Ressalte-se que não se trata de o biólogo assinar um laudo anatomopatológico que contenha dados moleculares, trata-se de poder assinar seu próprio laudo, exclusivo de biologia molecular, sem impedimentos internos.
Há, portanto, duas situações distintas:
•	incluir resultados de citopatologia ou biologia molecular dentro de um laudo anatomopatológico amplo;
•	permitir que o profissional responsável pelos exames não privativos assuma a responsabilidade técnica e intelectual, assinando o respectivo laudo do exame que ele mesmo realizou.
De fato, laudos anatomopatológicos que apresentem dados além da macroscopia e microscopia deveriam identificar quem realizou esses procedimentos, sobretudo quando não foi o médico signatário. Se um biólogo, biomédico ou farmacêutico executou a análise molecular, deve poder assinar o laudo específico e, no mínimo, ser citado no laudo anatomopatológico que incorpore seus resultados.
É imprescindível definir claramente o que é exame anatomopatológico e diferenciá-lo de análises clínicas, toxicológicas, de biologia molecular, genéticas e citopatológicas. O conceito atual leva a crer que vários tipos de exame — que não se enquadram nas análises de macroscopia e microscopia — também seriam anatomopatológicos, o que não corresponde à realidade técnica e científica.
Diante do exposto, as análises de citopatologia e patologia molecular não deveriam constar dentro da definição de “laboratório de anatomia patológica” nos termos em que estão descritas hoje e apresentadas.
Além disso, a minuta da norma apresentada conflita com o artigo 33, já que há a menção de laboratório de citopatologia.</t>
  </si>
  <si>
    <t>Inclusão de conceito exclusivo para Laboratório de Citopatologia e Laboratório de Genética e Biologia Molecular; ou 
Revisão do conceito de Laboratório de Anatomia Patológica.</t>
  </si>
  <si>
    <t>Artigo 5º. Inclusão de dois incisos com os seguintes conceitos:
Laboratório de Genética e Biologia Molecular: Estabelecimento Assistencial de Saúde (EAS) que realiza análises genéticas e moleculares de quaisquer tipos de amostras biológicas, tais como sangue, tecidos, órgãos, fluidos corporais, células, pelos e outras matrizes, com o objetivo de detecção, confirmação ou exclusão de alterações no material genético que possam estar associadas a doenças hereditárias, genéticas, infecciosas ou neoplásicas, além de identificação pessoal ou estabelecimento de relações biológicas de parentesco, compreendendo as fases pré-analítica, analítica e pós-analítica.
Laboratório de Citopatologia: Estabelecimento Assistencial de Saúde (EAS) que realiza exames citopatológicos em diversos tipos de amostras celulares obtidas por métodos não invasivos, tais como raspados e escovados de mucosas, líquidos corporais (urina, liquor, líquidos pleural, peritoneal, pericárdico e sinovial), secreções, escarro, células esfoliadas espontaneamente ou induzidas, entre outras matrizes, com a finalidade de rastrear, detectar, classificar, confirmar ou excluir alterações citomorfológicas indicativas de processos infecciosos, inflamatórios, degenerativos, pré-neoplásicos ou neoplásicos, bem como monitorar terapias e acompanhar a evolução de doenças, compreendendo integralmente as fases pré-analítica, analítica e pós-analítica.
OU
Artigo 5º. Modificação do inciso XXIII - Laboratório de Anatomia Patológica, para:
XXIII - Laboratório de Anatomia Patológica: Estabelecimento Assistencial de Saúde (EAS) que realiza as atividades relacionadas aos exames anatomopatológicos (macroscopia e microscopia) por biópsia, incluindo o ato da punção aspirativa por agulha fina, além de outros exames, mas não de maneira exclusiva nestes laboratórios, dos exames de citopatologia, imuno-histoquímica, imunofluorescência e de biologia molecular.</t>
  </si>
  <si>
    <t>Deve-se incluir também o Laboratório de Genética e Biologia Molecular, caso seja opção em manter diferentes conceitos de laboratório, além da inclusão dos conceitos desses tipos de laboratório no artigo 5º. Ou, deve-se optar pela supressão da inclusão do Laboratório de Citopatologia, visto tal tipo de laboratório não ser descrito no artigo 5º, mas desde que com a revisão e modificação do inciso XXIII - Laboratório de Anatomia Patológica apresentada, para que fique claro que exames de patologia molecular (biologia molecular) e de citopatologia não são exames exclusivos dos laboratórios de anatomia patológica, para que não se confunda exames tradicionais anatomopatológicos (microscopia e macroscopia).</t>
  </si>
  <si>
    <t>2025-04-28 20:16:35</t>
  </si>
  <si>
    <t>Sudeste</t>
  </si>
  <si>
    <t>Rio de Janeiro - Rio de Janeiro (RJ)</t>
  </si>
  <si>
    <t>Diretor Executivo - Controllab Controle de Qualidade para Laboratórios LTDA</t>
  </si>
  <si>
    <t>Sugerimos alterar a definição de Provedor de Ensaio de Proficiência retirando o trecho final da definição, pois o escopo do ensaio pode ir além da simples comparação de resultados analíticos, incluindo a oferta de indicadores que auxiliam os laboratórios no monitoramento e aprimoramento contínuo de seu desempenho nos processos dos Serviços de EAC.
---- De ---- 
XXXVII - Provedor de Ensaio de Proficiência: estabelecimento acreditado conforme a norma ISO/IEC 17043 responsável pela condução de Programas de Ensaio de Proficiência e produção de amostra controle de CEQ, utilizados para monitoramento analítico dos exames;
---- Para ----
XXXVII - Provedor de Ensaio de Proficiência: estabelecimento acreditado conforme a norma ISO/IEC 17043 responsável pela condução de Programas de Ensaio de Proficiência;</t>
  </si>
  <si>
    <t>Para Consultórios Isolados como Tipo II, sugerimos discutir e chegar a um consenso com o grupo técnico.</t>
  </si>
  <si>
    <t>Sugerimos discutir e chegar a um consenso com o grupo técnico.</t>
  </si>
  <si>
    <t>Sugerimos que as questões 3.21 (c) e 3.21 (e) sejam desconsideradas para a análise normativa, já que podem ter distorções quanto as boas práticas laboratoriais e referências nacionais e internacionais. Tais pontos não podem ser colocado como opcionais para o funcionamento desses serviços.
Os artigos 50, 51 e 52 da minuta da RDC incorporam requisitos já estabelecidos desde a RDC 302/2005 e mantidos na RDC 786/2023. Todos os Tipos de Serviço que realizam Exames de Análises Clínicas (EAC) deve contar com profissionais devidamente capacitados e participar de programas de CIQ e CEQ. Esses dispositivos reforçam a natureza obrigatória dessas práticas e asseguram a conformidade com as normas nacionais e com diretrizes internacionais.</t>
  </si>
  <si>
    <t>Sugestão de alteração ao Art. 85:
Propomos a modificação dos parágrafos deste artigo (1º e 2º), considerando que a comparação com o mercado é uma prática essencial e deve ser tratada como requisito para os estabelecimentos que executam Serviços EAC. A comparação com pares é amplamente recomendada por diretrizes nacionais e internacionais e já é adotada por diversos hospitais e laboratórios por meio de programas de comparações interlaboratoriais. Essa prática permite aos estabelecimentos avaliar seu desempenho de forma contextualizada, promovendo decisões mais assertivas e a melhoria contínua da qualidade.
Dessa forma, sugerimos que os parágrafos 1º e 2º do Art. 85 sejam reformulados da seguinte maneira:
---- De ----
§1º O monitoramento da efetividade do PGQ deve ser baseado em referência bibliográfica.
§2º É permitido ao Serviço que executa as atividades relacionadas ao EAC, o monitoramento da efetividade do PGQ, por meio de Programas de Ensaio de Proficiência.
---- Para ----
§1º O Serviço que executa as atividades relacionadas ao EAC deve monitorar a efetividade do PGQ por meio de programa executado por provedores de ensaios de proficiência.
§2º Quando não disponível, é permitido o monitoramento da efetividade do PGQ baseada em referência bibliográfica.</t>
  </si>
  <si>
    <t>Sugerimos adotar um termo abrangente que substitua “remessa” e englobe todas as etapas de envio, armazenamento, transporte e recepção de material. Assim, o Controle Interno da Qualidade (CIQ) será acionado sempre que houver qualquer alteração nesses processos, deixando mais evidente quando deve ser aplicado. Essa mudança de nomenclatura promove o uso racional dos recursos sem comprometer a segurança e a qualidade dos exames.
---- De ----
Art. 189. Para o EAC realizado com produtos para diagnóstico in vitro de uso único, o CIQ deve ser realizado, no mínimo, a cada troca de lote, a cada remessa e conforme as instruções do fabricante.
Parágrafo único. Caso o produto para diagnóstico in vitro de uso único utilize equipamento de medição na execução do EAC, o CIQ deve ser realizado a cada manutenção preventiva e manutenção corretiva.
---- Para ----
Art. 189. Para o EAC realizado com produtos para diagnóstico in vitro de uso único, o CIQ deve ser realizado, no mínimo, a cada troca de lote, caso seja observado alterações nas condições previstas de armazenamento, transporte e recebimento do material utilizado como controle e conforme as instruções do fabricante.
Parágrafo único. Caso o produto para diagnóstico in vitro de uso único utilize equipamento de medição na execução do EAC, o CIQ deve ser realizado a cada manutenção preventiva e manutenção corretiva.</t>
  </si>
  <si>
    <t>Sugerimos adotar um termo abrangente que substitua “remessa” e englobe todas as etapas de envio, armazenamento, transporte e recepção de material. Assim, o Controle Interno da Qualidade (CIQ) será acionado sempre que houver qualquer alteração nesses processos, deixando mais evidente quando deve ser aplicado. Essa mudança de nomenclatura promove o uso racional dos recursos sem comprometer a segurança e a qualidade dos exames.
---- De ----
Art. 190. É permitido ao Serviço que executa as atividades relacionadas ao EAC a não realização de CIQ a cada troca de lote, quando for utilizado produto para diagnóstico in vitro de uso único que possua certificado fornecido pelos programas de certificação lote a lote, desde que com a aprovação do lote em uso e que seja realizado CIQ a cada remessa e conforme as instruções do fabricante.
§1º O certificado fornecido por programas de certificação lote a lote deve ser mantido pelo Serviço que executa as atividades relacionadas ao EAC e estar disponível para a autoridade sanitária competente.
§2º Para os EAC que requeiram produtos para diagnóstico in vitro não contemplados no caput, o CIQ deve ser realizado, no mínimo, a cada corrida analítica, conforme as instruções do fabricante, a cada manutenção preventiva e a cada manutenção corretiva.
---- Para ----
Art. 190. É permitido ao Serviço que executa as atividades relacionadas ao EAC a não realização de CIQ a cada troca de lote, quando for utilizado produto para diagnóstico in vitro de uso único que possua certificado fornecido pelos programas de certificação lote a lote, desde que com a aprovação do lote em uso, sem alterações nas condições previstas de armazenamento, transporte e recebimento do material utilizado como controle e conforme as instruções do fabricante. 
§1º O certificado fornecido por programas de certificação lote a lote deve ser mantido pelo Serviço que executa as atividades relacionadas ao EAC e estar disponível para a autoridade sanitária competente.
§2º Para os EAC que requeiram produtos para diagnóstico in vitro não contemplados no caput, o CIQ deve ser realizado, no mínimo, a cada corrida analítica, conforme as instruções do fabricante, a cada manutenção preventiva e a cada manutenção corretiva.</t>
  </si>
  <si>
    <t>Os artigos 179, 183, 188, 191 e 194 da Minuta de Revisão da RDC786/2023 trazem pontos que já estava previsto na RDC 302/2005 e RDC 786/2023. A mudança de numeração do antigo artigo 149 (RDC786/2023) para o artigo 185 (Minuta da RDC) na proposta atual não eliminou nenhum requisito, apenas o reorganizou. Ou seja, essas obrigações já eram parte integrante das normas vigentes e não representam acréscimos ou novidades.
Além disso, os processos de CIQ e CEQ só cumprirão seu propósito se executados diretamente no local onde os exames de Análises Clínicas ocorrem. Transferi-los para outra unidade, mesmo que seja do mesmo grupo, prejudica a rastreabilidade, a precisão dos resultados e coloca em risco a segurança do paciente. 
A adoção de métodos alternativos em substituição ao CIQ e CEQ não é um recurso opcional, mas uma exigência alinhada com as melhores práticas internacionais. 
Diante disso, as questões 8.1, 8.3, 8.4, 8.6 e 8.9, ao sugerirem alguma flexibilização, podem induzir a respostas equivocadas e comprometer decisões regulatórias. Recomendamos que essa questões também sejam desconsideradas para análise regulatória.</t>
  </si>
  <si>
    <t>A Minuta de Revisão da RDC nº 786/2023 demonstra o compromisso da ANVISA com o fortalecimento do controle da qualidade, incorporando práticas alinhadas às diretrizes nacionais e aos padrões internacionais. Com relação a Consulta Dirigida, sugerimos apenas pequenos ajustes, com o objetivo exclusivo de aprimorar a redação do documento.
Gostaríamos de parabenizar mais uma vez a ANVISA pela atual RDC nº 786/2023, norma que já vem recebendo reconhecimento internacional, onde modela de foram proporcional o Controle da Qualidade, considerando o tipo de estabelecimento (farmácia, consultório isolado e laboratórios) e o volume de exames que realiza. Destacamos, ainda, os avanços trazidos pela nova regulamentação no âmbito da qualidade, alinhados a referências internacionais, tanto na adoção de indicadores no Programa de Garantia da Qualidade (PGQ) quanto no fortalecimento do Controle Externo da Qualidade (CEQ), aplicáveis a todos os equipamentos. Essas iniciativas têm sido amplamente mencionadas em congressos internacionais, evidenciando a relevância da regulamentação brasileira no cenário global.
--- INDICADORES ---
Os indicadores de desempenho são ferramentas essenciais para a gestão de estabelecimentos que realizam Exames de Análises Clínicas (EAC). Eles permitem o monitoramento objetivo da eficácia do sistema de gestão da qualidade, da robustez das ações de garantia da qualidade e da confiabilidade dos controles implementados.
Associada aos indicadores, a participação em programas de comparação interlaboratorial potencializa a identificação precoce de desvios, a análise de tendências a partir de dados históricos e a avaliação contínua dos processos laboratoriais. Essa abordagem permite a implementação de melhorias baseadas em evidências, fortalecendo a segurança dos resultados e aumentando a confiança dos usuários nos serviços prestados.
A participação em programas de monitoramento de indicadores permite ao estabelecimento: 
•	monitorar o desempenho dos processos relacionados à execução dos EAC; 
•	mensurar a evolução de sua performance em comparação aos seus pares; 
•	fornecer subsídios às inspeções realizadas pelas VISAs locais e às avaliações regulatórias da ANVISA.
Como exemplo, destacamos o Edital de Chamamento nº 16, de 22 de novembro de 2022, que reforçou a importância do monitoramento de indicadores nas fases pré-analítica e analítica para exames relacionados à Monkeypox.
Adicionalmente, a Agência Nacional de Saúde Suplementar (ANS) também estabelece, em suas resoluções, a obrigatoriedade do monitoramento de indicadores de desempenho em serviços de saúde.
Com a publicação da RDC nº 786/2023, o setor laboratorial passou a dedicar ainda mais atenção a essas práticas, aderindo progressivamente às novas exigências e se alinhando às tendências internacionais de qualidade e segurança.
--- CEQ em todos os EQUIPAMENTOS ---
Com base nessas considerações, aproveitamos para registrar nossas considerações sobre a importância do Controle Externo da Qualidade (CEQ) em todos os equipamentos.
Desde a minuta disponibilizada pela então diretora Dra. Cristiane Jourdan (da DIR3), em 2022 (Minuta de Resolução da Diretoria Colegiada DIRE3 1952470 SEI 25351.217681/2017-36), e discutido junto com a Dra. Daniela Marreco Cerqueira (da DIR3) em 4/2023, a ANVISA já demonstrava sua preocupação com o atendimento integral dos requisitos mínimos para o monitoramento da qualidade analítica dos exames laboratoriais. Já na época, foi questionado se a validação e verificação entre equipamentos não poderia substituir o CEQ em todos os equipamentos e nesse momento foram apresentadas e debatidas referências internacionais apresentadas no decorrer desse conteúdo, confirmando essa necessidade pela RDC786/2023 deliberada pelo Dr. Alex Campos.
O CEQ e os estudos de comparabilidade entre sistemas são ferramentas complementares, e não substitutivas. Cada uma cumpre objetivos distintos no monitoramento da qualidade dos resultados laboratoriais:
•	CEQ: Verifica a exatidão dos resultados laboratoriais frente a um consenso interlaboratorial, por meio da análise de amostras simuladas de pacientes, em condições normais de rotina.
•	Estudo de comparabilidade entre sistemas: Avalia a consistência interna dos resultados dentro do laboratório, comparando instrumentos e métodos distintos.
Para aprofundar o conhecimento sobre as funcionalidades do Controle Externo da Qualidade (CEQ) e os estudos de comparabilidade entre equipamentos, recomendamos a leitura do livro Gestão da Fase Analítica do Laboratório. A obra reúne referências nacionais e internacionais e demonstra que essas ferramentas são complementares, e não substitutivas.
A participação no CEQ de forma abrangente permite ao estabelecimento:
•	Detectar variações específicas por equipamento: Facilitando intervenções corretivas direcionadas.
•	Assegurar a harmonização dos resultados: Garantindo a equivalência dos laudos independentemente do equipamento utilizado.
•	Comprovar a conformidade dos processos analíticos: Demonstrando que todos os sistemas utilizados estão operando dentro dos critérios estabelecidos de qualidade.
Essas práticas são essenciais e complementares para assegurar que os resultados liberados ao paciente sejam exatos, comparáveis e confiáveis, independentemente do instrumento empregado.
Realizar o CEQ “em apenas um equipamento” não assegura a qualidade de todos os demais instrumentos, mesmo que sejam do mesmo modelo e método. Equipamentos idênticos podem apresentar variações de desempenho em função de fatores como:
•	Volume de exames;
•	Diferenças de calibração;
•	Estado de conservação;
•	Frequência e qualidade da manutenção;
•	Lotes distintos de reagentes ou calibradores;
•	Pequenas variações ambientais (temperatura, umidade).
Portanto, cada equipamento deve ser avaliado individualmente por meio do CEQ, para que desvios sejam identificados e medidas corretivas específicas possam ser implementadas.
Adicionalmente, é importante esclarecer que, quando referências bibliográficas orientam que o controle de qualidade deve ser utilizado da mesma forma que uma amostra de paciente, isso significa que não pode haver tratamento especial à amostra de controle (como selecionar o melhor operador). Em nenhum momento essa recomendação implica que o controle não deva ser realizado em todos os equipamentos.
Cabe destacar que o CEQ deve replicar a rotina normal do laboratório, sem seleção ou manipulação de resultados. Por isso, o correto é realizar o CEQ de forma independente em cada equipamento que efetivamente libera resultados clínicos, tratando cada sistema como uma entidade analítica separada, assegurando controle externo contínuo.
Sobre as normas internacionais, destacamos que:
•	A norma ISO 15189:2022 estabelece que: "O laboratório deve monitorar o desempenho de seus métodos de exame por comparação com resultados de outros laboratórios. Isso inclui participação em programas de EQA apropriados para os exames realizados." (Seção 7.3.7.3(a)) E adicionalmente: "Quando diferentes métodos ou equipamentos são utilizados para um exame, o laboratório deve especificar procedimento para estabelecer a comparabilidade dos resultados." (Seção 7.3.7.4) A norma é clara ao indicar que a equiparação de métodos ou equipamentos é complementar, e não substitui a participação em Programas de Avaliação Externa da Qualidade (EQA).
•	O CAP e outras normas internacionais cobram os estudos de comparabilidade interna, mas não eximem a obrigação de monitoramento externo da qualidade dos instrumentos usados clinicamente. Por isso, o CAP em seu checklist, enfatizem a importância da comparabilidade entre instrumentos, elas não dispensam a necessidade de monitorar externamente o desempenho analítico individual dos equipamentos usados na rotina. A comparação interna entre instrumentos é fundamental, mas não garante a rastreabilidade externa dos resultados de cada sistema.
•	Na França, o Decreto nº2016-46 de 26 janeiro de 2016, que regulamenta os laboratórios clínico (link: https://www.legifrance.gouv.fr/jorf/id/JORFTEXT000031912641), é explícito quanto à exigência do uso de CEQ em todos os equipamentos.
Assim, a exigência de que o CEQ contemple todos os equipamentos representa uma evolução significativa da RDC nº 786/2023, alinhando-se às melhores práticas internacionais de qualidade, segurança laboratorial e ao modelo organizacional brasileiro atual. Essa atualização assegura que, independentemente do porte do laboratório — desde pequenos estabelecimentos até grandes operações com linhas de produção compostas, por exemplo por mais de 20 equipamentos do mesmo modelo, todos processando amostras de pacientes — a qualidade analítica seja aplicada de forma proporcional à complexidade e ao volume de exames realizados.
Além disso, em um estudo recente conduzido pela Controllab, disponibilizado no link [https://drive.google.com/file/d/1MLGwdx-Oe-vplrOGDIqfvTOqL7xixI2q/view?usp=sharing], apresentamos esses dados ao Grupo Técnico demonstrando a importância do CEQ em múltiplos sistemas. O estudo, realizado entre outubro/2023 e outubro/2024, envolveu mais de 900 participantes do programa CEQ com múltiplos sistemas, representando cerca de 20% dos participantes da área clínica (de diferentes portes laboratoriais).
O levantamento analisou mais de 70 mil resultados em quatro módulos e revelou que, em grande parte dos casos, mais de 50% dos participantes apresentaram divergência em pelo menos um de seus sistemas para o mesmo analito, passando até de 60% em um dos módulos. Este achado comprova que:
•	O CEQ está cumprindo seu papel de monitoramento identificando falhas em equipamentos utilizados em sua linha de produção, permitindo assim que o erro fosse identificado e corrigido;
•	A mera realização de estudos de comparabilidade interna não garante a qualidade externa;
•	A ANVISA acerta ao exigir a realização do CEQ para todos os sistemas;
•	A medida confere mais segurança aos pacientes atendidos.
Importante ressaltar que não existe cobrança adicional para que os participantes reportem mais de um equipamento no programa de CEQ, mostrando que a prática é viável e acessível. As amostras enviada no CEQ podem ser utilizadas para a quantidade de equipamentos que o volume permitir. Caso a amostra não seja suficiente, o participante pode adquirir amostras adicionais sem pagar a mais pelo serviço.
Em resumo, reforçamos que:
•	CEQ e estudos de comparabilidade são obrigatórios e complementares;
•	O CEQ deve avaliar cada sistema que libera resultados clínicos;
•	A implementação ampla do CEQ é uma medida fundamental de proteção ao paciente, assegurando que todos os resultados liberados atendam aos mais elevados padrões de qualidade.
O papel da regulamentação sanitária é assegurar que as práticas laboratoriais estejam em consonância com princípios fundamentais de segurança, rastreabilidade e confiabilidade dos resultados.
Comprometidos com a excelência laboratorial, reconhecemos que a adoção do Controle Externo da Qualidade (CEQ) para todos os equipamentos representa um avanço essencial para atender à realidade da execução de EAC no Brasil. Essa prática reforça a garantia da qualidade dos resultados liberados por qualquer equipamento utilizado pelos estabelecimentos executores de EAC, consolidando o compromisso com a qualidade assistencial.</t>
  </si>
  <si>
    <t>2025-04-28 12:01:21</t>
  </si>
  <si>
    <t>Vigilância Sanitária estadual</t>
  </si>
  <si>
    <t>Nordeste</t>
  </si>
  <si>
    <t>BRS -IRECÊ - BAHIA</t>
  </si>
  <si>
    <t>FRAMÁCIAS, DROGARIAS, LABORATÓRIOS</t>
  </si>
  <si>
    <t>2 ANOS</t>
  </si>
  <si>
    <t>2025-04-28 14:28:59</t>
  </si>
  <si>
    <t>IRECE - BAHIA</t>
  </si>
  <si>
    <t>LABORATORIOS</t>
  </si>
  <si>
    <t>40 DIAS</t>
  </si>
  <si>
    <t>SEM SUGESTOES</t>
  </si>
  <si>
    <t>2025-04-28 15:34:56</t>
  </si>
  <si>
    <t>Sp- Campinas</t>
  </si>
  <si>
    <t>Atuo em Análises Toxicológicas de Urgência e Emergência e sou o atual presidente da Sociedade Brasileira de Toxicologia SBTOX</t>
  </si>
  <si>
    <t>Proposta de Inclusão de Nova Redação:
Seção I-(objetivo) Esta Resolução se aplica aos serviços que realizam exames de análises clínicas e de anatomia patológica, públicos ou privados, civis ou militares, incluindo aqueles que exerçam atividades de ensino e pesquisa, não se aplicando aos exames exclusivamente de natureza toxicológica.
Art3- remover “toxicologia”
Justificativa:
As análises toxicológicas apresentam particularidades técnico-científicas que as diferenciam dos exames de análises clínicas convencionais, tanto na metodologia (ex.: uso intensivo de espectrometria de massas) quanto nos desdobramentos legais que podem decorrer dos seus resultados.
Muitos requisitos de boas práticas laboratoriais previstos para exames clínicos não se aplicam de forma adequada a exames toxicológicos, o que pode gerar insegurança regulatória e dificultar a implementação prática.
Defende-se que as análises toxicológicas sejam objeto de uma regulamentação específica, dada sua diversidade de substâncias analisadas e a atual ausência de provedores de ensaio de proficiência para grande parte dos testes necessários.
Art4.
Proposta de Inclusão de Parágrafo Adicional:
Parágrafo Único: Esta Resolução também não se aplica aos serviços que realizam exclusivamente exames de análises toxicológicas.
Justificativa:
Além da não aplicação à comercialização de produtos, é essencial esclarecer que exames toxicológicos também estão fora do escopo da RDC nº 786/2023, uma vez que suas características específicas demandam outra abordagem normativa.
A previsão explícita reforçará a interpretação da norma e evitará conflitos regulatórios na fiscalização dos serviços de toxicologia.
Art5
Proposta de Redação no Novo Artigo 119:
Art. 119 Esta Resolução não se aplica aos serviços que realizam exclusivamente exames toxicológicos, os quais serão objeto de regulamentação específica a ser publicada pela Anvisa.
Justificativa:
Consolidar a exclusão da Toxicologia de forma expressa no capítulo de disposições finais ou complementares da norma, reforçando a necessidade de um regulamento próprio para exames toxicológicos.
Prevenir interpretações equivocadas durante processos de inspeção sanitária.</t>
  </si>
  <si>
    <t>Vou me abster dessa questão . A SBTox considera fundamental registrar que não recomenda a aplicação da RDC nº 786/2023 aos laboratórios que realizam exclusivamente análises toxicológicas, especialmente aqueles inseridos em ambientes hospitalares que atuam em urgência e emergência, considerando que as análises toxicológicas possuem particularidades que as diferenciam das análises clínicas convencionais.</t>
  </si>
  <si>
    <t>Vou me abster.</t>
  </si>
  <si>
    <t>Vou me Abster</t>
  </si>
  <si>
    <t>As análises toxicológicas apresentam particularidades técnico-científicas que as diferenciam dos exames de análises clínicas convencionais, tanto na metodologia (ex.: uso intensivo de espectrometria de massas) quanto nos desdobramentos legais que podem decorrer dos seus resultados.
Muitos requisitos de boas práticas laboratoriais previstos para exames clínicos não se aplicam de forma adequada a exames toxicológicos, o que pode gerar insegurança regulatória e dificultar a implementação prática.
Defende-se que as análises toxicológicas sejam objeto de uma regulamentação específica, dada sua diversidade de substâncias analisadas e a atual ausência de provedores de ensaio de proficiência para grande parte dos testes necessários.</t>
  </si>
  <si>
    <t>Vou me abster. Análises Toxicológicas devem ter RDC específica conforme seus diferentes tipos de aplicações e exames.</t>
  </si>
  <si>
    <t>Análises Toxicológicas devem ter RDC específica conforme seus diferentes tipos de aplicações e exames. A RDC 786 não contempla em sua magnitude e segurança os preceitos das analises toxicologicas.</t>
  </si>
  <si>
    <t>Vou me Abster. A SBTox não participou de outras etapas do processo. Seria interessante excluir a toxicologia dessa RDC.</t>
  </si>
  <si>
    <t>A SBTox não participou de outras etapas do processo. Seria interessante excluir a toxicologia dessa RDC.</t>
  </si>
  <si>
    <t>Vou me abster. A SBTox não participou de outras etapas do processo.</t>
  </si>
  <si>
    <t>Proposta de Exclusão das Análises Toxicológicas da RDC nº 786/2023 e Elaboração de Nova RDC Específica
1. Introdução
A presente proposta é apresentada no âmbito da consulta pública referente à revisão da RDC nº 786/2023, que regula o funcionamento de laboratórios clínicos. Após a implementação da norma e sua alteração pela RDC nº 824/2023, foram identificadas dificuldades significativas relacionadas à interpretação e aplicabilidade das disposições referentes às análises toxicológicas, indicando a necessidade de um tratamento normativo distinto para esta área.
2. Justificativas para a Retirada das Análises Toxicológicas da RDC nº 786/2023
Natureza Específica das Análises Toxicológicas: As análises toxicológicas apresentam peculiaridades técnicas, metodológicas e regulatórias que não se alinham de forma plena com os conceitos e exigências aplicáveis aos exames clínicos convencionais. Diferem em aspectos como tipos de amostras biológicas utilizadas (cabelos, unhas, saliva, etc.), tempo de detecção, validação de métodos, interpretação de resultados e necessidade de tecnicas analíticas diferentes daquelas utilizadas em análises clinicas (p ex: espectrometria de massas de alta resolução).
Finalidades Diferenciadas: As análises toxicológicas são frequentemente solicitadas para fins de urgência e emergencia medica  e mtas vezes com desdobramentos forenses, trabalhistas, judiciais e regulatórios, ultrapassando a dimensão assistencial tradicional dos exames clínicos. Essa diferença de finalidade exige requisitos técnicos, operacionais e de rastreabilidade próprios.
Normatização Internacional: Em outros países, as análises toxicológicas contam com regulamentação específica (ex: SAMHSA nos EUA, ISO/IEC 17025 para laboratórios forenses), o que contribui para maior precisão regulatória e qualidade dos serviços prestados.
Redução de Inseguranças Jurídicas: A manutenção das análises toxicológicas na RDC nº 786/2023 pode gerar insegurança jurídica para laboratórios, usuários e órgãos reguladores, uma vez que algumas exigências não se aplicam diretamente ou são ambíguas para a realidade dos exames toxicológicos.
Estímulo à Qualidade e ao Desenvolvimento Técnico: A criação de uma norma específica permitirá a definição de requisitos técnicos mais adequados e atualizados para o setor toxicológico, promovendo melhorias na qualidade dos serviços e na proteção da saúde pública.
3. Proposta de Elaboração de Nova RDC Específica para Análises Toxicológicas
Sugere-se que a Anvisa inicie a construção de uma nova Resolução da Diretoria Colegiada que trate exclusivamente dos laboratórios que realizam análises toxicológicas, contemplando:
Definições específicas sobre os tipos de exames toxicológicos;
Requisitos técnicos e operacionais adaptados à prática toxicológica;
Critérios de validação e verificação de métodos analíticos;
Procedimentos de coleta, transporte, armazenamento e descarte de amostras;
Diretrizes para controle de qualidade interno e participação em ensaios de proficiência adequados;
Normas de rastreabilidade e cadeia de custódia de amostras;
Requisitos para o profissional responsável técnico, considerando a formação e a experiência em toxicologia analítica.
4. Conclusão
A exclusão das análises toxicológicas da RDC nº 786/2023 e a criação de uma nova RDC específica contribuirão para o fortalecimento da regulamentação sanitária nacional, respeitando as particularidades técnicas da área e promovendo a excelência dos serviços laboratoriais prestados à sociedade.</t>
  </si>
  <si>
    <t>2025-04-28 15:23:50</t>
  </si>
  <si>
    <t>Rio de Janeiro/RJ</t>
  </si>
  <si>
    <t>Diretor de Administração</t>
  </si>
  <si>
    <t>pncq@pncq.org.br</t>
  </si>
  <si>
    <t>Incluir exames essenciais para os EAC Tipo III.</t>
  </si>
  <si>
    <t>Já foi retirado a Central de Distribuição.</t>
  </si>
  <si>
    <t>O serviço EAC itinerante será um concorrente dos pequenos e médios laboratórios devem ser retirados.</t>
  </si>
  <si>
    <t>A Norma estabelece que consultório isolado é tipo I.</t>
  </si>
  <si>
    <t>Deve ser retirado o serviço de EAC itinerante.</t>
  </si>
  <si>
    <t>Deve ser retirado da norma o serviço Itinerante.</t>
  </si>
  <si>
    <t>A frequência deve ser no mínimo mensal para os exames essenciais ou ser trimestral para evitar os erros que podem acontecer nestes intervalos.</t>
  </si>
  <si>
    <t>Somente permitido o tipo III e aos Lacéns, estaduais e municipais.</t>
  </si>
  <si>
    <t>1. Incluir o rol mínimo de exames essenciais que um serviço tipo III deve realizar.
2. Excluir o serviço de EAC itinerante.
3. Que as VISAS somente emitam os alvarás para os EACs após a comprovação do CEQ E CIQ, de acordo com o dispositivo desta resolução.
4. Os EACS podem criar uma central de exames para atender a demanda de uma comunidade, semelhante as usinas centrais de sorologias utilizadas pelos Bancos de Sangue. Esta central diminui o perigo de deterioramento e perda das amostras controles pelo transporte direcionado aos laboratórios de apoio.
5. Definição: Laboratório de Apoio - Serviço tipo III autorizado pelo órgão de vigilância sanitária competente que realiza análises em material biológico enviado por somente outro serviço tipo III.</t>
  </si>
  <si>
    <t>2025-04-28 16:49:18</t>
  </si>
  <si>
    <t>Rio de Janeiro / RJ</t>
  </si>
  <si>
    <t>Presidente da Sociedade Brasileira de Análises Clinicas - SBAC</t>
  </si>
  <si>
    <t>A Central de Distribuição já havia sido retirada da RDC 786/2023.</t>
  </si>
  <si>
    <t>Serviço itinerante  deve ser um serviço ocasional para atender demandas especificas do Ministério da Saúde que impliquem na saúde coletiva como por exemplo em pandemias ,em campanhas do Ministério da Saúde.</t>
  </si>
  <si>
    <t>O Tipo I Consultório Isolado já foi extensamente discutido quando da confecção da RDC 786 / 2023 ,voltar a discussão é retrocesso .Laboratório deve continuar tendo a centralidade dos exames de Análises Clinicas. A pulverização e a banalização de exames em nome de acesso à população não é verdadeira.Tem carater outro.Portanto já foi consolidado em 2023 o Consultório Isolado.</t>
  </si>
  <si>
    <t>É o artigo 20 que possibilita que o Consultório isolado seja classificado como serviço TipoI e não o artigo 19.
Esta flexibilização levará a banalização de exames laboratoriais e a falta do uso racional dos mesmos.
A execução de serviços de triagem laboratorial aplica-se a Serviços Tipo I : Farmácia e Consultório Isolado .</t>
  </si>
  <si>
    <t>Apenas para o Tipo II posto de coleta.
O Consultório Isolado, deve existi apenas como Tipo I.</t>
  </si>
  <si>
    <t>O Consultório isolado é tipo I.</t>
  </si>
  <si>
    <t>Este serviço deve atender apenas as demandas do MS , portanto não é um serviço de rotina.</t>
  </si>
  <si>
    <t>Deve ser retirado de serviços de rotina.</t>
  </si>
  <si>
    <t>Deve atender demandas especificas do MS.</t>
  </si>
  <si>
    <t>Retirada do Serviço Itinerante.</t>
  </si>
  <si>
    <t>Os *Estabelecimentos Assistenciais de Saúde* devem possuir os mesmos requisitos, *independente de sua natureza jurídica*:
- Atender a RDC 50/2002 – Dispõe sobre o Regulamento Técnico para planejamento, programação, elaboração e avaliação de projetos físicos de estabelecimentos assistenciais de saúde;
- Atender a RDC 786/2023 - Dispõe sobre os requisitos técnico-sanitários para o funcionamento de Laboratórios Clínicos, de Laboratórios de Anatomia Patológica e de outros Serviços que executam as atividades relacionadas aos Exames de Análises Clínicas (EAC) e dá outras providências;
- Atender as Normas Regulamentadoras relacionadas às condições de higiene e conforto nos locais de trabalho
- Atender a NBR 9050/2021 (versão corrigida) - estabelece critérios e parâmetros técnicos a serem observados quanto ao projeto, construção, instalação e adaptação do meio urbano e rural, e de edificações quanto às condições de acessibilidade
- Atender a Lei 13146/2015 - Lei Brasileira de Inclusão 
- Atender aos regramentos legais dos municípios onde estão instalados</t>
  </si>
  <si>
    <t>O CIQ não interfere na certificação lote a lote. Ele serve para avaliar a execução do teste,do operador e do reagente.</t>
  </si>
  <si>
    <t>A proficiência deve ser no minimo mensal para CQE e diária para CIQ.</t>
  </si>
  <si>
    <t>Esta minuta não retrata a revisão realizada pelo grupo Técnico convidado e a ANVISA.</t>
  </si>
  <si>
    <t>Vide comentarios.</t>
  </si>
  <si>
    <t>Consultorio Tipo I  transformar-se em Tipo II.Não foi exaustivamente discutido. Foi imposta esta mudança. 
Subseção III
Da infraestrutura do Serviço Tipo III
Art. 26. A infraestrutura física do Serviço Tipo III deve atender aos requisitos da Resolução de Diretoria Colegiada - RDC nº 50, de 21 de fevereiro de 2002, e suas atualizações.
Parágrafo único. A estrutura operacional mínima do Serviço Tipo III poderá ser estabelecida em atos normativos específicos.</t>
  </si>
  <si>
    <t>1 - Foi suprimida da RDC 783/2023 a Subseção III
Da infraestrutura do Serviço Tipo III.
Art. 26. A infraestrutura física do Serviço Tipo III deve atender aos requisitos da Resolução de Diretoria Colegiada - RDC nº 50, de 21 de fevereiro de 2002, e suas atualizações.
Parágrafo único. A estrutura operacional mínima do Serviço Tipo III poderá ser estabelecida em atos normativos específicos.O Art.26 é de vital importância para estabelecimentos de saúde submeterem à Vigilância o pedido de Alvará de Laboratório.
2 - Excluir o serviço itinerante;
3 - Que os alvará emitidos pelas VISAS apenas após a comprovaçâo da execução do CIQ e do CEQ,de acordo com o dispositivo desta Resolução 
4 - Definição de laboratorio Tipo III. 
5 - Do item 6. CapituloV ,art 120 - Não concordamos com a alteração da supervisao técnica para presencial. Nao foi esgotada esta duscussão na revisão.
6 - No item do supervisor técnico - A necessidade de supervisor técnico em cada etapa das fazes do laboratório é:
1-Fase pré-analítica; pessoa de nivel médio, treinada pelo responsável técnico do laboratório; 
2-Fase analitica profissional de nível superior treinado pelo Responsável Técnico;</t>
  </si>
  <si>
    <t>2025-04-28 18:28:26</t>
  </si>
  <si>
    <t>Sul</t>
  </si>
  <si>
    <t>PARANÁ- CASCAVEL</t>
  </si>
  <si>
    <t>DIRETOR SECRETARIO DA SBCC</t>
  </si>
  <si>
    <t>Quando há a abertura de um estabelecimento assistencial em saúde (EAS)  é exigido o preenchimento da classificação de atividades CNAE ( CLASSIFICAÇÃO NACIONAL DE ATIVIDADES ECONÔMICAS )  com áreas de atuação, e no caso da citopatologia, existem  duas maneiras de ocorrer esse registro:
1)  LABORATÓRIO DE ANALISES CLINICAS:  CNAE 8640-2/02  ( entre áreas de atuação análises clínicas, toxicologia, citopatologia, biologia molecular, e outras)
2) LABORATÓRIO DE ANATOMIA E CITOPATOLOGIA : CNAE 8640-2/01 ( áreas de atuação, citologia, citopatologia, anatomia patológica, imuno-histoquímica). No caso de Farmacêuticos e Biomédicos, a área de atuação restringe a citologia, citopatologia e imuno-histoquímica, desde que de acordo com a RDC 50.
Na RDC  786, houve uma proposta de novos conceitos de laboratório, sem levar em consideração a situação atual desses laboratórios em plena atividade, como segue:
XX - Laboratório Clínico: Estabelecimento Assistencial de Saúde (EAS) que executa as atividades relacionadas aos exames de análises clínicas, compreendendo as fases pré-analítica, analítica e pós analítica;
XXII - Laboratório de Anatomia Patológica: Estabelecimento Assistencial de Saúde (EAS) que realiza as atividades relacionadas aos procedimentos diagnósticos anatomopatológicos, por biópsia e citopatológicos, incluindo ato da punção aspirativa por agulha fina, imuno-histoquimica, imunofluorescência e patologia molecular, compreendendo as fases pré-analítica, analítica e pós analítica;
Diante dessa nova proposta de conceito na RDC 786, os laboratórios de CNAE 8640-2/01, em pleno funcionamento, com ênfase na citopatologia apenas, não terão a possibilidade direta de implementação da biologia molecular para o rastreamento do CCU, isso segundo conversas e interpretações das vigilâncias sanitárias locais e estadual, ou seja, será necessário a alteração do CNAE 8640-2/01 para 8640-2/02 , o que implicará em custos para essa alteração de contrato social, tempo para sua alteração que só ocorrerá após aprovação da vigilância sanitária, e risco de perda de contratos em vigor conforme ocorre a migração do mudança do exame de rastreamento para esse laboratórios com CNAE 8640-2/01.
Portanto, a nossa sugestão é de mantermos a proposta de inclusão do conceito de laboratório de citologia, conforme propusemos nos debates da revisão de RDC 786, e  sensibilidazados pelos moderadores da  ANVISA, para o impacto do mercado e assistência a população brasileira:
XXIII - Laboratório de Citologia: Estabelecimento Assistencial de Saúde (EAS) que realiza as atividades relacionadas aos exames citopatológicos de qualquer amostras biológicas, imuno-histoquímicos, e de biologia molecular, compreendendo as fases pré-analíticas, analíticas e pós-analíticas.</t>
  </si>
  <si>
    <t>justificado e sugestão proposto acima.</t>
  </si>
  <si>
    <t>XXII - Laboratório de Anatomia Patológica: Estabelecimento Assistencial de Saúde (EAS) que realiza as atividades relacionadas aos procedimentos diagnósticos anatomopatológicos, por biópsia e citopatológicos, incluindo ato da punção aspirativa por agulha fina, imuno-histoquímica, imunofluorescência e patologia molecular, compreendendo as fases pré-analítica, analítica e pós analítica;</t>
  </si>
  <si>
    <t>A necessidade da sala de coleta do consultório isolado ser no mesmo espaço que o consultório. Ha uma dissintonia para as regras do consultório com o posto de coleta. Sou a favor, que seja isolado e siga as mesma regras do posto de coleta.</t>
  </si>
  <si>
    <t>Ha diversos profissionais que podem abrir um consultório isolado, portanto pode se pressupor uma subjetividade dessa classificação inclusive pelos órgãos da vigilância sanitária, podendo resultar numa fragilidade da qualidade desses exames a depender o profissional habilitado, condição estruturante e exame.</t>
  </si>
  <si>
    <t>Para os consultórios,  a realização dos exames poder ocorrer no mesmo espaço físico do consultório.</t>
  </si>
  <si>
    <t>Para o consultório isolado, deve haver uma estrutura separada para coleta, um posto de coleta.</t>
  </si>
  <si>
    <t>Separada do consultório, com a infraestrutura necessária, como o posto de coleta.</t>
  </si>
  <si>
    <t>A depender do exame que esta sendo coletado. Se for um exame que seja possível a realização do CIQ e CEQ, sim, mas para alguns exames isso talvez não seja possível.</t>
  </si>
  <si>
    <t>Acredito que independente da natureza do EAS, as regras devem ser as mesmas. Essa flutuação para administração publica, deve ser pre estabelecida como na administração privada.</t>
  </si>
  <si>
    <t>Maior clareza no objetivo principal</t>
  </si>
  <si>
    <t>Ha uma responsabilidade solidária, incondicionalmente.</t>
  </si>
  <si>
    <t>Conforme apontado nos ajustes acima, ou outros que vierem a contribuir em maior clareza.</t>
  </si>
  <si>
    <t>As normativas devem ser iguais para entidades privadas e públicas. As parcerias publico/privadas devem ser estimuladas e incentivadas.</t>
  </si>
  <si>
    <t>Ha algumas situações em que a fase pre analítica pode e é feita por profissionais de nível técnico. Sou a favor de se ter um responsável técnico pelo processamento, mas não a permanência constante durante o processo pre analítico integral. Destaco o Laboratório de Anatomia patológica e citopatologia.</t>
  </si>
  <si>
    <t>Explicitado acima item 6.1.</t>
  </si>
  <si>
    <t>Inclusão do conceito do conceito:
XXIII - Laboratório de Citologia: Estabelecimento Assistencial de Saúde (EAS) que realiza as atividades relacionadas aos exames citopatológicos de qualquer amostras biológicas, imuno-histoquímicos, e de biologia molecular, compreendendo as fases pré-analíticas, analíticas e pós-analíticas.</t>
  </si>
  <si>
    <t>2025-04-28 18:28:14</t>
  </si>
  <si>
    <t>são paulo</t>
  </si>
  <si>
    <t>Diretora técnica regulatória - CBDL</t>
  </si>
  <si>
    <t>Ressaltamos que existem autotestes que também são regulamentados como uso profissional, desde que registrados na classe de risco mais elevado. Para que não restem dúvidas sugerimos a seguinte redação:
Art. 4º Esta Resolução não se aplica à comercialização de produtos para diagnóstico in vitro classificados como dispositivos regularizados EXCLUSIVAMENTE como  autoteste junto à Anvisa.</t>
  </si>
  <si>
    <t>Para maior clareza da norma há necessidade do Art. 10 fazer referencia aos Art. 189 e 190</t>
  </si>
  <si>
    <t>Para maior clareza há necessidade do Art. 22 fazer referencia aos Art. 189 e 190</t>
  </si>
  <si>
    <t>Sim, para maior clareza recomendamos definir o que e EAS como o espaço físico delimitado, fixo ou itinerante, onde são realizadas as ações de assistência à saúde humana sob responsabilidade técnica;</t>
  </si>
  <si>
    <t>A Central de distribuição deve estar obrigada a implementar um programa de gestão de qualidade adequado às suas atividades para garantir os serviços executados (armazenamento, transporte, ETC..) Registro de amostras, controles de temperatura, gerenciamento dos processos operacionais, dos documentos, etc... são fundamentais para garantir a integridade da cadeia.</t>
  </si>
  <si>
    <t>Para garantir a harmonia regulatória sugerimos que seja adotada a definição da RDC 830/2023 usa a seguinte definição 
Instrumento: equipamento ou aparelho desenvolvido com a intenção de ser usado como um dispositivo médico para diagnóstico in vitro;</t>
  </si>
  <si>
    <t>Revisão do texto com adoção do conceito de Instrumento harmonizado com o RDC 830/2023</t>
  </si>
  <si>
    <t>Todas as etapas desde a coleta da amostra até o seu descarte, incluindo a fase analítica devem ser rastreaveis, isso inclu uma etapa eventual numa central de distribuição para que seja garantida a qualidade em todo o processo do processo.</t>
  </si>
  <si>
    <t>Não, pois a realização do controle lote-a-lote, em substituição ao CIQ e CEQ, previsto no Art. 190 pressupoe que isso ocorre no local do programa de certificação, e  não o proprío local de realização dos testes,no caso dos produtos de uso único.</t>
  </si>
  <si>
    <t>Segundo o Art. 190 É permido ao Serviço que executa as atividades relacionadas ao EAC a não realização de CIQ a cada troca de lote, quando for utilizado produto para diagnós􀆟co in vitro de uso único que possua certificado fornecido pelos programas de certificação lote a lote, desde que com a aprovação do lote em uso, sem alterações nas condições previstas de armazenamento, transporte e recebimento do material utilizado como controle e conforme as instruções do fabricante.
§1º O certificado fornecido por programas de certificação lote a lote deve ser mantido pelo Serviço que executa as atividades relacionadas ao EAC e estar disponível para a autoridade sanitária competente.
§2º Para os EAC que requeiram produtos para diagnóstico in vitro não contemplados no caput, o CIQ deve ser realizado, no mínimo, a cada corrida analítica, conforme as instruções do fabricante, a cada manutenção preventiva e a cada manutenção corretiva.</t>
  </si>
  <si>
    <t>Entendemos que a redação a seguir é mais adequada:
Art. 189. Para o EAC realizado com produtos para diagnós􀆟co in vitro de uso único, o CIQ deve ser realizado no mínimo, a cada troca de lote, caso seja observado alterações nas condições previstas de armazenamento, transporte e recebimento do material utilizado como controle e conforme as instruções do fabricante.
Parágrafo único. Caso o produto para diagnóstico in vitro de uso único utilize equipamento de medição na execução do EAC, o CIQ deve ser realizado a cada manutenção preven􀆟va e manutenção corretiva.</t>
  </si>
  <si>
    <t>2025-04-28 18:22:20</t>
  </si>
  <si>
    <t>São Paulo, SP</t>
  </si>
  <si>
    <t>Coordenador de Relações Governamentais</t>
  </si>
  <si>
    <t>n.a</t>
  </si>
  <si>
    <t>Especificamente no que se refere ao Supervisor de Pessoal Técnico: Compete aos Conselhos Profissionais a definição da adequação atuação dos profissionais de saúde , nesse sentido é o entendimento do STF (ADC 36, ADPF 367, RE 938.837, ADI 3026). Há diversas inovações tencológicas que têm possibilitado a atuação de profissionais de forma mais ampla, sem diminuição da qualidade e/ou segurança do paciente. 
Ao profissional que fica responsável pela unidade de saúde, cabe garantir que os fluxos de segurança e qualidade do atendimento sejam mantidos, atividade que, não necessariamente, é feita de forma presencial.
A própria Lei nº 8.080/1990, com a redação dada pela Lei nº 14.510/2022, autoriza a prestação remota de serviços relacionados a todas as profissões da área da saúde. Entende-se que a ANVISA e as demais Vigilâncias do país devem exercer seu poder de polícia para garantir a adequada assistência à população, mas a limitação de atividade profissional deve seguir o disposto nas legislações de cada profissão e, claramente, nas demais leis que regem a atividade de saúde no país. 
A ANVISA é vinculada ao princípio da legalidade e não pode limitar a atuação de forma mais ampla do que a prevista na Lei nº 8.080/1990.
Propõe-se a manutenção da redação atualmente prevista na RDC nº 786/2023.</t>
  </si>
  <si>
    <t>Propõe-se a exclusão do artigo 60. 
A Lei nº 13.021/2014 define (art. 3º) farmácia como unidade destinada a prestar a assistência farmacêutica, assistência à saúde e orientação sanitária individual e coletiva, "na qual se processe a manipulação e/ou dispensação de medicamentos magistrais, oficinais, farmacopeicos ou industrializados, cosméticos, insumos farmacêuticos, produtos farmacêuticos e correlatos".
Pela leitura do dispositivo, conclui-se que essa assistência é vinculada a medicamentos e não à atividade de análises clínicas. De fato, ao conceituar farmácias, tanto a Lei nº 13.021/2014, quanto a Lei nº 5.991/1973, determina que são estabelecimento de dispensação e comércio de drogas e medicamentos (drogarias) ou de manipulação de fórmulas (farmácia com manipulação), fica bastante clara a intenção do legislador de vincular essa atuação assistencial aos medicamentos e não às análises clínicas.
E não é só! A Lei nº 5.991/1973, em seu artigo 13, é bastante limitadora em relação às atividades que podem ser desenvolvidas nesses estabelecimentos, qual seja: (a) vacinação; e, (b) em dependência distinta e separada, sob a supervisão de farmacêutico bioquímico, manter laboratório de análises clínicas.
Evidente, portanto, que a redação trazida pela ANVISA deve ser excluída, pois muito mais ampliativa e, portanto, contrária à previsão legal.</t>
  </si>
  <si>
    <t>A redação do artigo traz confusão: se por um lado, só o Posto de Coleta é classificado como Tipo II, nos termos do artigo 19, por outro, autoriza que o Consuttório tenha estrutura específica. Assim, a Abramed entende que é necessário detalhar de forma mais substanciosa os itens relativos ao Consultório Isolado que atua como Tipo II. Deve-se considerar que o Consultório Isolado como Tipo II como (a) ser licenciado como Posto de Coleta; ou (b) não ser licenciado como Posto de Coleta. Nessa última hipótese, deve-se detalhar mais aspectos relativos a essa segunda alternativa. A Abramed encaminha à ANVISA planilha com o detalhamento dessa proposta de alteração de redação.</t>
  </si>
  <si>
    <t>Especificamente no que se refere ao art. 25 deve-se proceder com a alteração do Parágrafo único e incluir mais um parágrafo para tratar de Consultório Isolado não licenciado como Posto de Coleta.
Quanto ao parágrafo único: Haverá grande limitação da remessa de material biológico na área de anatomia patológica se for proibido o transporte de amostra biológica por transportador de material biológico, tema que já havia sido superado com a aprovação da RDC nº 824/2024. Propõe-se a modificação da previsão para garantir que transportador de amostra biológica, devidamente licenciado, também possa proceder com a entrega de material biológico a Posto de Coleta, justamente para se evitar a quebra da cadeia de atendimento e aumento no vazio assistencial.
Deve-se considerar, ainda, a necessária autorização da entrega de material autocoletado pelo paciente, como urina e fezes.
Sugestão de nova redação: §1º Excetua-se do disposto no caput, o recebimento de material biológico encaminhado pelo Serviço de EAC Itinerante, o material autocoletado do paciente e pelo transportador de material biológico (RDC nº 504/2021) para o Posto de Coleta.
Quanto à inclusão de novo parágrafoÉ preciso deixar claro que o Consultório Isolado classificado como Tipo II e não licenciado como Posto de Coleta pode entregar material biológico ao Serviço Tipo III.
Sugestão de novo parágrafo: §2º Ao Consultório Isolado classificado como Tipo II e não licenciado como Posto de Coleta é autorizada a entrega de amostra biológica a Serviços Tipo III.</t>
  </si>
  <si>
    <t>Deve-se alterar o artigo 16 para prever a exigência de climatização para Tipo I. Não há razão técnica para se exigir do Serviço Tipo II a climatização e isentar o Serviço Tipo I dessa exigência, pois o tipo de amostra que passarão em ambos são bastante próximos. Propõe-se a alteração para obrigar a climatização para ambos os estabelecimentos ou, ao menos, autorizar o Posto de Coleta a manter ventilização natural também.</t>
  </si>
  <si>
    <t>Deve-se manter a redação do Inciso VIII do art. 27, pois as regras de acessibilidade são ditadas pelos Municípios, e não pela ANVISA.</t>
  </si>
  <si>
    <t>Como já indicado no item 3.9, é preciso detalhar as especificidades do Consultório Isolado que é Tipo II, mas não é licenciado como Posto de Coleta. A Abramed apresenta suas contribuições em planilha apartada.</t>
  </si>
  <si>
    <t>Divergência em relação à redação do artigo 40.
A redação proposta na Consulta Dirigida obrigará que os Laboratórios Clínicos sejam contratantes dos Serviços Itinerantes, definindo o polo contratual, tal como previsto para Laboratório Clínico e Posto de Coleta na atual redação da RDC nº 786/2023. Na Consulta Dirigida em discussão, a ANVISA está revisando a obrigatoriedade de o Laboratório Clínico contratar o Posto de Coleta.
Nesse artigo 40 em específico, a redação traz, para o Serviço Itinerante, lógica parecida, que já está sob revisão da ANVISA.
Como previsto nesta Consulta Dirigida, o Serviço Itinerante poderá existir como serviço autônomo, contratado pelo LAboratório Clínico. Assim, propõe-se a adequação do texto para se evitar problemas de relacionamento contratual que já estão sendo corrigidos nesta Consulta Dirigida.
Sugestão de nova redação:
Art. 40. O Serviço de EAC Itinerante somente pode manter relação contratual com o Serviço Tipo III.</t>
  </si>
  <si>
    <t>A redação está contradizendo o disposto no Parágrafo Único do Artigo 25. Proposta de alteração da redação para garantir que o Posto de Coleta também possa receber EAC de Serviço Itinerante, bem como para garantir que o Serviço Itinerante possa transportar amostra para Central de Distribuição indicada pelo Serviço Tipo III que o contratou. Não há razão para limitar o transporte de amostra biológica pelo Serviço Itinerante à Central de Distribuição. Restrição nesse sentido, aumentará o tempo de exposição da amostra biológica e aumentará o custo ambiental. Afinal, antes de seguir para a Central de Distribuição, o Serviço Itinerante terá que direcionar ao Serviço Tipo III para, aí sim, a amostra biológica ser remetida ao Serviço Tipo III.
Sugestão de nova redação: 
Art. 47. O Serviço de EAC Itinerante somente pode coletar e transportar material biológico para o Posto de Coleta, para Serviço Tipo III que o contratou e para a Central de Distribuição indicada pelo Serviço Tipo III que o contratou.</t>
  </si>
  <si>
    <t>Sugere-se a exclusão dos artigos 56, 59 e 60.
Quanto ao artigo 56: Na maior parte das Vigilâncias Sanitárias do país, cabe ao estabelecimento solicitante do licenciamento sanitário indicar qual é a sua classificação como serviço de saúde (hospital, consultório etc.). Evidentemente que, no fluxo de licenciamento, uma vez constatada pela autoridade sanitária local a inadequação da classificação, é promovida notificação ao estabelecimento para que proceda com as adequações necessárias.
O disposto nesse artigo dá a entender que caberá ao órgão sanitário competente proceder com essa classificação previamente, o que poderá gerar significativos atrasos nos fluxos de licenciamento e aumento de despesas para os demais entes federativos. Desde a edição da Emenda Constitucional nº 128/2022, que incluiu o §7º no artigo 167 da Constituição Federal, é vedado à União impor qualquer encargo financeiro decorrente da prestação de serviço público (no caso sob análise, a vigilância sanitária) sem a previsão da correspondente transferência de recursos financeiros necessários ao seu custeio. 
Por essas razões, propõe-se a exclusão do artigo.
Quanto ao artigo 59: Texto não traz qualquer acréscimo à normativa.
Quanto ao artigo 60: reitera-se resposta dada no item 3.7 desta Consulta Dirigida</t>
  </si>
  <si>
    <t>Nos termos da Lei nº 8.080/1990 (§1º do art. 6º), vigilância sanitária é um conjunto de ação implementada para eliminar, diminuir ou prevenir riscos à saúde, intervindo no meio para controle de bens, bem como da prestação de serviços. A ANVISA foi constituída para viabilizar a proteção da população por intermédico do controle sanitário, inclusive com competência para sujeito à Vigilância Sanitária.
No caso sob análise, a proposta da ANVISA é criar uma ampla flexibilização para realização de EAC para os serviços de natureza pública, sem qualquer ponderação do risco sanitário envolvido na operação e, tampouco, análise de impacto regulatório.
Tendo em conta que os serviços de EAC têm o mesmo risco sanitário, independentemente da natureza jurídica do prestador de serviços, propõe-se a exclusão do dispositivo para garantir a segurança sanitária em quaisquer das situações de atendimento.
A Constituição Federal garante atendimento iqualitário e a todo e qualquer cidadão e classifica todos os serviços como "serviço de relevância pública", não há razão para disponibilizar serviço com maior risco sanitário à população que é atendida pela Administração Pública.
Propõe-se a exclusão dos dispositivos.</t>
  </si>
  <si>
    <t>Compete aos Conselhos Profissionais a definição da adequação atuação dos profissionais de saúde , nesse sentido é o entendimento do STF (ADC 36, ADPF 367, RE 938.837, ADI 3026). Há diversas inovações tencológicas que têm possibilitado a atuação de profissionais de forma mais ampla, sem diminuição da qualidade e/ou segurança do paciente. 
Ao profissional que fica responsável pela unidade de saúde, cabe garantir que os fluxos de segurança e qualidade do atendimento sejam mantidos, atividade que, não necessariamente, é feita de forma presencial.
A própria Lei nº 8.080/1990, com a redação dada pela Lei nº 14.510/2022, autoriza a prestação remota de serviços relacionados a todas as profissões da área da saúde. Entede-se que a ANVISA e as demais Vigilâncias do país devem exercer seu poder de polícia para garantir a adequada assistência à população, mas a limitação de atividade profissional deve seguir o disposto nas legislações de cada profissão e, claramente, nas demais leis que regem a atividade de saúde no país. 
A ANVISA é vinculada ao princípio da legalidade e não pode limitar a atuação de forma mais ampla do que a prevista na Lei nº 8.080/1990.
Sugere-se a manutenção da redação atual da RDC nº 786/2023.</t>
  </si>
  <si>
    <t>Conforme indicado no item 6.1 propõe-se a manutenção da redação atual da RDC nº 786/2023.</t>
  </si>
  <si>
    <t>É preciso adequar o Inciso I do art. 173, a fim de deixar claro que deve-se indicar no laudo o nome e CNES do Serviço que Executa o EAC responsável pela coleta. Como já indicado pela Abramed em inúmeras oportunidades, é bastante comum o Posto de Coleta contratar com Laboratório Clínico que fica responsável por viabilizar o processamento da amostra biológica por meios próprios ou por meio de Laboratório de Apoio Nacional ou Internacional. A remessa da informação para fazer constar no laudo demandará vultuosos investimentos em sistema e não corresponderá a uma melhor transparência para o paciente.
Propõe-se a modificação da redação para prever que deverá ser indicado no laudo o nome do Serviço que executa EAC responsável pela coleta do material biológico, pois é com esse estabelecimento que o paciente mantém relacionamento.
PRopõe-se a seguinte redação: 
art. 173 (...)
I - nome do Serviço que executa EAC responsável pela coleta da amostra biológica, com o respectivo número do CNES;</t>
  </si>
  <si>
    <t>Não houve a exclusão, a previsão foi mantida no art. 185 da Consulta Dirigida. A Abramed entende que é essencial a manutenção de CIQ para todos os equipamentos em uso. Sugere-se a manutenção da previsão do artigo 185.</t>
  </si>
  <si>
    <t>A Abramed apresenta à ANVISA planilha com todas as considerações, artigo por artigo. Os pontos mais críticos para a Abramed, além dos já indicados neste formulário, são: (a) a previsão de que estabelecimentos que não procedam com a violação da embalagem secundária são, para todos os fins, transportadores; e (b) a não previsão de entrega de material biológico autocoletado pelo paciente.
Quanto ao Item "a", propõe-se a inclusão do art. 142-A. .Os estabelecimentos envolvidos no transporte de amostra biológica que não procedam com a violação da embalagem secundária e nem realizam atividades relacionadas à fase analítica e pós-analítica não são classificados como Central de Distribuição e devem seguir o disposto na RDC nº 504/2021, na qualidade de transportador.
Como indicado pela Abramed em muitas oportunidades, atualmente, o transporte de amostra biológicas é regido pela RDC nº 504/2021. Grande parte dos atores do mercado contrata empresas especializadas no transporte de amostra biológica, que ficam responsável pela consolidação das cargas e remessa aos Laboratórios Clínicos nacionais e internacionais, sem a violação da embalagem secundária. Com a edição da RDC nº 786/2023, grande parte das Vigilâncias Sanitárias do país passaram a exigir desses estabelecimentos a habilitação como Central de Distribuição, com todas as exigências de infra-estrutura, pessoal e licenciamento sanitário específico.
A obrigação de esses estabelecimentos manterem esses requisitos atribuíveis à Central de Distribuição criará vazio assistencial enormeo no país, especialmente nas regiões Norte e Nordeste.A Abramed apresentou à ANVISA, em diversas oportunidades, estudo com os vazios assistenciais que serão criados.
Quanto ao item b (entrega de material biológico por paciente), a Abramed sugere a inclusão do art. 65-A. O paciente é autorizado a entregar ao Posto de Coleta e ao Serviço Tipo III materiais biológicos autocoletados.
A redação proposta em Consulta Dirigida não prevê a autorização para os pacientes entregarem materiais autocoletados, o que pode trazer problemas no recebimento de amostras de urina, fezes e outros que sejam coletados por pacientes.</t>
  </si>
  <si>
    <t>Sugestão de alteração do parágrafo único do artigo 20 para a Subseção III da Seção III, que trata de infraestrutura, a fim de que toda a questão de infraestrutura no que se refere ao Tipo II fique no mesmo local.</t>
  </si>
  <si>
    <t>Na última reunião realizada pelo Grupo de Trabalho foi consensuado a mudança da exigência de CEQ para todos os instrumentos de uso. Contudo, a alteração não foi prevista na Consulta Dirigida. Propõe a adequação da redação do artigo 193 para a seguinte nova redação:
Art. 193. O Serviços que Executa EAC deve participar de Programa de Ensaio de Proficiência para cada analito que realiza.
Parágrafo único. Caso o Serviço que executa  EAC tenha mais de um equipamento por analito, deve executar uma avaliação entre equipamentos.
JUSTIFICATIVA:
Nenhuma norma de certificação ou de controle de qualidade do mundo exige que o CEQ seja realizado para cada instrumento de uso. Essa previsão, aliás, nunca constou na minuta da RDC que foi posta em consulta pública e nunca foi discutida de forma substancial com a sociedade civil e, tampouco, foi objeto de Análise de Impacto Regulatório.
Para aqueles que possuem múltiplos equipamentos de mesma marca e modelo, o ensaio de proficiência é testado em apenas um sistema analítico. Inclusive, não é preconizado pelas Normas de Qualidade “repetir” o controle em outro equipamento, porque a amostra de controle deve ser testada da mesma forma que a amostra do paciente. A obtenção de vários resultados permitiria a exclusão de um valor não compatível com os demais, o que vai contra o princípio de controle externo, Programa de Avaliação Externa da Qualidade (“PAEQ”) ou teste de proficiência, executado a partir de materiais desconhecidos que simulam amostras de pacientes.
Para a avaliação de múltiplos equipamentos é usual a comparabilidade entre os aparelhos para garantir que não há diferenças significativas entre os resultados, de acordo com os requisitos das principais Normas para acreditação de Serviços Tipo III. 
Os Checklists do Colégio Americano de Patologistas (“CAP”) estabelecem a realização de controle externo e avaliação de comparabilidade no requisito COM.01300 PT Participation: “The laboratory participates in the appropriate required proficiency testing (PT)/external quality assessment (EQA) program accepted by CAP for the patient testing performed e requisito COM.04250 Comparability of Instruments and Methods - Nonwaived Testing Phase II, If the laboratory uses more than one nonwaived instrument/method to test for a given analyte, the instruments and methods are checked against each other at least twice a year for comparability of results. NOTE: This requirement applies to tests performed on the same or different instrument makes/ models or by different methods, even if there are different reference intervals or levels of sensitivity. It includes primary and back up methods used for patient testing. The purpose of the requirement is to evaluate the relationship between test results using different methodologies, instruments, or testing sites.”
Os estudos de comparabilidade entre equipamentos estão bem estabelecidos pelas normas e são praticados por Serviços Tipo III que seguem as boas práticas e/ou são acreditados pelas Normas de Qualidade, sejam elas nacionais ou internacionais. 
Referências nacionais como o livro Gestão da Fase Analítica do Laboratório, volume I, 2010 da Controllab , dedicaram o capítulo “Equivalência de Sistema Analítico” ao tema, assim como guidelines internacionais que publicam documentos com orientações para as comparações entre equipamentos, por exemplo, EP31-A-IR, 2012, Verification of Comparability of Patient Results Within One Health Care System . 
Complementarmente, o objetivo do ensaio de proficiência é avaliar o desempenho do método/equipamento por meio da comparação interlaboratorial, enquanto a comparabilidade entre equipamentos em um mesmo Laboratório deve garantir a concordância nos resultados dos pacientes independentemente do equipamento em que o teste foi realizado, a partir de critérios pré-estabelecidos. 
Não podemos deixar de apontar que a aquisição de ensaio de proficiência para cada equipamento traria um custo imenso para os Laboratórios de médio e grande porte e não traria maior qualidade para os resultados dos pacientes, visto que outras formas de verificação já são realizadas para cumprir o objetivo de comparabilidade entre equipamentos. 
Por fim, cabe mencionar que os processos de comparação entre múltiplos equipamentos estão descritos e plenamente consolidados pelos Serviços Tipo II e III acreditados por normas nacionais e internacionais que exercem este papel.
Em reunião realizada em junho de 2023, a Comissão de Acreditação de Laboratórios Clínicos (“CALC”) da Sociedade Brasileira de Patologia Clínica/Medicina Laboratorial deu publicidade à seguinte deliberação:
Nenhum item específico da RDC n° 786/2023 será incorporado à Norma PALC neste momento. Os requisitos PALC para a qualidade dos exames laboratoriais são mais estritos e estão harmonizados aos conceitos aceitos pela comunidade científica internacional.  
A CALC também considerou que, em se tratando de um diploma legal, os Laboratórios acreditados devem se empenhar no cumprimento à RDC n° 786/2023, ainda que haja requisitos não compreendidos, discrepantes da praxe do setor e até mesmo irrazoáveis.  
Pela relevância, registra-se que a RDC n° 302/2023 foi completamente harmonizada à Norma PALC e, desde então, havia conformidade entre os Serviços Tipo III acreditados e a regulamentação da Anvisa, tornando possível o diálogo entre eles e a Fiscalização Sanitária. Porém, nos moldes propostos na RDC nº 786/2023, há um provável desencontro entre os objetivos da acreditação, que visa a melhoria contínua da qualidade e o cumprimento das exigências sanitárias.</t>
  </si>
  <si>
    <t>Sim, o artigo 143 veda a entrega de material biológico à Central de Distribuição por Serviço Itinerante. Sugere-se a exclusão do artigo. A vedação à remessa de material biológico à Central de Distribuição por Serviço Itinerante é limitação que não traz aumento da segurança sanitária no transporte de amostra biológica, aumenta os custos do transporte e traz impacto ambiental negativo ao setor.
Na prática, o Serviço Itinerante terá que se direcionar ao Laboratório Clínico para, apenas a partir deste local, disponibilizar o material que, posteriormente - com uma etapa a mais - será remetida à Central de Distribuição, a depender do caso.
Diante desse cenário, a Abramed propõe a exclusão da vedação trazida, tendo em vista não haver fundamento técnico e aumento de custo que não é acompanhamento de uma redução do risco sanitário.
As flexibilizações para serviços de natureza pública também não foram objeto de discussão (artigo 66 e seguintes).</t>
  </si>
  <si>
    <t>A Abramed recomenda a adequação da Seção III, Subseção I para prever duas categorias de Consultório Isolado: os que são licenciados como Posto de Coleta e os que classificados como Tipo II, mas não são licenciados como Posto de Coleta e, portanto, não podem proceder com coleta de sangue, por exemplo.
Os art. 19 e 20 passariam ter a seguinte redação:
Art. 19. (...)
§1º. O Consultório Isolado pode ser enquadrado como Serviço Tipo II para coletar, exclusivamente, amostras biológicas decorrente de atendimento clínico presencial realizado no seu Consultório Isolado.
§2º. O Consultório Isolado que pretenda realizar atividades mais amplas do que o disposto no §1º do art. 19 deve cumprir todos os requitos sanitários exigidos para Posto de Coleta, inclusive os relativos à infraestrutura, procedimentos e licenciamento.
Art. 20. (...)
§1º Ao Consultório Isolado classificado como Serviço Tipo II e não licenciado como Posto de Coleta é permitido vínculo contratual ou societário com mais de um Laboratório Clínico.
§2º. O Consultório Isolado classificado como Serviço Tipo II só pode pode proceder com a coleta de sangue venoso ou arterial se devidamente licenciado com Posto de Coleta.
JUSTIFICATIVA:
A redação apresentada pela ANVISA teve por objetivo garantir que Consultórios procedam com a coleta de exames. A questão é que, nos moldes propostos, não há clareza quanto a diversos aspectos como, por exemplo, a proibição de coletarem sangue venoso ou arterial, a possibilidade de remeterem material biológico a mais de um Laboratório Clínico e etc. Diante disso, a Abramed propõe a inclusão desses parágrafos para esclarecer:
a) que pode haver duas naturezas de Consultório Isolado (uma licenciada como Posto de Coleta e a outra não);
b) que há limitação da coleta de sangue venoso e artéria para Consultório Isolado não licenciado como Posto de Coleta;
c) que há limitação ao tipo de EAC para Consultório Isolado não licenciado como Posto de Coleta, vinculado a sua habilitação profissional.
Além disso, sugere-se a inclusão do art. 32-A. Os requisitos de infraestrutura previstos nesta seção serão exigíveis, para: 
a) as construções novas de estabelecimentos assistenciais de saúde de todo o país;
b) as áreas a serem ampliadas de estabelecimentos assistenciais de saúde já existentes;
c) as reformas de estabelecimentos assistenciais de saúde já existentes e os anteriormente não destinados a estabelecimentos de saúde.
A RDC nº 50/2022, que rege a infraestrutura física de estabelecimentos de saúde, prevê, em seu artigo 1º sua aplicação para áreas ampliadas, novas ou reformadas, propõe-se previsão semelhante para garantir que a norma não retroagirá para infraestrutura já existente. A Constituição Federal garante que a lei não pode prejudicar o direito adquirido, o ato jurídico perfeito e a coisa julgada (Art. 5º, Inciso XXXVI), exigir que os estabelecimentos já constituídos cumpram os novos requisitos de infraestrutura pode ser enquadrado como ato inconstitucional.</t>
  </si>
  <si>
    <t>2025-04-28 18:31:51</t>
  </si>
  <si>
    <t>Rio de Janeiro</t>
  </si>
  <si>
    <t>Ex-Presidente e atual diretor da Sociedade Brasileira de Patologia Clínica/Medicina Laboratorial</t>
  </si>
  <si>
    <t>diretorinstitucional@sbpc.org.br</t>
  </si>
  <si>
    <t>Na definição do EAC tipo I é necessário rever e desfazer a confusão causada pela associação entre EAC tipo I e EAC tipo II (que deveria se restringir a posto de coleta vinculado a um laboratório clínico- evitando possibilitar uma “transição entre EAC tipoI para EAC tipo II -  esse último já contemplado). Ao invés de propor uma "transição" do tipo de serviço, para melhor compreensão cabe dissociar considerando que cada tipo possui pré-requisitos a serem atendidos para que o serviço seja licenciado pela Vig Sanitária.</t>
  </si>
  <si>
    <t>Já citado acima</t>
  </si>
  <si>
    <t>A Central de Distribuição trata-se de uma nova figura nunca antes observada em normativas anteriores. A interpretação dada pela Anvisa considera que sempre haja manipulação de amostras durante a passagem dessas por estruturas físicas existentes, antes de chegarem ao laboratório central. Ocorre que em, não havendo abertura de embalagens e manipulação de amostras, não se justifica que a Anvisa exija a presença de um Responsável Técnico presente durante o expediente, já que a eese profissional cabe descrever processos e assegurar redução de riscos, assim como assegurar a segurança dos referidos processo.</t>
  </si>
  <si>
    <t>Embora a revisão da RDC 302/2005 - tópico da agenda regulatória - que se referia a funcionamento de laboratórios clínicos tenha sido inteiramente deturpada, passando a focar em realização de exames, acreditamos que esse tema mereça futura e ampla discussão com o corpo técnico da Anvisa, de modo a retomar a lógica adotada no texto original da RDC 302/2005</t>
  </si>
  <si>
    <t>É necessário desfazer a confusão causada pela associação entre EAC tipo I e EAC tipo II (que deveria se restringir a posto de coleta vinculado a um laboratório clínico- evitando possibilitar uma “transição entre EAC tipoI para EAC tipo II -  esse último já contemplado).
A possibilidade de classificação de consultórios isolados e farmácias como postos de coleta (serviço tipo II) necessita ser destacada como situação de exceção que só poderá ser considerada com uma descrição detalhada, no novo texto da RDC 786, dos requisitos a serem cumpridos, aí incluídos infraestrutura, de acordo com a RDC 50/2002, e licenciamento concedido pela Vigilância Sanitária Municipal. No que concerne a farmácias o novo texto da RDC 786 deve conter de forma clara e referenciar impedimentos e proibições contidos em outras legislações federais (LEI Nº 5.991, DE 17 DE DEZEMBRO DE 1973)</t>
  </si>
  <si>
    <t>Como já  assinalado em ítem anterior: É necessário desfazer a confusão causada pela associação entre EAC tipoI e EAC tipo II (que deveria se restringir a posto de coleta vinculado a um laboratório clínico- evitando possibilitar uma “transição entre EAC tipoI para EAC tipoII -  esse último já contemplado).
A possibilidade de classificação de consultórios isolados e farmácias como postos de coleta(serviço tipo II) necessita ser destacada como situação de exceção que só poderá ser considerada com uma descrição detalhada, no novo texto da RDC 786, dos requisitos a serem cumpridos, aí incluídos infraestrutura, de acordo com a RDC 50/2002, e licenciamento concedido pela Vigilância Sanitária Municipal. No que concerne a farmácias o novo texto da RDC 786 deve conter de forma clara e referenciar impedimentos e proibições contidos em outras legislações federais(LEI Nº 5.991, DE 17 DE DEZEMBRO DE 1973)</t>
  </si>
  <si>
    <t>Na definição do EAC tipo I e tipo II é necessário rever e desfazer a confusão causada pela associação entre EAC tipo I e EAC tipo II (que deveria se restringir a posto de coleta vinculado a um laboratório clínico- evitando possibilitar uma “transição entre EAC tipoI para EAC tipo II -  esse último já contemplado). Ao invés de propor uma "transição" do tipo de serviço, para melhor compreensão cabe dissociar considerando que cada tipo possui pré-requisitos a serem atendidos para que o serviço seja licenciado pela Vig Sanitária.</t>
  </si>
  <si>
    <t>COnsideramos esse como ponto crítico pois É necessário desfazer a confusão causada pela possibilidade de qualquer consultório coletar amostras  - algo que deveria se restringir a posto de coleta vinculado a um laboratório clínico). Nossa sugestão para o ART 23 - paragrafo é:
§ – No consultório isolado, licenciado como serviço de saúde, será permitida a execução de coletas de EAC vinculadas às especialidades dos profissionais de saúde que nele atuam, desde que a solicitação esteja devidamente fundamentada em critérios clínico-assistenciais e observados os atos profissionais.</t>
  </si>
  <si>
    <t>Nossa resposta é CONCORDAMOS com a OBRIGATORIEDADE - porem como o campo para comentários não estava disponível adicionamos aqui: Como Sociedade Científica, A SBPC/ML considera que, diante dos conhecimentos técnico-científicos existentes atualmente, e normativas já publicadas há décadas pela própria Anvisa, a pergunta não se justifica pois a presença de um profissional capacitado, inclusive para realizar CIQ e CEQ (mencionados em pergunta específica) é essencial para assegurar que as boas práticas laboratoriais sejam respeitadas e cumpridas, sem o que a confiabilidade dos resultados de exames e a segurança do paciente são colocadas em risco</t>
  </si>
  <si>
    <t>As questões referentes à obrigatoriedade da presença de profissional capacitado que devem respeitar as Boas Práticas Laboratoriais (aí incluídos CIQ e CEQ) deve constar dos artigos citados</t>
  </si>
  <si>
    <t>Consideramos a inclusão desse artigo, que nunca foi discutido em reuinioes anteriores entre a Agência e o setor regulado, imoral e anti-ético, além de ferir princípios do SUS (equidade) , pois expoem a população brasileira que recorre a tais serviços administrados pela autoridade pública a um risco maior e inexistente ao observado em laboratórios privados</t>
  </si>
  <si>
    <t>NOSSA RESPOSTA É CONCORDAMOS COM A EXIGÊNCIA de REALIZAÇÃO IN LOCO (pergnta 8.1)   caso respondessemos SIM esse campo de texto nao estaria disponível - Como Sociedade Científica a SBPC/ML considera que, diante dos conhecimentos técnico-científicos existentes atualmente, e normativas já publicadas há décadas pela própria Anvisa, a pergunta 8.1 não se justifica e é IMOPORTUNA, pois a presença de um profissional capacitado é essencial para assegurar que as boas práticas laboratoriais sejam respeitadas e cumpridas, aí incluída a realização de CIQ e de CEQ,  sem o que a confiabilidade dos resultados de exames e a segurança do paciente são colocadas em risco. Esse comentário vale tambem para a pqergunta 8.3</t>
  </si>
  <si>
    <t>Conforme discutido em reuniões anteriores com a equipe técnica da GGTES-Anvisa, há meios comprovados de realizar o CEQ por meio de comparações entre equipamentos diferentes, algo reconhecido e aceito por normas internacionais, dispensando a realização em cada um dos equipamentos</t>
  </si>
  <si>
    <t>Sugerimos constar na RDC 786 que “O CIQ e o CEQ devem ser obrigatoriamente realizados no local onde o EAC é executado, sendo inaceitável a possibilidade de terceirização” e “é admitida a realização do CEQ por meio de comparação entre diferentes equipamentos</t>
  </si>
  <si>
    <t>Alguns itens já respondidos em itens anteriores como, por exemplo , as condições de funcionamento em órgãos de administração pública nunca foram debatidos em reuniões anteriores e deve ser reanalisado inclusive com apoio jurídico</t>
  </si>
  <si>
    <t>2025-04-28 21:50:57</t>
  </si>
  <si>
    <t>Distrito Federal / Brasília</t>
  </si>
  <si>
    <t>Professor / Bioquímico</t>
  </si>
  <si>
    <t>O Art. 119, traz a possibilidade de realização de exames no serviço público por profissionais treinados.
Não concordo, os profissionais devem ser habilitados e não treinados, dessa forma profissionais que não são da área realizam sem a capacidade necessária.</t>
  </si>
  <si>
    <t>Ao classificar como Serviço que executa análises clínicas, abriu brecha para execução de exames em locais inadequados como consultórios, dos quais não concordo.</t>
  </si>
  <si>
    <t>Pelo mesmo motivo acima exposto</t>
  </si>
  <si>
    <t>Classificar Consultório Isolado como Serviço Tipo I é um erro por arte da ANVISA.
Isso permitirá que exames sejam solicitados e realizados em consultórios médicos, assim como a Classificação em serviço Tipo II permitirá se transformarem em postos de coleta, isso é uma atividade antiética, focada comercialmente.
Além disso, se torna impossível as Vigilâncias Sanitárias fazerem o licenciamento de forma a verificar as instalações e condições desses serviços Tipo II (consultório) , porque as Vigilâncias não tem  profissionais suficientes para essa atividade, comprometendo dessa forma a saúde pública, prevaricando em sua atividade fim.</t>
  </si>
  <si>
    <t>Conforme explicado acima, está havendo um equívoco por parte da ANVISA, um erro que será sentido na saúde pública.</t>
  </si>
  <si>
    <t>Não é adequado que consultórios  sirvam de postos de coleta ou realizem exames, isso é totalmente inadequado.</t>
  </si>
  <si>
    <t>Não são suficientes, são inadequados e antiéticos e colocam a saúde pública em risco.</t>
  </si>
  <si>
    <t>Consultórios não são adequados para coleta de exames, isso não é atividade para consultórios, para isso existem os postos de coletas que são serviços especializados para isso.
Essa medida da ANVISA proporcionará que seja realizado coleta de material por profissionais não habilitados, não capacitados e sem controle sanitário adequado.
As Vigilâncias Sanitárias não conseguem atender as demandas de fiscalizações em todos os postos de coleta atualmente e da forma proposta, serão acrescidos milhares de novos postos de coleta, impossível de serem fiscalizados pelas VISAs, locais. A atitude da ANVISA com essa proposta colocará a saúde pública em risco.</t>
  </si>
  <si>
    <t>Não são adequados para consultórios.</t>
  </si>
  <si>
    <t>Consultórios não devem ser postos de coleta (Serviço Tipo II).</t>
  </si>
  <si>
    <t>Não concordo com a classificação de serviço Tipo II para consultório.</t>
  </si>
  <si>
    <t>Não é aceitável realização de exames em consultórios isolados.</t>
  </si>
  <si>
    <t>A proposta colocada pelo art. 15 é absurda, o mesmo ambiente de coleta e realização de exame na sala do consultório é uma proposta antiética.</t>
  </si>
  <si>
    <t>Entendo que faltou deixar claro a necessidade de um banheiro para coleta específica de exames.</t>
  </si>
  <si>
    <t>Não, peço a ANVISA que retire essa possibilidade de coleta e realização de exames em consultório isolado enquanto é tempo.</t>
  </si>
  <si>
    <t>Entendo que serviço intinerante não necessariamente precisaria ter vínculo com apenas um Serviço Tipo III, porque pode acontecer de serviços Tipo III que realizem por exemplo, somente exames de análises clínicas e outros que realizem somente exames de anátomo patológico, e o serviço intinerante pode atender aos dois sem conflito.</t>
  </si>
  <si>
    <t>Conforme já explicado, existem erviços Tipo III que não realizam as mesmas atividades, como Laboratório de Anatomia , de Citologia e Laboratório que realiza somente e Análises Clínicas.
São serviços que não se conflitam.</t>
  </si>
  <si>
    <t>Entendo que deve ser revisto a exclusividade de um único vínculo entre serviço intinerante e serviço Tipo III.</t>
  </si>
  <si>
    <t>Consultório isolado não é adequado realizar exames.</t>
  </si>
  <si>
    <t>O texto possibilita realização de exames de forma difícil para ser controlado e fiscalizado, deixando a possibilidade de realização por profissionais não habilitados e ainda em todos os tipos de materiais biológicos, é simplesmente colocar em risco a saúde da população.</t>
  </si>
  <si>
    <t>Especificado acima.</t>
  </si>
  <si>
    <t>Não vejo porque excluir a supervisão</t>
  </si>
  <si>
    <t>Gestão da Qualidade englobam várias ações que nenhum serviço pode ser dispensado de realizar de acordo com sua complexidade.</t>
  </si>
  <si>
    <t>É preciso estabelecer o tempo de guarda dos registros relativos aos documentos gerados pelas calibração, verificação e/ou medição.</t>
  </si>
  <si>
    <t>Não concordo e entendo que profissionais capacitados não podem realizar exames e nem determinadas coletas, é necessário profissional habilitado.</t>
  </si>
  <si>
    <t>Conforme relatado em perguntas anteriores.</t>
  </si>
  <si>
    <t>Seguem as considerações:
Art. 126: É inadmissível a exclusão de qualquer serviço da obrigação de documentar a rastreabilidade.
Art. 131 e 132: A solicitação de cadastro de informações do paciente pelo serviço que executa as atividades relacionadas ao EAC é uma exigência de quem não conhece a realidade dos serviços de análises clínicas existentes no País. Os serviços de Saúde prestados no SUS colhem exames como Papanicolau, Anatomia Patológica , entre outros exames e encaminham somente com nomes e poucos dados, essa realidade é quase impossível de ser mudada, uma vez que se realiza em municípios e locais distantes da realidade da ANVISA, proposta simplesmente descabia e desencontrada com as propostas de transformar Consultórios em Postos de Coletas, simplesmente desconexa da realidade.
Art. 130, §3° – A alteração proposta não traz benefício algum e deixa dúvidas sobre abrangência da definição proposta.
- A Exclusão do art. 106 da RDC n º 786/2023,é inadmissível e só serve a interesses do setor farmácia, não é correto e não deve ser admitido pela ANVISA.
- Exclusão do §1°, do art. 107 da RDC n° 786/2023, não se justifica, uma vez que serviços terceirizados podem ser utilizados sem prejuízo a realização dos exames e a saúde pública , desde que licenciados pelas Vigilâncias Sanitárias locais de forma adequada.</t>
  </si>
  <si>
    <t>A proposta de frequência mínima anual não faz sentido, é um período longo demais .
A frequência deve ser no mínimo a cada lote.</t>
  </si>
  <si>
    <t>Não se pode excluir sem critérios, é preciso analisar quais instrumentos necessitam ou não de CIQ, não há como excluir dessa forma.</t>
  </si>
  <si>
    <t>A realização do CIQ é necessária, não se justifica a proposta feita pela ANVISA.</t>
  </si>
  <si>
    <t>Não, entendo que a frequência de verificação deve ser tem tempo mais curto (menor)</t>
  </si>
  <si>
    <t>Conforme relatado nas perguntas anteriores.</t>
  </si>
  <si>
    <t>A minuta apresenta propostas não condizentes com o setor de análises clínicas e exames.
Na ânsia de atender a diversos setores em uma única resolução, está levando a ANVISA a cometar erros que poderão custar caro a saúde pública no futuro.</t>
  </si>
  <si>
    <t>Entendo que a proposta da ANVISA modifica a Resolução de Diretoria Colegiada nº 786 de forma significativa, inadequada e em alguns pontos antiéticos e incabíveis.
Dessa forma proponho que seja realizado consulta pública antes de qualquer modificação.</t>
  </si>
  <si>
    <t>Nem tudo que está no texto foi consensuado e proposto por todo o grupo de trabalho, há modificações que não foram discutidas por todos.</t>
  </si>
  <si>
    <t>Várias são as propostas não consensualizadas.
- Classificação de Consultório Isolado em Serviço Tipos I e II, não houve consensualização.
- Permissão de realização em consultório isolado, não houve consensualização.
- Permissão para  não realização de Sistema de Gestão de Qualidade para  Central de Distribuição , não lembro de ter sido discutido e nem consensualizado.
- Mudanças de termos e permissões no texto realizado pela ANVISA sem prévia discussão e consensualização.</t>
  </si>
  <si>
    <t>A proposta da ANVISA traz muitas modificações ao texto primeiro da RDC 786 e deve ser colocado em consulta pública.</t>
  </si>
  <si>
    <t>2025-04-28 21:52:15</t>
  </si>
  <si>
    <t>Conselho Federal de Medicina</t>
  </si>
  <si>
    <t>Brasília - Distrito Federal</t>
  </si>
  <si>
    <t>Conselho de Classe</t>
  </si>
  <si>
    <t>comissoes@portalmedico.org.br</t>
  </si>
  <si>
    <t>Na definição do EAC tipo I é necessário rever e desfazer a confusão causada pela associação entre EAC tipo I e EAC tipo II (que deveria se restringir a posto de coleta vinculado a um laboratório clínico- evitando possibilitar uma “transição entre EAC tipoI para EAC tipo II - esse último já contemplado). Ao invés de propor uma "transição" do tipo de serviço, para melhor compreensão cabe dissociar considerando que cada tipo possui pré-requisitos a serem atendidos para que o serviço seja licenciado pela Vig Sanitária.</t>
  </si>
  <si>
    <t>Já citado acima.</t>
  </si>
  <si>
    <t>É necessário desfazer a confusão causada pela associação entre EAC tipo I e EAC tipo II (que deveria se restringir a posto de coleta vinculado a um laboratório clínico- evitando possibilitar uma “transição entre EAC tipoI para EAC tipo II - esse último já contemplado).
A possibilidade de classificação de consultórios isolados e farmácias como postos de coleta (serviço tipo II) necessita ser destacada como situação de exceção que só poderá ser considerada com uma descrição detalhada, no novo texto da RDC 786, dos requisitos a serem cumpridos, aí incluídos infraestrutura, de acordo com a RDC 50/2002, e licenciamento concedido pela Vigilância Sanitária Municipal. No que concerne a farmácias o novo texto da RDC 786 deve conter de forma clara e referenciar impedimentos e proibições contidos em outras legislações federais (LEI Nº 5.991, DE 17 DE DEZEMBRO DE 1973).</t>
  </si>
  <si>
    <t>Como já assinalado em ítem anterior: É necessário desfazer a confusão causada pela associação entre EAC tipoI e EAC tipo II (que deveria se restringir a posto de coleta vinculado a um laboratório clínico- evitando possibilitar uma “transição entre EAC tipoI para EAC tipoII - esse último já contemplado).
A possibilidade de classificação de consultórios isolados e farmácias como postos de coleta(serviço tipo II) necessita ser destacada como situação de exceção que só poderá ser considerada com uma descrição detalhada, no novo texto da RDC 786, dos requisitos a serem cumpridos, aí incluídos infraestrutura, de acordo com a RDC 50/2002, e licenciamento concedido pela Vigilância Sanitária Municipal. No que concerne a farmácias o novo texto da RDC 786 deve conter de forma clara e referenciar impedimentos e proibições contidos em outras legislações federais(LEI Nº 5.991, DE 17 DE DEZEMBRO DE 1973).</t>
  </si>
  <si>
    <t>Na definição do EAC tipo I e tipo II é necessário rever e desfazer a confusão causada pela associação entre EAC tipo I e EAC tipo II (que deveria se restringir a posto de coleta vinculado a um laboratório clínico- evitando possibilitar uma “transição entre EAC tipoI para EAC tipo II - esse último já contemplado). Ao invés de propor uma "transição" do tipo de serviço, para melhor compreensão cabe dissociar considerando que cada tipo possui pré-requisitos a serem atendidos para que o serviço seja licenciado pela Vig Sanitária.</t>
  </si>
  <si>
    <t>Consideramos esse como ponto crítico pois é necessário desfazer a confusão causada pela possibilidade de qualquer consultório coletar amostras - algo que deveria se restringir a posto de coleta vinculado a um laboratório clínico). Nossa sugestão para o ART 23 - paragrafo é:
§ – No consultório isolado, licenciado como serviço de saúde, será permitida a execução de coletas de EAC vinculadas às especialidades dos profissionais de saúde que nele atuam, desde que a solicitação esteja devidamente fundamentada em critérios clínico-assistenciais e observados os atos profissionais.</t>
  </si>
  <si>
    <t>Consideramos a inclusão desse artigo, que nunca foi discutido em reunioes anteriores entre a Agência e o setor regulado, imoral e anti-ético, além de ferir princípios do SUS (equidade pois expoem a população brasileira que recorre a tais serviços administrados pela autoridade pública a um risco maior e inexistente ao observado em laboratórios privados</t>
  </si>
  <si>
    <t>Conforme discutido em reuniões anteriores com a equipe técnica da GGTES-Anvisa, há meios comprovados de realizar o CEQ por meio de comparações entre equipamentos diferentes, algo reconhecido e aceito por normas internacionais, dispensando a realização em cada um dos equipamentos.</t>
  </si>
  <si>
    <t>Sugerimos constar na RDC 786 que “O CIQ e o CEQ devem ser obrigatoriamente realizados no local onde o EAC é executado, sendo inaceitável a possibilidade de terceirização” e “é admitida a realização do CEQ por meio de comparação entre diferentes equipamentos.</t>
  </si>
  <si>
    <t>Alguns itens já respondidos em itens anteriores como, por exemplo , as condições de funcionamento em órgãos de administração pública nunca foram debatidos em reuniões anteriores e deve ser reanalisado inclusive com apoio jurídico.</t>
  </si>
  <si>
    <t>Coluna1</t>
  </si>
  <si>
    <t>Justifique:2</t>
  </si>
  <si>
    <t>Justifique:3</t>
  </si>
  <si>
    <t>Especifique e justifique:4</t>
  </si>
  <si>
    <t>Justifique:5</t>
  </si>
  <si>
    <t>Especifique e justifique:6</t>
  </si>
  <si>
    <t>Especifique e justifique:7</t>
  </si>
  <si>
    <t>Justifique: 8</t>
  </si>
  <si>
    <t>Justifique:9</t>
  </si>
  <si>
    <t>Justifique:10</t>
  </si>
  <si>
    <t>Justifique:11</t>
  </si>
  <si>
    <t>Justifique:12</t>
  </si>
  <si>
    <t>Especifique e justifique:13</t>
  </si>
  <si>
    <t>Especifique e Justifique:14</t>
  </si>
  <si>
    <t>Especifique e Justifique:15</t>
  </si>
  <si>
    <t>Especifique e Justifique:16</t>
  </si>
  <si>
    <t>Especifique e Justifique:17</t>
  </si>
  <si>
    <t>Justifique:18</t>
  </si>
  <si>
    <t>Justifique:19</t>
  </si>
  <si>
    <t>Justifique:20</t>
  </si>
  <si>
    <t>Justifique:21</t>
  </si>
  <si>
    <t>Justifique:22</t>
  </si>
  <si>
    <t>Justifique:23</t>
  </si>
  <si>
    <t>Justifique:24</t>
  </si>
  <si>
    <t>Justifique:25</t>
  </si>
  <si>
    <t>Justifique:26</t>
  </si>
  <si>
    <t>Justifique:27</t>
  </si>
  <si>
    <t>Especifique o artigo, justifique e, caso aplicável, apresente sua sugestão: 28</t>
  </si>
  <si>
    <t>Justifique:29</t>
  </si>
  <si>
    <t>Justifique:30</t>
  </si>
  <si>
    <t>Justifique:31</t>
  </si>
  <si>
    <t>Justifique:32</t>
  </si>
  <si>
    <t>Justifique:35</t>
  </si>
  <si>
    <t>Justifique:36</t>
  </si>
  <si>
    <t>Justifique:37</t>
  </si>
  <si>
    <t>Justifique:38</t>
  </si>
  <si>
    <t>Justifique:39</t>
  </si>
  <si>
    <t>Justifique:40</t>
  </si>
  <si>
    <t>Justifique:41</t>
  </si>
  <si>
    <t>Justifique:42</t>
  </si>
  <si>
    <t>Justifique:44</t>
  </si>
  <si>
    <t>Nome</t>
  </si>
  <si>
    <t>Entidade</t>
  </si>
  <si>
    <t>Especifique o artigo e insira a sugestão de nova redação:33</t>
  </si>
  <si>
    <t>Justifique:34</t>
  </si>
  <si>
    <t>Especifique o artigo e insira a sugestão de nova redação:43</t>
  </si>
  <si>
    <t>Especifique e justifique:45</t>
  </si>
  <si>
    <t>Especifique o artigo e insira a sugestão de nova redação:46</t>
  </si>
  <si>
    <t>Justifique:47</t>
  </si>
  <si>
    <t>Justifique:48</t>
  </si>
  <si>
    <t>Justifique:49</t>
  </si>
  <si>
    <t>Justifique:50</t>
  </si>
  <si>
    <t>Justifique:51</t>
  </si>
  <si>
    <t>Justifique:52</t>
  </si>
  <si>
    <t>Justifique:53</t>
  </si>
  <si>
    <t>Justifique:54</t>
  </si>
  <si>
    <t>Justifique:55</t>
  </si>
  <si>
    <t>Justifique:56</t>
  </si>
  <si>
    <t>Especifique o artigo e insira a sugestão de nova redação:57</t>
  </si>
  <si>
    <t>Especifique e justifique:58</t>
  </si>
  <si>
    <t>CFBio</t>
  </si>
  <si>
    <t>SBTox</t>
  </si>
  <si>
    <t>PNCQ</t>
  </si>
  <si>
    <t>SBAC</t>
  </si>
  <si>
    <t>SBCC</t>
  </si>
  <si>
    <t>CBDL</t>
  </si>
  <si>
    <t>ABRAMED</t>
  </si>
  <si>
    <t>SBPC</t>
  </si>
  <si>
    <t>CFF</t>
  </si>
  <si>
    <t>CFM</t>
  </si>
  <si>
    <t>Definição de Laboratorio de anatomia patológica revisada.</t>
  </si>
  <si>
    <t>Sugestão de adequação da definição de Laboratório de Anatomia Patológica não acatada pela área técnica, que propôs nova redação.</t>
  </si>
  <si>
    <t>3.12</t>
  </si>
  <si>
    <t xml:space="preserve">2.2., 2.3. e 2.4 (Definições) </t>
  </si>
  <si>
    <t xml:space="preserve">1. Adequar definição de" Laboratorio de anatomia patológica" ou incluir definição de "laboratório de citopatologia".
</t>
  </si>
  <si>
    <t>Rever artigo 33 (que menciona laboratório de citopatologia, sem definí-lo no artigo 5°).</t>
  </si>
  <si>
    <t xml:space="preserve">O conceito de “Laboratório de Anatomia Patológica” ocasiona dificuldades para a atuação em citopatologia e patologia molecular por profissionais de nível superior que não sejam médicos.
</t>
  </si>
  <si>
    <t>Conflito entre o disposto no art. 33 (que contempla três tipos de laboratório, quando a norma só define dois deles).</t>
  </si>
  <si>
    <t>Exclusão do laboratório de citopatologia do art. 33.</t>
  </si>
  <si>
    <t>Art. 33 O laboratório clínico e o laboratório de anatomia patológica são classificados como Serviço Tipo III, desde que cumpridos os requisitos técnicos previstos nesta normativa.</t>
  </si>
  <si>
    <t>CONTROLLAB</t>
  </si>
  <si>
    <t>2.2</t>
  </si>
  <si>
    <t xml:space="preserve">3.3., 3.8., 3.9., 3.17., </t>
  </si>
  <si>
    <t>3.10.</t>
  </si>
  <si>
    <t>3.23.</t>
  </si>
  <si>
    <t>4.4.</t>
  </si>
  <si>
    <t>6.2.</t>
  </si>
  <si>
    <t>8.12.</t>
  </si>
  <si>
    <t>9.5.</t>
  </si>
  <si>
    <t>Rediscutir e buscar consenso sobre a classificação de Consultório Isolado como serviço tipo II.</t>
  </si>
  <si>
    <t>Adequação da definição de Provedor de Ensaio de Proficiência</t>
  </si>
  <si>
    <t>O escopo do ensaio pode ir além da simples comparação de resultados analíticos, incluindo a oferta de indicadores que auxiliam os laboratórios no monitoramento e aprimoramento contínuo de seu desempenho nos processos dos Serviços de EAC.</t>
  </si>
  <si>
    <t>A área técnica avalia que a alteração proposta não traz impacto semântico ou à compreensão do texto.</t>
  </si>
  <si>
    <t>Sugestão acatada pela área técnica.</t>
  </si>
  <si>
    <t>NA</t>
  </si>
  <si>
    <t>Rediscutir e buscar consenso sobre a infraestrutura do serviço tipo II.</t>
  </si>
  <si>
    <t>Rediscutir e buscar consenso sobre a infraestrutura do serviço tipo II (art.23).</t>
  </si>
  <si>
    <t>A classificação de consultório isolado como ST I e ST II foi uma construção consensuada pela maioria. Discussão superada.</t>
  </si>
  <si>
    <t>Sugestão de que as questões 3.21 (c) e 3.21 (e) da Consulta Dirigida sejam desconsideradas para a análise normativa.</t>
  </si>
  <si>
    <t>As perguntas realizadas na Consulta Dirigida tiveram o intuito de ratificar as mudanças propostas na Minuta de Revisão da RDC n° 786/2023 no âmbito dos dois grupos de trabalho constituídos por representantes do setor público e privado.</t>
  </si>
  <si>
    <t>Discutir e buscar consenso sobre as disposições constantes na Seção III
Da Organização do Serviço que Executa as Atividades
Relacionadas aos Exames de Análises Clínicas</t>
  </si>
  <si>
    <t xml:space="preserve">Identificada falha redacional no art. 85, após revisão provocada pela sugestão. Isso porque, os parágrafos vinculados ao artigo 85, teriam sua aplicabilidade limitada ao inciso VI do artigo 84, e não a sua totalidade, conforme pretendido pela redação. </t>
  </si>
  <si>
    <t>A comparação com pares é amplamente recomendada por diretrizes nacionais e internacionais e já é adotada por diversos hospitais e laboratórios por meio de programas de comparações interlaboratoriais.</t>
  </si>
  <si>
    <t xml:space="preserve">Adotar um termo abrangente que substitua “remessa” e englobe todas as etapas de envio, armazenamento, transporte e recepção de material. </t>
  </si>
  <si>
    <t>Alterar o Art. 85.</t>
  </si>
  <si>
    <t>Substituir o termo "remessa" nos artigos 189 e 190.</t>
  </si>
  <si>
    <t>A alteração proposta resultaria em maior flexibilização no CIQ. Assim, o termo "remessa" foi mantido na redação dos artigos referenciados.</t>
  </si>
  <si>
    <t>Sugestão não acatada pela área.</t>
  </si>
  <si>
    <t>8.7. e 8.8.</t>
  </si>
  <si>
    <t xml:space="preserve">Comentário sobre as disposições constantes nos arts 179, 183, 188, 191 e 194  </t>
  </si>
  <si>
    <t>Considerações técnicas</t>
  </si>
  <si>
    <t>Vigilância Sanitária estadual (BA)</t>
  </si>
  <si>
    <t>Sem contribuições</t>
  </si>
  <si>
    <t>2.1.</t>
  </si>
  <si>
    <t>Escopo normativo mantido.</t>
  </si>
  <si>
    <t>Sem alteração</t>
  </si>
  <si>
    <t>Abstenção à questão.</t>
  </si>
  <si>
    <t>2.1. e 9.5</t>
  </si>
  <si>
    <t xml:space="preserve">Todos os demais itens </t>
  </si>
  <si>
    <t>Inclusão de exames essenciais para os EAC tipo III.</t>
  </si>
  <si>
    <t>Inclusão de nova redação para o art. 3° (exclusão dos exames de toxicologia) e inclusão de um Parágrafo único no art. 4° para ratificar o posicionamento de exclusão dos exames toxicológicos do escopo normativo.</t>
  </si>
  <si>
    <t>Tópico não contemplado no texto da Minuta. Ultrapassa a finalidade da Consulta Dirigida realizada. A viabilidade desse tópico precisaria ser discutida e ter seu impacto regulatório avaliado.</t>
  </si>
  <si>
    <t>Não apresentada</t>
  </si>
  <si>
    <t>3.1.</t>
  </si>
  <si>
    <t>Alegação de retirada da Central de Distribuição</t>
  </si>
  <si>
    <t xml:space="preserve">Aspecto já contemplado na RDC n°786/2023. Ultrapassa a finalidade da Consulta Dirigida realizada. </t>
  </si>
  <si>
    <t>3.2.</t>
  </si>
  <si>
    <t>Exclusão do serviço de EAC itinerante</t>
  </si>
  <si>
    <t xml:space="preserve">Aspecto já contemplado na RDC n°786/2023, apenas melhor detalhado no âmbito da Minuta. </t>
  </si>
  <si>
    <t>8.10</t>
  </si>
  <si>
    <t>8.11.</t>
  </si>
  <si>
    <t>3.3. 3.8.,  3.19., 3.20., 3.21., 3.22., 3.23.</t>
  </si>
  <si>
    <t>Tópico não contemplado no texto da Minuta. Ultrapassa a finalidade da Consulta Dirigida realizada.</t>
  </si>
  <si>
    <t>Sobre o art. 196 que versa sobre a doação de
material biológico para Provedor de Ensaio de Proficiência, sugestão de que a permissão alcance serviços tipo III e  Lacéns, estaduais e municipais.</t>
  </si>
  <si>
    <t xml:space="preserve"> A viabilidade desse tópico precisaria ser discutida e ter seu impacto regulatório avaliado.</t>
  </si>
  <si>
    <t>Laboratório de Apoio: Serviço Tipo III, autorizado pelo
órgão de vigilância sanitária competente, que realiza análises em
material biológico enviado por outro Serviço Tipo III.</t>
  </si>
  <si>
    <t>3.3.</t>
  </si>
  <si>
    <t>3.8.</t>
  </si>
  <si>
    <t>3.11.</t>
  </si>
  <si>
    <t>3.17.</t>
  </si>
  <si>
    <t>8.8.</t>
  </si>
  <si>
    <t>8.10.</t>
  </si>
  <si>
    <t>9.1.</t>
  </si>
  <si>
    <t>9.4.</t>
  </si>
  <si>
    <t>Consideração relacionada à EAC Itinerante</t>
  </si>
  <si>
    <t>Deve ser um serviço ocasional para atender demandas especificas do Ministério da Saúde.</t>
  </si>
  <si>
    <t>Limita e inviabiliza a atuação do ente privado em serviços itinerantes.</t>
  </si>
  <si>
    <t>3.21. a), b), d)  e), 3.22., 3.23.</t>
  </si>
  <si>
    <t>Laboratório deve continuar tendo a centralidade dos exames de Análises Clinicas. A pulverização e a banalização de exames em nome de acesso à população não é verdadeira.</t>
  </si>
  <si>
    <t>Sem contribuição (correção da referência normativa realizada na pergunta).</t>
  </si>
  <si>
    <t>Considerar como serviço tipo II apenas os Postos de Coleta.</t>
  </si>
  <si>
    <t>Considerar Consultório Isolado apenas como serviço tipo I.</t>
  </si>
  <si>
    <t>O Consultório Isolado, deve existir apenas como Tipo I.</t>
  </si>
  <si>
    <t>Este serviço deve atender apenas as demandas do MS</t>
  </si>
  <si>
    <t>Sugestão de que o EAC itinerante não seja considerado serviço de rotina.</t>
  </si>
  <si>
    <t>Independente da natureza do EAS, as regras devem ser as mesmas</t>
  </si>
  <si>
    <t>Aplicação das mesmas regras para entidades públicas e privadas</t>
  </si>
  <si>
    <t xml:space="preserve">4.5. </t>
  </si>
  <si>
    <t>Maior clareza quanto ao objetivo principal.</t>
  </si>
  <si>
    <t>Não identificada</t>
  </si>
  <si>
    <t>Comentário de que o CIQ não interfere na certificação lote a lote.</t>
  </si>
  <si>
    <t>Esta minuta não retrata a revisão realizada pelo grupo Técnico convidado e a ANVISA</t>
  </si>
  <si>
    <t>Evidencias não apresentadas.</t>
  </si>
  <si>
    <t>Alegação de que a possibilidade de classificação dos consultorios isolados como Serviços Tipo I ou Tipo II não foi exaustivamente discutida.
Consideração relacionada à Infraestrutura do Serviço Tipo III.</t>
  </si>
  <si>
    <t>A classificação de consultório isolado como ST I e ST II foi uma construção consensuada pela maioria. Discussão superada.
Quanto à infraestrutura do serviço tipo III esta se encontra respaldada pelo disposto nos art. 36 e 38 do texto da Minuta apresentada, bem como na RDC n° 50/2002. Não tendo sido identificada necessidade de ajustes.</t>
  </si>
  <si>
    <t xml:space="preserve">Pontuados aspectos de discordância e tópicos de ajuste:
1. Alegada supressão da Subseção III
Da infraestrutura do Serviço Tipo III;
2. Solicitada exclusão do EAC itinerante;
3. Que os alvará emitidos pelas VISAS apenas após a comprovaçâo da execução do CIQ e do CEQ;
4 - Definição de laboratorio Tipo III. 
5 - Sobre o item 6. CapituloV ,art 120 - apontada discordância com a a supervisão técnica  presencial. </t>
  </si>
  <si>
    <t>2.3.</t>
  </si>
  <si>
    <t>Mantidos os conceitos de laboratório da RDC n° 786/2023, haverá necessidade de mudança no CNAE,   o que implicará em custos e risco de perda de contratos.</t>
  </si>
  <si>
    <t>Tópico não contemplado no texto da Minuta. Ultrapassa a finalidade da Consulta Dirigida realizada;</t>
  </si>
  <si>
    <t xml:space="preserve">2.4 </t>
  </si>
  <si>
    <t>Sugestão de que serviços tipo II (consultórios isolados e postos de coleta) sigam as mesmas regras de infraestrutura.</t>
  </si>
  <si>
    <t>A necessidade da sala de coleta do consultório isolado ser no mesmo espaço que o consultório gera dissintonia.</t>
  </si>
  <si>
    <t>Trata-se de serviços distintos apesar de classificados na mesma categoria (Serviços Tipo II), condição que lhes conferem particularidades descritas na norma.</t>
  </si>
  <si>
    <t>3.6.</t>
  </si>
  <si>
    <t>A classificação de consultórios isolados como serviço que executa EAC, pode resultar em fragilidade da qualidade dos exames a depender o profissional habilitado (que nesse contexto são diversos).</t>
  </si>
  <si>
    <t>Sugestões realizadas: 
1. Incluir rol mínimo de exames essenciais que um serviço tipo III deve realizar; 2. Excluir o serviço de EAC itinerante; 3. Que as VISAS somente emitam os alvarás para os EACs após a comprovação do CEQ E CIQ, de acordo com o dispositivo desta resolução;
4. Que os EACs possam criar uma central de exames para atender a demanda de uma comunidade; 
5. Ajustar a definição de Laboratório de Apoio.</t>
  </si>
  <si>
    <t xml:space="preserve">Não realizada </t>
  </si>
  <si>
    <t xml:space="preserve">3.9. </t>
  </si>
  <si>
    <t xml:space="preserve">3.15. </t>
  </si>
  <si>
    <t xml:space="preserve">Apesar de classificados como Serviços Tipo II, consultório isolado e posto de coleta não se confundem.  </t>
  </si>
  <si>
    <t>3.21.a</t>
  </si>
  <si>
    <t>Manifestação de entendimento/posicionamento. Não havendo necessidade de ajustes.</t>
  </si>
  <si>
    <t xml:space="preserve">4.3. </t>
  </si>
  <si>
    <t>Independente da natureza do EAS, as regras devem ser as mesmas.</t>
  </si>
  <si>
    <t>Essa flutuação para administração publica, deve ser pre estabelecida como na administração privada.</t>
  </si>
  <si>
    <t xml:space="preserve">5.1. </t>
  </si>
  <si>
    <t xml:space="preserve">5.2. </t>
  </si>
  <si>
    <t>6.1. h</t>
  </si>
  <si>
    <t>6.1. i, 6.2.</t>
  </si>
  <si>
    <t xml:space="preserve">9.2. </t>
  </si>
  <si>
    <t>Inclusão do conceito de Laboratório de Citologia</t>
  </si>
  <si>
    <t>Sugestão de nova redação para o art. 4°.</t>
  </si>
  <si>
    <t xml:space="preserve">2.1. </t>
  </si>
  <si>
    <t>Existem autotestes que também são regulamentados como uso profissional, desde que registrados na classe de risco mais elevado, o que poderia gerar dúvidas com a redação adotada pela norma.</t>
  </si>
  <si>
    <t xml:space="preserve">3.4. </t>
  </si>
  <si>
    <t xml:space="preserve">Sugestão de referenciar no art. 10, os arts.  189 e 190. </t>
  </si>
  <si>
    <t>Para maior clareza.</t>
  </si>
  <si>
    <t xml:space="preserve">Sugestão de referenciar no art. 22, os arts.  189 e 190. </t>
  </si>
  <si>
    <t xml:space="preserve">Não existe distinção de aplicabilidade do disposto nos art. 189 e 190 entre os tipos de serviços que executam EAC. Nesse sentido, eles se aplicam a todos os tipos, não havendo necessidade de referenciação. Segundo as Boas Práticas de Regulamentação trata-se de estratégia a ser evitada. </t>
  </si>
  <si>
    <t>4.2.</t>
  </si>
  <si>
    <t>Realizada reinclusão da definição de EAS.</t>
  </si>
  <si>
    <t>XV - Estabelecimento assistencial de saúde (EAS): é o espaço
físico delimitado, fixo ou itinerante, onde são realizadas as ações
de assistência à saúde humana sob responsabilidade técnica.</t>
  </si>
  <si>
    <t>Fundamental para garantir a integridade da cadeia</t>
  </si>
  <si>
    <t>6.1.a</t>
  </si>
  <si>
    <t>Sugestão de harmonização das terminologias e definições adotadas pela norma, em relação àquelas já estabelecidas pela RDC n° 830/2023.</t>
  </si>
  <si>
    <t>Harmonização regulatória</t>
  </si>
  <si>
    <t>6.1.b</t>
  </si>
  <si>
    <t xml:space="preserve">7.1. </t>
  </si>
  <si>
    <t>Revisada redação do art. 126, com expressa inclusão das fases pré-analítica, analítica e pós-analítica.</t>
  </si>
  <si>
    <t>Art. 128. O Serviço que executa as atividades relacionadas ao
EAC deve garantir e evidenciar a rastreabilidade de todas as
atividades relacionadas ao material biológico nas fases préanalítica,
analítica e pós-analítica.</t>
  </si>
  <si>
    <t>8.1.</t>
  </si>
  <si>
    <t>Maior clareza quanto ao disposto.</t>
  </si>
  <si>
    <t>8.3.</t>
  </si>
  <si>
    <t>Incompreensão da contribuição, uma vez que o questionamento refere-se ao artigo 183, e a contribuição reproduz o art. 190.</t>
  </si>
  <si>
    <t>Sugestão de redação para o art. 189</t>
  </si>
  <si>
    <t>8.7</t>
  </si>
  <si>
    <t>2.4.</t>
  </si>
  <si>
    <t>Manutenção da redação atualmente prevista na RDC nº 786/2023 para Supervisão técnica.</t>
  </si>
  <si>
    <t>A ANVISA é vinculada ao princípio da legalidade e não pode limitar a atuação de forma mais ampla do que a prevista na Lei nº 8.080/1990.</t>
  </si>
  <si>
    <t>Sugestão não acatada pela área. Mantida previsão presencial.</t>
  </si>
  <si>
    <t>Proposta de exclusão do art. 60</t>
  </si>
  <si>
    <t>3.7.</t>
  </si>
  <si>
    <t xml:space="preserve">Com base no art. 3° da Lei nº 13.021/2014, a assistência farmacêutica estaria vinculada a medicamentos e não à atividade de análises clínicas. </t>
  </si>
  <si>
    <t>Segundo a Lei 13021/2014, em seus art. 1°, 2° e 4°  a assistência farmacêutica também conferiria apoio às ações de promoção da saúde – contexto em que se inseriria a execução de atividades relacionadas ao EAC realizadas em farmácias. Nesses termos, a área técnica entende que a exclusão do art. 60 não se justificaria.</t>
  </si>
  <si>
    <t>3.9.</t>
  </si>
  <si>
    <t>a Abramed entende que é necessário detalhar de forma mais substanciosa os itens relativos ao Consultório Isolado que atua como Tipo II.</t>
  </si>
  <si>
    <t xml:space="preserve">Proposta de alteração quanto à classificação de Consultórios Isolados como Serviços Tipo II para:  (a) Consultório Isolado  licenciado como Posto de Coleta ou (b) Consultório Isolado não licenciado como Posto de Coleta. </t>
  </si>
  <si>
    <t xml:space="preserve">Trata-se de serviços distintos apesar de classificados na mesma categoria (Serviços Tipo II), condição que lhes conferem particularidades já descritas na norma. </t>
  </si>
  <si>
    <t xml:space="preserve">Alteração do Parágrafo único e inclusão de mais um parágrafo ao art. 25 - para tratar de Consultório Isolado não licenciado como Posto de Coleta.
Também traz considerações relacionadas à autorização de transporte pelo paciente (material autocoletado) e pela figura do transportador, prevista pela RDC n° 504/2021. </t>
  </si>
  <si>
    <t>Maior clareza.
Evitar a quebra da cadeia de atendimento e aumento no vazio assistencial.</t>
  </si>
  <si>
    <t>Alteração do artigo 16 para que nele haja previsão da exigência de climatização para Serviços Tipo I.</t>
  </si>
  <si>
    <t>3.14.</t>
  </si>
  <si>
    <t>3.16.</t>
  </si>
  <si>
    <t>Manutenção da redação do art. 27, inciso VIII.</t>
  </si>
  <si>
    <t>As regras de acessibilidade são ditadas pelos Municípios, e não pela ANVISA.</t>
  </si>
  <si>
    <t>Houve revisão de redação do art. 27, inciso VIII para obtenção de maior clareza. Sobre o disposto em relação ao público PCD, esclarece-se que apenas houve alinhamento ao já disposto pela RDC n° 50/2002.</t>
  </si>
  <si>
    <t>Art. 27, VIII - sanitário de paciente anexo à sala de coleta e execução de
EAC, sendo este também acessível para Pessoa com Deficiência
(PCD).</t>
  </si>
  <si>
    <t>Sugestão não acatada, apesar da alteração realizada.</t>
  </si>
  <si>
    <t>Necessidade de detalhamento das especificidades do Consultório Isolado que é Tipo II e não é licenciado como posto de coleta.</t>
  </si>
  <si>
    <t xml:space="preserve">3.17. </t>
  </si>
  <si>
    <t>3.19.</t>
  </si>
  <si>
    <t xml:space="preserve">Como previsto nesta Consulta Dirigida, o Serviço Itinerante poderá existir como serviço autônomo, contratado pelo LAboratório Clínico. </t>
  </si>
  <si>
    <t>Proposta de adequação do texto (art. 40) para se evitar problemas de relacionamento contratual entre EAC Itinerante e o Laboratório Clínico.
Para: "Art. 40. O Serviço de EAC Itinerante somente pode manter relação contratual com o Serviço Tipo III."</t>
  </si>
  <si>
    <t>3.21. b</t>
  </si>
  <si>
    <t>Não há razão para limitar o transporte de amostra biológica pelo Serviço Itinerante à Central de Distribuição (maior tempo de exposição da amostra e maior custo ambiental).</t>
  </si>
  <si>
    <t>Contradição entre o disposto no art. 47 e Parágrafo Único do Artigo 25. Proposta de alteração da redação para garantir que o Posto de Coleta também possa receber EAC de Serviço Itinerante, bem como para garantir que o Serviço Itinerante possa transportar amostra para Central de Distribuição indicada pelo Serviço Tipo III que o contratou</t>
  </si>
  <si>
    <t>4.3</t>
  </si>
  <si>
    <t>Exclusão dos artigos 56, 59 e 60.
Art. 56. Levaria ao comprometimento do fluxo já estabelecido para concessão de licenciamento sanitário; Art. 59. seu texto não agrega à normativa; art. 60. reitera a proposta realizada para o item 3.7 da CD.</t>
  </si>
  <si>
    <t>A contradição apontada não foi identificada. Uma vez que é proibida à Central de Distribuição, o recebimento de material biológico do Serviço de EAC Itinerante (art. 143). Ademais, a mudança proposta (possibilidade de relacionamento entre Posto de coleta e EAC itinerante) resultaria em uma nova lógica que requereria maior reflexão e análise de seu impacto.</t>
  </si>
  <si>
    <t>A proposta da ANVISA é criar uma ampla flexibilização para realização de EAC para os serviços de natureza pública, sem qualquer ponderação do risco sanitário envolvido na operação e, tampouco, análise de impacto regulatório.</t>
  </si>
  <si>
    <t>Proposta de exclusão do dispositivo para garantir a segurança sanitária em quaisquer das situações de atendimento.</t>
  </si>
  <si>
    <t>4.4. e 4.5.</t>
  </si>
  <si>
    <t>6.1.i e 6.2.</t>
  </si>
  <si>
    <t>Sugere-se a manutenção da redação atual da RDC nº 786/2023.</t>
  </si>
  <si>
    <t>7.4.</t>
  </si>
  <si>
    <t>8.4.</t>
  </si>
  <si>
    <t>Entende-se que o princípio da transparência está devidamente contemplado nas disposições constantes no art. 173, haja vista a relevância de identificação do serviço que procedeu à análise da amostra sob a perspectiva do paciente.</t>
  </si>
  <si>
    <t>Deverá ser indicado no laudo o nome do Serviço que executa EAC responsável pela coleta do material biológico, pois é com esse estabelecimento que o paciente mantém relacionamento.</t>
  </si>
  <si>
    <t>Comentário sobre a não exclusão do art. 185 da Consulta Dirigida</t>
  </si>
  <si>
    <t>Não aplicável</t>
  </si>
  <si>
    <t>Apresentação de planilha em separado.</t>
  </si>
  <si>
    <t>9.2.</t>
  </si>
  <si>
    <t xml:space="preserve">O que não se reflete na Consulta Dirigida, motivo pelo qual se propõe adequação da redação do artigo 193. </t>
  </si>
  <si>
    <t>9.3.</t>
  </si>
  <si>
    <t>A vedação à remessa de material biológico à Central de Distribuição por Serviço Itinerante é limitação que não traz aumento da segurança sanitária no transporte de amostra biológica, aumenta os custos do transporte e traz impacto ambiental negativo ao setor.
As flexibilizações previstas nos art. 66 em diante não foram objeto de discussão no ãmbito do GT das entidades privadas.</t>
  </si>
  <si>
    <t>Sugestão de exclusão do artigo 143, que veda a entrega de material biológico à Central de Distribuição por Serviço Itinerante.
As flexibilizações para serviços de natureza pública também não foram objeto de discussão (artigo 66 e seguintes).</t>
  </si>
  <si>
    <t>Recomendação de adequação da Seção III, Subseção I para prever duas categorias de Consultório Isolado (licenciados como Posto de Coleta e não licenciados como Posto de Coleta). Nova redação aos art. 19 e 20.
Sugestão de inclusão do art. 32-A (adequações de infraestrutura)</t>
  </si>
  <si>
    <t>Nos moldes propostos, não há clareza quanto a diversos aspectos. Por isso a sugestão de inclusão de alguns parágrafos complementares.
Previsão semelhante ao que dispõe a RDC n° 50/2002 para garantir que a norma não retroagirá para infraestrutura já existente seria oportuna.</t>
  </si>
  <si>
    <t>2.3 e 2.4.</t>
  </si>
  <si>
    <t>Rever e desfazer a confusão causada pela associação entre EAC tipo I e EAC tipo II (que deveria se restringir a posto de coleta vinculado a um laboratório clínico - evitando a possibilidade de uma “transição entre EAC tipo I para EAC tipo II).</t>
  </si>
  <si>
    <t xml:space="preserve">Dissociação dos Consultórios isolados da classificação como serviço tipo II. </t>
  </si>
  <si>
    <t>Não se justifica que a Anvisa exija a presença de um Responsável Técnico presente durante o expediente, já que a eese profissional cabe descrever processos e assegurar redução de riscos, assim como assegurar a segurança dos referidos processo.</t>
  </si>
  <si>
    <t>Retirada da exigência de resposnsável técnico presente durante todo o periodo de expediente nas Centrais de Distribuição</t>
  </si>
  <si>
    <t>Discordância com a nova lógica de classificação de serviços que executam EAC trazida pela RDC n° 786/2023.</t>
  </si>
  <si>
    <t>Acreditamos que esse tema mereça futura e ampla discussão com o corpo técnico da Anvisa, de modo a retomar a lógica adotada no texto original da RDC 302/2005</t>
  </si>
  <si>
    <t>É necessário desfazer a confusão causada pela associação entre EAC tipo I e EAC tipo II (que deveria se restringir a posto de coleta vinculado a um laboratório clínico</t>
  </si>
  <si>
    <t xml:space="preserve">A possibilidade de classificação de consultórios isolados e farmácias como postos de coleta (serviço tipo II) necessita ser destacada como situação de exceção que só poderá ser considerada com uma descrição detalhada, no novo texto da RDC 786, dos requisitos a serem cumpridos, </t>
  </si>
  <si>
    <t>3.3., 3.6., 3.8.</t>
  </si>
  <si>
    <t>É necessário desfazer a confusão causada pela possibilidade de qualquer consultório coletar amostras  - algo que deveria se restringir a posto de coleta vinculado a um laboratório clínico)</t>
  </si>
  <si>
    <t>Sugestão de alteração do art. 23, com a inclusão de um Parágrafo que permita a execução de coletas de EAC vinculadas às especialidades dos profissionais de saúde que nele atuam, desde que a solicitação esteja devidamente fundamentada em critérios clínico-assistenciais e observados os atos profissionais.</t>
  </si>
  <si>
    <t>Considera-se que as disposições constantes no art. 23 e seus parágrafos mostram-se  suficientes, inclusive no que tange à habilitação profissional para coleta de outros materiais biológicos.</t>
  </si>
  <si>
    <t>3.21. c</t>
  </si>
  <si>
    <t>Comentário: Questões referentes à obrigatoriedade da presença de profissional capacitado que devem respeitar as Boas Práticas Laboratoriais (aí incluídos CIQ e CEQ) deve constar dos artigos citados</t>
  </si>
  <si>
    <t>Frente à preocupação manifesta, revisão da redação constante no art. 50 foi considerada oportuna, com vistas a maior   clareza.</t>
  </si>
  <si>
    <t>A inclusão desse artigo, que nunca foi discutido em reunioes anteriores entre a Agência e o setor regulado.</t>
  </si>
  <si>
    <t>Construção considerada imoral e anti-ética, além de ferir princípios do SUS (equidade) , pois expõe a população brasileira que recorre a tais serviços administrados pela autoridade pública a um risco maior e inexistente ao observado em laboratórios privados.</t>
  </si>
  <si>
    <t xml:space="preserve">8.1. </t>
  </si>
  <si>
    <t>8.9</t>
  </si>
  <si>
    <t>Há meios comprovados de realizar o CEQ por meio de comparações entre equipamentos diferentes, algo reconhecido e aceito por normas internacionais, dispensando a realização em cada um dos equipamentos</t>
  </si>
  <si>
    <t>Discordância quanto ao requisito de realização de CEQ em todos os equipamentos em uso (art. 193).</t>
  </si>
  <si>
    <t>8.12</t>
  </si>
  <si>
    <t>Sugestão de que O CIQ e o CEQ devem ser obrigatoriamente realizados no local onde o EAC é executado, sendo inaceitável a possibilidade de terceirização.
É admitida a realização do CEQ por meio de comparação entre diferentes equipamentos.</t>
  </si>
  <si>
    <t>Não apresentada.</t>
  </si>
  <si>
    <t xml:space="preserve">Quanto à exclusividade da execução de CIQ e CEQ in loco, esta se encontra prevista no art. 179 da Minuta.
Sobre a segunda consideração, há inviabilidade técnica na exequibilidade da proposta dado o contexto atual (especificidades e exceções). </t>
  </si>
  <si>
    <t>4.4. e 9.4.</t>
  </si>
  <si>
    <t xml:space="preserve">Manifestação de discordância com o disposto no art. 119 (que versa sobre a possibilidade de realização de exames no serviço público por profissionais treinados). </t>
  </si>
  <si>
    <t>Manifestação de discordância com a organização dos serviços que executam atividades relacionadas aos EAC.</t>
  </si>
  <si>
    <t>Abriu espaço para execução de exames em locais inadequados como consultórios.</t>
  </si>
  <si>
    <t xml:space="preserve">3.1., 3.2., </t>
  </si>
  <si>
    <t>Discordância com a nova lógica de classificação de serviços que executam EAC trazida pela RDC n° 786/2023, especialmente, com a possibilidade de classificação de consultórios isolados como serviços que executam EAC.</t>
  </si>
  <si>
    <t>É impossível que  as Vigilâncias Sanitárias façam o licenciamento de forma a verificar as instalações e condições desses serviços (consultório), comprometendo dessa forma a saúde pública, colocando-a em risco.</t>
  </si>
  <si>
    <t xml:space="preserve">3.3., 3.4., 3.5., 3.6., 3.8., 3.9., </t>
  </si>
  <si>
    <t xml:space="preserve">Consultórios não devem ser postos de coleta. </t>
  </si>
  <si>
    <t>Consultórios isolados e Postos de Coleta não constituem o mesmo serviço e nem partilham das mesmas atividades, apenas pertencem a uma mesma classificação. O art. 23, §2° limita a possibilidade de eventual equiparação entre Consultório Isolado Tipo II e Posto de Coleta.</t>
  </si>
  <si>
    <t>Discordância com a possibilidade de classificação de Consultórios como Serviço Tipo II.</t>
  </si>
  <si>
    <t xml:space="preserve">3.10., 3.11., </t>
  </si>
  <si>
    <t>Discordância com a possibilidade de classificação de Consultórios como Serviço Tipo I.</t>
  </si>
  <si>
    <t>A proposta colocada pelo art. 15 é absurda</t>
  </si>
  <si>
    <t>O mesmo ambiente de coleta e realização de exame na sala do consultório é uma proposta antiética.</t>
  </si>
  <si>
    <t>3.15.</t>
  </si>
  <si>
    <t>Frente aos tipos de exame permitidos a esse tipo de serviço, não há comprometimento da segurança e qualidade na sua execução.</t>
  </si>
  <si>
    <t>Faltou deixar claro a necessidade de um banheiro para coleta específica de exames.</t>
  </si>
  <si>
    <t>Apesar de não haver uma sugestão formalizada, revisão e alteração redacional do art. 27, inciso VIII foi realizada.</t>
  </si>
  <si>
    <t xml:space="preserve">Houve revisão de redação do art. 27, inciso VIII para obtenção de maior clareza. </t>
  </si>
  <si>
    <t>Exclusão da possibilidade de coleta e realização de exames em consultório isolado.</t>
  </si>
  <si>
    <t>Possibilidade de o serviço itinerante atender a mais de um serviço tipo III.</t>
  </si>
  <si>
    <t xml:space="preserve">Não há disposição de que o Serviço de EAC Itinerante seja vinculado a APENAS um serviço Tipo III na Seção V - Do Serviço de EAC Itinerante. Ele poderá ser próprio de um Serviço Tipo III ou contratado por Serviços Tipo III que nele tenham interesse, tal como disposto nos art. 39 a 52 da Minuta. </t>
  </si>
  <si>
    <t>3.20., 3.21. b., 3.23.</t>
  </si>
  <si>
    <t>Consideração relacionada à inadequabilidade de Consultório isolado realizar exames.</t>
  </si>
  <si>
    <t>É simplesmente colocar em risco a saúde da população.</t>
  </si>
  <si>
    <t>Possibilidade de realização de exames por profissionais não habilitados e em todos os tipos de materiais biológicos - condição de difícil controle e fiscalização.</t>
  </si>
  <si>
    <t xml:space="preserve">4.4., 4.5., </t>
  </si>
  <si>
    <t>Discordância quanto à exclusão do contrato de supervisão.</t>
  </si>
  <si>
    <t>Decisão estratégica de adoção de uma única terminologia para abarcar todos os serviços que executam atividades relacionadas aos
Exames de Análises Clínicas, tal como explicitado no art. 6° da Minuta. Logo, apesar de excluído o termo “Central de Distribuição” das disposições constantes na Seção I do Capítulo 5”, este encontra-se abarcado pela terminologia adotada. Não havendo distinção e por conseguinte, dispensa de gestão de qualidade para Centrais de Distribuição.</t>
  </si>
  <si>
    <t>6.1.c</t>
  </si>
  <si>
    <t>Conforme já disposto pelo art. 113 (Da Gestão Documental), toda documentação e registro de que trata a Resolução devem ser mantidos e arquivados por pelo menos 5 anos. Logo, a preocupação manifestada no comentário já foi endereçada pelo texto normativo.</t>
  </si>
  <si>
    <t>Manifestação de que é preciso estabelecer o tempo de guarda dos registros relativos aos documentos gerados pelas calibração, verificação e/ou medição (art. 91 e 92). Tópico relacionado à Gestão de Tecnologia</t>
  </si>
  <si>
    <t>Discordância quanto à possibilidade de profissionais capacitados realizarem exames e determinadas coletas.</t>
  </si>
  <si>
    <t>6.1.h</t>
  </si>
  <si>
    <t>É necessário profissional habilitado</t>
  </si>
  <si>
    <t>7.1.</t>
  </si>
  <si>
    <t>A proposta de frequência mínima anual não faz sentido, é um período longo demais .</t>
  </si>
  <si>
    <t>8.2.</t>
  </si>
  <si>
    <t xml:space="preserve">Todos os serviços que executam atividades relacionadas a EAC encontram-se contemplados no art. 126. Entendimento este construído a partir do art. 6° da Minuta que abarca tanto Serviços que executam EAC como as Centrais de Distribuição.
Art. 130,§ 3° , 131 e 132 - Construção acordada junto ao MS responsável pela organização do SUS e conhecedor de sua realidade.
Não houve exclusão do art. 106 da RDC 786/2023, ele apenas foi realocado e encontra-se disposto no art. 10, II da Minuta.
Sobre o art. 107, §1° da RDC n° 786, seu entendimento pode ser localizado no art. 138 da Minuta, que referencia a RDC 504/2021, que em seu art. 7° dispõe sobre terceirização do transporte.
</t>
  </si>
  <si>
    <t>Proposta de alteração da frequência do relatório de desempenho do (CEQ) de todos os exames
realizados pelo serviço que executa EAC, que utilizar amostras controle - para no mínimo a cada lote.</t>
  </si>
  <si>
    <t>Não houve exclusão do art. 149 da RDC 786/2023, apenas realocação para o art. 185 da Minuta.</t>
  </si>
  <si>
    <t>Comentário sobre a não exclusão do art. 185 da Consulta Dirigida.</t>
  </si>
  <si>
    <t>É preciso analisar quais instrumentos necessitam ou não de CIQ</t>
  </si>
  <si>
    <t xml:space="preserve">Contribuição limitada. Aponta desacordo mas não justifica.  o que inviabiliza manifestação da área técnica. </t>
  </si>
  <si>
    <t xml:space="preserve">8.10. </t>
  </si>
  <si>
    <t>Manifestação de que a frequência de verificação deve ser de tempo mais curto (menor).</t>
  </si>
  <si>
    <t xml:space="preserve">9.1. </t>
  </si>
  <si>
    <t>Comentário: A proposta da ANVISA modifica a Resolução de Diretoria Colegiada nº 786 de forma significativa, inadequada e em alguns pontos, de modo antiético e incabível.
Proposta de realização de consulta pública antes de qualquer modificação.</t>
  </si>
  <si>
    <t>Nem tudo que está no texto foi consensuado e proposto por todo o grupo de trabalho.</t>
  </si>
  <si>
    <t>Há modificações que não foram discutidas por todos</t>
  </si>
  <si>
    <t>Manifestação sobre os tópicos não consensuados:
- Classificação de Consultório Isolado em Serviço Tipos I e II;
- Permissão de realização de EAC em consultório isolado;
- Permissão para  não realização de Sistema de Gestão de Qualidade para  Central de Distribuição;
- Mudanças de termos e permissões no texto realizado pela ANVISA sem prévia discussão e consensualização.</t>
  </si>
  <si>
    <t>Realização de consulta pública.</t>
  </si>
  <si>
    <t>A proposta da ANVISA traz muitas modificações ao texto primeiro da RDC 786.</t>
  </si>
  <si>
    <t>Sugerida condução de Consulta Pública, apesar da instituição de grupos técnicos para discussão e aprimoramento da norma, com vista à  superação de dificuldades de implementação apontadas pelos diferentes atores afetados. Posicionamento isolado e não refletido nas demais contribuições recebidas.</t>
  </si>
  <si>
    <t>2.3. e 2.4.</t>
  </si>
  <si>
    <t xml:space="preserve">3.2. </t>
  </si>
  <si>
    <t>Entendimento de que a realização do controle lote-a-lote, em substituição ao CIQ e CEQ, previsto no Art. 190 pressupoe que isso ocorre no local do programa de certificação, e  não no proprío local de realização dos testes, no caso dos produtos de uso único.</t>
  </si>
  <si>
    <t>Manifestação de entendimento diverso ao disposto na Minuta.</t>
  </si>
  <si>
    <t xml:space="preserve">Art. 5°, XIV - Laboratório de Anatomia Patológica: estabelecimento assistencial de saúde (EAS) que executa as atividades relacionadas aos procedimentos diagnósticos anatomopatológicos, compreendendo as fases pré-analítica, analítica e pós analítica. </t>
  </si>
  <si>
    <t>Provedor de Ensaio de Proficiência: estabelecimento acreditado conforme a norma ISO/IEC 17043 responsável pela condução de Programas de Ensaio de Proficiência.</t>
  </si>
  <si>
    <t>Preocupação quanto a possibilidade de interpretações distorcidas quanto às boas práticas laboratoriais, bem como de referências nacionais e internacionais.</t>
  </si>
  <si>
    <t>Sugestão não acatada. Os parágrafos apontados foram excluídos da Minuta, para alcance de maior clareza textual. O art. 85 agora figura como artigo 86 na Minuta revisada.</t>
  </si>
  <si>
    <t>Art. 86 O Programa da Garantia da Qualidade deve ser
documentado e ter sua efetividade monitorada por meio de
indicadores de desempenho.</t>
  </si>
  <si>
    <t>Ratificação de que os artigos referenciados são fruto de reorganização no texto da Minuta, não representando acréscimos ou novidades em relação ao que estava previsto na RDC 786/2023.</t>
  </si>
  <si>
    <t>As análises toxicológicas apresentam particularidades técnico-científicas que as diferenciam dos exames de análises clínicas convencionais.</t>
  </si>
  <si>
    <t>Excluir este termo, causaria uma lacuna regulatória importante. Ademais, esta já era uma previsão constante na RDC n° 786/2023,  não tendo sido identificado como problema de implementação. Análise de impacto regulatório seria necessária, antes que essa exclusão fosse implementada.</t>
  </si>
  <si>
    <t>Será um concorrente dos pequenos e médios laboratórios.</t>
  </si>
  <si>
    <t>Alegação de retirada da Central de Distribuição.</t>
  </si>
  <si>
    <t>Exclusão da possibilidade de classificação do Consultório Isolado como serviço tipo II.</t>
  </si>
  <si>
    <t>Sugestão de frequência de verificação da disponibilidade de ensaios de proficiência para os exames essenciais (no mínimo mensal ou trimestral).</t>
  </si>
  <si>
    <t>Para evitar erros.</t>
  </si>
  <si>
    <t>A 5ª sugestão foi considerada tecnicamente viável e oportuna, tendo tornado a definição mais clara.
Demais sugestões não acatadas por estarem fora do escopo da Minuta. Ultrapassam a finalidade da Consulta Dirigida. Necessidade de discussão sobre a viabilidade dos tópicos apontados e de avaliação de seu impacto regulatório.</t>
  </si>
  <si>
    <t>Retroceder à classificação de consultório isolado como serviço tipo I</t>
  </si>
  <si>
    <t xml:space="preserve">Correção da referência normativa realizada na pergunta da Consulta Dirigida. </t>
  </si>
  <si>
    <t xml:space="preserve">Os Estabelecimentos Assistenciais de Saúde devem possuir os mesmos requisitos, independente de sua natureza jurídica. Atendendo aos requisitos das RDC n° 50/2002 e 786/2023, além de Normas Regulamentadoras relacionadas às condições de higiene e conforto nos locais de trabalho, a NBR 9050/2021 e a Lei 13146/2015. </t>
  </si>
  <si>
    <t>Os Estabelecimentos Assistenciais de Saúde devem possuir os mesmos requisitos, independente de sua natureza jurídica.</t>
  </si>
  <si>
    <t>Proposta de inclusão do conceito de laboratório de citologia.</t>
  </si>
  <si>
    <t>Inserida definição para o termo "Laboratório de anatomia patológica", sem qualquer sugestão ou comentário.</t>
  </si>
  <si>
    <t>Consideração relacionada à competência profissional em cenários diversos, o que extrapola o escopo da Minuta apresentada.</t>
  </si>
  <si>
    <t>Declaração não compreendida.</t>
  </si>
  <si>
    <t>Comentário: A depender do exame que está sendo coletado. Se for um exame que seja possível a realização do CIQ e CEQ, sim, mas para alguns exames isso talvez não seja possível.</t>
  </si>
  <si>
    <t xml:space="preserve">Contribuição não compreendida. </t>
  </si>
  <si>
    <t>Há uma responsabilidade solidária, incondicionalmente.</t>
  </si>
  <si>
    <t>O disposto pelo art. 81 trata com clareza da responsabilidade do Responsável Legal face às atividades executadas no âmbito do estabelecimento a que pertence. Entendimento que se aplica ao contexto de responsabilidade de cada serviço - havendo assim atribuição de responsabilidade a todos os entes da cadeia.</t>
  </si>
  <si>
    <t>Colocação não compreendida pela área técnica.</t>
  </si>
  <si>
    <t xml:space="preserve">Favorável a ter um responsável técnico pelo processamento, mas não sobre a permanência constante e integral durante o processo pré- analítico. </t>
  </si>
  <si>
    <t>Ha algumas situações em que a fase pre analítica pode e é feita por profissionais de nível técnico.</t>
  </si>
  <si>
    <t>Erros laboratoriais são identificados em todas as fases do processo operacional e são amplamente descritos na literatura, condição que reforça a a necessidade de permanência do responsável técnico durante todo o período.</t>
  </si>
  <si>
    <t xml:space="preserve">Optou-se pela revisão do conceito de anatomia patológica (que continha relação exemplificativa de exames - que foi excluída). Caso haja necessidade de esclarecimentos adicionais, esses serão tratados em material orientativo complementar. </t>
  </si>
  <si>
    <t>Após consulta realizada à área técnica de registro (GEVIT) sobre o texto constante na minuta e a sugestão encaminhada, houve consenso quanto à suficiência do texto normativo. Não sendo o ajuste necessário.</t>
  </si>
  <si>
    <t>Sugestão de reincluir a definição de EAS como o espaço físico delimitado, fixo ou itinerante, onde são realizadas as ações de assistência à saúde humana sob responsabilidade técnica.</t>
  </si>
  <si>
    <t>Decisão estratégica de adotar uma única terminologia para abarcar todos os serviços que executam atividades relacionadas aos
Exames de Análises Clínicas, tal como explicitado no art. 6° da Minuta. Logo, apesar de excluído o termo “Central de Distribuição” das disposições constantes na Seção I do Capítulo 5”, este encontra-se abarcado pela terminologia adotada. Não havendo distinção e por conseguinte, dispensa de gestão de qualidade para Centrais de Distribuição.</t>
  </si>
  <si>
    <t>Comentário relacionado à interpretação da pergunta realizada na CD.</t>
  </si>
  <si>
    <t>Revisão do texto com adoção do conceito de "Instrumento", conforme estabelecido pela RDC 830/2023.</t>
  </si>
  <si>
    <t>Ponderação sobre a redação contida no art. 126: Todas as etapas desde a coleta da amostra até o seu descarte, incluindo a fase analítica devem ser rastreaveis, isso inclui uma etapa eventual em  uma central de distribuição para que seja garantida a qualidade em todo o processo do processo.</t>
  </si>
  <si>
    <t>Artigo 126 passou a figurar como art. 128 após revisão realizada.</t>
  </si>
  <si>
    <t>A obrigatoriedade da contratação do programa de Certificação Lote a lote permanece conforme apresentado pela Consulta Dirigida referente à revisão da n° 786/2023. Houve desmembramento do dispositivo original ( para o inciso XXXVI, do Art. 4° e Art. 184 da proposta apresentada na CD).</t>
  </si>
  <si>
    <t>Segundo o Art. 190 É permido ao Serviço que executa as atividades relacionadas ao EAC a não realização de CIQ a cada troca de lote, quando for utilizado produto para diagnóstico in vitro de uso único que possua certificado fornecido pelos programas de certificação lote a lote, desde que com a aprovação do lote em uso, sem alterações nas condições previstas de armazenamento, transporte e recebimento do material utilizado como controle e conforme as instruções do fabricante.
(Transcrição do art. 190)</t>
  </si>
  <si>
    <t>Conforme definição constate no art. 26- B da Lei n° 14.510/2022, "Telessaúde" consistiria em modalidade de prestação de serviços de saúde a distância. Nesses termos, entende-se que a supervisão técnica não se enquadraria no escopo da conceituação estabelecida na referida Lei. Logo, não houve inobservância, desrespeito ou descumprimento ao disposto pela Lei n° 8080/1990.</t>
  </si>
  <si>
    <t>Não há razão técnica para se exigir do Serviço Tipo II a climatização e isentar o Serviço Tipo I dessa exigência.</t>
  </si>
  <si>
    <t>Considerando as características dos serviços, atividades realizadas e suas respectivas classificações foram estabelecidos os requisitos aplicáveis a cada um deles.</t>
  </si>
  <si>
    <t xml:space="preserve">Não  houve mudança no entendimento ou interpretação com a proposta de texto apresentada em relação ao que já constava na Minuta. </t>
  </si>
  <si>
    <t>O disposto pelo art. 56 está alinhado com o art. 7°, tendo a interpretação realizada se mostrado inadequada. Quanto ao art. 59, entende-se que não há necessidade de exclusão. Ele favorece melhor entendimento normativo. Sobre o art. 60, sua exclusão não se justifica (conforme já explicitado na justificativa do item 3.7).</t>
  </si>
  <si>
    <t>Conforme definição constate no art. 26- B da Lei n° 14.510/2022, "Telessaúde" consistiria em modalidade de prestação de serviços de saúde a distância. Nesses termos, entende-se que a supervisão técnica não se enquadra no escopo da conceituação estabelecida na referida Lei. Logo, não houve inobservância, desrespeito ou descumprimento ao disposto pela Lei n° 8080/1990.</t>
  </si>
  <si>
    <t>Adequação do Inciso I do art. 173, a fim de deixar claro que deve-se indicar no laudo o nome e CNES do Serviço que Executa o EAC responsável pela coleta.</t>
  </si>
  <si>
    <t>Não houve exclusão, mas realocação (o art. 149 da RDC 786 passou a figurar como art. 185 da Minuta).</t>
  </si>
  <si>
    <t>Sugestão de alteração do parágrafo único do artigo 20 para a Subseção III da Seção III, que trata de infraestrutura.</t>
  </si>
  <si>
    <t xml:space="preserve"> A fim de que toda a questão de infraestrutura no que se refere ao Tipo II fique no mesmo local.</t>
  </si>
  <si>
    <t>Realocação realizada na minuta, de modo a concentrar tópicos relacionados à infraestrutura, em seção especificamente dedicada a este assunto.</t>
  </si>
  <si>
    <t>O Parágrafo único do art. 20 passou a figurar como parágrafo único do art. 32 (localizado na Subseção III
Infraestrutura).</t>
  </si>
  <si>
    <t>Informação de que na última reunião realizada pelo Grupo de discussão foi consensuada a mudança da exigência de CEQ para todos os instrumentos de uso.</t>
  </si>
  <si>
    <t xml:space="preserve">As disposições normativas encontram-se alinhadas ao conhecimento técnico-científico vigente. </t>
  </si>
  <si>
    <t>Decisão estratégica da Agência sobre a proibição estabelecida no art. 143.
Sobre as disposições constantes nos art. 66 a 70, essas contemplam demandas trazida pelo Ministério da Saúde, discutidas e consensuadas no grupo de discussão do setor público.</t>
  </si>
  <si>
    <t>Com base no teor das contribuições realizadas, a área técnica julga não haver necessidade de intervenção no texto normativo. Contudo, avalia que alguns esclarecimentos relacionados aos serviços tipo II poderão ser contemplados em material orientativo a ser publicizado após a publicação de alteração da norma.
Sobre a sugestão de inclusão do art. 32-A, seu teor encontra-se disposto no art. 197 da Minuta disponibilizada.</t>
  </si>
  <si>
    <t xml:space="preserve">A classificação proposta  foi discutida e consensuada no âmbito dos grupos de discussão. Não há transição prevista. Os requisitos para cada serviço estão expressamente estabelecidos na Minuta. </t>
  </si>
  <si>
    <t>Retirada da exigência de responsável técnico presente durante todo o período de expediente nas Centrais de Distribuição.</t>
  </si>
  <si>
    <t>Decisão conservadora  assumida pela Anvisa frente ao risco sanitário inerente às atividades desempenhadas por uma Central de Distribuição, em especial ao transporte e armazenamento de amostras biológicas diversas.</t>
  </si>
  <si>
    <t>Não se justifica que a Anvisa exija a presença de um Responsável Técnico presente durante o expediente, já que a este profissional cabe descrever processos e assegurar redução de riscos, assim como assegurar a segurança dos referidos processo.</t>
  </si>
  <si>
    <t>A classificação proposta  foi discutida e consensuada no âmbito dos grupos de discussão.</t>
  </si>
  <si>
    <t xml:space="preserve">Classificação proposta discutida e consensuada no âmbito dos grupos de discussão. Não há transição prevista. Os requisitos para cada serviço estão expressamente estabelecidos na Minuta. Como serviço tipo I, a farmácia não é equiparada a um laboratório. </t>
  </si>
  <si>
    <t>As perguntas realizadas na Consulta Dirigida tiveram o intuito de ratificar as mudanças propostas na Minuta de Revisão da RDC n° 786/2023 no âmbito dos dois grupos de discussão constituídos por representantes do setor público e privado.</t>
  </si>
  <si>
    <t>:
Art. 52. O EAC executado no Serviço de EAC Itinerante deve ser
realizado por profissional capacitado para a
realização de coletas e EAC.</t>
  </si>
  <si>
    <t>Realizada revisão textual - excluído o termo "exclusivamente" do artigo 50, tornando a compreensão mais abrangente. O art. 50 agora figura como art. 52 na Minuta revisada pós-contribuições.</t>
  </si>
  <si>
    <t>Demanda trazida pelo Ministério da Saúde, discutida e consensuada em grupo de discussão do setor público. A construção apresentada na Seção II -
Da Organização do EAS com Natureza Jurídica de
Administração Pública deu-se com base na realidade e limitações enfrentadas pelo  SUS.  Buscou-se, portanto, a equidade com o intuito de viabilizar a prestação de serviços seguros e de qualidade à população. Não se abriu mão de requisitos técnicos e de qualidade.</t>
  </si>
  <si>
    <t>Comentário alinhado com as disposições normativas:   A presença de um profissional capacitado é essencial para assegurar que as boas práticas laboratoriais sejam respeitadas e cumpridas, aí incluída a realização de CIQ e de CEQ,  sem o que a confiabilidade dos resultados de exames e a segurança do paciente são colocadas em risco</t>
  </si>
  <si>
    <t>Comentário/manifestação de preocupação. Não necessariamente uma contribuiçao. Reiterada concordância com a obrigatoriedade de profissional capacitado para execução de EAC no serviço itinerante, inclusive para realizar CIQ e CEQ, de modo a assegurar que as boas práticas laboratoriais sejam respeitadas e cumpridas, sem o que a confiabilidade dos resultados de exames e a segurança do paciente são colocadas em risco.</t>
  </si>
  <si>
    <t xml:space="preserve">Não há previsão, mesmo em normativos internacionais, sobre a substituição de CEQ por comparações entre equipamentos. A área técnica entende que a comparabilidade entre equipamentos poderia ser adotada como critério de qualidade, apenas. </t>
  </si>
  <si>
    <t>Os profissionais devem ser habilitados e não treinados.</t>
  </si>
  <si>
    <t>Contribuição deslocada, não relacionada ao escopo da pergunta.</t>
  </si>
  <si>
    <t>Foram estabelecidos requisitos mínimos a serem observados por serviços Tipo I e II, condição que resguarda o risco sanitário inerente a cada classificação, sustentando assim a possibilidade de classificação dos Consultórios Isolados como serviços tipo I ou II, cuja discussão no âmbito dos grupos de discussão já foi realizada e superada.</t>
  </si>
  <si>
    <t>Foram estabelecidos requisitos mínimos a serem observados por serviços Tipo I e II, condição que resguarda o risco sanitário inerente a cada classificação, sustentando assim a manutenção da classificação dos Consultórios Isolados como serviços tipo I ou II, cuja discussão no âmbito dos grupos de discussão já foi superada.
Os consultórios já são alvo de fiscalização pelas Vigilâncias Sanitárias, sendo sua classificação e cumprimento de requisitos, independente da classificação adotada, desde que observados os requisitos aplicáveis pela normativa.</t>
  </si>
  <si>
    <t>O art. 10 e seus incisos limitam os exames passíveis de realização em consultórios isolados classificados como serviço tipo I.</t>
  </si>
  <si>
    <t>Discussão superada no âmbito dos grupos de discussão.</t>
  </si>
  <si>
    <t>Discordância com a restrição de vínculo do serviço intinerante a apenas um  Serviço Tipo III.</t>
  </si>
  <si>
    <t>Demanda trazida pelo Ministério da Saúde, discutida e consensuada no grupo de discussão do setor público. A construção apresentada na Seção II -
Da Organização do EAS com Natureza Jurídica de
Administração Pública deu-se com base na realidade e limitações enfrentadas pelo  SUS.  Buscou-se, portanto, a equidade com o intuito de viabilizar a prestação de serviços seguros e de qualidade à população. Não se abriu mão de requisitos técnicos e de qualidade.</t>
  </si>
  <si>
    <t xml:space="preserve">Discussão realizada no âmbito dos grupos de discussão, tendo este sido um posicionamento acatado pela maioria dos participantes. </t>
  </si>
  <si>
    <t>Comentário: Gestão da Qualidade engloba várias ações que nenhum serviço pode ser dispensado de realizar de acordo com sua complexidade.</t>
  </si>
  <si>
    <t>Manifestação de discordância em relação aos artigos 126, 130, 131, 132.
Sobre o art. 126: É inadmissível a exclusão de qualquer serviço da obrigação de documentar a rastreabilidade. Em relação aos arts. 131 e 132 - a solicitação de cadastro de informações do paciente pelo serviço que executa as atividades relacionadas ao EAC é uma exigência descabida (realidade do SUS). Quanto ao Art. 130, §3° – A alteração proposta não traz benefício algum e deixa dúvidas sobre abrangência da definição proposta. No que tange à Exclusão do art. 106 da RDC n º 786/2023,é inadmissível e só serve a interesses do setor farmácia. Por fim, pontua-se a exclusão do §1°, do art. 107 que trata da terceirização de serviços.</t>
  </si>
  <si>
    <t>Manifestação de discordância em relaçao aos artigos 126, 130, 131, 132.
Sobre o art. 126: É inadmissível a exclusão de qualquer serviço da obrigação de documentar a rastreabilidade. Em relação aos arts. 131 e 132 - a solicitação de cadastro de informações do paciente pelo serviço que executa as atividades relacionadas ao EAC é uma exigência descabida (realidade do SUS). Quanto ao Art. 130, §3° – A alteração proposta não traz benefício algum e deixa dúvidas sobre abrangência da definição proposta. No que tange à Exclusão do art. 106 da RDC n º 786/2023,é inadmissível e só serve a interesses do setor farmácia, bem como a exclusão do §1° do art. 107.</t>
  </si>
  <si>
    <t>Proposta não consensuada nos debates realizados pelos grupos de discussão.</t>
  </si>
  <si>
    <t>Proposição acatada pelo grupo de discussão quanto à frequência de verificação (minimamente anual) da disponibilidade de ensaios de proficiência. Apesar de se posicionar por um tempo menor que o anualmente sugerido, não foi apresentada evidência que corroborasse o posicionamento apresentado.</t>
  </si>
  <si>
    <t>Comentário: A minuta apresenta propostas não condizentes com o setor de análises clínicas e exames, na ânsia de atender a diversos setores em uma única resolução.</t>
  </si>
  <si>
    <t>Minuta consensuada no âmbito dos grupos de discussão, construída a partir de diferentes perspectivas e entendimentos que resultaram no texto final apresentado.</t>
  </si>
  <si>
    <t>Sugerida condução de Consulta Pública, apesar da instituição de gruposde discussão para debate e aprimoramento da norma, com vista à superação de dificuldades de implementação apontadas pelos diferentes atores afetados. Posicionamento isolado e não refletido nas demais contribuições recebidas.</t>
  </si>
  <si>
    <t>As discussões conduzidas no âmbito dos grupos de discussão constituídos buscaram consenso de maioria, tendo tópicos relacionados à organização e prestação de serviços no âmbito público (SUS) se restringido ao debate do grupo de discussão de entidades públicas.</t>
  </si>
  <si>
    <t>As discussões conduzidas no âmbito dos grupos de discussão constituídos buscaram consenso de maioria, tendo tópicos relacionados à organização e prestação de serviços no âmbito público (SUS) se restringido ao grupo de discussão das entidades públicas. Demais tópicos justificados nos dispositivos específicos.</t>
  </si>
  <si>
    <t xml:space="preserve">A classificação proposta  foi discutida e consensuada no âmbito dos grupos de discussão instituídos. Não há transição prevista. Os requisitos para cada serviço estão expressamente estabelecidos na Minuta. </t>
  </si>
  <si>
    <t>A classificação proposta  foi discutida e consensuada no âmbito dos grupos de discusão instituídos.</t>
  </si>
  <si>
    <t>É necessário desfazer a confusão causada pela associação entre EAC tipo I e EAC tipo II (que deveria se restringir a posto de coleta vinculado a um laboratório clínico.</t>
  </si>
  <si>
    <t xml:space="preserve">Classificação proposta discutida e consensuada no âmbito dos grupos de discussão instituídos. Não há transição prevista. Os requisitos para cada serviço estão expressamente estabelecidos na Minuta. Como serviço tipo I, a farmácia não é equiparada a um laboratório. </t>
  </si>
  <si>
    <t>Art. 52. O EAC executado no Serviço de EAC Itinerante deve ser
realizado por profissional capacitado para a
realização de coletas e EAC.</t>
  </si>
  <si>
    <t>As condições de funcionamento em órgãos de administração pública nunca foram debatidos em reuniões anteriores, devendo ser reanalisado inclusive com apoio jurídico.</t>
  </si>
  <si>
    <t>Demanda trazida pelo Ministério da Saúde, discutida e consensuada no âmbito do grupo de discussão do setor público. A construção apresentada na Seção II -
Da Organização do EAS com Natureza Jurídica de
Administração Pública deu-se com base na realidade e limitações enfrentadas pelo  SUS.  Buscou-se, portanto, a equidade com o intuito de viabilizar a prestação de serviços seguros e de qualidade à população. Não se abriu mão de requisitos técnicos e de qualidade.</t>
  </si>
  <si>
    <t xml:space="preserve">Tópico contemplado durante as discussões ocorridas no âmbito do grupo de discussão, tendo ele sido consensuado por maioria. Discussão superada. </t>
  </si>
  <si>
    <t>Demanda trazida pelo Ministério da Saúde, discutida e consensuada em grupo de discussão do setor público.  A construção apresentada na Seção II -
Da Organização do EAS com Natureza Jurídica de
Administração Pública deu-se com base na realidade e limitações enfrentadas pelo  SUS.  Buscou-se, portanto, a equidade com o intuito de viabilizar a prestação de serviços seguros e de qualidade à população. Não se abriu mão de requisitos técnicos e de qualidade.</t>
  </si>
  <si>
    <t>O art. 195 da Minuta, uma vez que ele versa sobre a frequência da verificação de disponibilidade de ensaios de proficiência, e não da frequência de CEQ (determinada pelo próprio serviço). Este tópico será esclarecido, posteriormente, em documento orientativo.</t>
  </si>
  <si>
    <t xml:space="preserve">Sobre os tópicos pontuados esclarece-se que:
1. Não houve supressão das disposições relacionadas à infraestrutura dos Serviços Tipo III;
2. EAC Itinerante - aspecto já contemplado na RDC n°786/2023, apenas melhor detalhado no âmbito da Minuta;
3. Tópico não contemplado no texto da Minuta. Ultrapassa a finalidade da Consulta Dirigida realizada;
4. Os Serviços tipo III encontram-se definidos na Minuta;
5. Supervisão pressupõe a presença física do profissional no local de sua atividade.
</t>
  </si>
  <si>
    <t>Contribuição deslocada, contemplada no tópico seguinte.</t>
  </si>
  <si>
    <t>Demanda trazida pelo Ministério da Saúde, discutida e consensuada em grupo de discussãoT do setor público. A construção apresentada na Seção II -
Da Organização do EAS com Natureza Jurídica de
Administração Pública deu-se com base na realidade e limitações enfrentadas pelo  SUS.  Buscou-se, portanto, a equidade com o intuito de viabilizar a prestação de serviços seguros e de qualidade à população. Não se abriu mão de requisitos técnicos e de qualidade.</t>
  </si>
  <si>
    <t>Opção por manter o texto proposto, considerando-se a realidade da área de serviços de saúde e a diversidade dos agentes afetados por suas normativas - tendo os ajustes realizados objetivado a sua melhor compreensão e aplicabilidade ao contexto em que se aplica.</t>
  </si>
  <si>
    <t>Consultório isolado não se confunde com Posto de Coleta, apesar de ambos os serviços serem classificados como Serviço Tipo II.
No que tange às considerações relacionadas ao transporte, não foi identificada necessidade de alteração do art. 25. Isso porque, o transporte de material autocoletado não é vedado pelo texto normativo. Sobre o EAC itinerante,  aplicam-se os arts. 25 e 47. Sendo a figura  do transportador abarcada pelas disposições constantes na RDC n° 504/2021.</t>
  </si>
  <si>
    <t xml:space="preserve">Agradecemos a defesa técnica, mas nela não foram identificadas sugestões de melhorias a serem incorporadas à Minuta. </t>
  </si>
  <si>
    <t>V. B.</t>
  </si>
  <si>
    <t>T. M. M.</t>
  </si>
  <si>
    <t>V. L. P. S. B.</t>
  </si>
  <si>
    <t>R. L.</t>
  </si>
  <si>
    <t>F. E. P. G.</t>
  </si>
  <si>
    <t>M. E. M.</t>
  </si>
  <si>
    <t>M. T.</t>
  </si>
  <si>
    <t>J. C.</t>
  </si>
  <si>
    <t>R. N. F.</t>
  </si>
  <si>
    <t>W. S.</t>
  </si>
  <si>
    <t>M. M. F.</t>
  </si>
  <si>
    <t xml:space="preserve">            @crfsp.org.br</t>
  </si>
  <si>
    <t xml:space="preserve">       @abramed.org.br</t>
  </si>
  <si>
    <t xml:space="preserve">           @cbdl.org.br</t>
  </si>
  <si>
    <t xml:space="preserve">          @sbac.org.br</t>
  </si>
  <si>
    <t xml:space="preserve">  @gmail.com</t>
  </si>
  <si>
    <t xml:space="preserve">       @unicamp.bt</t>
  </si>
  <si>
    <t xml:space="preserve">           @gmail.com</t>
  </si>
  <si>
    <t xml:space="preserve">      @saude.ba.gov.br</t>
  </si>
  <si>
    <t xml:space="preserve">   @controllab.com.br</t>
  </si>
  <si>
    <t>T. G.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</si>
</sst>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0" x14ac:knownFonts="1">
    <font>
      <sz val="10"/>
      <color theme="4" tint="-0.24994659260841701"/>
      <name val="Corbel"/>
      <family val="2"/>
    </font>
    <font>
      <sz val="11"/>
      <color theme="1"/>
      <name val="Franklin Gothic Book"/>
      <family val="2"/>
      <scheme val="minor"/>
    </font>
    <font>
      <sz val="11"/>
      <color theme="1"/>
      <name val="Franklin Gothic Book"/>
      <family val="2"/>
      <scheme val="minor"/>
    </font>
    <font>
      <sz val="10"/>
      <color theme="0"/>
      <name val="Corbel"/>
      <family val="2"/>
    </font>
    <font>
      <sz val="24"/>
      <color theme="0"/>
      <name val="Tw Cen MT Condensed Extra Bold"/>
      <family val="4"/>
      <scheme val="major"/>
    </font>
    <font>
      <sz val="8"/>
      <name val="Corbel"/>
      <family val="2"/>
    </font>
    <font>
      <b/>
      <sz val="14"/>
      <color theme="0"/>
      <name val="Tw Cen MT Condensed"/>
      <family val="2"/>
    </font>
    <font>
      <b/>
      <sz val="14"/>
      <color theme="0" tint="-4.9989318521683403E-2"/>
      <name val="Tw Cen MT Condensed"/>
      <family val="2"/>
    </font>
    <font>
      <sz val="11"/>
      <color theme="0"/>
      <name val="Franklin Gothic Book"/>
      <family val="2"/>
      <scheme val="minor"/>
    </font>
    <font>
      <sz val="11"/>
      <name val="Franklin Gothic Book"/>
      <family val="2"/>
      <scheme val="minor"/>
    </font>
    <font>
      <b/>
      <sz val="20"/>
      <color theme="0"/>
      <name val="Segoe UI Light"/>
      <family val="2"/>
    </font>
    <font>
      <b/>
      <sz val="12"/>
      <color theme="0" tint="-0.14999847407452621"/>
      <name val="Segoe UI Light"/>
      <family val="2"/>
    </font>
    <font>
      <b/>
      <sz val="14"/>
      <color theme="0" tint="-0.14999847407452621"/>
      <name val="Segoe UI Light"/>
      <family val="2"/>
    </font>
    <font>
      <b/>
      <sz val="20"/>
      <color theme="0" tint="-0.249977111117893"/>
      <name val="Segoe UI Light"/>
      <family val="2"/>
    </font>
    <font>
      <b/>
      <sz val="18"/>
      <color theme="0" tint="-0.249977111117893"/>
      <name val="Segoe UI Light"/>
      <family val="2"/>
    </font>
    <font>
      <b/>
      <sz val="12"/>
      <color theme="0"/>
      <name val="Segoe UI Light"/>
      <family val="2"/>
    </font>
    <font>
      <b/>
      <sz val="13"/>
      <color theme="0"/>
      <name val="Segoe UI Light"/>
      <family val="2"/>
    </font>
    <font>
      <b/>
      <sz val="12"/>
      <color theme="1"/>
      <name val="Franklin Gothic Book"/>
      <family val="2"/>
      <scheme val="minor"/>
    </font>
    <font>
      <sz val="12"/>
      <color theme="1"/>
      <name val="Franklin Gothic Book"/>
      <family val="2"/>
      <scheme val="minor"/>
    </font>
    <font>
      <b/>
      <sz val="11"/>
      <color theme="0"/>
      <name val="Segoe UI Light"/>
      <family val="2"/>
    </font>
    <font>
      <b/>
      <sz val="14"/>
      <color theme="0" tint="-0.249977111117893"/>
      <name val="Segoe UI Light"/>
      <family val="2"/>
    </font>
    <font>
      <b/>
      <sz val="11"/>
      <color theme="0" tint="-0.14999847407452621"/>
      <name val="Segoe UI Light"/>
      <family val="2"/>
    </font>
    <font>
      <b/>
      <sz val="11"/>
      <name val="Franklin Gothic Book"/>
      <family val="2"/>
      <scheme val="minor"/>
    </font>
    <font>
      <b/>
      <sz val="12"/>
      <name val="Franklin Gothic Book"/>
      <family val="2"/>
      <scheme val="minor"/>
    </font>
    <font>
      <sz val="18"/>
      <color theme="4" tint="-0.24994659260841701"/>
      <name val="Corbel"/>
      <family val="2"/>
    </font>
    <font>
      <sz val="10"/>
      <color theme="4" tint="-0.24994659260841701"/>
      <name val="Century Gothic"/>
      <family val="2"/>
    </font>
    <font>
      <sz val="9"/>
      <name val="Century Gothic"/>
      <family val="2"/>
    </font>
    <font>
      <sz val="10"/>
      <color theme="4" tint="-0.499984740745262"/>
      <name val="Century Gothic"/>
      <family val="2"/>
    </font>
    <font>
      <sz val="18"/>
      <color rgb="FF813365"/>
      <name val="Century Gothic"/>
      <family val="2"/>
    </font>
    <font>
      <sz val="18"/>
      <color theme="4" tint="-0.24994659260841701"/>
      <name val="Century Gothic"/>
      <family val="2"/>
    </font>
    <font>
      <sz val="10"/>
      <color theme="4" tint="-0.24994659260841701"/>
      <name val="Corbel"/>
      <family val="2"/>
    </font>
    <font>
      <b/>
      <sz val="20"/>
      <color theme="9" tint="-0.499984740745262"/>
      <name val="Century Gothic"/>
      <family val="2"/>
    </font>
    <font>
      <b/>
      <sz val="14"/>
      <color rgb="FF813365"/>
      <name val="Century Gothic"/>
      <family val="2"/>
    </font>
    <font>
      <sz val="14"/>
      <color rgb="FF813365"/>
      <name val="Century Gothic"/>
      <family val="2"/>
    </font>
    <font>
      <sz val="9"/>
      <color theme="0"/>
      <name val="Franklin Gothic Book"/>
      <family val="2"/>
      <scheme val="minor"/>
    </font>
    <font>
      <b/>
      <sz val="10"/>
      <color theme="0"/>
      <name val="Franklin Gothic Book"/>
      <family val="2"/>
      <scheme val="minor"/>
    </font>
    <font>
      <sz val="9"/>
      <name val="Franklin Gothic Book"/>
      <family val="2"/>
      <scheme val="minor"/>
    </font>
    <font>
      <sz val="10"/>
      <name val="Corbel"/>
      <family val="2"/>
    </font>
    <font>
      <sz val="9"/>
      <color theme="4" tint="-0.24994659260841701"/>
      <name val="Calibri"/>
      <family val="2"/>
    </font>
    <font>
      <sz val="11"/>
      <color theme="4" tint="-0.24994659260841701"/>
      <name val="Calibri"/>
      <family val="2"/>
    </font>
    <font>
      <sz val="11"/>
      <name val="Calibri"/>
      <family val="2"/>
    </font>
    <font>
      <b/>
      <sz val="11"/>
      <color theme="0"/>
      <name val="Calibri"/>
      <family val="2"/>
    </font>
    <font>
      <sz val="9"/>
      <name val="Calibri"/>
      <family val="2"/>
    </font>
    <font>
      <sz val="10"/>
      <name val="Calibri"/>
      <family val="2"/>
    </font>
    <font>
      <sz val="10"/>
      <color theme="0"/>
      <name val="Calibri"/>
      <family val="2"/>
    </font>
    <font>
      <sz val="9"/>
      <color theme="0"/>
      <name val="Calibri"/>
      <family val="2"/>
    </font>
    <font>
      <b/>
      <sz val="10"/>
      <color theme="4" tint="-0.499984740745262"/>
      <name val="Century Gothic"/>
      <family val="2"/>
    </font>
    <font>
      <sz val="9"/>
      <name val="Aptos"/>
      <family val="2"/>
    </font>
    <font>
      <sz val="9"/>
      <color theme="4" tint="-0.24994659260841701"/>
      <name val="Aptos"/>
      <family val="2"/>
    </font>
    <font>
      <sz val="9"/>
      <color rgb="FF000000"/>
      <name val="Aptos"/>
      <family val="2"/>
    </font>
  </fonts>
  <fills count="15">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813365"/>
        <bgColor indexed="64"/>
      </patternFill>
    </fill>
    <fill>
      <patternFill patternType="solid">
        <fgColor theme="0" tint="-4.9989318521683403E-2"/>
        <bgColor indexed="64"/>
      </patternFill>
    </fill>
    <fill>
      <patternFill patternType="solid">
        <fgColor theme="0"/>
        <bgColor indexed="64"/>
      </patternFill>
    </fill>
    <fill>
      <patternFill patternType="solid">
        <fgColor rgb="FFC365A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theme="0" tint="-0.14996795556505021"/>
      </bottom>
      <diagonal/>
    </border>
    <border>
      <left style="medium">
        <color theme="0"/>
      </left>
      <right style="medium">
        <color theme="0"/>
      </right>
      <top style="medium">
        <color theme="0"/>
      </top>
      <bottom style="medium">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theme="0"/>
      </left>
      <right style="medium">
        <color theme="0"/>
      </right>
      <top style="medium">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thin">
        <color indexed="64"/>
      </bottom>
      <diagonal/>
    </border>
  </borders>
  <cellStyleXfs count="6">
    <xf numFmtId="0" fontId="0" fillId="0" borderId="0"/>
    <xf numFmtId="0" fontId="4" fillId="2" borderId="0" applyNumberFormat="0" applyAlignment="0" applyProtection="0"/>
    <xf numFmtId="0" fontId="2" fillId="0" borderId="0"/>
    <xf numFmtId="0" fontId="1" fillId="0" borderId="0"/>
    <xf numFmtId="9" fontId="1" fillId="0" borderId="0" applyFont="0" applyFill="0" applyBorder="0" applyAlignment="0" applyProtection="0"/>
    <xf numFmtId="9" fontId="30" fillId="0" borderId="0" applyFont="0" applyFill="0" applyBorder="0" applyAlignment="0" applyProtection="0"/>
  </cellStyleXfs>
  <cellXfs count="137">
    <xf numFmtId="0" fontId="0" fillId="0" borderId="0" xfId="0"/>
    <xf numFmtId="0" fontId="6" fillId="3" borderId="0" xfId="1" applyFont="1" applyFill="1" applyAlignment="1">
      <alignment horizontal="center" vertical="center"/>
    </xf>
    <xf numFmtId="0" fontId="0" fillId="0" borderId="0" xfId="0" applyAlignment="1">
      <alignment wrapText="1"/>
    </xf>
    <xf numFmtId="0" fontId="6" fillId="2" borderId="0" xfId="1" applyFont="1" applyAlignment="1">
      <alignment horizontal="center" vertical="center" wrapText="1"/>
    </xf>
    <xf numFmtId="0" fontId="1" fillId="0" borderId="0" xfId="3"/>
    <xf numFmtId="10" fontId="15" fillId="6" borderId="0" xfId="4" applyNumberFormat="1" applyFont="1" applyFill="1" applyBorder="1" applyAlignment="1"/>
    <xf numFmtId="10" fontId="19" fillId="6" borderId="0" xfId="4" applyNumberFormat="1" applyFont="1" applyFill="1" applyBorder="1" applyAlignment="1"/>
    <xf numFmtId="0" fontId="24" fillId="0" borderId="0" xfId="0" applyFont="1" applyAlignment="1">
      <alignment wrapText="1"/>
    </xf>
    <xf numFmtId="0" fontId="9" fillId="11" borderId="0" xfId="3" applyFont="1" applyFill="1"/>
    <xf numFmtId="0" fontId="1" fillId="5" borderId="0" xfId="3" applyFill="1"/>
    <xf numFmtId="0" fontId="1" fillId="3" borderId="0" xfId="3" applyFill="1"/>
    <xf numFmtId="0" fontId="1" fillId="6" borderId="0" xfId="3" applyFill="1"/>
    <xf numFmtId="0" fontId="11" fillId="6" borderId="0" xfId="3" applyFont="1" applyFill="1" applyAlignment="1">
      <alignment vertical="center" textRotation="90"/>
    </xf>
    <xf numFmtId="0" fontId="12" fillId="6" borderId="0" xfId="3" applyFont="1" applyFill="1" applyAlignment="1">
      <alignment vertical="center" textRotation="90"/>
    </xf>
    <xf numFmtId="0" fontId="15" fillId="6" borderId="0" xfId="3" applyFont="1" applyFill="1"/>
    <xf numFmtId="0" fontId="16" fillId="6" borderId="0" xfId="3" applyFont="1" applyFill="1"/>
    <xf numFmtId="3" fontId="15" fillId="6" borderId="0" xfId="3" applyNumberFormat="1" applyFont="1" applyFill="1"/>
    <xf numFmtId="0" fontId="17" fillId="6" borderId="0" xfId="3" applyFont="1" applyFill="1"/>
    <xf numFmtId="0" fontId="18" fillId="6" borderId="0" xfId="3" applyFont="1" applyFill="1" applyAlignment="1">
      <alignment vertical="center"/>
    </xf>
    <xf numFmtId="0" fontId="18" fillId="6" borderId="0" xfId="3" applyFont="1" applyFill="1" applyAlignment="1">
      <alignment vertical="top" wrapText="1"/>
    </xf>
    <xf numFmtId="0" fontId="1" fillId="6" borderId="0" xfId="3" applyFill="1" applyAlignment="1">
      <alignment vertical="top"/>
    </xf>
    <xf numFmtId="0" fontId="9" fillId="11" borderId="0" xfId="3" applyFont="1" applyFill="1" applyAlignment="1">
      <alignment horizontal="center"/>
    </xf>
    <xf numFmtId="0" fontId="18" fillId="5" borderId="0" xfId="3" applyFont="1" applyFill="1"/>
    <xf numFmtId="0" fontId="12" fillId="8" borderId="0" xfId="3" applyFont="1" applyFill="1" applyAlignment="1">
      <alignment vertical="center" textRotation="90"/>
    </xf>
    <xf numFmtId="0" fontId="1" fillId="8" borderId="0" xfId="3" applyFill="1"/>
    <xf numFmtId="0" fontId="11" fillId="8" borderId="0" xfId="3" applyFont="1" applyFill="1" applyAlignment="1">
      <alignment vertical="center" textRotation="90"/>
    </xf>
    <xf numFmtId="0" fontId="15" fillId="8" borderId="0" xfId="3" applyFont="1" applyFill="1"/>
    <xf numFmtId="0" fontId="12" fillId="10" borderId="0" xfId="3" applyFont="1" applyFill="1" applyAlignment="1">
      <alignment vertical="center" textRotation="90"/>
    </xf>
    <xf numFmtId="0" fontId="1" fillId="10" borderId="0" xfId="3" applyFill="1"/>
    <xf numFmtId="0" fontId="21" fillId="10" borderId="0" xfId="3" applyFont="1" applyFill="1" applyAlignment="1">
      <alignment vertical="center" textRotation="90"/>
    </xf>
    <xf numFmtId="0" fontId="8" fillId="10" borderId="0" xfId="3" applyFont="1" applyFill="1"/>
    <xf numFmtId="0" fontId="22" fillId="10" borderId="0" xfId="3" applyFont="1" applyFill="1"/>
    <xf numFmtId="0" fontId="23" fillId="10" borderId="0" xfId="3" applyFont="1" applyFill="1"/>
    <xf numFmtId="0" fontId="9" fillId="10" borderId="0" xfId="3" applyFont="1" applyFill="1"/>
    <xf numFmtId="0" fontId="9" fillId="10" borderId="0" xfId="3" applyFont="1" applyFill="1" applyAlignment="1">
      <alignment vertical="center" wrapText="1"/>
    </xf>
    <xf numFmtId="0" fontId="25" fillId="0" borderId="0" xfId="0" applyFont="1" applyAlignment="1">
      <alignment wrapText="1"/>
    </xf>
    <xf numFmtId="0" fontId="27" fillId="12" borderId="2" xfId="0" applyFont="1" applyFill="1" applyBorder="1" applyAlignment="1">
      <alignment horizontal="justify" vertical="center" wrapText="1"/>
    </xf>
    <xf numFmtId="0" fontId="25" fillId="12" borderId="0" xfId="0" applyFont="1" applyFill="1" applyAlignment="1">
      <alignment wrapText="1"/>
    </xf>
    <xf numFmtId="0" fontId="25" fillId="0" borderId="4" xfId="0" applyFont="1" applyBorder="1" applyAlignment="1">
      <alignment wrapText="1"/>
    </xf>
    <xf numFmtId="0" fontId="25" fillId="0" borderId="5" xfId="0" applyFont="1" applyBorder="1" applyAlignment="1">
      <alignment wrapText="1"/>
    </xf>
    <xf numFmtId="0" fontId="0" fillId="0" borderId="6" xfId="0" applyBorder="1" applyAlignment="1">
      <alignment wrapText="1"/>
    </xf>
    <xf numFmtId="0" fontId="25" fillId="0" borderId="7" xfId="0" applyFont="1" applyBorder="1" applyAlignment="1">
      <alignment wrapText="1"/>
    </xf>
    <xf numFmtId="0" fontId="24" fillId="0" borderId="8" xfId="0" applyFont="1" applyBorder="1" applyAlignment="1">
      <alignment wrapText="1"/>
    </xf>
    <xf numFmtId="0" fontId="0" fillId="0" borderId="8" xfId="0" applyBorder="1" applyAlignment="1">
      <alignment wrapText="1"/>
    </xf>
    <xf numFmtId="0" fontId="28" fillId="0" borderId="7" xfId="0" applyFont="1" applyBorder="1" applyAlignment="1">
      <alignment horizontal="right" vertical="top" wrapText="1"/>
    </xf>
    <xf numFmtId="0" fontId="25" fillId="0" borderId="7" xfId="0" applyFont="1" applyBorder="1" applyAlignment="1">
      <alignment horizontal="right" wrapText="1"/>
    </xf>
    <xf numFmtId="0" fontId="29" fillId="0" borderId="7" xfId="0" applyFont="1" applyBorder="1" applyAlignment="1">
      <alignment horizontal="right" vertical="top" wrapText="1"/>
    </xf>
    <xf numFmtId="0" fontId="25" fillId="0" borderId="9" xfId="0" applyFont="1" applyBorder="1" applyAlignment="1">
      <alignment wrapText="1"/>
    </xf>
    <xf numFmtId="0" fontId="25" fillId="0" borderId="10" xfId="0" applyFont="1" applyBorder="1" applyAlignment="1">
      <alignment wrapText="1"/>
    </xf>
    <xf numFmtId="0" fontId="0" fillId="0" borderId="11" xfId="0" applyBorder="1" applyAlignment="1">
      <alignment wrapText="1"/>
    </xf>
    <xf numFmtId="0" fontId="32" fillId="12" borderId="0" xfId="0" applyFont="1" applyFill="1" applyAlignment="1">
      <alignment vertical="top" wrapText="1"/>
    </xf>
    <xf numFmtId="0" fontId="3" fillId="0" borderId="0" xfId="0" applyFont="1"/>
    <xf numFmtId="0" fontId="25" fillId="13" borderId="0" xfId="0" applyFont="1" applyFill="1" applyAlignment="1">
      <alignment wrapText="1"/>
    </xf>
    <xf numFmtId="0" fontId="35" fillId="14" borderId="0" xfId="0" applyFont="1" applyFill="1" applyAlignment="1">
      <alignment horizontal="right" vertical="center"/>
    </xf>
    <xf numFmtId="9" fontId="0" fillId="14" borderId="0" xfId="5" applyFont="1" applyFill="1" applyAlignment="1">
      <alignment horizontal="center" vertical="center"/>
    </xf>
    <xf numFmtId="0" fontId="37" fillId="0" borderId="0" xfId="0" applyFont="1"/>
    <xf numFmtId="0" fontId="36" fillId="0" borderId="0" xfId="0" applyFont="1"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6" fillId="3" borderId="0" xfId="1" applyFont="1" applyFill="1" applyAlignment="1">
      <alignment horizontal="center" vertical="center" wrapText="1"/>
    </xf>
    <xf numFmtId="0" fontId="38" fillId="0" borderId="3" xfId="0" applyFont="1" applyBorder="1" applyAlignment="1">
      <alignment horizontal="center" vertical="center" wrapText="1"/>
    </xf>
    <xf numFmtId="0" fontId="0" fillId="0" borderId="0" xfId="0" applyAlignment="1">
      <alignment horizontal="distributed" vertical="center" indent="1"/>
    </xf>
    <xf numFmtId="0" fontId="6" fillId="3" borderId="0" xfId="1" applyFont="1" applyFill="1" applyAlignment="1">
      <alignment horizontal="distributed" vertical="center" indent="1"/>
    </xf>
    <xf numFmtId="0" fontId="38" fillId="0" borderId="3" xfId="0" applyFont="1" applyBorder="1" applyAlignment="1">
      <alignment horizontal="distributed" vertical="center" wrapText="1" indent="1"/>
    </xf>
    <xf numFmtId="0" fontId="39" fillId="0" borderId="0" xfId="0" applyFont="1"/>
    <xf numFmtId="9" fontId="39" fillId="0" borderId="0" xfId="5" applyFont="1"/>
    <xf numFmtId="0" fontId="39" fillId="0" borderId="0" xfId="0" applyFont="1" applyAlignment="1">
      <alignment horizontal="center"/>
    </xf>
    <xf numFmtId="0" fontId="41" fillId="2" borderId="0" xfId="0" applyFont="1" applyFill="1" applyAlignment="1">
      <alignment horizontal="center" vertical="center" wrapText="1"/>
    </xf>
    <xf numFmtId="0" fontId="40" fillId="0" borderId="0" xfId="0" applyFont="1" applyAlignment="1">
      <alignment horizontal="left" vertical="center"/>
    </xf>
    <xf numFmtId="0" fontId="40" fillId="0" borderId="0" xfId="0" applyFont="1" applyAlignment="1">
      <alignment horizontal="center" vertical="center" wrapText="1"/>
    </xf>
    <xf numFmtId="22" fontId="7" fillId="3" borderId="15"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43" fillId="0" borderId="0" xfId="0" applyFont="1" applyAlignment="1">
      <alignment horizontal="center" vertical="center"/>
    </xf>
    <xf numFmtId="0" fontId="37" fillId="0" borderId="0" xfId="0" applyFont="1" applyAlignment="1">
      <alignment horizontal="center" vertical="center"/>
    </xf>
    <xf numFmtId="0" fontId="3" fillId="0" borderId="0" xfId="0" applyFont="1" applyAlignment="1">
      <alignment horizontal="center" vertical="center"/>
    </xf>
    <xf numFmtId="0" fontId="43" fillId="0" borderId="1" xfId="0" applyFont="1" applyBorder="1" applyAlignment="1">
      <alignment horizontal="center" vertical="center"/>
    </xf>
    <xf numFmtId="0" fontId="42" fillId="0" borderId="1" xfId="0" applyFont="1" applyBorder="1" applyAlignment="1">
      <alignment horizontal="center" vertical="center" wrapText="1"/>
    </xf>
    <xf numFmtId="0" fontId="43" fillId="0" borderId="14" xfId="0" applyFont="1" applyBorder="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wrapText="1"/>
    </xf>
    <xf numFmtId="9" fontId="34" fillId="0" borderId="0" xfId="5" applyFont="1" applyBorder="1" applyAlignment="1">
      <alignment horizontal="center" vertical="center" wrapText="1"/>
    </xf>
    <xf numFmtId="0" fontId="38" fillId="0" borderId="0" xfId="0" applyFont="1" applyAlignment="1">
      <alignment wrapText="1"/>
    </xf>
    <xf numFmtId="0" fontId="42" fillId="0" borderId="0" xfId="0" applyFont="1" applyAlignment="1">
      <alignment horizontal="center" vertical="center" wrapText="1"/>
    </xf>
    <xf numFmtId="0" fontId="42" fillId="0" borderId="0" xfId="0" applyFont="1" applyAlignment="1">
      <alignment wrapText="1"/>
    </xf>
    <xf numFmtId="0" fontId="38" fillId="0" borderId="0" xfId="0" applyFont="1"/>
    <xf numFmtId="0" fontId="45" fillId="0" borderId="0" xfId="0" applyFont="1"/>
    <xf numFmtId="0" fontId="42" fillId="0" borderId="0" xfId="0" applyFont="1" applyAlignment="1">
      <alignment horizontal="center" vertical="center"/>
    </xf>
    <xf numFmtId="0" fontId="38" fillId="0" borderId="0" xfId="0" applyFont="1" applyAlignment="1">
      <alignment horizontal="center" wrapText="1"/>
    </xf>
    <xf numFmtId="0" fontId="38" fillId="0" borderId="0" xfId="0" applyFont="1" applyAlignment="1">
      <alignment horizontal="distributed" vertical="center" indent="1"/>
    </xf>
    <xf numFmtId="0" fontId="26" fillId="0" borderId="0" xfId="0" applyFont="1" applyAlignment="1">
      <alignment horizontal="center" vertical="center" wrapText="1"/>
    </xf>
    <xf numFmtId="0" fontId="40" fillId="0" borderId="0" xfId="0" applyFont="1" applyAlignment="1">
      <alignment vertical="top"/>
    </xf>
    <xf numFmtId="0" fontId="40" fillId="0" borderId="0" xfId="0" applyFont="1" applyAlignment="1">
      <alignment vertical="top" wrapText="1"/>
    </xf>
    <xf numFmtId="0" fontId="38" fillId="0" borderId="0" xfId="0" applyFont="1" applyAlignment="1">
      <alignment horizontal="left" vertical="center" wrapText="1"/>
    </xf>
    <xf numFmtId="9" fontId="0" fillId="0" borderId="0" xfId="5" applyFont="1" applyFill="1" applyAlignment="1">
      <alignment horizontal="center" vertical="center"/>
    </xf>
    <xf numFmtId="0" fontId="6" fillId="0" borderId="0" xfId="1" applyFont="1" applyFill="1" applyAlignment="1">
      <alignment horizontal="center" vertical="center" wrapText="1"/>
    </xf>
    <xf numFmtId="1" fontId="38" fillId="0" borderId="3" xfId="0" applyNumberFormat="1" applyFont="1" applyBorder="1" applyAlignment="1">
      <alignment horizontal="center" vertical="center" wrapText="1"/>
    </xf>
    <xf numFmtId="0" fontId="46" fillId="12" borderId="2" xfId="0" applyFont="1" applyFill="1" applyBorder="1" applyAlignment="1">
      <alignment horizontal="justify" vertical="center" wrapText="1"/>
    </xf>
    <xf numFmtId="0" fontId="25" fillId="0" borderId="0" xfId="0" applyFont="1" applyAlignment="1">
      <alignment horizontal="center" wrapText="1"/>
    </xf>
    <xf numFmtId="0" fontId="31" fillId="0" borderId="0" xfId="0" applyFont="1" applyAlignment="1">
      <alignment horizontal="center" vertical="center" wrapText="1"/>
    </xf>
    <xf numFmtId="0" fontId="25" fillId="0" borderId="17" xfId="0" applyFont="1" applyBorder="1" applyAlignment="1">
      <alignment horizontal="center" wrapText="1"/>
    </xf>
    <xf numFmtId="0" fontId="38" fillId="0" borderId="3" xfId="0" applyFont="1" applyBorder="1" applyAlignment="1">
      <alignment horizontal="left" vertical="center" indent="1"/>
    </xf>
    <xf numFmtId="1" fontId="26" fillId="0" borderId="13"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6" xfId="0" applyFont="1" applyBorder="1" applyAlignment="1">
      <alignment horizontal="center" vertical="center" wrapText="1"/>
    </xf>
    <xf numFmtId="0" fontId="40" fillId="0" borderId="18" xfId="0" applyFont="1" applyBorder="1" applyAlignment="1">
      <alignment horizontal="center" vertical="center" wrapText="1"/>
    </xf>
    <xf numFmtId="1" fontId="38" fillId="0" borderId="12" xfId="0" applyNumberFormat="1" applyFont="1" applyBorder="1" applyAlignment="1">
      <alignment horizontal="center" vertical="center" wrapText="1"/>
    </xf>
    <xf numFmtId="0" fontId="38" fillId="0" borderId="12" xfId="0" applyFont="1" applyBorder="1" applyAlignment="1">
      <alignment horizontal="center" vertical="center" wrapText="1"/>
    </xf>
    <xf numFmtId="0" fontId="38" fillId="0" borderId="12" xfId="0" applyFont="1" applyBorder="1" applyAlignment="1">
      <alignment horizontal="distributed" vertical="center" wrapText="1" indent="1"/>
    </xf>
    <xf numFmtId="0" fontId="38" fillId="0" borderId="12" xfId="0" applyFont="1" applyBorder="1" applyAlignment="1">
      <alignment horizontal="left" vertical="center" indent="1"/>
    </xf>
    <xf numFmtId="0" fontId="38" fillId="0" borderId="0" xfId="0" applyFont="1" applyAlignment="1">
      <alignment horizontal="center"/>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0" fontId="38" fillId="0" borderId="3" xfId="0" applyFont="1" applyBorder="1" applyAlignment="1">
      <alignment horizontal="center" vertical="center"/>
    </xf>
    <xf numFmtId="0" fontId="38" fillId="0" borderId="0" xfId="0" applyFont="1" applyAlignment="1">
      <alignment horizontal="center" vertical="center" wrapText="1"/>
    </xf>
    <xf numFmtId="0" fontId="48" fillId="0" borderId="0" xfId="0" applyFont="1" applyAlignment="1">
      <alignment horizontal="center" wrapText="1"/>
    </xf>
    <xf numFmtId="0" fontId="48" fillId="0" borderId="0" xfId="0" applyFont="1" applyAlignment="1">
      <alignment horizontal="center" vertical="center" wrapText="1"/>
    </xf>
    <xf numFmtId="0" fontId="48" fillId="0" borderId="0" xfId="0" applyFont="1" applyAlignment="1">
      <alignment horizontal="center"/>
    </xf>
    <xf numFmtId="0" fontId="48" fillId="0" borderId="3" xfId="0" applyFont="1" applyBorder="1" applyAlignment="1">
      <alignment horizontal="center" vertical="center" wrapText="1"/>
    </xf>
    <xf numFmtId="0" fontId="47" fillId="0" borderId="0" xfId="0" applyFont="1" applyAlignment="1">
      <alignment horizontal="center" wrapText="1"/>
    </xf>
    <xf numFmtId="0" fontId="49" fillId="0" borderId="0" xfId="0" applyFont="1" applyAlignment="1">
      <alignment horizontal="center" wrapText="1"/>
    </xf>
    <xf numFmtId="0" fontId="49" fillId="0" borderId="0" xfId="0" applyFont="1" applyAlignment="1">
      <alignment horizontal="center" vertical="center"/>
    </xf>
    <xf numFmtId="0" fontId="49" fillId="0" borderId="0" xfId="0" applyFont="1" applyAlignment="1">
      <alignment horizontal="center" vertical="center" wrapText="1"/>
    </xf>
    <xf numFmtId="0" fontId="10" fillId="4" borderId="0" xfId="3" applyFont="1" applyFill="1" applyAlignment="1">
      <alignment horizontal="center" vertical="center"/>
    </xf>
    <xf numFmtId="0" fontId="13" fillId="11" borderId="0" xfId="3" applyFont="1" applyFill="1" applyAlignment="1">
      <alignment horizontal="center" vertical="center" wrapText="1"/>
    </xf>
    <xf numFmtId="0" fontId="14" fillId="5" borderId="0" xfId="3" applyFont="1" applyFill="1" applyAlignment="1">
      <alignment horizontal="center" vertical="center"/>
    </xf>
    <xf numFmtId="0" fontId="14" fillId="3" borderId="0" xfId="3" applyFont="1" applyFill="1" applyAlignment="1">
      <alignment horizontal="center" vertical="center"/>
    </xf>
    <xf numFmtId="0" fontId="17" fillId="7" borderId="0" xfId="3" applyFont="1" applyFill="1" applyAlignment="1">
      <alignment horizontal="center"/>
    </xf>
    <xf numFmtId="0" fontId="18" fillId="7" borderId="0" xfId="3" applyFont="1" applyFill="1" applyAlignment="1">
      <alignment horizontal="center" vertical="center"/>
    </xf>
    <xf numFmtId="0" fontId="18" fillId="7" borderId="0" xfId="3" applyFont="1" applyFill="1" applyAlignment="1">
      <alignment horizontal="center" vertical="top" wrapText="1"/>
    </xf>
    <xf numFmtId="0" fontId="14" fillId="9" borderId="0" xfId="3" applyFont="1" applyFill="1" applyAlignment="1">
      <alignment horizontal="center" vertical="center" wrapText="1"/>
    </xf>
    <xf numFmtId="3" fontId="20" fillId="11" borderId="0" xfId="3" applyNumberFormat="1" applyFont="1" applyFill="1" applyAlignment="1">
      <alignment horizontal="center" vertical="center" wrapText="1"/>
    </xf>
    <xf numFmtId="0" fontId="20" fillId="5" borderId="0" xfId="3" applyFont="1" applyFill="1" applyAlignment="1">
      <alignment horizontal="center"/>
    </xf>
    <xf numFmtId="0" fontId="20" fillId="3" borderId="0" xfId="3" applyFont="1" applyFill="1" applyAlignment="1">
      <alignment horizontal="center"/>
    </xf>
    <xf numFmtId="10" fontId="20" fillId="5" borderId="0" xfId="4" applyNumberFormat="1" applyFont="1" applyFill="1" applyBorder="1" applyAlignment="1">
      <alignment horizontal="center"/>
    </xf>
    <xf numFmtId="10" fontId="20" fillId="3" borderId="0" xfId="4" applyNumberFormat="1" applyFont="1" applyFill="1" applyBorder="1" applyAlignment="1">
      <alignment horizontal="center"/>
    </xf>
    <xf numFmtId="0" fontId="14" fillId="3" borderId="0" xfId="3" applyFont="1" applyFill="1" applyAlignment="1">
      <alignment horizontal="center" vertical="center" wrapText="1"/>
    </xf>
    <xf numFmtId="0" fontId="41" fillId="2" borderId="0" xfId="0" applyFont="1" applyFill="1" applyAlignment="1">
      <alignment horizontal="center"/>
    </xf>
  </cellXfs>
  <cellStyles count="6">
    <cellStyle name="Normal" xfId="0" builtinId="0" customBuiltin="1"/>
    <cellStyle name="Normal 2" xfId="2" xr:uid="{74CD281A-D495-4F03-BF1D-ADBFE0400D9C}"/>
    <cellStyle name="Normal 3" xfId="3" xr:uid="{1AC118CE-C78E-4CC9-A7EE-6CBD45A86C4E}"/>
    <cellStyle name="Porcentagem" xfId="5" builtinId="5"/>
    <cellStyle name="Porcentagem 2" xfId="4" xr:uid="{3987A9F5-EE0A-4930-A607-4C3D82938FA3}"/>
    <cellStyle name="Título 1" xfId="1" builtinId="16" customBuiltin="1"/>
  </cellStyles>
  <dxfs count="204">
    <dxf>
      <font>
        <strike val="0"/>
        <outline val="0"/>
        <shadow val="0"/>
        <u val="none"/>
        <vertAlign val="baseline"/>
        <sz val="9"/>
        <color theme="4" tint="-0.24994659260841701"/>
        <name val="Calibri"/>
        <family val="2"/>
        <scheme val="none"/>
      </font>
    </dxf>
    <dxf>
      <font>
        <strike val="0"/>
        <outline val="0"/>
        <shadow val="0"/>
        <u val="none"/>
        <vertAlign val="baseline"/>
        <sz val="9"/>
        <color theme="4" tint="-0.24994659260841701"/>
        <name val="Calibri"/>
        <family val="2"/>
        <scheme val="none"/>
      </font>
    </dxf>
    <dxf>
      <font>
        <strike val="0"/>
        <outline val="0"/>
        <shadow val="0"/>
        <u val="none"/>
        <vertAlign val="baseline"/>
        <sz val="9"/>
        <color theme="4" tint="-0.24994659260841701"/>
        <name val="Calibri"/>
        <family val="2"/>
        <scheme val="none"/>
      </font>
      <alignment horizontal="left" vertical="center" textRotation="0" wrapText="0"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9"/>
        <color theme="4" tint="-0.24994659260841701"/>
        <name val="Calibri"/>
        <family val="2"/>
        <scheme val="none"/>
      </font>
      <numFmt numFmtId="1" formatCode="0"/>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dxf>
    <dxf>
      <font>
        <b/>
        <strike val="0"/>
        <outline val="0"/>
        <shadow val="0"/>
        <u val="none"/>
        <vertAlign val="baseline"/>
        <sz val="14"/>
        <color theme="0"/>
        <name val="Tw Cen MT Condensed"/>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none"/>
      </font>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tint="-4.9989318521683403E-2"/>
        <name val="Tw Cen MT Condensed"/>
        <family val="2"/>
        <scheme val="none"/>
      </font>
      <fill>
        <patternFill patternType="solid">
          <fgColor indexed="64"/>
          <bgColor theme="9"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orbel"/>
        <family val="2"/>
        <scheme val="none"/>
      </font>
      <alignment horizontal="center" vertical="center" textRotation="0" wrapText="0" indent="0" justifyLastLine="0" shrinkToFit="0" readingOrder="0"/>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ill>
        <patternFill patternType="none">
          <fgColor indexed="64"/>
          <bgColor auto="1"/>
        </patternFill>
      </fill>
    </dxf>
    <dxf>
      <fill>
        <patternFill patternType="solid">
          <fgColor theme="0"/>
        </patternFill>
      </fill>
    </dxf>
    <dxf>
      <font>
        <sz val="16"/>
        <color theme="0"/>
        <name val="Tw Cen MT Condensed Extra Bold"/>
        <scheme val="major"/>
      </font>
      <fill>
        <patternFill>
          <bgColor theme="4" tint="-0.499984740745262"/>
        </patternFill>
      </fill>
      <border>
        <bottom style="thin">
          <color theme="4"/>
        </bottom>
        <vertical/>
        <horizontal/>
      </border>
    </dxf>
    <dxf>
      <font>
        <sz val="9"/>
        <color theme="1"/>
        <name val="Calibri"/>
        <family val="2"/>
        <scheme val="none"/>
      </font>
      <fill>
        <patternFill>
          <bgColor theme="4" tint="0.79998168889431442"/>
        </patternFill>
      </fill>
      <border diagonalUp="0" diagonalDown="0">
        <left/>
        <right/>
        <top/>
        <bottom/>
        <vertical/>
        <horizontal/>
      </border>
    </dxf>
    <dxf>
      <fill>
        <patternFill>
          <bgColor theme="0" tint="-0.14996795556505021"/>
        </patternFill>
      </fill>
    </dxf>
    <dxf>
      <font>
        <color theme="0"/>
      </font>
      <fill>
        <patternFill>
          <bgColor theme="4" tint="-0.499984740745262"/>
        </patternFill>
      </fill>
    </dxf>
    <dxf>
      <border>
        <bottom style="thin">
          <color theme="4" tint="-0.499984740745262"/>
        </bottom>
      </border>
    </dxf>
    <dxf>
      <fill>
        <patternFill>
          <bgColor theme="0"/>
        </patternFill>
      </fill>
    </dxf>
    <dxf>
      <font>
        <b/>
        <i val="0"/>
        <sz val="14"/>
        <color theme="0"/>
        <name val="Tw Cen MT Condensed Extra Bold"/>
        <family val="2"/>
        <scheme val="major"/>
      </font>
      <fill>
        <patternFill>
          <bgColor theme="9" tint="-0.499984740745262"/>
        </patternFill>
      </fill>
    </dxf>
    <dxf>
      <fill>
        <patternFill>
          <bgColor theme="9" tint="-0.499984740745262"/>
        </patternFill>
      </fill>
    </dxf>
  </dxfs>
  <tableStyles count="9" defaultTableStyle="Tabela de lista de itens de férias" defaultPivotStyle="PivotStyleLight16">
    <tableStyle name="Estilo de Segmentação de Dados 1" pivot="0" table="0" count="1" xr9:uid="{DFB94057-7B74-40E4-80F8-DA991BAC14A0}">
      <tableStyleElement type="headerRow" dxfId="203"/>
    </tableStyle>
    <tableStyle name="Estilo de Segmentação de Dados 2" pivot="0" table="0" count="2" xr9:uid="{4896DF03-0083-46A6-B0BD-63D7052CD9F8}">
      <tableStyleElement type="headerRow" dxfId="202"/>
    </tableStyle>
    <tableStyle name="Estilo de Segmentação de Dados 3" pivot="0" table="0" count="1" xr9:uid="{B3AE0F46-5B7D-4CCB-A96D-02E2DC8CA511}">
      <tableStyleElement type="wholeTable" dxfId="201"/>
    </tableStyle>
    <tableStyle name="Estilo de tabela 1" pivot="0" count="3" xr9:uid="{7D817CB0-A0FA-4EC3-AEB2-551FB549FE10}">
      <tableStyleElement type="wholeTable" dxfId="200"/>
      <tableStyleElement type="headerRow" dxfId="199"/>
      <tableStyleElement type="firstRowStripe" dxfId="198"/>
    </tableStyle>
    <tableStyle name="Estilo de Tabela 2" pivot="0" count="0" xr9:uid="{46FF720A-E5F6-46B7-B277-7D0481172CBF}"/>
    <tableStyle name="Estilo de Tabela 3" pivot="0" count="0" xr9:uid="{01DAC498-BFF2-4EC7-9A66-3D22DC473A4D}"/>
    <tableStyle name="Lista de itens de férias" pivot="0" table="0" count="10" xr9:uid="{00000000-0011-0000-FFFF-FFFF00000000}">
      <tableStyleElement type="wholeTable" dxfId="197"/>
      <tableStyleElement type="headerRow" dxfId="196"/>
    </tableStyle>
    <tableStyle name="Nova Proposta" pivot="0" count="2" xr9:uid="{DC1F5E58-DC39-441C-9564-301FEFB3A275}">
      <tableStyleElement type="firstRowStripe" dxfId="195"/>
      <tableStyleElement type="secondRowStripe" dxfId="194"/>
    </tableStyle>
    <tableStyle name="Tabela de lista de itens de férias" pivot="0" count="3" xr9:uid="{00000000-0011-0000-FFFF-FFFF01000000}">
      <tableStyleElement type="wholeTable" dxfId="193"/>
      <tableStyleElement type="headerRow" dxfId="192"/>
      <tableStyleElement type="firstRowStripe" dxfId="191"/>
    </tableStyle>
  </tableStyles>
  <colors>
    <mruColors>
      <color rgb="FF813365"/>
      <color rgb="FF9E0000"/>
      <color rgb="FFAE4488"/>
      <color rgb="FFC365A1"/>
      <color rgb="FFDAD19A"/>
      <color rgb="FFC7B965"/>
      <color rgb="FF6D6329"/>
      <color rgb="FF8C7F34"/>
      <color rgb="FFBDAD4B"/>
      <color rgb="FFF49914"/>
    </mruColors>
  </colors>
  <extLst>
    <ext xmlns:x14="http://schemas.microsoft.com/office/spreadsheetml/2009/9/main" uri="{46F421CA-312F-682f-3DD2-61675219B42D}">
      <x14:dxfs count="9">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Franklin Gothic Book"/>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dxf>
          <font>
            <b val="0"/>
            <i val="0"/>
            <sz val="10"/>
            <color theme="0"/>
            <name val="Franklin Gothic Book"/>
            <family val="2"/>
            <scheme val="minor"/>
          </font>
          <fill>
            <patternFill>
              <bgColor theme="4"/>
            </patternFill>
          </fill>
          <border>
            <left style="thin">
              <color theme="4"/>
            </left>
            <right style="thin">
              <color theme="4"/>
            </right>
            <top style="thin">
              <color theme="4"/>
            </top>
            <bottom style="thin">
              <color theme="4"/>
            </bottom>
          </border>
        </dxf>
      </x14:dxfs>
    </ext>
    <ext xmlns:x14="http://schemas.microsoft.com/office/spreadsheetml/2009/9/main" uri="{EB79DEF2-80B8-43e5-95BD-54CBDDF9020C}">
      <x14:slicerStyles defaultSlicerStyle="Lista de itens de férias">
        <x14:slicerStyle name="Estilo de Segmentação de Dados 1"/>
        <x14:slicerStyle name="Estilo de Segmentação de Dados 2">
          <x14:slicerStyleElements>
            <x14:slicerStyleElement type="selectedItemWithData" dxfId="8"/>
          </x14:slicerStyleElements>
        </x14:slicerStyle>
        <x14:slicerStyle name="Estilo de Segmentação de Dados 3"/>
        <x14:slicerStyle name="Lista de itens de féria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
          <c:y val="7.1530980390441423E-2"/>
          <c:w val="0.9299707469801729"/>
          <c:h val="0.86871231500432822"/>
        </c:manualLayout>
      </c:layout>
      <c:barChart>
        <c:barDir val="bar"/>
        <c:grouping val="clustered"/>
        <c:varyColors val="0"/>
        <c:ser>
          <c:idx val="0"/>
          <c:order val="0"/>
          <c:spPr>
            <a:pattFill prst="ltDnDiag">
              <a:fgClr>
                <a:srgbClr val="6D6329"/>
              </a:fgClr>
              <a:bgClr>
                <a:schemeClr val="bg1"/>
              </a:bgClr>
            </a:pattFill>
            <a:ln>
              <a:noFill/>
            </a:ln>
            <a:effectLst/>
          </c:spPr>
          <c:invertIfNegative val="0"/>
          <c:dPt>
            <c:idx val="0"/>
            <c:invertIfNegative val="0"/>
            <c:bubble3D val="0"/>
            <c:spPr>
              <a:pattFill prst="ltDnDiag">
                <a:fgClr>
                  <a:srgbClr val="813365"/>
                </a:fgClr>
                <a:bgClr>
                  <a:schemeClr val="bg1"/>
                </a:bgClr>
              </a:pattFill>
              <a:ln>
                <a:noFill/>
              </a:ln>
              <a:effectLst/>
            </c:spPr>
            <c:extLst>
              <c:ext xmlns:c16="http://schemas.microsoft.com/office/drawing/2014/chart" uri="{C3380CC4-5D6E-409C-BE32-E72D297353CC}">
                <c16:uniqueId val="{00000001-55E3-4D81-B8B3-9ECFD4D56948}"/>
              </c:ext>
            </c:extLst>
          </c:dPt>
          <c:dLbls>
            <c:dLbl>
              <c:idx val="0"/>
              <c:spPr>
                <a:solidFill>
                  <a:srgbClr val="AE4488">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E3-4D81-B8B3-9ECFD4D56948}"/>
                </c:ext>
              </c:extLst>
            </c:dLbl>
            <c:spPr>
              <a:solidFill>
                <a:srgbClr val="3494BA">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'ContribDispositivOpiniões&amp;Suges'!$Q$3</c:f>
              <c:strCache>
                <c:ptCount val="1"/>
                <c:pt idx="0">
                  <c:v>Progresso:</c:v>
                </c:pt>
              </c:strCache>
            </c:strRef>
          </c:cat>
          <c:val>
            <c:numRef>
              <c:f>'ContribDispositivOpiniões&amp;Suges'!$R$3</c:f>
              <c:numCache>
                <c:formatCode>0%</c:formatCode>
                <c:ptCount val="1"/>
                <c:pt idx="0">
                  <c:v>1</c:v>
                </c:pt>
              </c:numCache>
            </c:numRef>
          </c:val>
          <c:extLst>
            <c:ext xmlns:c16="http://schemas.microsoft.com/office/drawing/2014/chart" uri="{C3380CC4-5D6E-409C-BE32-E72D297353CC}">
              <c16:uniqueId val="{00000000-55E3-4D81-B8B3-9ECFD4D56948}"/>
            </c:ext>
          </c:extLst>
        </c:ser>
        <c:dLbls>
          <c:showLegendKey val="0"/>
          <c:showVal val="0"/>
          <c:showCatName val="0"/>
          <c:showSerName val="0"/>
          <c:showPercent val="0"/>
          <c:showBubbleSize val="0"/>
        </c:dLbls>
        <c:gapWidth val="100"/>
        <c:overlap val="-20"/>
        <c:axId val="325750016"/>
        <c:axId val="191355040"/>
      </c:barChart>
      <c:catAx>
        <c:axId val="325750016"/>
        <c:scaling>
          <c:orientation val="minMax"/>
        </c:scaling>
        <c:delete val="1"/>
        <c:axPos val="l"/>
        <c:numFmt formatCode="General" sourceLinked="1"/>
        <c:majorTickMark val="none"/>
        <c:minorTickMark val="none"/>
        <c:tickLblPos val="nextTo"/>
        <c:crossAx val="191355040"/>
        <c:crosses val="autoZero"/>
        <c:auto val="1"/>
        <c:lblAlgn val="ctr"/>
        <c:lblOffset val="100"/>
        <c:noMultiLvlLbl val="0"/>
      </c:catAx>
      <c:valAx>
        <c:axId val="191355040"/>
        <c:scaling>
          <c:orientation val="minMax"/>
          <c:max val="1"/>
        </c:scaling>
        <c:delete val="1"/>
        <c:axPos val="b"/>
        <c:numFmt formatCode="0%" sourceLinked="1"/>
        <c:majorTickMark val="none"/>
        <c:minorTickMark val="none"/>
        <c:tickLblPos val="nextTo"/>
        <c:crossAx val="325750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44468938570161E-2"/>
          <c:y val="5.8376281146366497E-2"/>
          <c:w val="0.93218977604644093"/>
          <c:h val="0.71665283157279602"/>
        </c:manualLayout>
      </c:layout>
      <c:barChart>
        <c:barDir val="col"/>
        <c:grouping val="clustered"/>
        <c:varyColors val="0"/>
        <c:ser>
          <c:idx val="0"/>
          <c:order val="0"/>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1F-7C9C-403A-8B03-A9866B65359E}"/>
              </c:ext>
            </c:extLst>
          </c:dPt>
          <c:dPt>
            <c:idx val="1"/>
            <c:invertIfNegative val="0"/>
            <c:bubble3D val="0"/>
            <c:spPr>
              <a:solidFill>
                <a:schemeClr val="accent3">
                  <a:lumMod val="50000"/>
                </a:schemeClr>
              </a:solidFill>
            </c:spPr>
            <c:extLst>
              <c:ext xmlns:c16="http://schemas.microsoft.com/office/drawing/2014/chart" uri="{C3380CC4-5D6E-409C-BE32-E72D297353CC}">
                <c16:uniqueId val="{0000001E-7C9C-403A-8B03-A9866B65359E}"/>
              </c:ext>
            </c:extLst>
          </c:dPt>
          <c:dPt>
            <c:idx val="2"/>
            <c:invertIfNegative val="0"/>
            <c:bubble3D val="0"/>
            <c:spPr>
              <a:solidFill>
                <a:schemeClr val="accent3">
                  <a:lumMod val="50000"/>
                </a:schemeClr>
              </a:solidFill>
            </c:spPr>
            <c:extLst>
              <c:ext xmlns:c16="http://schemas.microsoft.com/office/drawing/2014/chart" uri="{C3380CC4-5D6E-409C-BE32-E72D297353CC}">
                <c16:uniqueId val="{0000001D-7C9C-403A-8B03-A9866B65359E}"/>
              </c:ext>
            </c:extLst>
          </c:dPt>
          <c:dPt>
            <c:idx val="3"/>
            <c:invertIfNegative val="0"/>
            <c:bubble3D val="0"/>
            <c:spPr>
              <a:solidFill>
                <a:schemeClr val="accent3">
                  <a:lumMod val="50000"/>
                </a:schemeClr>
              </a:solidFill>
            </c:spPr>
            <c:extLst>
              <c:ext xmlns:c16="http://schemas.microsoft.com/office/drawing/2014/chart" uri="{C3380CC4-5D6E-409C-BE32-E72D297353CC}">
                <c16:uniqueId val="{0000001C-7C9C-403A-8B03-A9866B65359E}"/>
              </c:ext>
            </c:extLst>
          </c:dPt>
          <c:dPt>
            <c:idx val="4"/>
            <c:invertIfNegative val="0"/>
            <c:bubble3D val="0"/>
            <c:spPr>
              <a:solidFill>
                <a:schemeClr val="accent6">
                  <a:lumMod val="50000"/>
                </a:schemeClr>
              </a:solidFill>
            </c:spPr>
            <c:extLst>
              <c:ext xmlns:c16="http://schemas.microsoft.com/office/drawing/2014/chart" uri="{C3380CC4-5D6E-409C-BE32-E72D297353CC}">
                <c16:uniqueId val="{00000024-7C9C-403A-8B03-A9866B65359E}"/>
              </c:ext>
            </c:extLst>
          </c:dPt>
          <c:dPt>
            <c:idx val="5"/>
            <c:invertIfNegative val="0"/>
            <c:bubble3D val="0"/>
            <c:spPr>
              <a:solidFill>
                <a:schemeClr val="accent6">
                  <a:lumMod val="50000"/>
                </a:schemeClr>
              </a:solidFill>
            </c:spPr>
            <c:extLst>
              <c:ext xmlns:c16="http://schemas.microsoft.com/office/drawing/2014/chart" uri="{C3380CC4-5D6E-409C-BE32-E72D297353CC}">
                <c16:uniqueId val="{00000023-7C9C-403A-8B03-A9866B65359E}"/>
              </c:ext>
            </c:extLst>
          </c:dPt>
          <c:dPt>
            <c:idx val="6"/>
            <c:invertIfNegative val="0"/>
            <c:bubble3D val="0"/>
            <c:spPr>
              <a:solidFill>
                <a:schemeClr val="accent6">
                  <a:lumMod val="50000"/>
                </a:schemeClr>
              </a:solidFill>
            </c:spPr>
            <c:extLst>
              <c:ext xmlns:c16="http://schemas.microsoft.com/office/drawing/2014/chart" uri="{C3380CC4-5D6E-409C-BE32-E72D297353CC}">
                <c16:uniqueId val="{00000022-7C9C-403A-8B03-A9866B65359E}"/>
              </c:ext>
            </c:extLst>
          </c:dPt>
          <c:dPt>
            <c:idx val="7"/>
            <c:invertIfNegative val="0"/>
            <c:bubble3D val="0"/>
            <c:spPr>
              <a:solidFill>
                <a:schemeClr val="accent6">
                  <a:lumMod val="50000"/>
                </a:schemeClr>
              </a:solidFill>
            </c:spPr>
            <c:extLst>
              <c:ext xmlns:c16="http://schemas.microsoft.com/office/drawing/2014/chart" uri="{C3380CC4-5D6E-409C-BE32-E72D297353CC}">
                <c16:uniqueId val="{00000021-7C9C-403A-8B03-A9866B65359E}"/>
              </c:ext>
            </c:extLst>
          </c:dPt>
          <c:dPt>
            <c:idx val="8"/>
            <c:invertIfNegative val="0"/>
            <c:bubble3D val="0"/>
            <c:spPr>
              <a:solidFill>
                <a:schemeClr val="accent6">
                  <a:lumMod val="50000"/>
                </a:schemeClr>
              </a:solidFill>
            </c:spPr>
            <c:extLst>
              <c:ext xmlns:c16="http://schemas.microsoft.com/office/drawing/2014/chart" uri="{C3380CC4-5D6E-409C-BE32-E72D297353CC}">
                <c16:uniqueId val="{00000020-7C9C-403A-8B03-A9866B65359E}"/>
              </c:ext>
            </c:extLst>
          </c:dPt>
          <c:dLbls>
            <c:spPr>
              <a:noFill/>
              <a:ln>
                <a:noFill/>
              </a:ln>
              <a:effectLst/>
            </c:spPr>
            <c:txPr>
              <a:bodyPr wrap="square" lIns="38100" tIns="19050" rIns="38100" bIns="19050" anchor="ctr">
                <a:spAutoFit/>
              </a:bodyPr>
              <a:lstStyle/>
              <a:p>
                <a:pPr>
                  <a:defRPr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'Dados Dash'!$A$13:$A$21</c:f>
              <c:strCache>
                <c:ptCount val="9"/>
                <c:pt idx="0">
                  <c:v>Profissional de saúde</c:v>
                </c:pt>
                <c:pt idx="1">
                  <c:v>Outro profissional</c:v>
                </c:pt>
                <c:pt idx="2">
                  <c:v>Pesquisador</c:v>
                </c:pt>
                <c:pt idx="3">
                  <c:v>Cidadão</c:v>
                </c:pt>
                <c:pt idx="4">
                  <c:v>Órgão  público</c:v>
                </c:pt>
                <c:pt idx="5">
                  <c:v>Entidade de defesa do consumidor</c:v>
                </c:pt>
                <c:pt idx="6">
                  <c:v>Associação de profissionais</c:v>
                </c:pt>
                <c:pt idx="7">
                  <c:v>Setor regulado</c:v>
                </c:pt>
                <c:pt idx="8">
                  <c:v>Outro</c:v>
                </c:pt>
              </c:strCache>
            </c:strRef>
          </c:cat>
          <c:val>
            <c:numRef>
              <c:f>'Dados Dash'!$B$13:$B$21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B-7C9C-403A-8B03-A9866B65359E}"/>
            </c:ext>
          </c:extLst>
        </c:ser>
        <c:dLbls>
          <c:showLegendKey val="0"/>
          <c:showVal val="1"/>
          <c:showCatName val="0"/>
          <c:showSerName val="0"/>
          <c:showPercent val="0"/>
          <c:showBubbleSize val="0"/>
        </c:dLbls>
        <c:gapWidth val="75"/>
        <c:axId val="488938656"/>
        <c:axId val="488939048"/>
      </c:barChart>
      <c:catAx>
        <c:axId val="488938656"/>
        <c:scaling>
          <c:orientation val="minMax"/>
        </c:scaling>
        <c:delete val="0"/>
        <c:axPos val="b"/>
        <c:numFmt formatCode="General" sourceLinked="0"/>
        <c:majorTickMark val="none"/>
        <c:minorTickMark val="none"/>
        <c:tickLblPos val="nextTo"/>
        <c:crossAx val="488939048"/>
        <c:crosses val="autoZero"/>
        <c:auto val="1"/>
        <c:lblAlgn val="ctr"/>
        <c:lblOffset val="100"/>
        <c:noMultiLvlLbl val="0"/>
      </c:catAx>
      <c:valAx>
        <c:axId val="488939048"/>
        <c:scaling>
          <c:orientation val="minMax"/>
        </c:scaling>
        <c:delete val="1"/>
        <c:axPos val="l"/>
        <c:numFmt formatCode="General" sourceLinked="1"/>
        <c:majorTickMark val="none"/>
        <c:minorTickMark val="none"/>
        <c:tickLblPos val="none"/>
        <c:crossAx val="488938656"/>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25" footer="0.3149606200000002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Dash'!$A$30</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Dash'!$B$30:$D$30</c:f>
              <c:numCache>
                <c:formatCode>General</c:formatCode>
                <c:ptCount val="3"/>
                <c:pt idx="0">
                  <c:v>0</c:v>
                </c:pt>
                <c:pt idx="1">
                  <c:v>0</c:v>
                </c:pt>
                <c:pt idx="2">
                  <c:v>0</c:v>
                </c:pt>
              </c:numCache>
            </c:numRef>
          </c:val>
          <c:extLst>
            <c:ext xmlns:c16="http://schemas.microsoft.com/office/drawing/2014/chart" uri="{C3380CC4-5D6E-409C-BE32-E72D297353CC}">
              <c16:uniqueId val="{00000000-7C54-48B3-AB56-AC7A9560FA4E}"/>
            </c:ext>
          </c:extLst>
        </c:ser>
        <c:ser>
          <c:idx val="1"/>
          <c:order val="1"/>
          <c:tx>
            <c:strRef>
              <c:f>'Dados Dash'!$A$31</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Dash'!$B$31:$D$31</c:f>
              <c:numCache>
                <c:formatCode>General</c:formatCode>
                <c:ptCount val="3"/>
                <c:pt idx="0">
                  <c:v>0</c:v>
                </c:pt>
                <c:pt idx="1">
                  <c:v>0</c:v>
                </c:pt>
                <c:pt idx="2">
                  <c:v>0</c:v>
                </c:pt>
              </c:numCache>
            </c:numRef>
          </c:val>
          <c:extLst>
            <c:ext xmlns:c16="http://schemas.microsoft.com/office/drawing/2014/chart" uri="{C3380CC4-5D6E-409C-BE32-E72D297353CC}">
              <c16:uniqueId val="{00000001-7C54-48B3-AB56-AC7A9560FA4E}"/>
            </c:ext>
          </c:extLst>
        </c:ser>
        <c:ser>
          <c:idx val="2"/>
          <c:order val="2"/>
          <c:tx>
            <c:strRef>
              <c:f>'Dados Dash'!$A$32</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Dash'!$B$32:$D$32</c:f>
              <c:numCache>
                <c:formatCode>General</c:formatCode>
                <c:ptCount val="3"/>
                <c:pt idx="0">
                  <c:v>0</c:v>
                </c:pt>
                <c:pt idx="1">
                  <c:v>0</c:v>
                </c:pt>
                <c:pt idx="2">
                  <c:v>0</c:v>
                </c:pt>
              </c:numCache>
            </c:numRef>
          </c:val>
          <c:extLst>
            <c:ext xmlns:c16="http://schemas.microsoft.com/office/drawing/2014/chart" uri="{C3380CC4-5D6E-409C-BE32-E72D297353CC}">
              <c16:uniqueId val="{00000002-7C54-48B3-AB56-AC7A9560FA4E}"/>
            </c:ext>
          </c:extLst>
        </c:ser>
        <c:dLbls>
          <c:showLegendKey val="0"/>
          <c:showVal val="0"/>
          <c:showCatName val="0"/>
          <c:showSerName val="0"/>
          <c:showPercent val="0"/>
          <c:showBubbleSize val="0"/>
        </c:dLbls>
        <c:gapWidth val="219"/>
        <c:overlap val="-27"/>
        <c:axId val="1086995936"/>
        <c:axId val="1086993640"/>
      </c:barChart>
      <c:catAx>
        <c:axId val="108699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93640"/>
        <c:crosses val="autoZero"/>
        <c:auto val="1"/>
        <c:lblAlgn val="ctr"/>
        <c:lblOffset val="100"/>
        <c:noMultiLvlLbl val="0"/>
      </c:catAx>
      <c:valAx>
        <c:axId val="1086993640"/>
        <c:scaling>
          <c:orientation val="minMax"/>
        </c:scaling>
        <c:delete val="1"/>
        <c:axPos val="l"/>
        <c:numFmt formatCode="General" sourceLinked="1"/>
        <c:majorTickMark val="none"/>
        <c:minorTickMark val="none"/>
        <c:tickLblPos val="nextTo"/>
        <c:crossAx val="10869959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60007922317104"/>
          <c:y val="8.2949325955083572E-2"/>
          <c:w val="0.67987884966578349"/>
          <c:h val="0.69120488328000362"/>
        </c:manualLayout>
      </c:layout>
      <c:barChart>
        <c:barDir val="bar"/>
        <c:grouping val="percentStacked"/>
        <c:varyColors val="0"/>
        <c:ser>
          <c:idx val="0"/>
          <c:order val="0"/>
          <c:tx>
            <c:strRef>
              <c:f>'Dados Dash'!$B$36</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Dash'!$B$37:$B$45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AF1-4F95-89D6-7F2CF4A1E0C3}"/>
            </c:ext>
          </c:extLst>
        </c:ser>
        <c:ser>
          <c:idx val="1"/>
          <c:order val="1"/>
          <c:tx>
            <c:strRef>
              <c:f>'Dados Dash'!$C$36</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Dash'!$C$37:$C$45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AF1-4F95-89D6-7F2CF4A1E0C3}"/>
            </c:ext>
          </c:extLst>
        </c:ser>
        <c:ser>
          <c:idx val="2"/>
          <c:order val="2"/>
          <c:tx>
            <c:strRef>
              <c:f>'Dados Dash'!$D$36</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Dash'!$D$37:$D$45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224-49E5-9C87-031CF804501D}"/>
            </c:ext>
          </c:extLst>
        </c:ser>
        <c:dLbls>
          <c:showLegendKey val="0"/>
          <c:showVal val="0"/>
          <c:showCatName val="0"/>
          <c:showSerName val="0"/>
          <c:showPercent val="0"/>
          <c:showBubbleSize val="0"/>
        </c:dLbls>
        <c:gapWidth val="182"/>
        <c:overlap val="100"/>
        <c:axId val="1086977240"/>
        <c:axId val="1086980848"/>
      </c:barChart>
      <c:catAx>
        <c:axId val="1086977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80848"/>
        <c:crosses val="autoZero"/>
        <c:auto val="1"/>
        <c:lblAlgn val="ctr"/>
        <c:lblOffset val="100"/>
        <c:noMultiLvlLbl val="0"/>
      </c:catAx>
      <c:valAx>
        <c:axId val="10869808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77240"/>
        <c:crosses val="autoZero"/>
        <c:crossBetween val="between"/>
      </c:valAx>
      <c:spPr>
        <a:noFill/>
        <a:ln>
          <a:noFill/>
        </a:ln>
        <a:effectLst/>
      </c:spPr>
    </c:plotArea>
    <c:legend>
      <c:legendPos val="b"/>
      <c:layout>
        <c:manualLayout>
          <c:xMode val="edge"/>
          <c:yMode val="edge"/>
          <c:x val="0.3730986192751729"/>
          <c:y val="0.89245574791864679"/>
          <c:w val="0.43813642546393206"/>
          <c:h val="6.804457305512287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Dash'!$A$50</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Dash'!$B$50:$D$50</c:f>
              <c:numCache>
                <c:formatCode>General</c:formatCode>
                <c:ptCount val="3"/>
                <c:pt idx="0">
                  <c:v>0</c:v>
                </c:pt>
                <c:pt idx="1">
                  <c:v>0</c:v>
                </c:pt>
                <c:pt idx="2">
                  <c:v>0</c:v>
                </c:pt>
              </c:numCache>
            </c:numRef>
          </c:val>
          <c:extLst>
            <c:ext xmlns:c16="http://schemas.microsoft.com/office/drawing/2014/chart" uri="{C3380CC4-5D6E-409C-BE32-E72D297353CC}">
              <c16:uniqueId val="{00000000-1066-465A-A4B6-A9EC890C64CB}"/>
            </c:ext>
          </c:extLst>
        </c:ser>
        <c:ser>
          <c:idx val="1"/>
          <c:order val="1"/>
          <c:tx>
            <c:strRef>
              <c:f>'Dados Dash'!$A$51</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Dash'!$B$51:$D$51</c:f>
              <c:numCache>
                <c:formatCode>General</c:formatCode>
                <c:ptCount val="3"/>
                <c:pt idx="0">
                  <c:v>0</c:v>
                </c:pt>
                <c:pt idx="1">
                  <c:v>0</c:v>
                </c:pt>
                <c:pt idx="2">
                  <c:v>0</c:v>
                </c:pt>
              </c:numCache>
            </c:numRef>
          </c:val>
          <c:extLst>
            <c:ext xmlns:c16="http://schemas.microsoft.com/office/drawing/2014/chart" uri="{C3380CC4-5D6E-409C-BE32-E72D297353CC}">
              <c16:uniqueId val="{00000001-1066-465A-A4B6-A9EC890C64CB}"/>
            </c:ext>
          </c:extLst>
        </c:ser>
        <c:ser>
          <c:idx val="2"/>
          <c:order val="2"/>
          <c:tx>
            <c:strRef>
              <c:f>'Dados Dash'!$A$52</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Dash'!$B$52:$D$52</c:f>
              <c:numCache>
                <c:formatCode>General</c:formatCode>
                <c:ptCount val="3"/>
                <c:pt idx="0">
                  <c:v>0</c:v>
                </c:pt>
                <c:pt idx="1">
                  <c:v>0</c:v>
                </c:pt>
                <c:pt idx="2">
                  <c:v>0</c:v>
                </c:pt>
              </c:numCache>
            </c:numRef>
          </c:val>
          <c:extLst>
            <c:ext xmlns:c16="http://schemas.microsoft.com/office/drawing/2014/chart" uri="{C3380CC4-5D6E-409C-BE32-E72D297353CC}">
              <c16:uniqueId val="{00000002-1066-465A-A4B6-A9EC890C64CB}"/>
            </c:ext>
          </c:extLst>
        </c:ser>
        <c:dLbls>
          <c:showLegendKey val="0"/>
          <c:showVal val="0"/>
          <c:showCatName val="0"/>
          <c:showSerName val="0"/>
          <c:showPercent val="0"/>
          <c:showBubbleSize val="0"/>
        </c:dLbls>
        <c:gapWidth val="219"/>
        <c:overlap val="-27"/>
        <c:axId val="1079797032"/>
        <c:axId val="1079800968"/>
      </c:barChart>
      <c:catAx>
        <c:axId val="107979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79800968"/>
        <c:crosses val="autoZero"/>
        <c:auto val="1"/>
        <c:lblAlgn val="ctr"/>
        <c:lblOffset val="100"/>
        <c:noMultiLvlLbl val="0"/>
      </c:catAx>
      <c:valAx>
        <c:axId val="1079800968"/>
        <c:scaling>
          <c:orientation val="minMax"/>
        </c:scaling>
        <c:delete val="1"/>
        <c:axPos val="l"/>
        <c:numFmt formatCode="General" sourceLinked="1"/>
        <c:majorTickMark val="none"/>
        <c:minorTickMark val="none"/>
        <c:tickLblPos val="nextTo"/>
        <c:crossAx val="1079797032"/>
        <c:crosses val="autoZero"/>
        <c:crossBetween val="between"/>
      </c:valAx>
      <c:spPr>
        <a:noFill/>
        <a:ln w="25400">
          <a:noFill/>
        </a:ln>
        <a:effectLst/>
      </c:spPr>
    </c:plotArea>
    <c:legend>
      <c:legendPos val="b"/>
      <c:layout>
        <c:manualLayout>
          <c:xMode val="edge"/>
          <c:yMode val="edge"/>
          <c:x val="7.7091266217543378E-2"/>
          <c:y val="0.88397261531119797"/>
          <c:w val="0.87258050621134065"/>
          <c:h val="8.031055558614612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88734720681918"/>
          <c:y val="4.3737588246141497E-2"/>
          <c:w val="0.67518581446815829"/>
          <c:h val="0.68915849443762445"/>
        </c:manualLayout>
      </c:layout>
      <c:barChart>
        <c:barDir val="bar"/>
        <c:grouping val="percentStacked"/>
        <c:varyColors val="0"/>
        <c:ser>
          <c:idx val="0"/>
          <c:order val="0"/>
          <c:tx>
            <c:strRef>
              <c:f>'Dados Dash'!$B$58</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Dash'!$B$59:$B$67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CE1-42F8-92BF-AD43CA755727}"/>
            </c:ext>
          </c:extLst>
        </c:ser>
        <c:ser>
          <c:idx val="1"/>
          <c:order val="1"/>
          <c:tx>
            <c:strRef>
              <c:f>'Dados Dash'!$C$58</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Dash'!$C$59:$C$67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CE1-42F8-92BF-AD43CA755727}"/>
            </c:ext>
          </c:extLst>
        </c:ser>
        <c:ser>
          <c:idx val="2"/>
          <c:order val="2"/>
          <c:tx>
            <c:strRef>
              <c:f>'Dados Dash'!$D$58</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Dash'!$D$59:$D$67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FCE1-42F8-92BF-AD43CA755727}"/>
            </c:ext>
          </c:extLst>
        </c:ser>
        <c:dLbls>
          <c:showLegendKey val="0"/>
          <c:showVal val="0"/>
          <c:showCatName val="0"/>
          <c:showSerName val="0"/>
          <c:showPercent val="0"/>
          <c:showBubbleSize val="0"/>
        </c:dLbls>
        <c:gapWidth val="150"/>
        <c:overlap val="100"/>
        <c:axId val="1146288056"/>
        <c:axId val="1146291008"/>
      </c:barChart>
      <c:catAx>
        <c:axId val="1146288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91008"/>
        <c:crosses val="autoZero"/>
        <c:auto val="1"/>
        <c:lblAlgn val="ctr"/>
        <c:lblOffset val="100"/>
        <c:noMultiLvlLbl val="0"/>
      </c:catAx>
      <c:valAx>
        <c:axId val="11462910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88056"/>
        <c:crosses val="autoZero"/>
        <c:crossBetween val="between"/>
      </c:valAx>
      <c:spPr>
        <a:noFill/>
        <a:ln>
          <a:noFill/>
        </a:ln>
        <a:effectLst/>
      </c:spPr>
    </c:plotArea>
    <c:legend>
      <c:legendPos val="b"/>
      <c:layout>
        <c:manualLayout>
          <c:xMode val="edge"/>
          <c:yMode val="edge"/>
          <c:x val="0.31804809276757368"/>
          <c:y val="0.85993389581687696"/>
          <c:w val="0.56051694703747135"/>
          <c:h val="6.849550523489150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chart" Target="../charts/chart2.xml"/><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png"/><Relationship Id="rId11" Type="http://schemas.openxmlformats.org/officeDocument/2006/relationships/chart" Target="../charts/chart6.xml"/><Relationship Id="rId5" Type="http://schemas.microsoft.com/office/2007/relationships/hdphoto" Target="../media/hdphoto1.wdp"/><Relationship Id="rId10" Type="http://schemas.openxmlformats.org/officeDocument/2006/relationships/chart" Target="../charts/chart5.xml"/><Relationship Id="rId4" Type="http://schemas.openxmlformats.org/officeDocument/2006/relationships/image" Target="../media/image5.png"/><Relationship Id="rId9"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16933</xdr:colOff>
      <xdr:row>0</xdr:row>
      <xdr:rowOff>101600</xdr:rowOff>
    </xdr:from>
    <xdr:to>
      <xdr:col>11</xdr:col>
      <xdr:colOff>28575</xdr:colOff>
      <xdr:row>1</xdr:row>
      <xdr:rowOff>67734</xdr:rowOff>
    </xdr:to>
    <xdr:sp macro="" textlink="">
      <xdr:nvSpPr>
        <xdr:cNvPr id="25" name="Retângulo 24">
          <a:extLst>
            <a:ext uri="{FF2B5EF4-FFF2-40B4-BE49-F238E27FC236}">
              <a16:creationId xmlns:a16="http://schemas.microsoft.com/office/drawing/2014/main" id="{298AC7FA-BD8B-4B38-B56A-0676CAC0CE38}"/>
            </a:ext>
          </a:extLst>
        </xdr:cNvPr>
        <xdr:cNvSpPr/>
      </xdr:nvSpPr>
      <xdr:spPr>
        <a:xfrm>
          <a:off x="83608" y="101600"/>
          <a:ext cx="17890067" cy="1252009"/>
        </a:xfrm>
        <a:prstGeom prst="rect">
          <a:avLst/>
        </a:prstGeom>
        <a:solidFill>
          <a:schemeClr val="bg1"/>
        </a:solidFill>
        <a:ln/>
        <a:effectLst>
          <a:outerShdw blurRad="63500" sx="102000" sy="102000" algn="ctr"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rtl="0"/>
          <a:endParaRPr lang="en-GB" sz="1100"/>
        </a:p>
      </xdr:txBody>
    </xdr:sp>
    <xdr:clientData/>
  </xdr:twoCellAnchor>
  <xdr:oneCellAnchor>
    <xdr:from>
      <xdr:col>15</xdr:col>
      <xdr:colOff>213360</xdr:colOff>
      <xdr:row>2</xdr:row>
      <xdr:rowOff>0</xdr:rowOff>
    </xdr:from>
    <xdr:ext cx="184731" cy="252249"/>
    <xdr:sp macro="" textlink="">
      <xdr:nvSpPr>
        <xdr:cNvPr id="7" name="CaixaDeTexto 6">
          <a:extLst>
            <a:ext uri="{FF2B5EF4-FFF2-40B4-BE49-F238E27FC236}">
              <a16:creationId xmlns:a16="http://schemas.microsoft.com/office/drawing/2014/main" id="{5AE7D25B-E665-42E0-ABD7-944704CD7D34}"/>
            </a:ext>
          </a:extLst>
        </xdr:cNvPr>
        <xdr:cNvSpPr txBox="1"/>
      </xdr:nvSpPr>
      <xdr:spPr>
        <a:xfrm>
          <a:off x="12557760" y="3970020"/>
          <a:ext cx="184731" cy="25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xdr:from>
      <xdr:col>1</xdr:col>
      <xdr:colOff>0</xdr:colOff>
      <xdr:row>0</xdr:row>
      <xdr:rowOff>524933</xdr:rowOff>
    </xdr:from>
    <xdr:to>
      <xdr:col>5</xdr:col>
      <xdr:colOff>3550863</xdr:colOff>
      <xdr:row>0</xdr:row>
      <xdr:rowOff>524933</xdr:rowOff>
    </xdr:to>
    <xdr:cxnSp macro="">
      <xdr:nvCxnSpPr>
        <xdr:cNvPr id="26" name="Conector reto 25">
          <a:extLst>
            <a:ext uri="{FF2B5EF4-FFF2-40B4-BE49-F238E27FC236}">
              <a16:creationId xmlns:a16="http://schemas.microsoft.com/office/drawing/2014/main" id="{35197804-3C7A-4544-92ED-D063F69D046B}"/>
            </a:ext>
          </a:extLst>
        </xdr:cNvPr>
        <xdr:cNvCxnSpPr/>
      </xdr:nvCxnSpPr>
      <xdr:spPr>
        <a:xfrm>
          <a:off x="237063" y="524933"/>
          <a:ext cx="7200000" cy="0"/>
        </a:xfrm>
        <a:prstGeom prst="line">
          <a:avLst/>
        </a:prstGeom>
        <a:ln>
          <a:solidFill>
            <a:schemeClr val="accent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19049</xdr:colOff>
      <xdr:row>0</xdr:row>
      <xdr:rowOff>133351</xdr:rowOff>
    </xdr:from>
    <xdr:to>
      <xdr:col>8</xdr:col>
      <xdr:colOff>942976</xdr:colOff>
      <xdr:row>1</xdr:row>
      <xdr:rowOff>28576</xdr:rowOff>
    </xdr:to>
    <xdr:grpSp>
      <xdr:nvGrpSpPr>
        <xdr:cNvPr id="15" name="Agrupar 14">
          <a:extLst>
            <a:ext uri="{FF2B5EF4-FFF2-40B4-BE49-F238E27FC236}">
              <a16:creationId xmlns:a16="http://schemas.microsoft.com/office/drawing/2014/main" id="{397E0910-09DA-452C-9592-051F023D6573}"/>
            </a:ext>
          </a:extLst>
        </xdr:cNvPr>
        <xdr:cNvGrpSpPr/>
      </xdr:nvGrpSpPr>
      <xdr:grpSpPr>
        <a:xfrm>
          <a:off x="19049" y="133351"/>
          <a:ext cx="12277727" cy="1181100"/>
          <a:chOff x="4427682" y="235248"/>
          <a:chExt cx="4546719" cy="1091007"/>
        </a:xfrm>
      </xdr:grpSpPr>
      <xdr:sp macro="" textlink="">
        <xdr:nvSpPr>
          <xdr:cNvPr id="8" name="CaixaDeTexto 7">
            <a:extLst>
              <a:ext uri="{FF2B5EF4-FFF2-40B4-BE49-F238E27FC236}">
                <a16:creationId xmlns:a16="http://schemas.microsoft.com/office/drawing/2014/main" id="{01125440-8879-401A-82C1-5EFA826EEDB6}"/>
              </a:ext>
            </a:extLst>
          </xdr:cNvPr>
          <xdr:cNvSpPr txBox="1"/>
        </xdr:nvSpPr>
        <xdr:spPr>
          <a:xfrm>
            <a:off x="4427682" y="235248"/>
            <a:ext cx="4546719"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u="sng">
                <a:solidFill>
                  <a:schemeClr val="accent1">
                    <a:lumMod val="50000"/>
                  </a:schemeClr>
                </a:solidFill>
                <a:latin typeface="Tw Cen MT" panose="020B0602020104020603" pitchFamily="34" charset="0"/>
              </a:rPr>
              <a:t>ANÁLISE DAS CONTRIBUIÇÕES POR DISPOSITIVO, OPINIÕES e SUGESTÕES</a:t>
            </a:r>
            <a:r>
              <a:rPr lang="pt-BR" sz="2800" b="1">
                <a:solidFill>
                  <a:schemeClr val="accent1">
                    <a:lumMod val="50000"/>
                  </a:schemeClr>
                </a:solidFill>
                <a:latin typeface="Tw Cen MT" panose="020B0602020104020603" pitchFamily="34" charset="0"/>
              </a:rPr>
              <a:t>	</a:t>
            </a:r>
          </a:p>
        </xdr:txBody>
      </xdr:sp>
      <xdr:sp macro="" textlink="">
        <xdr:nvSpPr>
          <xdr:cNvPr id="14" name="CaixaDeTexto 13">
            <a:extLst>
              <a:ext uri="{FF2B5EF4-FFF2-40B4-BE49-F238E27FC236}">
                <a16:creationId xmlns:a16="http://schemas.microsoft.com/office/drawing/2014/main" id="{BEF06CEF-669D-4A4F-BA18-9E367C73F88C}"/>
              </a:ext>
            </a:extLst>
          </xdr:cNvPr>
          <xdr:cNvSpPr txBox="1"/>
        </xdr:nvSpPr>
        <xdr:spPr>
          <a:xfrm>
            <a:off x="4427682" y="577699"/>
            <a:ext cx="4131371" cy="748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1">
                    <a:lumMod val="50000"/>
                  </a:schemeClr>
                </a:solidFill>
                <a:latin typeface="Calibri" panose="020F0502020204030204" pitchFamily="34" charset="0"/>
                <a:cs typeface="Calibri" panose="020F0502020204030204" pitchFamily="34" charset="0"/>
              </a:rPr>
              <a:t>Consulta Dirigida sobre a Revisão da RDC nº 786/2023</a:t>
            </a:r>
          </a:p>
          <a:p>
            <a:r>
              <a:rPr lang="pt-BR" sz="1600" b="1">
                <a:solidFill>
                  <a:schemeClr val="accent1">
                    <a:lumMod val="50000"/>
                  </a:schemeClr>
                </a:solidFill>
                <a:latin typeface="Calibri" panose="020F0502020204030204" pitchFamily="34" charset="0"/>
                <a:cs typeface="Calibri" panose="020F0502020204030204" pitchFamily="34" charset="0"/>
              </a:rPr>
              <a:t>Assunto:</a:t>
            </a:r>
            <a:r>
              <a:rPr lang="pt-BR" sz="1600">
                <a:solidFill>
                  <a:schemeClr val="accent1">
                    <a:lumMod val="50000"/>
                  </a:schemeClr>
                </a:solidFill>
                <a:latin typeface="Calibri" panose="020F0502020204030204" pitchFamily="34" charset="0"/>
                <a:cs typeface="Calibri" panose="020F0502020204030204" pitchFamily="34" charset="0"/>
              </a:rPr>
              <a:t> </a:t>
            </a:r>
            <a:r>
              <a:rPr lang="pt-BR" sz="1600" i="0">
                <a:solidFill>
                  <a:schemeClr val="accent1">
                    <a:lumMod val="50000"/>
                  </a:schemeClr>
                </a:solidFill>
                <a:latin typeface="Calibri" panose="020F0502020204030204" pitchFamily="34" charset="0"/>
                <a:cs typeface="Calibri" panose="020F0502020204030204" pitchFamily="34" charset="0"/>
              </a:rPr>
              <a:t>Coleta de informações sobre proposta de revisão da Resolução da Diretoria Colegiada – Anvisa n° 786/2023</a:t>
            </a:r>
          </a:p>
        </xdr:txBody>
      </xdr:sp>
    </xdr:grpSp>
    <xdr:clientData/>
  </xdr:twoCellAnchor>
  <xdr:twoCellAnchor editAs="oneCell">
    <xdr:from>
      <xdr:col>7</xdr:col>
      <xdr:colOff>625685</xdr:colOff>
      <xdr:row>0</xdr:row>
      <xdr:rowOff>702944</xdr:rowOff>
    </xdr:from>
    <xdr:to>
      <xdr:col>8</xdr:col>
      <xdr:colOff>1898861</xdr:colOff>
      <xdr:row>0</xdr:row>
      <xdr:rowOff>1210860</xdr:rowOff>
    </xdr:to>
    <xdr:pic>
      <xdr:nvPicPr>
        <xdr:cNvPr id="16" name="Imagem 15">
          <a:extLst>
            <a:ext uri="{FF2B5EF4-FFF2-40B4-BE49-F238E27FC236}">
              <a16:creationId xmlns:a16="http://schemas.microsoft.com/office/drawing/2014/main" id="{037E92AA-4132-4214-9E92-B0BD5FEA8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17335" y="702944"/>
          <a:ext cx="3235326" cy="507916"/>
        </a:xfrm>
        <a:prstGeom prst="rect">
          <a:avLst/>
        </a:prstGeom>
      </xdr:spPr>
    </xdr:pic>
    <xdr:clientData/>
  </xdr:twoCellAnchor>
  <xdr:twoCellAnchor editAs="absolute">
    <xdr:from>
      <xdr:col>1</xdr:col>
      <xdr:colOff>0</xdr:colOff>
      <xdr:row>1</xdr:row>
      <xdr:rowOff>242942</xdr:rowOff>
    </xdr:from>
    <xdr:to>
      <xdr:col>6</xdr:col>
      <xdr:colOff>243690</xdr:colOff>
      <xdr:row>1</xdr:row>
      <xdr:rowOff>1600142</xdr:rowOff>
    </xdr:to>
    <mc:AlternateContent xmlns:mc="http://schemas.openxmlformats.org/markup-compatibility/2006" xmlns:sle15="http://schemas.microsoft.com/office/drawing/2012/slicer">
      <mc:Choice Requires="sle15">
        <xdr:graphicFrame macro="">
          <xdr:nvGraphicFramePr>
            <xdr:cNvPr id="3" name="Dispositivos">
              <a:extLst>
                <a:ext uri="{FF2B5EF4-FFF2-40B4-BE49-F238E27FC236}">
                  <a16:creationId xmlns:a16="http://schemas.microsoft.com/office/drawing/2014/main" id="{FEB15612-6F8F-452F-8547-17939C565FC5}"/>
                </a:ext>
              </a:extLst>
            </xdr:cNvPr>
            <xdr:cNvGraphicFramePr/>
          </xdr:nvGraphicFramePr>
          <xdr:xfrm>
            <a:off x="0" y="0"/>
            <a:ext cx="0" cy="0"/>
          </xdr:xfrm>
          <a:graphic>
            <a:graphicData uri="http://schemas.microsoft.com/office/drawing/2010/slicer">
              <sle:slicer xmlns:sle="http://schemas.microsoft.com/office/drawing/2010/slicer" name="Dispositivos"/>
            </a:graphicData>
          </a:graphic>
        </xdr:graphicFrame>
      </mc:Choice>
      <mc:Fallback xmlns="">
        <xdr:sp macro="" textlink="">
          <xdr:nvSpPr>
            <xdr:cNvPr id="0" name=""/>
            <xdr:cNvSpPr>
              <a:spLocks noTextEdit="1"/>
            </xdr:cNvSpPr>
          </xdr:nvSpPr>
          <xdr:spPr>
            <a:xfrm>
              <a:off x="66675" y="1530722"/>
              <a:ext cx="6991200" cy="135720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8</xdr:col>
      <xdr:colOff>50800</xdr:colOff>
      <xdr:row>1</xdr:row>
      <xdr:rowOff>1752599</xdr:rowOff>
    </xdr:from>
    <xdr:to>
      <xdr:col>9</xdr:col>
      <xdr:colOff>0</xdr:colOff>
      <xdr:row>3</xdr:row>
      <xdr:rowOff>16933</xdr:rowOff>
    </xdr:to>
    <xdr:graphicFrame macro="">
      <xdr:nvGraphicFramePr>
        <xdr:cNvPr id="5" name="Gráfico 4">
          <a:extLst>
            <a:ext uri="{FF2B5EF4-FFF2-40B4-BE49-F238E27FC236}">
              <a16:creationId xmlns:a16="http://schemas.microsoft.com/office/drawing/2014/main" id="{94DDA9D0-6989-4C78-8B79-FB7096A48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340994</xdr:colOff>
      <xdr:row>1</xdr:row>
      <xdr:rowOff>228601</xdr:rowOff>
    </xdr:from>
    <xdr:to>
      <xdr:col>11</xdr:col>
      <xdr:colOff>228599</xdr:colOff>
      <xdr:row>1</xdr:row>
      <xdr:rowOff>1615441</xdr:rowOff>
    </xdr:to>
    <mc:AlternateContent xmlns:mc="http://schemas.openxmlformats.org/markup-compatibility/2006" xmlns:sle15="http://schemas.microsoft.com/office/drawing/2012/slicer">
      <mc:Choice Requires="sle15">
        <xdr:graphicFrame macro="">
          <xdr:nvGraphicFramePr>
            <xdr:cNvPr id="4" name="Instituição">
              <a:extLst>
                <a:ext uri="{FF2B5EF4-FFF2-40B4-BE49-F238E27FC236}">
                  <a16:creationId xmlns:a16="http://schemas.microsoft.com/office/drawing/2014/main" id="{E4294CF3-E08F-418C-BBEA-B432459228E5}"/>
                </a:ext>
              </a:extLst>
            </xdr:cNvPr>
            <xdr:cNvGraphicFramePr/>
          </xdr:nvGraphicFramePr>
          <xdr:xfrm>
            <a:off x="0" y="0"/>
            <a:ext cx="0" cy="0"/>
          </xdr:xfrm>
          <a:graphic>
            <a:graphicData uri="http://schemas.microsoft.com/office/drawing/2010/slicer">
              <sle:slicer xmlns:sle="http://schemas.microsoft.com/office/drawing/2010/slicer" name="Instituição"/>
            </a:graphicData>
          </a:graphic>
        </xdr:graphicFrame>
      </mc:Choice>
      <mc:Fallback xmlns="">
        <xdr:sp macro="" textlink="">
          <xdr:nvSpPr>
            <xdr:cNvPr id="0" name=""/>
            <xdr:cNvSpPr>
              <a:spLocks noTextEdit="1"/>
            </xdr:cNvSpPr>
          </xdr:nvSpPr>
          <xdr:spPr>
            <a:xfrm>
              <a:off x="6970395" y="1514476"/>
              <a:ext cx="6854190" cy="138684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709083</xdr:colOff>
      <xdr:row>0</xdr:row>
      <xdr:rowOff>135465</xdr:rowOff>
    </xdr:from>
    <xdr:to>
      <xdr:col>9</xdr:col>
      <xdr:colOff>899582</xdr:colOff>
      <xdr:row>0</xdr:row>
      <xdr:rowOff>1388533</xdr:rowOff>
    </xdr:to>
    <xdr:sp macro="" textlink="">
      <xdr:nvSpPr>
        <xdr:cNvPr id="2" name="CaixaDeTexto 1">
          <a:extLst>
            <a:ext uri="{FF2B5EF4-FFF2-40B4-BE49-F238E27FC236}">
              <a16:creationId xmlns:a16="http://schemas.microsoft.com/office/drawing/2014/main" id="{B9C97D63-DDBF-4BB0-B746-8B396490AF74}"/>
            </a:ext>
          </a:extLst>
        </xdr:cNvPr>
        <xdr:cNvSpPr txBox="1"/>
      </xdr:nvSpPr>
      <xdr:spPr>
        <a:xfrm>
          <a:off x="3312583" y="135465"/>
          <a:ext cx="9895416" cy="1253068"/>
        </a:xfrm>
        <a:prstGeom prst="rect">
          <a:avLst/>
        </a:prstGeom>
        <a:ln>
          <a:noFill/>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LISTA DE CONTRIBUIÇÕES POR</a:t>
          </a:r>
          <a:r>
            <a:rPr lang="pt-BR" sz="1600" b="1" baseline="0">
              <a:solidFill>
                <a:schemeClr val="dk1"/>
              </a:solidFill>
              <a:effectLst/>
              <a:latin typeface="Tw Cen MT" panose="020B0602020104020603" pitchFamily="34" charset="0"/>
              <a:ea typeface="+mn-ea"/>
              <a:cs typeface="+mn-cs"/>
            </a:rPr>
            <a:t> PESSOA </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600" b="1" baseline="0">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Consulta Dirigida sobre a Revisão da RDC nº 786/2023</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8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400" b="0">
              <a:solidFill>
                <a:schemeClr val="dk1"/>
              </a:solidFill>
              <a:effectLst/>
              <a:latin typeface="Tw Cen MT" panose="020B0602020104020603" pitchFamily="34" charset="0"/>
              <a:ea typeface="+mn-ea"/>
              <a:cs typeface="+mn-cs"/>
            </a:rPr>
            <a:t>            Assunto: Coleta de informações sobre proposta de revisão da Resolução da Diretoria Colegiada – Anvisa n° 786/2023</a:t>
          </a:r>
        </a:p>
      </xdr:txBody>
    </xdr:sp>
    <xdr:clientData/>
  </xdr:twoCellAnchor>
  <xdr:twoCellAnchor editAs="oneCell">
    <xdr:from>
      <xdr:col>0</xdr:col>
      <xdr:colOff>33867</xdr:colOff>
      <xdr:row>0</xdr:row>
      <xdr:rowOff>601136</xdr:rowOff>
    </xdr:from>
    <xdr:to>
      <xdr:col>2</xdr:col>
      <xdr:colOff>440268</xdr:colOff>
      <xdr:row>0</xdr:row>
      <xdr:rowOff>1082462</xdr:rowOff>
    </xdr:to>
    <xdr:pic>
      <xdr:nvPicPr>
        <xdr:cNvPr id="3" name="Imagem 2">
          <a:extLst>
            <a:ext uri="{FF2B5EF4-FFF2-40B4-BE49-F238E27FC236}">
              <a16:creationId xmlns:a16="http://schemas.microsoft.com/office/drawing/2014/main" id="{EB786730-BB64-46B6-ACBE-DEEFCACF04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7" y="601136"/>
          <a:ext cx="3090334" cy="481326"/>
        </a:xfrm>
        <a:prstGeom prst="rect">
          <a:avLst/>
        </a:prstGeom>
      </xdr:spPr>
    </xdr:pic>
    <xdr:clientData/>
  </xdr:twoCellAnchor>
  <xdr:twoCellAnchor>
    <xdr:from>
      <xdr:col>4</xdr:col>
      <xdr:colOff>222250</xdr:colOff>
      <xdr:row>0</xdr:row>
      <xdr:rowOff>582083</xdr:rowOff>
    </xdr:from>
    <xdr:to>
      <xdr:col>7</xdr:col>
      <xdr:colOff>709084</xdr:colOff>
      <xdr:row>0</xdr:row>
      <xdr:rowOff>588434</xdr:rowOff>
    </xdr:to>
    <xdr:cxnSp macro="">
      <xdr:nvCxnSpPr>
        <xdr:cNvPr id="5" name="Conector reto 4">
          <a:extLst>
            <a:ext uri="{FF2B5EF4-FFF2-40B4-BE49-F238E27FC236}">
              <a16:creationId xmlns:a16="http://schemas.microsoft.com/office/drawing/2014/main" id="{304A9F5C-590B-4BD2-A466-95C5826CDE9E}"/>
            </a:ext>
          </a:extLst>
        </xdr:cNvPr>
        <xdr:cNvCxnSpPr/>
      </xdr:nvCxnSpPr>
      <xdr:spPr>
        <a:xfrm flipV="1">
          <a:off x="5598583" y="582083"/>
          <a:ext cx="4646084" cy="6351"/>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42334</xdr:colOff>
      <xdr:row>11</xdr:row>
      <xdr:rowOff>169333</xdr:rowOff>
    </xdr:from>
    <xdr:to>
      <xdr:col>22</xdr:col>
      <xdr:colOff>296334</xdr:colOff>
      <xdr:row>12</xdr:row>
      <xdr:rowOff>158749</xdr:rowOff>
    </xdr:to>
    <xdr:sp macro="" textlink="">
      <xdr:nvSpPr>
        <xdr:cNvPr id="2" name="Elipse 1">
          <a:extLst>
            <a:ext uri="{FF2B5EF4-FFF2-40B4-BE49-F238E27FC236}">
              <a16:creationId xmlns:a16="http://schemas.microsoft.com/office/drawing/2014/main" id="{B5090088-97CB-4091-903B-8EB98D4C53D8}"/>
            </a:ext>
          </a:extLst>
        </xdr:cNvPr>
        <xdr:cNvSpPr/>
      </xdr:nvSpPr>
      <xdr:spPr>
        <a:xfrm>
          <a:off x="11784754" y="2782993"/>
          <a:ext cx="863600" cy="294216"/>
        </a:xfrm>
        <a:prstGeom prst="ellipse">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17</xdr:col>
      <xdr:colOff>52917</xdr:colOff>
      <xdr:row>4</xdr:row>
      <xdr:rowOff>148167</xdr:rowOff>
    </xdr:from>
    <xdr:to>
      <xdr:col>23</xdr:col>
      <xdr:colOff>444500</xdr:colOff>
      <xdr:row>11</xdr:row>
      <xdr:rowOff>137583</xdr:rowOff>
    </xdr:to>
    <xdr:sp macro="" textlink="">
      <xdr:nvSpPr>
        <xdr:cNvPr id="3" name="CaixaDeTexto 1">
          <a:extLst>
            <a:ext uri="{FF2B5EF4-FFF2-40B4-BE49-F238E27FC236}">
              <a16:creationId xmlns:a16="http://schemas.microsoft.com/office/drawing/2014/main" id="{CB046A33-86CB-49FE-ABA5-C1696F59C124}"/>
            </a:ext>
          </a:extLst>
        </xdr:cNvPr>
        <xdr:cNvSpPr txBox="1"/>
      </xdr:nvSpPr>
      <xdr:spPr>
        <a:xfrm>
          <a:off x="9334077" y="628227"/>
          <a:ext cx="4094903" cy="2123016"/>
        </a:xfrm>
        <a:prstGeom prst="rect">
          <a:avLst/>
        </a:prstGeom>
        <a:solidFill>
          <a:schemeClr val="tx2">
            <a:lumMod val="20000"/>
            <a:lumOff val="80000"/>
          </a:schemeClr>
        </a:solidFill>
        <a:ln>
          <a:solidFill>
            <a:schemeClr val="bg1">
              <a:lumMod val="65000"/>
            </a:schemeClr>
          </a:solidFill>
          <a:prstDash val="sysDot"/>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pt-BR" sz="1100"/>
        </a:p>
      </xdr:txBody>
    </xdr:sp>
    <xdr:clientData/>
  </xdr:twoCellAnchor>
  <xdr:twoCellAnchor>
    <xdr:from>
      <xdr:col>11</xdr:col>
      <xdr:colOff>497417</xdr:colOff>
      <xdr:row>4</xdr:row>
      <xdr:rowOff>158750</xdr:rowOff>
    </xdr:from>
    <xdr:to>
      <xdr:col>17</xdr:col>
      <xdr:colOff>42333</xdr:colOff>
      <xdr:row>11</xdr:row>
      <xdr:rowOff>137583</xdr:rowOff>
    </xdr:to>
    <xdr:sp macro="" textlink="">
      <xdr:nvSpPr>
        <xdr:cNvPr id="4" name="CaixaDeTexto 3">
          <a:extLst>
            <a:ext uri="{FF2B5EF4-FFF2-40B4-BE49-F238E27FC236}">
              <a16:creationId xmlns:a16="http://schemas.microsoft.com/office/drawing/2014/main" id="{1BA9BDBE-F925-4328-8E93-E44B8DB7F37E}"/>
            </a:ext>
          </a:extLst>
        </xdr:cNvPr>
        <xdr:cNvSpPr txBox="1"/>
      </xdr:nvSpPr>
      <xdr:spPr>
        <a:xfrm>
          <a:off x="6075257" y="638810"/>
          <a:ext cx="3248236" cy="2112433"/>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283632</xdr:colOff>
      <xdr:row>24</xdr:row>
      <xdr:rowOff>285749</xdr:rowOff>
    </xdr:from>
    <xdr:to>
      <xdr:col>14</xdr:col>
      <xdr:colOff>262465</xdr:colOff>
      <xdr:row>32</xdr:row>
      <xdr:rowOff>95250</xdr:rowOff>
    </xdr:to>
    <xdr:sp macro="" textlink="">
      <xdr:nvSpPr>
        <xdr:cNvPr id="5" name="CaixaDeTexto 4">
          <a:extLst>
            <a:ext uri="{FF2B5EF4-FFF2-40B4-BE49-F238E27FC236}">
              <a16:creationId xmlns:a16="http://schemas.microsoft.com/office/drawing/2014/main" id="{1402A13E-44A0-435A-B503-97480927D276}"/>
            </a:ext>
          </a:extLst>
        </xdr:cNvPr>
        <xdr:cNvSpPr txBox="1"/>
      </xdr:nvSpPr>
      <xdr:spPr>
        <a:xfrm>
          <a:off x="5861472" y="6861809"/>
          <a:ext cx="1853353"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311149</xdr:colOff>
      <xdr:row>24</xdr:row>
      <xdr:rowOff>281516</xdr:rowOff>
    </xdr:from>
    <xdr:to>
      <xdr:col>11</xdr:col>
      <xdr:colOff>289982</xdr:colOff>
      <xdr:row>32</xdr:row>
      <xdr:rowOff>91017</xdr:rowOff>
    </xdr:to>
    <xdr:sp macro="" textlink="">
      <xdr:nvSpPr>
        <xdr:cNvPr id="6" name="CaixaDeTexto 5">
          <a:extLst>
            <a:ext uri="{FF2B5EF4-FFF2-40B4-BE49-F238E27FC236}">
              <a16:creationId xmlns:a16="http://schemas.microsoft.com/office/drawing/2014/main" id="{0858B704-A7D2-4A74-A8D1-F0033DDEF587}"/>
            </a:ext>
          </a:extLst>
        </xdr:cNvPr>
        <xdr:cNvSpPr txBox="1"/>
      </xdr:nvSpPr>
      <xdr:spPr>
        <a:xfrm>
          <a:off x="4014469" y="6857576"/>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328083</xdr:colOff>
      <xdr:row>24</xdr:row>
      <xdr:rowOff>287865</xdr:rowOff>
    </xdr:from>
    <xdr:to>
      <xdr:col>8</xdr:col>
      <xdr:colOff>306916</xdr:colOff>
      <xdr:row>32</xdr:row>
      <xdr:rowOff>97366</xdr:rowOff>
    </xdr:to>
    <xdr:sp macro="" textlink="">
      <xdr:nvSpPr>
        <xdr:cNvPr id="7" name="CaixaDeTexto 6">
          <a:extLst>
            <a:ext uri="{FF2B5EF4-FFF2-40B4-BE49-F238E27FC236}">
              <a16:creationId xmlns:a16="http://schemas.microsoft.com/office/drawing/2014/main" id="{40604AD8-81CE-4C9B-B872-BE2CC1B99CDE}"/>
            </a:ext>
          </a:extLst>
        </xdr:cNvPr>
        <xdr:cNvSpPr txBox="1"/>
      </xdr:nvSpPr>
      <xdr:spPr>
        <a:xfrm>
          <a:off x="2179743" y="6863925"/>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283634</xdr:colOff>
      <xdr:row>14</xdr:row>
      <xdr:rowOff>220434</xdr:rowOff>
    </xdr:from>
    <xdr:to>
      <xdr:col>14</xdr:col>
      <xdr:colOff>262467</xdr:colOff>
      <xdr:row>22</xdr:row>
      <xdr:rowOff>29935</xdr:rowOff>
    </xdr:to>
    <xdr:sp macro="" textlink="">
      <xdr:nvSpPr>
        <xdr:cNvPr id="8" name="CaixaDeTexto 7">
          <a:extLst>
            <a:ext uri="{FF2B5EF4-FFF2-40B4-BE49-F238E27FC236}">
              <a16:creationId xmlns:a16="http://schemas.microsoft.com/office/drawing/2014/main" id="{E5343676-E941-43E2-A648-384AAB58E4DE}"/>
            </a:ext>
          </a:extLst>
        </xdr:cNvPr>
        <xdr:cNvSpPr txBox="1"/>
      </xdr:nvSpPr>
      <xdr:spPr>
        <a:xfrm>
          <a:off x="5857120" y="4716234"/>
          <a:ext cx="1851176"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311151</xdr:colOff>
      <xdr:row>14</xdr:row>
      <xdr:rowOff>215898</xdr:rowOff>
    </xdr:from>
    <xdr:to>
      <xdr:col>11</xdr:col>
      <xdr:colOff>289984</xdr:colOff>
      <xdr:row>22</xdr:row>
      <xdr:rowOff>25399</xdr:rowOff>
    </xdr:to>
    <xdr:sp macro="" textlink="">
      <xdr:nvSpPr>
        <xdr:cNvPr id="9" name="CaixaDeTexto 8">
          <a:extLst>
            <a:ext uri="{FF2B5EF4-FFF2-40B4-BE49-F238E27FC236}">
              <a16:creationId xmlns:a16="http://schemas.microsoft.com/office/drawing/2014/main" id="{BE2F75D5-9478-4355-B6D2-1DC2A112721A}"/>
            </a:ext>
          </a:extLst>
        </xdr:cNvPr>
        <xdr:cNvSpPr txBox="1"/>
      </xdr:nvSpPr>
      <xdr:spPr>
        <a:xfrm>
          <a:off x="4014471" y="3743958"/>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328085</xdr:colOff>
      <xdr:row>14</xdr:row>
      <xdr:rowOff>211664</xdr:rowOff>
    </xdr:from>
    <xdr:to>
      <xdr:col>8</xdr:col>
      <xdr:colOff>306918</xdr:colOff>
      <xdr:row>22</xdr:row>
      <xdr:rowOff>21165</xdr:rowOff>
    </xdr:to>
    <xdr:sp macro="" textlink="">
      <xdr:nvSpPr>
        <xdr:cNvPr id="10" name="CaixaDeTexto 9">
          <a:extLst>
            <a:ext uri="{FF2B5EF4-FFF2-40B4-BE49-F238E27FC236}">
              <a16:creationId xmlns:a16="http://schemas.microsoft.com/office/drawing/2014/main" id="{241676FD-4C01-4E62-8FC7-EC5872F4E5B8}"/>
            </a:ext>
          </a:extLst>
        </xdr:cNvPr>
        <xdr:cNvSpPr txBox="1"/>
      </xdr:nvSpPr>
      <xdr:spPr>
        <a:xfrm>
          <a:off x="2179745" y="3739724"/>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editAs="oneCell">
    <xdr:from>
      <xdr:col>6</xdr:col>
      <xdr:colOff>85726</xdr:colOff>
      <xdr:row>4</xdr:row>
      <xdr:rowOff>203052</xdr:rowOff>
    </xdr:from>
    <xdr:to>
      <xdr:col>7</xdr:col>
      <xdr:colOff>88446</xdr:colOff>
      <xdr:row>6</xdr:row>
      <xdr:rowOff>201083</xdr:rowOff>
    </xdr:to>
    <xdr:pic>
      <xdr:nvPicPr>
        <xdr:cNvPr id="11" name="Imagem 10">
          <a:extLst>
            <a:ext uri="{FF2B5EF4-FFF2-40B4-BE49-F238E27FC236}">
              <a16:creationId xmlns:a16="http://schemas.microsoft.com/office/drawing/2014/main" id="{78E09BE3-0F44-40D4-A488-3D6A32B5CB55}"/>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2569846" y="683112"/>
          <a:ext cx="612320" cy="607631"/>
        </a:xfrm>
        <a:prstGeom prst="rect">
          <a:avLst/>
        </a:prstGeom>
      </xdr:spPr>
    </xdr:pic>
    <xdr:clientData/>
  </xdr:twoCellAnchor>
  <xdr:twoCellAnchor editAs="oneCell">
    <xdr:from>
      <xdr:col>9</xdr:col>
      <xdr:colOff>0</xdr:colOff>
      <xdr:row>4</xdr:row>
      <xdr:rowOff>148167</xdr:rowOff>
    </xdr:from>
    <xdr:to>
      <xdr:col>10</xdr:col>
      <xdr:colOff>99665</xdr:colOff>
      <xdr:row>6</xdr:row>
      <xdr:rowOff>127001</xdr:rowOff>
    </xdr:to>
    <xdr:pic>
      <xdr:nvPicPr>
        <xdr:cNvPr id="12" name="Imagem 11">
          <a:extLst>
            <a:ext uri="{FF2B5EF4-FFF2-40B4-BE49-F238E27FC236}">
              <a16:creationId xmlns:a16="http://schemas.microsoft.com/office/drawing/2014/main" id="{08D3F4ED-2463-4FF4-BDFF-26E9D6818E73}"/>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312920" y="628227"/>
          <a:ext cx="732125" cy="588434"/>
        </a:xfrm>
        <a:prstGeom prst="rect">
          <a:avLst/>
        </a:prstGeom>
      </xdr:spPr>
    </xdr:pic>
    <xdr:clientData/>
  </xdr:twoCellAnchor>
  <xdr:twoCellAnchor>
    <xdr:from>
      <xdr:col>2</xdr:col>
      <xdr:colOff>379942</xdr:colOff>
      <xdr:row>4</xdr:row>
      <xdr:rowOff>232833</xdr:rowOff>
    </xdr:from>
    <xdr:to>
      <xdr:col>4</xdr:col>
      <xdr:colOff>285750</xdr:colOff>
      <xdr:row>6</xdr:row>
      <xdr:rowOff>243416</xdr:rowOff>
    </xdr:to>
    <xdr:grpSp>
      <xdr:nvGrpSpPr>
        <xdr:cNvPr id="13" name="Grupo 13">
          <a:extLst>
            <a:ext uri="{FF2B5EF4-FFF2-40B4-BE49-F238E27FC236}">
              <a16:creationId xmlns:a16="http://schemas.microsoft.com/office/drawing/2014/main" id="{92C6CCE1-067E-4640-8925-65933AE6B815}"/>
            </a:ext>
          </a:extLst>
        </xdr:cNvPr>
        <xdr:cNvGrpSpPr/>
      </xdr:nvGrpSpPr>
      <xdr:grpSpPr>
        <a:xfrm>
          <a:off x="1550156" y="1552726"/>
          <a:ext cx="1661130" cy="609297"/>
          <a:chOff x="3419475" y="3057525"/>
          <a:chExt cx="1019172" cy="552449"/>
        </a:xfrm>
      </xdr:grpSpPr>
      <xdr:pic>
        <xdr:nvPicPr>
          <xdr:cNvPr id="14" name="Imagem 13">
            <a:extLst>
              <a:ext uri="{FF2B5EF4-FFF2-40B4-BE49-F238E27FC236}">
                <a16:creationId xmlns:a16="http://schemas.microsoft.com/office/drawing/2014/main" id="{B2DCD107-76CE-4CE5-B7A2-68D10FC8A67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3419475" y="3114675"/>
            <a:ext cx="557645" cy="466725"/>
          </a:xfrm>
          <a:prstGeom prst="rect">
            <a:avLst/>
          </a:prstGeom>
        </xdr:spPr>
      </xdr:pic>
      <xdr:pic>
        <xdr:nvPicPr>
          <xdr:cNvPr id="15" name="Imagem 14">
            <a:extLst>
              <a:ext uri="{FF2B5EF4-FFF2-40B4-BE49-F238E27FC236}">
                <a16:creationId xmlns:a16="http://schemas.microsoft.com/office/drawing/2014/main" id="{C401D852-9940-4F8C-8BB3-0D8FB3DF4962}"/>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3886198" y="3057525"/>
            <a:ext cx="552449" cy="552449"/>
          </a:xfrm>
          <a:prstGeom prst="rect">
            <a:avLst/>
          </a:prstGeom>
        </xdr:spPr>
      </xdr:pic>
    </xdr:grpSp>
    <xdr:clientData/>
  </xdr:twoCellAnchor>
  <xdr:twoCellAnchor>
    <xdr:from>
      <xdr:col>11</xdr:col>
      <xdr:colOff>105833</xdr:colOff>
      <xdr:row>4</xdr:row>
      <xdr:rowOff>95551</xdr:rowOff>
    </xdr:from>
    <xdr:to>
      <xdr:col>23</xdr:col>
      <xdr:colOff>582081</xdr:colOff>
      <xdr:row>13</xdr:row>
      <xdr:rowOff>182336</xdr:rowOff>
    </xdr:to>
    <xdr:graphicFrame macro="">
      <xdr:nvGraphicFramePr>
        <xdr:cNvPr id="16" name="Gráfico 15">
          <a:extLst>
            <a:ext uri="{FF2B5EF4-FFF2-40B4-BE49-F238E27FC236}">
              <a16:creationId xmlns:a16="http://schemas.microsoft.com/office/drawing/2014/main" id="{26B3F358-A226-41F3-9D61-E487AD96C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391583</xdr:colOff>
      <xdr:row>14</xdr:row>
      <xdr:rowOff>0</xdr:rowOff>
    </xdr:from>
    <xdr:to>
      <xdr:col>15</xdr:col>
      <xdr:colOff>232834</xdr:colOff>
      <xdr:row>24</xdr:row>
      <xdr:rowOff>10582</xdr:rowOff>
    </xdr:to>
    <xdr:sp macro="" textlink="">
      <xdr:nvSpPr>
        <xdr:cNvPr id="17" name="CaixaDeTexto 16">
          <a:extLst>
            <a:ext uri="{FF2B5EF4-FFF2-40B4-BE49-F238E27FC236}">
              <a16:creationId xmlns:a16="http://schemas.microsoft.com/office/drawing/2014/main" id="{B473B710-CD06-4797-87F6-561FF50DB18B}"/>
            </a:ext>
          </a:extLst>
        </xdr:cNvPr>
        <xdr:cNvSpPr txBox="1"/>
      </xdr:nvSpPr>
      <xdr:spPr>
        <a:xfrm>
          <a:off x="7843943" y="3528060"/>
          <a:ext cx="450851" cy="3058582"/>
        </a:xfrm>
        <a:prstGeom prst="rect">
          <a:avLst/>
        </a:prstGeom>
        <a:solidFill>
          <a:schemeClr val="accent6">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Opinião por segmento</a:t>
          </a:r>
        </a:p>
      </xdr:txBody>
    </xdr:sp>
    <xdr:clientData/>
  </xdr:twoCellAnchor>
  <xdr:twoCellAnchor editAs="oneCell">
    <xdr:from>
      <xdr:col>2</xdr:col>
      <xdr:colOff>571501</xdr:colOff>
      <xdr:row>14</xdr:row>
      <xdr:rowOff>253998</xdr:rowOff>
    </xdr:from>
    <xdr:to>
      <xdr:col>3</xdr:col>
      <xdr:colOff>726015</xdr:colOff>
      <xdr:row>17</xdr:row>
      <xdr:rowOff>105829</xdr:rowOff>
    </xdr:to>
    <xdr:pic>
      <xdr:nvPicPr>
        <xdr:cNvPr id="18" name="Imagem 17">
          <a:extLst>
            <a:ext uri="{FF2B5EF4-FFF2-40B4-BE49-F238E27FC236}">
              <a16:creationId xmlns:a16="http://schemas.microsoft.com/office/drawing/2014/main" id="{D21D13A0-5DCA-4C1B-8A54-61FF9A80DBD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artisticPhotocopy/>
                  </a14:imgEffect>
                </a14:imgLayer>
              </a14:imgProps>
            </a:ext>
            <a:ext uri="{28A0092B-C50C-407E-A947-70E740481C1C}">
              <a14:useLocalDpi xmlns:a14="http://schemas.microsoft.com/office/drawing/2010/main" val="0"/>
            </a:ext>
          </a:extLst>
        </a:blip>
        <a:stretch>
          <a:fillRect/>
        </a:stretch>
      </xdr:blipFill>
      <xdr:spPr>
        <a:xfrm>
          <a:off x="571501" y="3782058"/>
          <a:ext cx="786974" cy="766231"/>
        </a:xfrm>
        <a:prstGeom prst="rect">
          <a:avLst/>
        </a:prstGeom>
      </xdr:spPr>
    </xdr:pic>
    <xdr:clientData/>
  </xdr:twoCellAnchor>
  <xdr:twoCellAnchor>
    <xdr:from>
      <xdr:col>14</xdr:col>
      <xdr:colOff>391584</xdr:colOff>
      <xdr:row>24</xdr:row>
      <xdr:rowOff>10583</xdr:rowOff>
    </xdr:from>
    <xdr:to>
      <xdr:col>15</xdr:col>
      <xdr:colOff>232835</xdr:colOff>
      <xdr:row>33</xdr:row>
      <xdr:rowOff>370417</xdr:rowOff>
    </xdr:to>
    <xdr:sp macro="" textlink="">
      <xdr:nvSpPr>
        <xdr:cNvPr id="19" name="CaixaDeTexto 18">
          <a:extLst>
            <a:ext uri="{FF2B5EF4-FFF2-40B4-BE49-F238E27FC236}">
              <a16:creationId xmlns:a16="http://schemas.microsoft.com/office/drawing/2014/main" id="{35B09F71-0E5C-4B0E-A2D1-82823D989170}"/>
            </a:ext>
          </a:extLst>
        </xdr:cNvPr>
        <xdr:cNvSpPr txBox="1"/>
      </xdr:nvSpPr>
      <xdr:spPr>
        <a:xfrm>
          <a:off x="7843944" y="6586643"/>
          <a:ext cx="450851" cy="303445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Impacto por segmento</a:t>
          </a:r>
        </a:p>
      </xdr:txBody>
    </xdr:sp>
    <xdr:clientData/>
  </xdr:twoCellAnchor>
  <xdr:twoCellAnchor>
    <xdr:from>
      <xdr:col>2</xdr:col>
      <xdr:colOff>328083</xdr:colOff>
      <xdr:row>25</xdr:row>
      <xdr:rowOff>105833</xdr:rowOff>
    </xdr:from>
    <xdr:to>
      <xdr:col>4</xdr:col>
      <xdr:colOff>275166</xdr:colOff>
      <xdr:row>27</xdr:row>
      <xdr:rowOff>201084</xdr:rowOff>
    </xdr:to>
    <xdr:grpSp>
      <xdr:nvGrpSpPr>
        <xdr:cNvPr id="20" name="Grupo 21">
          <a:extLst>
            <a:ext uri="{FF2B5EF4-FFF2-40B4-BE49-F238E27FC236}">
              <a16:creationId xmlns:a16="http://schemas.microsoft.com/office/drawing/2014/main" id="{820EA223-899C-4F0A-9AD8-3B3DBE4E8C4E}"/>
            </a:ext>
          </a:extLst>
        </xdr:cNvPr>
        <xdr:cNvGrpSpPr/>
      </xdr:nvGrpSpPr>
      <xdr:grpSpPr>
        <a:xfrm>
          <a:off x="1498297" y="7712226"/>
          <a:ext cx="1702405" cy="693965"/>
          <a:chOff x="391584" y="6445248"/>
          <a:chExt cx="1047750" cy="560922"/>
        </a:xfrm>
      </xdr:grpSpPr>
      <xdr:pic>
        <xdr:nvPicPr>
          <xdr:cNvPr id="21" name="Imagem 20">
            <a:extLst>
              <a:ext uri="{FF2B5EF4-FFF2-40B4-BE49-F238E27FC236}">
                <a16:creationId xmlns:a16="http://schemas.microsoft.com/office/drawing/2014/main" id="{87DF9FF7-09D1-4238-9962-C28D4A890E7E}"/>
              </a:ext>
            </a:extLst>
          </xdr:cNvPr>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584" y="6455834"/>
            <a:ext cx="550336" cy="550336"/>
          </a:xfrm>
          <a:prstGeom prst="rect">
            <a:avLst/>
          </a:prstGeom>
        </xdr:spPr>
      </xdr:pic>
      <xdr:pic>
        <xdr:nvPicPr>
          <xdr:cNvPr id="22" name="Imagem 21">
            <a:extLst>
              <a:ext uri="{FF2B5EF4-FFF2-40B4-BE49-F238E27FC236}">
                <a16:creationId xmlns:a16="http://schemas.microsoft.com/office/drawing/2014/main" id="{6F1F8D84-5797-44E4-B85F-0C5512EC2BFB}"/>
              </a:ext>
            </a:extLst>
          </xdr:cNvPr>
          <xdr:cNvPicPr>
            <a:picLocks noChangeAspect="1"/>
          </xdr:cNvPicPr>
        </xdr:nvPicPr>
        <xdr:blipFill>
          <a:blip xmlns:r="http://schemas.openxmlformats.org/officeDocument/2006/relationships" r:embed="rId7"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878417" y="6445248"/>
            <a:ext cx="560917" cy="560917"/>
          </a:xfrm>
          <a:prstGeom prst="rect">
            <a:avLst/>
          </a:prstGeom>
        </xdr:spPr>
      </xdr:pic>
    </xdr:grpSp>
    <xdr:clientData/>
  </xdr:twoCellAnchor>
  <xdr:twoCellAnchor>
    <xdr:from>
      <xdr:col>5</xdr:col>
      <xdr:colOff>190497</xdr:colOff>
      <xdr:row>15</xdr:row>
      <xdr:rowOff>42030</xdr:rowOff>
    </xdr:from>
    <xdr:to>
      <xdr:col>14</xdr:col>
      <xdr:colOff>412747</xdr:colOff>
      <xdr:row>24</xdr:row>
      <xdr:rowOff>22980</xdr:rowOff>
    </xdr:to>
    <xdr:graphicFrame macro="">
      <xdr:nvGraphicFramePr>
        <xdr:cNvPr id="23" name="Gráfico 22">
          <a:extLst>
            <a:ext uri="{FF2B5EF4-FFF2-40B4-BE49-F238E27FC236}">
              <a16:creationId xmlns:a16="http://schemas.microsoft.com/office/drawing/2014/main" id="{28BB0FB2-CFEC-4065-8521-AA20705E9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186267</xdr:colOff>
      <xdr:row>13</xdr:row>
      <xdr:rowOff>110067</xdr:rowOff>
    </xdr:from>
    <xdr:to>
      <xdr:col>26</xdr:col>
      <xdr:colOff>520700</xdr:colOff>
      <xdr:row>23</xdr:row>
      <xdr:rowOff>277283</xdr:rowOff>
    </xdr:to>
    <xdr:graphicFrame macro="">
      <xdr:nvGraphicFramePr>
        <xdr:cNvPr id="24" name="Gráfico 23">
          <a:extLst>
            <a:ext uri="{FF2B5EF4-FFF2-40B4-BE49-F238E27FC236}">
              <a16:creationId xmlns:a16="http://schemas.microsoft.com/office/drawing/2014/main" id="{3F7126BE-FAFD-4210-ABCF-ED7769879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222250</xdr:colOff>
      <xdr:row>25</xdr:row>
      <xdr:rowOff>127000</xdr:rowOff>
    </xdr:from>
    <xdr:to>
      <xdr:col>14</xdr:col>
      <xdr:colOff>412750</xdr:colOff>
      <xdr:row>34</xdr:row>
      <xdr:rowOff>107950</xdr:rowOff>
    </xdr:to>
    <xdr:graphicFrame macro="">
      <xdr:nvGraphicFramePr>
        <xdr:cNvPr id="25" name="Gráfico 24">
          <a:extLst>
            <a:ext uri="{FF2B5EF4-FFF2-40B4-BE49-F238E27FC236}">
              <a16:creationId xmlns:a16="http://schemas.microsoft.com/office/drawing/2014/main" id="{B5FABA13-1664-4D14-8071-6486BA2EC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211667</xdr:colOff>
      <xdr:row>23</xdr:row>
      <xdr:rowOff>298753</xdr:rowOff>
    </xdr:from>
    <xdr:to>
      <xdr:col>26</xdr:col>
      <xdr:colOff>603250</xdr:colOff>
      <xdr:row>34</xdr:row>
      <xdr:rowOff>140002</xdr:rowOff>
    </xdr:to>
    <xdr:graphicFrame macro="">
      <xdr:nvGraphicFramePr>
        <xdr:cNvPr id="26" name="Gráfico 25">
          <a:extLst>
            <a:ext uri="{FF2B5EF4-FFF2-40B4-BE49-F238E27FC236}">
              <a16:creationId xmlns:a16="http://schemas.microsoft.com/office/drawing/2014/main" id="{78CA10BA-FF0E-4DE8-870F-04795CD46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0</xdr:row>
      <xdr:rowOff>161925</xdr:rowOff>
    </xdr:from>
    <xdr:to>
      <xdr:col>27</xdr:col>
      <xdr:colOff>0</xdr:colOff>
      <xdr:row>2</xdr:row>
      <xdr:rowOff>114301</xdr:rowOff>
    </xdr:to>
    <xdr:sp macro="" textlink="">
      <xdr:nvSpPr>
        <xdr:cNvPr id="53" name="CaixaDeTexto 52">
          <a:extLst>
            <a:ext uri="{FF2B5EF4-FFF2-40B4-BE49-F238E27FC236}">
              <a16:creationId xmlns:a16="http://schemas.microsoft.com/office/drawing/2014/main" id="{30D7445D-3F3F-4369-A1B3-73D3A51C064C}"/>
            </a:ext>
          </a:extLst>
        </xdr:cNvPr>
        <xdr:cNvSpPr txBox="1"/>
      </xdr:nvSpPr>
      <xdr:spPr>
        <a:xfrm>
          <a:off x="1257300" y="161925"/>
          <a:ext cx="16097250" cy="904876"/>
        </a:xfrm>
        <a:prstGeom prst="rect">
          <a:avLst/>
        </a:prstGeom>
        <a:solidFill>
          <a:schemeClr val="bg1"/>
        </a:solidFill>
        <a:ln w="19050">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pt-BR" sz="2400" b="1">
              <a:solidFill>
                <a:schemeClr val="accent6">
                  <a:lumMod val="50000"/>
                </a:schemeClr>
              </a:solidFill>
              <a:latin typeface="+mn-lt"/>
              <a:ea typeface="Segoe UI Emoji" panose="020B0502040204020203" pitchFamily="34" charset="0"/>
              <a:cs typeface="Segoe UI Light" panose="020B0502040204020203" pitchFamily="34" charset="0"/>
            </a:rPr>
            <a:t>PAINEL</a:t>
          </a:r>
          <a:r>
            <a:rPr lang="pt-BR" sz="2400" b="1" baseline="0">
              <a:solidFill>
                <a:schemeClr val="accent6">
                  <a:lumMod val="50000"/>
                </a:schemeClr>
              </a:solidFill>
              <a:latin typeface="+mn-lt"/>
              <a:ea typeface="Segoe UI Emoji" panose="020B0502040204020203" pitchFamily="34" charset="0"/>
              <a:cs typeface="Segoe UI Light" panose="020B0502040204020203" pitchFamily="34" charset="0"/>
            </a:rPr>
            <a:t> SOBRE PERFIS, OPINIÕES E PERCEPÇÕES DE IMPACTOS</a:t>
          </a:r>
          <a:endParaRPr lang="pt-BR" sz="2400" b="1">
            <a:solidFill>
              <a:schemeClr val="accent6">
                <a:lumMod val="50000"/>
              </a:schemeClr>
            </a:solidFill>
            <a:latin typeface="+mn-lt"/>
            <a:ea typeface="Segoe UI Emoji" panose="020B0502040204020203" pitchFamily="34" charset="0"/>
            <a:cs typeface="Segoe UI Light" panose="020B0502040204020203"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563880</xdr:colOff>
      <xdr:row>1</xdr:row>
      <xdr:rowOff>137160</xdr:rowOff>
    </xdr:from>
    <xdr:to>
      <xdr:col>10</xdr:col>
      <xdr:colOff>506094</xdr:colOff>
      <xdr:row>36</xdr:row>
      <xdr:rowOff>37429</xdr:rowOff>
    </xdr:to>
    <xdr:sp macro="" textlink="">
      <xdr:nvSpPr>
        <xdr:cNvPr id="2" name="Caixa de texto 1595" descr="Double-click done when item has been packed or repacked.&#10;&#10;TIPS&#10;Pack light&#10;Try rolling clothes instead of folding for less wrinkles&#10;Wrap shoes in plastic bags to avoid marking clothes&#10;Pack fragile items in the interior of luggage&#10;Pack day items separately&#10;Take fewer clothes if you will have laundry services available&#10;Consider purchasing toiletries when you arrive at your destination&#10;Leave itinerary with someone at home" title="Packing Tips">
          <a:extLst>
            <a:ext uri="{FF2B5EF4-FFF2-40B4-BE49-F238E27FC236}">
              <a16:creationId xmlns:a16="http://schemas.microsoft.com/office/drawing/2014/main" id="{A41CCF8B-29F2-4064-BDCA-C1B13FB20FDC}"/>
            </a:ext>
          </a:extLst>
        </xdr:cNvPr>
        <xdr:cNvSpPr txBox="1"/>
      </xdr:nvSpPr>
      <xdr:spPr>
        <a:xfrm rot="10800000" flipV="1">
          <a:off x="3611880" y="312420"/>
          <a:ext cx="2990214" cy="6034369"/>
        </a:xfrm>
        <a:prstGeom prst="rect">
          <a:avLst/>
        </a:prstGeom>
        <a:no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ctr">
          <a:noAutofit/>
        </a:bodyPr>
        <a:lstStyle/>
        <a:p>
          <a:pPr algn="ctr" rtl="0"/>
          <a:r>
            <a:rPr lang="pt-br" sz="1600" baseline="0">
              <a:solidFill>
                <a:schemeClr val="accent1">
                  <a:lumMod val="50000"/>
                </a:schemeClr>
              </a:solidFill>
              <a:latin typeface="+mj-lt"/>
              <a:cs typeface="Arial" pitchFamily="34" charset="0"/>
            </a:rPr>
            <a:t>INSTRUÇÕES</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No quadro "Selecione o dispositivo" clique no artigo ou tópico para iniciar a análise. </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Caso precise filtrar vários artigos ao mesmo tempo, clique em</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Aperte           para retirar todos os filtros simultaneamente.</a:t>
          </a:r>
          <a:r>
            <a:rPr lang="en-US" sz="1400" baseline="0">
              <a:solidFill>
                <a:schemeClr val="accent1">
                  <a:lumMod val="50000"/>
                </a:schemeClr>
              </a:solidFill>
              <a:latin typeface="+mn-lt"/>
              <a:cs typeface="Arial" pitchFamily="34" charset="0"/>
            </a:rPr>
            <a:t>      </a:t>
          </a:r>
        </a:p>
        <a:p>
          <a:pPr algn="l" rtl="0"/>
          <a:endParaRPr lang="en-US" sz="1400" baseline="0">
            <a:solidFill>
              <a:schemeClr val="accent1">
                <a:lumMod val="50000"/>
              </a:schemeClr>
            </a:solidFill>
            <a:latin typeface="+mn-lt"/>
            <a:cs typeface="Arial" pitchFamily="34" charset="0"/>
          </a:endParaRPr>
        </a:p>
        <a:p>
          <a:pPr algn="l" rtl="0"/>
          <a:endParaRPr lang="en-US" sz="1400" baseline="0">
            <a:solidFill>
              <a:schemeClr val="accent1">
                <a:lumMod val="50000"/>
              </a:schemeClr>
            </a:solidFill>
            <a:latin typeface="+mn-lt"/>
            <a:cs typeface="Arial" pitchFamily="34" charset="0"/>
          </a:endParaRPr>
        </a:p>
        <a:p>
          <a:pPr algn="ctr" rtl="0">
            <a:spcAft>
              <a:spcPts val="400"/>
            </a:spcAft>
          </a:pPr>
          <a:r>
            <a:rPr lang="pt-br" sz="1400" b="1" spc="0" baseline="0">
              <a:solidFill>
                <a:schemeClr val="accent1">
                  <a:lumMod val="50000"/>
                </a:schemeClr>
              </a:solidFill>
              <a:latin typeface="+mj-lt"/>
              <a:cs typeface="Arial" pitchFamily="34" charset="0"/>
            </a:rPr>
            <a:t>DICAS</a:t>
          </a:r>
        </a:p>
        <a:p>
          <a:pPr algn="ctr" rtl="0">
            <a:spcAft>
              <a:spcPts val="400"/>
            </a:spcAft>
          </a:pPr>
          <a:endParaRPr lang="pt-br" sz="1400" b="1" spc="0" baseline="0">
            <a:solidFill>
              <a:schemeClr val="accent1">
                <a:lumMod val="50000"/>
              </a:schemeClr>
            </a:solidFill>
            <a:latin typeface="+mj-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Quando concluir a análise de cada dispositivo, você poderá marcá-lo na coluna "</a:t>
          </a:r>
          <a:r>
            <a:rPr lang="en-US" sz="1400" b="1" baseline="0">
              <a:solidFill>
                <a:schemeClr val="accent1">
                  <a:lumMod val="50000"/>
                </a:schemeClr>
              </a:solidFill>
              <a:latin typeface="+mn-lt"/>
              <a:cs typeface="Arial" pitchFamily="34" charset="0"/>
            </a:rPr>
            <a:t>Concluído</a:t>
          </a:r>
          <a:r>
            <a:rPr lang="en-US" sz="1400" baseline="0">
              <a:solidFill>
                <a:schemeClr val="accent1">
                  <a:lumMod val="50000"/>
                </a:schemeClr>
              </a:solidFill>
              <a:latin typeface="+mn-lt"/>
              <a:cs typeface="Arial" pitchFamily="34" charset="0"/>
            </a:rPr>
            <a:t>" clicando duas vezes na célula correspondente a qual foi analisada. </a:t>
          </a:r>
        </a:p>
        <a:p>
          <a:pPr marL="285750" indent="-285750" algn="l" rtl="0">
            <a:buFont typeface="Arial" panose="020B0604020202020204" pitchFamily="34" charset="0"/>
            <a:buChar char="•"/>
          </a:pPr>
          <a:endParaRPr lang="en-US" sz="1400" baseline="0">
            <a:solidFill>
              <a:schemeClr val="accent1">
                <a:lumMod val="50000"/>
              </a:schemeClr>
            </a:solidFill>
            <a:latin typeface="+mn-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Para limpar as marcações na coluna "Concluído", utilize o botão "</a:t>
          </a:r>
          <a:r>
            <a:rPr lang="en-US" sz="1400" b="1" baseline="0">
              <a:solidFill>
                <a:schemeClr val="accent1">
                  <a:lumMod val="50000"/>
                </a:schemeClr>
              </a:solidFill>
              <a:latin typeface="+mn-lt"/>
              <a:cs typeface="Arial" pitchFamily="34" charset="0"/>
            </a:rPr>
            <a:t>Limpar lista de verificação</a:t>
          </a:r>
          <a:r>
            <a:rPr lang="en-US" sz="1400" baseline="0">
              <a:solidFill>
                <a:schemeClr val="accent1">
                  <a:lumMod val="50000"/>
                </a:schemeClr>
              </a:solidFill>
              <a:latin typeface="+mn-lt"/>
              <a:cs typeface="Arial" pitchFamily="34" charset="0"/>
            </a:rPr>
            <a:t>" que fica na parte superior desta planilha.</a:t>
          </a:r>
        </a:p>
        <a:p>
          <a:pPr algn="l" rtl="0"/>
          <a:r>
            <a:rPr lang="en-US" sz="1400" baseline="0">
              <a:solidFill>
                <a:schemeClr val="accent1">
                  <a:lumMod val="50000"/>
                </a:schemeClr>
              </a:solidFill>
              <a:latin typeface="+mn-lt"/>
              <a:cs typeface="Arial" pitchFamily="34" charset="0"/>
            </a:rPr>
            <a:t>        </a:t>
          </a:r>
        </a:p>
        <a:p>
          <a:pPr algn="l" rtl="0"/>
          <a:r>
            <a:rPr lang="en-US" sz="1400" baseline="0">
              <a:solidFill>
                <a:schemeClr val="accent1">
                  <a:lumMod val="50000"/>
                </a:schemeClr>
              </a:solidFill>
              <a:latin typeface="+mn-lt"/>
              <a:cs typeface="Arial" pitchFamily="34" charset="0"/>
            </a:rPr>
            <a:t>       </a:t>
          </a:r>
        </a:p>
      </xdr:txBody>
    </xdr:sp>
    <xdr:clientData/>
  </xdr:twoCellAnchor>
  <xdr:twoCellAnchor>
    <xdr:from>
      <xdr:col>6</xdr:col>
      <xdr:colOff>548369</xdr:colOff>
      <xdr:row>12</xdr:row>
      <xdr:rowOff>53340</xdr:rowOff>
    </xdr:from>
    <xdr:to>
      <xdr:col>7</xdr:col>
      <xdr:colOff>255047</xdr:colOff>
      <xdr:row>13</xdr:row>
      <xdr:rowOff>173140</xdr:rowOff>
    </xdr:to>
    <xdr:pic>
      <xdr:nvPicPr>
        <xdr:cNvPr id="3" name="Imagem 2">
          <a:extLst>
            <a:ext uri="{FF2B5EF4-FFF2-40B4-BE49-F238E27FC236}">
              <a16:creationId xmlns:a16="http://schemas.microsoft.com/office/drawing/2014/main" id="{863C5BFA-51F2-4E13-B890-30C8DF2894A9}"/>
            </a:ext>
          </a:extLst>
        </xdr:cNvPr>
        <xdr:cNvPicPr>
          <a:picLocks noChangeAspect="1"/>
        </xdr:cNvPicPr>
      </xdr:nvPicPr>
      <xdr:blipFill>
        <a:blip xmlns:r="http://schemas.openxmlformats.org/officeDocument/2006/relationships" r:embed="rId1"/>
        <a:stretch>
          <a:fillRect/>
        </a:stretch>
      </xdr:blipFill>
      <xdr:spPr>
        <a:xfrm rot="10800000" flipH="1" flipV="1">
          <a:off x="4205969" y="2156460"/>
          <a:ext cx="316278" cy="295060"/>
        </a:xfrm>
        <a:prstGeom prst="rect">
          <a:avLst/>
        </a:prstGeom>
      </xdr:spPr>
    </xdr:pic>
    <xdr:clientData/>
  </xdr:twoCellAnchor>
  <xdr:twoCellAnchor>
    <xdr:from>
      <xdr:col>10</xdr:col>
      <xdr:colOff>7620</xdr:colOff>
      <xdr:row>10</xdr:row>
      <xdr:rowOff>51066</xdr:rowOff>
    </xdr:from>
    <xdr:to>
      <xdr:col>10</xdr:col>
      <xdr:colOff>323327</xdr:colOff>
      <xdr:row>11</xdr:row>
      <xdr:rowOff>170007</xdr:rowOff>
    </xdr:to>
    <xdr:pic>
      <xdr:nvPicPr>
        <xdr:cNvPr id="4" name="Imagem 3">
          <a:extLst>
            <a:ext uri="{FF2B5EF4-FFF2-40B4-BE49-F238E27FC236}">
              <a16:creationId xmlns:a16="http://schemas.microsoft.com/office/drawing/2014/main" id="{6A67E23C-D135-49FC-968F-2769967B4FDC}"/>
            </a:ext>
          </a:extLst>
        </xdr:cNvPr>
        <xdr:cNvPicPr>
          <a:picLocks/>
        </xdr:cNvPicPr>
      </xdr:nvPicPr>
      <xdr:blipFill>
        <a:blip xmlns:r="http://schemas.openxmlformats.org/officeDocument/2006/relationships" r:embed="rId2"/>
        <a:stretch>
          <a:fillRect/>
        </a:stretch>
      </xdr:blipFill>
      <xdr:spPr>
        <a:xfrm rot="10800000" flipH="1" flipV="1">
          <a:off x="6103620" y="1803666"/>
          <a:ext cx="315707" cy="294201"/>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Dispositivos" xr10:uid="{73181746-C04A-4085-AC9E-B186796EA9E0}" sourceName="Dispositivos">
  <extLst>
    <x:ext xmlns:x15="http://schemas.microsoft.com/office/spreadsheetml/2010/11/main" uri="{2F2917AC-EB37-4324-AD4E-5DD8C200BD13}">
      <x15:tableSlicerCache tableId="2" column="1" sortOrder="descending"/>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nstituição" xr10:uid="{574021A0-7538-4402-9043-ABCF23E67DB2}" sourceName="Nome">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positivos" xr10:uid="{4E97DAB8-15AA-47AA-BBF9-9C5561F6B95A}" cache="SegmentaçãodeDados_Dispositivos" caption="Filtrar por dispositivos:" columnCount="10" rowHeight="260350"/>
  <slicer name="Instituição" xr10:uid="{3F35926F-0E0A-4F60-86F4-1981AB44BF38}" cache="SegmentaçãodeDados_Instituição" caption="Filtrar por Participante:" columnCount="4" rowHeight="2603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a_de_contribuições" displayName="Lista_de_contribuições" ref="B4:K131" headerRowDxfId="11" dataDxfId="10">
  <autoFilter ref="B4:K131" xr:uid="{00000000-0009-0000-0100-000002000000}"/>
  <tableColumns count="10">
    <tableColumn id="4" xr3:uid="{E1FACF15-DF7D-4A7B-BB25-FA758BCBA689}" name="ID do participante" dataDxfId="9"/>
    <tableColumn id="7" xr3:uid="{7F2C196B-AE7C-4746-A782-DB7D87517B4B}" name="Nome" dataDxfId="8"/>
    <tableColumn id="11" xr3:uid="{9D9FEF20-E921-4D44-B360-56FA23AAFAE1}" name="Entidade" dataDxfId="7"/>
    <tableColumn id="1" xr3:uid="{AC34C238-4191-4EA6-A7EC-C024CDAA148A}" name="Dispositivos" dataDxfId="6"/>
    <tableColumn id="3" xr3:uid="{00000000-0010-0000-0000-000003000000}" name="Proposta" totalsRowFunction="count" dataDxfId="5"/>
    <tableColumn id="5" xr3:uid="{BE3AAEB4-54B7-47F9-B8F4-B1D89B7D831C}" name="Justificativa" dataDxfId="4"/>
    <tableColumn id="8" xr3:uid="{C04AB819-8448-44A6-890C-2A9A825F8F63}" name="Posicionamento da Anvisa" dataDxfId="3"/>
    <tableColumn id="10" xr3:uid="{FEEFC141-3AA6-40BF-9530-3FFA5FD2C386}" name="Justificativa da Anvisa" dataDxfId="2"/>
    <tableColumn id="2" xr3:uid="{EB590F21-4C60-457E-85B4-8DEFD65612D2}" name="Observações" dataDxfId="1"/>
    <tableColumn id="6" xr3:uid="{04004F4A-80FE-4848-881D-6F440785E7C0}" name="Redação do artigo pós-análise" dataDxfId="0"/>
  </tableColumns>
  <tableStyleInfo name="Tabela de lista de itens de férias" showFirstColumn="0" showLastColumn="0" showRowStripes="1" showColumnStripes="0"/>
  <extLst>
    <ext xmlns:x14="http://schemas.microsoft.com/office/spreadsheetml/2009/9/main" uri="{504A1905-F514-4f6f-8877-14C23A59335A}">
      <x14:table altText="Checklist" altTextSummary="Lista dos itens a pôr na ma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422D4A-9714-40D8-A541-5068BB8C64D8}" name="Tabela5" displayName="Tabela5" ref="O4:O131" totalsRowShown="0" headerRowDxfId="190" dataDxfId="189">
  <autoFilter ref="O4:O131" xr:uid="{7A028579-3676-4092-AD30-2D194BFEB850}"/>
  <tableColumns count="1">
    <tableColumn id="1" xr3:uid="{27AEDC46-61EC-49FA-AD98-AD045D0DAD10}" name="TAGs" dataDxfId="188">
      <calculatedColumnFormula>IF(Lista_de_contribuições[[#This Row],[Posicionamento da Anvisa]]&lt;&gt;"",1,0)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FD4011-4D5E-432A-AFA6-31449488E4A9}" name="Tabela9" displayName="Tabela9" ref="A2:FB15" totalsRowShown="0" headerRowDxfId="187" dataDxfId="185" headerRowBorderDxfId="186" tableBorderDxfId="184" totalsRowBorderDxfId="183">
  <autoFilter ref="A2:FB15" xr:uid="{E53BB9AD-44BA-4B05-BC91-DCBB003A63FC}"/>
  <tableColumns count="158">
    <tableColumn id="1" xr3:uid="{BC45A1BD-5C36-471B-90CD-81145F8B9619}" name="ID da resposta" dataDxfId="182"/>
    <tableColumn id="2" xr3:uid="{76CACEDF-2450-49FA-9474-C6A9C1699B23}" name="Data de envio" dataDxfId="181"/>
    <tableColumn id="9" xr3:uid="{6B775F94-0F4A-45EB-8768-556034D59036}" name="1.1. Qual o seu nome completo?  " dataDxfId="180"/>
    <tableColumn id="10" xr3:uid="{ADCF39DE-4814-4FA4-9C69-6A6B28FA104D}" name="1.2 . Que entidade/organização você representa? " dataDxfId="179"/>
    <tableColumn id="11" xr3:uid="{F52E8075-13E3-4653-A2FA-8570FA75AD19}" name="Especificar entidade/área a que pertence :" dataDxfId="178"/>
    <tableColumn id="12" xr3:uid="{9FA24083-2FB5-49AB-A0D0-05781AA14915}" name="1.3. Em que região do país você se localiza: " dataDxfId="177"/>
    <tableColumn id="13" xr3:uid="{D1630AE6-EAC1-466C-B17B-547A1364B031}" name="Por favor, indique o Estado e o Município onde você está localizado:" dataDxfId="176"/>
    <tableColumn id="14" xr3:uid="{388352C7-EBF6-41A6-B72F-982F0CCE4AA2}" name="a)  Você atua no setor de análises clínicas? " dataDxfId="175"/>
    <tableColumn id="15" xr3:uid="{2274226F-D6C8-4533-8F9A-568F65168D62}" name="b) Se SIM, que cargo você ocupa? " dataDxfId="174"/>
    <tableColumn id="16" xr3:uid="{9ABD1977-26A1-4143-82B8-41CD2B6B3C41}" name="c) Se NÃO, informe seu vínculo/interesse na temática: " dataDxfId="173"/>
    <tableColumn id="17" xr3:uid="{62CBEC35-98D9-4B8C-9285-FCB1F3ECC869}" name="a) Você fiscaliza serviços que executam atividades relacionadas a exames de análises clínicas (EAC)? " dataDxfId="172"/>
    <tableColumn id="18" xr3:uid="{92EB7870-7E44-4698-8885-3EFDCBD956E4}" name="b) Que tipos de serviço? " dataDxfId="171"/>
    <tableColumn id="19" xr3:uid="{B4A7B6A0-7F13-4676-B9F7-C02F6C4748AE}" name="c) Há quanto tempo você fiscaliza serviços que executam atividades de EAC? " dataDxfId="170"/>
    <tableColumn id="20" xr3:uid="{B13FD1BD-4D4C-4F31-9DE0-2EF6ABFB1FCE}" name="Coluna1" dataDxfId="169"/>
    <tableColumn id="21" xr3:uid="{89D14816-8D96-46EF-B3D3-ADBC43A14184}" name="2.1. Você concorda com as alterações realizadas nos artigos 3° e 4°?   " dataDxfId="168"/>
    <tableColumn id="22" xr3:uid="{9C146266-9B99-411E-B077-D058B14B7B9D}" name="Especcifique e justifique:" dataDxfId="167"/>
    <tableColumn id="23" xr3:uid="{32C11487-5DD5-4670-8E09-9A2F9A98D9F3}" name="2.2. As definições apresentadas são claras?" dataDxfId="166"/>
    <tableColumn id="24" xr3:uid="{938FD6DD-E5E5-408E-9BAD-BA439F125FC5}" name="Justifique:" dataDxfId="165"/>
    <tableColumn id="25" xr3:uid="{E4913F93-3C1A-4A80-B5DD-521AFF4FA764}" name="2.3. As definições apresentadas são suficientes à compreensão da norma?" dataDxfId="164"/>
    <tableColumn id="26" xr3:uid="{17CC2D44-9CFB-415A-B168-190406FE5A9B}" name="Justifique:2" dataDxfId="163"/>
    <tableColumn id="27" xr3:uid="{CFA7C80A-449C-4AC3-A48E-B2ED33B78A90}" name="Sugestões de ajuste ou inclusão de novos termos com suas respectivas definições (desde que devidamente justificados), poderão ser realizadas aqui:" dataDxfId="162"/>
    <tableColumn id="28" xr3:uid="{BC1191F3-2FE8-45C1-82AA-AABBFCFD042D}" name="2.4. Quanto à redação e compreensão do texto contido neste Capítulo, há alguma necessidade de ajuste/adequação?" dataDxfId="161"/>
    <tableColumn id="29" xr3:uid="{75DA4202-6909-4B1E-82D6-F1C994429A42}" name="Especifique o artigo da Minuta e insira a sugestão de nova redação" dataDxfId="160"/>
    <tableColumn id="30" xr3:uid="{B3172DF4-AC6F-4C9E-AE5A-30E2347426FA}" name="3.1. Você concorda com a composição proposta para os serviços que executam atividades relacionadas aos exames de análises clínicas, quais sejam: Serviço que executa EAC e Central de Distribuição?" dataDxfId="159"/>
    <tableColumn id="31" xr3:uid="{6EBB4F37-E1D8-4A4F-B756-C086E276C631}" name="Justifique:3" dataDxfId="158"/>
    <tableColumn id="32" xr3:uid="{433DBBCE-D59D-4C7C-B102-9427DE231964}" name="3.2. Você concorda com a nova classificação proposta, agora, dividida em quatro (4) tipos de serviço?" dataDxfId="157"/>
    <tableColumn id="33" xr3:uid="{0C1D474D-8792-4AA0-8EEE-30183F2BD549}" name="Especifique e justifique:" dataDxfId="156"/>
    <tableColumn id="34" xr3:uid="{CC24CBC7-9B62-4EF3-9438-56DD92C7D40F}" name="3.3. Você concorda com a possibilidade de classificação dos consultórios isolados como serviço tipo I ou tipo II?" dataDxfId="155"/>
    <tableColumn id="35" xr3:uid="{F9755C67-5565-482C-8443-0A508677BC30}" name="Especifique e justifique:4" dataDxfId="154"/>
    <tableColumn id="36" xr3:uid="{B44442C0-6081-4BAD-8AB1-902D29FA15F3}" name="3.4. Você concorda com os requisitos obrigatórios estabelecidos para os Serviços Tipo I (Consultório Isolado e Farmácia)? " dataDxfId="153"/>
    <tableColumn id="37" xr3:uid="{1750778C-6651-4B89-8E40-549EA7362445}" name="Justifique:5" dataDxfId="152"/>
    <tableColumn id="38" xr3:uid="{4588CB7C-A18B-42EA-A6FA-2A8868768B66}" name="3.5. Esses requisitos mostram-se adequados e aplicáveis a ambos os serviços classificados como tipo I, a saber: Farmácia e Consultório Isolado?" dataDxfId="151"/>
    <tableColumn id="39" xr3:uid="{FF340160-89B5-4C63-A433-A1827530AEE1}" name="Justifique e registre eventual sugestão de mudança:" dataDxfId="150"/>
    <tableColumn id="40" xr3:uid="{53F71378-2CEB-4C22-BC48-333C10D91D5B}" name="3.6. As disposições sobre consultórios isolados, classificados como Serviços Tipo I, mostram-se suficientes e adequadas?" dataDxfId="149"/>
    <tableColumn id="41" xr3:uid="{83CD3FE5-80F4-4622-8504-783DD86CF013}" name="Especifique e justifique:6" dataDxfId="148"/>
    <tableColumn id="42" xr3:uid="{019FA82D-9EDE-453E-A4B0-513D84A0C64B}" name="3.7. Em relação às disposições pertinentes à Farmácia, consideradas no art. 60 da Minuta, essas se mostram suficientes e adequadas?" dataDxfId="147"/>
    <tableColumn id="43" xr3:uid="{D684CC9D-1B2D-4ECF-89A0-634E32D234B3}" name="Especifique e justifique:7" dataDxfId="146"/>
    <tableColumn id="44" xr3:uid="{E4145F52-55C5-429F-8D22-14884E663C19}" name="3.8. Sobre os Serviços Tipo II, há clareza de que além dos Postos de Coleta, os Consultórios Isolados também podem ser classificados nesta categoria? " dataDxfId="145"/>
    <tableColumn id="45" xr3:uid="{2A6EB457-B466-455C-83F1-F173BB6C7D31}" name="Justifique: " dataDxfId="144"/>
    <tableColumn id="46" xr3:uid="{839E3EAF-30A7-47C8-8797-99FB08122C3F}" name="3.9. Os requisitos obrigatórios estabelecidos para os Serviços Tipo II mostram-se suficientes e adequados aos Postos de Coleta e Consultórios Isolados? " dataDxfId="143"/>
    <tableColumn id="47" xr3:uid="{B5B39BFB-7E2D-4050-BCB9-D61609E87C9C}" name="Justifique: 8" dataDxfId="142"/>
    <tableColumn id="48" xr3:uid="{249EAFC0-325D-41E8-854F-BFDCC0745DC6}" name="3.10. Você concorda com o disposto pelo art. 23?" dataDxfId="141"/>
    <tableColumn id="49" xr3:uid="{7A2EFC8A-8FAE-48E6-BDE4-3CCF5D804729}" name="Justifique:9" dataDxfId="140"/>
    <tableColumn id="50" xr3:uid="{553720B3-F968-42D2-817E-7510B4ED9D99}" name="3.11. Você concorda com as permissões e proibições estabelecidas para os Serviços Tipo II? " dataDxfId="139"/>
    <tableColumn id="51" xr3:uid="{2516EC89-48FB-4F98-9D88-F8BF2C466C8C}" name="Justifique:10" dataDxfId="138"/>
    <tableColumn id="52" xr3:uid="{84E1CB38-4884-4F2B-BA24-B456807425A5}" name="3.12. Você concorda com os tipos de laboratório classificados como Serviço Tipo III?" dataDxfId="137"/>
    <tableColumn id="53" xr3:uid="{46DB6038-BCBF-44F7-A2E6-710E13803D81}" name="Justifique:11" dataDxfId="136"/>
    <tableColumn id="54" xr3:uid="{BB8E0F7F-8309-444B-BC50-A9D612467F10}" name="3.13. Você concorda com as permissões estabelecidas para os Serviços Tipo III? " dataDxfId="135"/>
    <tableColumn id="55" xr3:uid="{432194A4-DB7C-46D1-BEB7-10628A60C95E}" name="Justifique:12" dataDxfId="134"/>
    <tableColumn id="56" xr3:uid="{E0EF21B3-3053-4915-8042-12EC8EF269EA}" name="3.14. A respeito da Infraestrutura prevista para Serviços Tipo I, ela se mostra suficiente e adequada?" dataDxfId="133"/>
    <tableColumn id="57" xr3:uid="{CE9EF9B6-609B-485A-B3FC-049C339C8AE1}" name="Especifique e justifique:13" dataDxfId="132"/>
    <tableColumn id="58" xr3:uid="{C1E48999-5FFA-4E04-BC0F-506718FBB658}" name="3.15. Você concorda com as especificidades de infraestrutura atribuídas ao consultório isolado? " dataDxfId="131"/>
    <tableColumn id="59" xr3:uid="{50B0000C-E0F3-47DA-9541-DACCFBF3DBD7}" name="Especifique e Justifique:14" dataDxfId="130"/>
    <tableColumn id="60" xr3:uid="{A00CE4AA-DAF8-4EBD-999F-148B321E47B8}" name="3.16. A respeito da Infraestrutura prevista para Serviços Tipo II, ela se mostra suficiente e adequada?" dataDxfId="129"/>
    <tableColumn id="61" xr3:uid="{73DB2B38-2A3E-470D-8B81-C35FD1019C00}" name="Especifique e Justifique:15" dataDxfId="128"/>
    <tableColumn id="62" xr3:uid="{DB4247BC-4506-4CE7-B857-77D060FAE088}" name="3.17. Você concorda com as especificidades de infraestrutura atribuídas ao consultório isolado? (Arts. 20, Parágrafo único e 32)" dataDxfId="127"/>
    <tableColumn id="63" xr3:uid="{15325CC5-5D92-4752-B42E-F4A79467C49C}" name="Especifique e Justifique:16" dataDxfId="126"/>
    <tableColumn id="64" xr3:uid="{4AA9B544-E464-456B-A9A5-549DC284ADAD}" name="3.18. A respeito da Infraestrutura prevista para Serviços Tipo III, ela se mostra suficiente e adequada?" dataDxfId="125"/>
    <tableColumn id="65" xr3:uid="{27EF0C5C-D219-4ACD-B02E-1B5E13D3D758}" name="Especifique e Justifique:17" dataDxfId="124"/>
    <tableColumn id="66" xr3:uid="{8861FD17-055F-4682-8DB8-D8B3FD809A95}" name="3.19. Você concorda com a classificação em separado dos Serviços de EAC Itinerantes? " dataDxfId="123"/>
    <tableColumn id="67" xr3:uid="{CEFE3874-38E7-46A4-A82B-62A23563481A}" name="Justifique:18" dataDxfId="122"/>
    <tableColumn id="68" xr3:uid="{AD9EEDAA-DC35-45C6-8806-18377E692C21}" name="3.20. Você concorda com a restrição de vínculo e contratação do Serviço de EAC Itinerante, apenas por Serviço Tipo III? " dataDxfId="121"/>
    <tableColumn id="69" xr3:uid="{B1B839D4-E58C-4D55-99DF-6D63BC4958FA}" name="Justifique:19" dataDxfId="120"/>
    <tableColumn id="70" xr3:uid="{90FE7E1D-C51B-479C-B520-20531BB60218}" name="3.21. Sobre o Serviço de EAC Itinerante, você concorda com:a) a exigência de sede fixa?" dataDxfId="119"/>
    <tableColumn id="71" xr3:uid="{35330134-787F-4C58-90B2-A954D0C03ED9}" name="Justifique:20" dataDxfId="118"/>
    <tableColumn id="72" xr3:uid="{1BC9F14C-209F-411E-8E5F-D049C2944E80}" name="3.21. Sobre o Serviço de EAC Itinerante, você concorda com:b) a realização de coleta e transporte de amostra de material biológico pelo Serviço de EAC Itinerante, apenas para o Serviço Tipo III que o contratou?" dataDxfId="117"/>
    <tableColumn id="73" xr3:uid="{7834DC7E-0AA2-430D-97DD-86BB14A1F0A3}" name="Justifique:21" dataDxfId="116"/>
    <tableColumn id="74" xr3:uid="{9B98FB25-0E69-4129-970F-5C63F0E1449E}" name="3.21. Sobre o Serviço de EAC Itinerante, você concorda com:c) a obrigatoriedade de profissional capacitado para execução de EAC no serviço itinerante?" dataDxfId="115"/>
    <tableColumn id="75" xr3:uid="{EC93816C-75DE-4249-85CB-A88AC95B0EA1}" name="Justifique:22" dataDxfId="114"/>
    <tableColumn id="76" xr3:uid="{5CB0EA2B-2B34-41BC-8242-EE1C95D10741}" name="3.21. Sobre o Serviço de EAC Itinerante, você concorda com:d) o recebimento de material biológico proveniente do serviço de EAC Itinerante pelo posto de coleta?" dataDxfId="113"/>
    <tableColumn id="77" xr3:uid="{539E8198-1FAE-4A13-BA43-6F0D5067AF49}" name="Justifique:23" dataDxfId="112"/>
    <tableColumn id="78" xr3:uid="{6F73E349-2BEB-4E25-8B1C-8CE91E6937B6}" name="3.21. Sobre o Serviço de EAC Itinerante, você concorda com:e) a permissão de realização de CIQ e CQE em Serviço de EAC Itinerante?" dataDxfId="111"/>
    <tableColumn id="79" xr3:uid="{54351BF5-68B3-489E-A887-23F77970C36F}" name="Justifique:24" dataDxfId="110"/>
    <tableColumn id="80" xr3:uid="{D6371C31-A664-4FA6-9BC6-132C39D46281}" name="3.22. Você concorda com os requisitos obrigatórios estabelecidos para os Serviços de EAC Itinerantes? " dataDxfId="109"/>
    <tableColumn id="81" xr3:uid="{680C61FC-B71D-41EF-972A-7D350EEA3883}" name="Justifique:25" dataDxfId="108"/>
    <tableColumn id="82" xr3:uid="{5514D7BD-90D7-4CB9-8509-7900431C7DDA}" name="3.23. Quanto à redação e compreensão do texto contido neste Capítulo, há alguma necessidade de ajuste/adequação?" dataDxfId="107"/>
    <tableColumn id="83" xr3:uid="{4BBF9AB9-0325-4668-B890-859379CC914C}" name="Especifique o artigo e insira a sugestão de nova redação:" dataDxfId="106"/>
    <tableColumn id="84" xr3:uid="{123C367B-A6C9-4138-BA82-8CD665983CDE}" name="4.1. Esta disposição mostra-se adequada ao contexto regulado e abarcado pela Minuta?" dataDxfId="105"/>
    <tableColumn id="85" xr3:uid="{9A7321C9-4110-4B42-BD4E-A02A9EF3BA99}" name="Justifique:26" dataDxfId="104"/>
    <tableColumn id="86" xr3:uid="{278EDC79-5F1C-4933-B463-28BA4DD492F2}" name="4.2. Há necessidade de reincluir a definição de “Estabelecimento Assistencial de Saúde (EAS)” na Minuta de revisão? *Ressalta-se que o referido termo foi incorporado às definições dos serviços que executam EAC contidas no art. 5° da Minuta." dataDxfId="103"/>
    <tableColumn id="87" xr3:uid="{48204E35-4279-46D8-B879-9874A33B0A58}" name="Justifique:27" dataDxfId="102"/>
    <tableColumn id="88" xr3:uid="{066125A9-6E8C-45AC-9D78-0EC61C96425F}" name="4.3. Sobre as disposições apresentadas na Seção I – Das Condições Gerais e Específicas (arts. 53 a 65), majoritariamente, novas – elas se mostram adequadas ao contexto regulado e abarcado pela Minuta?" dataDxfId="101"/>
    <tableColumn id="89" xr3:uid="{A1A362D0-1F99-406C-BC66-D5A47B54F7E8}" name="Especifique o artigo, justifique e, caso aplicável, apresente sua sugestão: " dataDxfId="100"/>
    <tableColumn id="90" xr3:uid="{3106C920-76A1-4E9E-A3A5-CF94EB9F9328}" name="4.4. Sobre as disposições apresentadas na Seção II – Da Organização do EAS de natureza jurídica de Administração Pública (arts. 66 a 70), majoritariamente, novas – elas se mostram adequadas ao contexto regulado e abarcado pela Minuta?" dataDxfId="99"/>
    <tableColumn id="91" xr3:uid="{0DDADC77-BF12-469B-AACB-428A4B1DA89E}" name="Especifique o artigo, justifique e, caso aplicável, apresente sua sugestão: 28" dataDxfId="98"/>
    <tableColumn id="92" xr3:uid="{1D5E9ECA-2D66-47B2-96BB-FFE7C26F50D1}" name="4.5. Quanto à redação e compreensão do texto contido neste Capítulo, há alguma necessidade de ajuste/adequação?" dataDxfId="97"/>
    <tableColumn id="93" xr3:uid="{589C3C3C-4B0A-4D8D-9260-A076816B7E0D}" name="Especifique o artigo e insira a sugestão de nova redação: " dataDxfId="96"/>
    <tableColumn id="94" xr3:uid="{BF3554C5-7C16-4EF2-9A4C-F55870331712}" name="5.1. Sobre a Contratualização (art. 77 a 81), você concorda com:a) a aceitabilidade de nota fiscal ou equivalente, para fornecedores de insumo e prestadores de serviço de atividades não relacionadas a EAC?" dataDxfId="95"/>
    <tableColumn id="95" xr3:uid="{F90E6389-F02A-426A-87CA-084F404391D5}" name="Justifique:29" dataDxfId="94"/>
    <tableColumn id="96" xr3:uid="{CA2C03F3-4CE4-4EC8-8628-51AE59E4DF46}" name="5.1. Sobre a Contratualização (art. 77 a 81), você concorda com:b) as previsões contratuais dispostas no art. 80?" dataDxfId="93"/>
    <tableColumn id="97" xr3:uid="{A6C97776-B114-4EF2-8808-5B8A778FE38B}" name="Justifique:30" dataDxfId="92"/>
    <tableColumn id="98" xr3:uid="{9C9EB88F-14A8-4C54-A206-89A7C726E1EB}" name="5.1. Sobre a Contratualização (art. 77 a 81), você concorda com:c) a responsabilidade expressamente atribuída ao Responsável legal do serviço de EAC?" dataDxfId="91"/>
    <tableColumn id="99" xr3:uid="{8CE3B6C5-518A-4D71-BEDD-20D4F6EDB16A}" name="Justifique:31" dataDxfId="90"/>
    <tableColumn id="100" xr3:uid="{1B87B694-3427-4A55-A77B-C661C4A40F26}" name="5.1. Sobre a Contratualização (art. 77 a 81), você concorda com:d) a exclusão do contrato de supervisão da presente Minuta?" dataDxfId="89"/>
    <tableColumn id="101" xr3:uid="{A872B1DD-9DBB-469D-8767-1971BC3842AA}" name="Justifique:32" dataDxfId="88"/>
    <tableColumn id="102" xr3:uid="{5C27AB60-513A-456C-BB07-3CB4DD590FFD}" name="5.2. Quanto à redação e compreensão do texto contido neste Capítulo, há alguma necessidade de ajuste/adequação?" dataDxfId="87"/>
    <tableColumn id="103" xr3:uid="{54007843-2589-46EE-B54B-C6914B7C9484}" name="Especifique o artigo e insira a sugestão de nova redação:33" dataDxfId="86"/>
    <tableColumn id="104" xr3:uid="{F61AB998-15A6-4861-977B-48970554E6D8}" name="6.1. Sobre a Gestão da Qualidade (art. 82 a 125), você concorda com:a) a exclusão da Central de Distribuição dos artigos referenciados?" dataDxfId="85"/>
    <tableColumn id="105" xr3:uid="{7F62A463-FF9C-4311-9CE9-5121A84E117A}" name="Justifique:34" dataDxfId="84"/>
    <tableColumn id="106" xr3:uid="{4F9AF226-4E46-49EA-801F-BCA8102D759A}" name="6.1. Sobre a Gestão da Qualidade (art. 82 a 125), você concorda com:  b) a substituição dos termos “dispositivos médicos” e “instrumentos” por equipamento?" dataDxfId="83"/>
    <tableColumn id="107" xr3:uid="{8A921F38-174B-483D-A046-76A4680FB362}" name="Justifique:35" dataDxfId="82"/>
    <tableColumn id="108" xr3:uid="{F0AD67C5-CD6F-4F76-8699-565502E8EE59}" name="6.1. Sobre a Gestão da Qualidade (art. 82 a 125), você concorda com:c) a simplificação das disposições relacionadas à verificação/medição/calibração de equipamentos (art. 91 e 92)?" dataDxfId="81"/>
    <tableColumn id="109" xr3:uid="{164D3D00-7B52-43FE-B850-7B8B3B2D4251}" name="Justifique:36" dataDxfId="80"/>
    <tableColumn id="110" xr3:uid="{C54ECDF8-D1FC-4DB9-8354-B16FDCC75AF3}" name="6.1. Sobre a Gestão da Qualidade (art. 82 a 125), você concorda com:  d) a adoção de disposição mais específica a respeito das medições de temperatura (art.94)?" dataDxfId="79"/>
    <tableColumn id="111" xr3:uid="{B818C1B9-047C-4963-AC90-3A70AA4CD6F1}" name="Justifique:37" dataDxfId="78"/>
    <tableColumn id="112" xr3:uid="{E04C2937-7874-4FCF-B7F9-EC8F18F0172E}" name="6.1. Sobre a Gestão da Qualidade (art. 82 a 125), você concorda com:  e) a disposição sobre o uso de equipamento de refrigeração exclusivo pela Central de Distribuição, na condição prevista pelo art. 95?" dataDxfId="77"/>
    <tableColumn id="113" xr3:uid="{B70299EE-6C7B-4D37-8C7B-FA9727EF0766}" name="Justifique:38" dataDxfId="76"/>
    <tableColumn id="114" xr3:uid="{B2171978-53EE-4E2F-88F6-EB78269FFA56}" name="6.1. Sobre a Gestão da Qualidade (art. 82 a 125), você concorda com:  f) a proibição prevista pelo art. 99? " dataDxfId="75"/>
    <tableColumn id="115" xr3:uid="{8DDA9728-6E43-41C4-8DB1-78FD2A665589}" name="Justifique:39" dataDxfId="74"/>
    <tableColumn id="116" xr3:uid="{7808159C-1FB3-442C-AE3F-F61C4CBA79A5}" name="6.1. Sobre a Gestão da Qualidade (art. 82 a 125), você concorda com:  g) o controle de temperatura na área de armazenamento, conforme previsto pelo art. 102?" dataDxfId="73"/>
    <tableColumn id="117" xr3:uid="{725B5E56-078D-44CF-AEE2-F5620CBE1F43}" name="Justifique:40" dataDxfId="72"/>
    <tableColumn id="118" xr3:uid="{12553416-EE51-4EBD-B65D-44CF7B88224E}" name="6.1. Sobre a Gestão da Qualidade (art. 82 a 125), você concorda com:  h) a adequação textual proposta para o art. 119?" dataDxfId="71"/>
    <tableColumn id="119" xr3:uid="{65C6299E-6A90-4A36-930C-600AD84A0A60}" name="Justifique:41" dataDxfId="70"/>
    <tableColumn id="120" xr3:uid="{A4B0048A-01A2-4E3C-B23F-AD4BF156120B}" name="6.1. Sobre a Gestão da Qualidade (art. 82 a 125), você concorda com:  i) a previsão de permanência presencial do profissional que supervisionará a equipe técnica durante o funcionamento do serviço, conforme disposto pelo art. 120?" dataDxfId="69"/>
    <tableColumn id="121" xr3:uid="{46BD8740-B668-4EDB-89D6-DD20A3412230}" name="Justifique:42" dataDxfId="68"/>
    <tableColumn id="122" xr3:uid="{6B3DFA94-69AA-43D1-8F62-87F8F7968F26}" name="6.2. Quanto à redação e compreensão do texto contido neste Capítulo, há alguma necessidade de ajuste/adequação?" dataDxfId="67"/>
    <tableColumn id="123" xr3:uid="{A02E85B7-B2B1-4761-B1F9-BA6B923FB45D}" name="Especifique o artigo e insira a sugestão de nova redação:43" dataDxfId="66"/>
    <tableColumn id="124" xr3:uid="{098CC522-B4E2-45E3-AEDA-EDD66F7EDCF3}" name="7.1. Você concorda com as alterações, adequações e exclusões realizadas na seção Rastreabilidade do material biológico (art. 126 a 137), acima sinalizadas?" dataDxfId="65"/>
    <tableColumn id="125" xr3:uid="{85E3A900-2674-4829-939A-A720867DC359}" name="Especifique e justifique: " dataDxfId="64"/>
    <tableColumn id="126" xr3:uid="{2BA24486-43FA-43AC-8FEF-8FD09C1BCC9A}" name="7.2. Você concorda com a adequação redacional realizada?" dataDxfId="63"/>
    <tableColumn id="127" xr3:uid="{4B0C4704-71D2-42DF-8BDD-F90224B5BB0D}" name="Justifique:44" dataDxfId="62"/>
    <tableColumn id="128" xr3:uid="{1A1875B0-7E07-4A3B-9585-77F6BDE88516}" name="7.3. Você concorda com as alterações e inclusões realizadas nas seções dedicadas às Fases Analítica e Pós-analítica e Metodologia Própria (art. 153 a 176), acima sinalizadas?" dataDxfId="61"/>
    <tableColumn id="129" xr3:uid="{F5FDEEFF-6657-4952-89B1-BAD751568FD8}" name="Especifique e justifique:45" dataDxfId="60"/>
    <tableColumn id="130" xr3:uid="{14173F0A-B90D-498E-9566-DF511D35BA40}" name="7.4. Quanto à redação e compreensão do texto contido neste Capítulo, há alguma necessidade de ajuste/adequação?" dataDxfId="59"/>
    <tableColumn id="131" xr3:uid="{3D63C3BD-8FC0-4E65-B050-A5481B39AA8E}" name="Especifique o artigo e insira a sugestão de nova redação:46" dataDxfId="58"/>
    <tableColumn id="132" xr3:uid="{5D474E14-8F7A-4540-B7EE-35CC8F2172DB}" name="8.1. Você concorda com a disposição de execução de CIQ e CEQ, exclusivamente, in loco?" dataDxfId="57"/>
    <tableColumn id="133" xr3:uid="{35C522FE-4D52-499F-9DFE-771BEC527834}" name="Justifique:47" dataDxfId="56"/>
    <tableColumn id="134" xr3:uid="{16164C79-CB9D-4415-93A4-9689EF18B5A8}" name="8.2. Você concorda com a inclusão do relatório de desempenho do CEQ como forma de documentar a GCQ?" dataDxfId="55"/>
    <tableColumn id="135" xr3:uid="{46BA64B4-44C3-4281-A8C6-77C5EA1A7928}" name="Justifique:48" dataDxfId="54"/>
    <tableColumn id="136" xr3:uid="{AD543EAE-A1F0-4F22-8222-7EE1888F6524}" name="8.3. Você concorda com a obrigatoriedade de CIQ para todo serviço que executa EAC?" dataDxfId="53"/>
    <tableColumn id="137" xr3:uid="{02BA55FE-88EC-4E08-AA47-B435661D7C6B}" name="Justifique:49" dataDxfId="52"/>
    <tableColumn id="138" xr3:uid="{5612010A-DA3B-45B0-8E3C-A6D341F65C34}" name="8.4. Você entende que a exclusão realizada foi adequada? " dataDxfId="51"/>
    <tableColumn id="139" xr3:uid="{1C456325-F6C2-4392-91CC-8D75F69A9DA9}" name="Justifique:50" dataDxfId="50"/>
    <tableColumn id="140" xr3:uid="{A2611C2D-C604-4E3F-9B33-620EEADB8206}" name="8.5. Você concorda com a adequação textual realizada?" dataDxfId="49"/>
    <tableColumn id="141" xr3:uid="{CBDC510C-7B45-41B6-82C3-F3A5A8DDF7BA}" name="Justifique:51" dataDxfId="48"/>
    <tableColumn id="142" xr3:uid="{54228D06-85EB-4335-A231-A66B70CF7086}" name="8.6. Você concorda com a possibilidade de adoção de formas alternativas de avaliação de precisão do sistema analítico, nas situações descritas?" dataDxfId="47"/>
    <tableColumn id="143" xr3:uid="{1E28B4C0-A831-470D-A61D-DB7D4749C0D1}" name="Justifique:52" dataDxfId="46"/>
    <tableColumn id="144" xr3:uid="{E4D196E8-BDB1-4C01-B522-3E638A9A8855}" name="8.7. Você concorda com as adequações redacionais realizadas?" dataDxfId="45"/>
    <tableColumn id="145" xr3:uid="{7C0FEF10-B555-4DB0-9776-704B77AF13B3}" name="Justifique:53" dataDxfId="44"/>
    <tableColumn id="146" xr3:uid="{E1385C1C-37BE-4C30-94C5-FC6843E2D2F2}" name="8.8. Você concorda com a permissão de não realização de controle interno de qualidade, nos termos estabelecidos?" dataDxfId="43"/>
    <tableColumn id="147" xr3:uid="{8D70A5CB-289A-41CA-9972-1C311B8A1E39}" name="Justifique e, caso necessário, apresente sua sugestão de ajuste(s):" dataDxfId="42"/>
    <tableColumn id="148" xr3:uid="{B6C7C11E-AC04-45AF-8E90-AF93CCADC405}" name="8.9. Você concorda com as obrigatoriedades de controle externo de qualidade explicitadas nos art. 191 e 194?" dataDxfId="41"/>
    <tableColumn id="149" xr3:uid="{53BC848F-0AD8-4B4B-ABC4-6E956CB312E1}" name="Justifique:54" dataDxfId="40"/>
    <tableColumn id="150" xr3:uid="{9624CBFC-5D91-4326-9DB4-332C4A86AC0B}" name="8.10. Você concorda com a alteração proposta?" dataDxfId="39"/>
    <tableColumn id="151" xr3:uid="{B3B03292-3DA4-44FD-87D4-5E316F371FFE}" name="Justifique:55" dataDxfId="38"/>
    <tableColumn id="152" xr3:uid="{C2BE04FA-43D1-49F1-9634-93B40CB8E541}" name="8.11. Você concorda com a adequação redacional realizada?" dataDxfId="37"/>
    <tableColumn id="153" xr3:uid="{DDC94C0F-64F5-425A-81CA-5315C726EDD1}" name="Justifique:56" dataDxfId="36"/>
    <tableColumn id="154" xr3:uid="{06B017B7-360C-4CB2-8CB5-0FCE9C53B7A5}" name="8.12. Quanto à redação e compreensão do texto contido neste Capítulo, há alguma necessidade de ajuste/adequação?" dataDxfId="35"/>
    <tableColumn id="155" xr3:uid="{8616AF27-C9B9-483C-8CCA-8644BA3BE31D}" name="Especifique o artigo e insira a sugestão de nova redação:57" dataDxfId="34"/>
    <tableColumn id="156" xr3:uid="{9F32FB77-6D9B-4015-8449-9573F6C69CED}" name="9.1. Sobre o texto da Minuta, sua estrutura e disposições normativas, você está de acordo?" dataDxfId="33"/>
    <tableColumn id="157" xr3:uid="{0524A401-FE6A-4028-AE2E-37674CC60101}" name="Especifique com qual(ais) estrutura(s) ou disposição(ões) normativa(s) você não está de acordo. Justifique sua resposta!" dataDxfId="32"/>
    <tableColumn id="158" xr3:uid="{36FBC94F-B02B-4E43-9AFA-D69BC22EF739}" name="9.2. Você entende que alguma realocação de artigo, reagrupamento/reorganização dos assuntos ou outra alteração na estrutura proposta seria necessária? " dataDxfId="31"/>
    <tableColumn id="159" xr3:uid="{897FBB65-37DA-4EFA-8ED8-1A558F3F5CD3}" name="Especifique e justifique:58" dataDxfId="30"/>
    <tableColumn id="160" xr3:uid="{A0029138-693C-40AB-9DE8-FF1B6FE01F38}" name="9.3. Além das alterações sinalizadas neste formulário, há algum outro aspecto importante que apesar de discutido e consensuado, não foi aqui considerado, e que merece ser explicitado e referendado nesta Consulta Dirigida?" dataDxfId="29"/>
    <tableColumn id="161" xr3:uid="{353081D8-2D50-406A-9A81-A2AD7780CEFD}" name="Especifique o assunto, o artigo que foi proposto pelo grupo de trabalho e não está transcrito na Minuta:" dataDxfId="28"/>
    <tableColumn id="162" xr3:uid="{7E6373FD-02ED-424D-9430-97FF30175F0E}" name="9.4. Dentre as alterações sinalizadas, identifica-se alguma mudança crítica que não tenha sido discutida e consensuada pelo grupo de trabalho – e que, por isso, merece ser removida do texto apresentado. " dataDxfId="27"/>
    <tableColumn id="163" xr3:uid="{E2CBBB3E-C66D-4AC3-884D-F90094E7A2BA}" name="Identifique e justifique:" dataDxfId="26"/>
    <tableColumn id="164" xr3:uid="{A8916091-5072-465D-A641-52D1750597B7}" name="9.5. Comentários e considerações adicionais podem ser compartilhados aqui, caso julgue necessário." dataDxfId="25"/>
  </tableColumns>
  <tableStyleInfo name="Estilo de Tabela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FCA0F5-26E7-4609-B641-C9FC0E53AEEB}" name="Dados_tabelas" displayName="Dados_tabelas" ref="A1:F2" totalsRowShown="0" headerRowDxfId="24" dataDxfId="23">
  <autoFilter ref="A1:F2" xr:uid="{B19E770D-9389-4CFF-9A28-1C9560DD4308}"/>
  <tableColumns count="6">
    <tableColumn id="1" xr3:uid="{29871DA8-8C49-485F-9625-B76E7E24D950}" name="Sua contribuição será feita em nome de uma pessoa física ou uma pessoa jurídica?" dataDxfId="22"/>
    <tableColumn id="2" xr3:uid="{602C20F9-7F57-4BD0-9407-312250444891}" name="Qual desses segmentos você se identifica?" dataDxfId="21"/>
    <tableColumn id="3" xr3:uid="{341416E2-6565-4B8A-A49A-1247EFA16690}" name="Você é a favor desta proposta de norma?" dataDxfId="20"/>
    <tableColumn id="6" xr3:uid="{13FBB054-F22C-400B-8B6F-6E7C0E95B9C9}" name="Você considera que a proposta de norma possui impactos" dataDxfId="19"/>
    <tableColumn id="7" xr3:uid="{BDBAD947-89F6-4F5C-A910-10642E4BCEC4}" name="Onde você está?" dataDxfId="18"/>
    <tableColumn id="8" xr3:uid="{F72C3F90-7034-4846-8C6C-61B44AD32415}" name="Em qual desses segmentos você se identifica como setor regulado?" dataDxfId="17"/>
  </tableColumns>
  <tableStyleInfo name="Estilo de Tabela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23235-42D2-41AA-9C24-5C947CE892CA}" name="Tabela1" displayName="Tabela1" ref="H1:I39" totalsRowShown="0" headerRowDxfId="16" dataDxfId="15" tableBorderDxfId="14">
  <autoFilter ref="H1:I39" xr:uid="{25555FE0-4165-4E3B-B916-C39A768C8C8B}"/>
  <tableColumns count="2">
    <tableColumn id="1" xr3:uid="{3C9BAC1D-5B75-453F-A156-5990766F0D93}" name="Dispositivos da Norma" dataDxfId="13"/>
    <tableColumn id="2" xr3:uid="{8165DB22-9721-4ACE-B51C-A7FFE81C61DC}" name="Nº" dataDxfId="12"/>
  </tableColumns>
  <tableStyleInfo name="Estilo de Tabela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6D73F7-B6FB-4256-AC87-BEF63A36E7FD}" name="Tabela3" displayName="Tabela3" ref="A2:A9" totalsRowShown="0">
  <autoFilter ref="A2:A9" xr:uid="{BD8326C0-E674-4B36-AE4B-77F7234B537A}"/>
  <tableColumns count="1">
    <tableColumn id="1" xr3:uid="{9D2630BF-4076-4DD6-BF8F-27EA486057C1}" name="Posicionamento da Anvisa"/>
  </tableColumns>
  <tableStyleInfo name="Estilo de tabe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EF2503-4A0F-4C99-BE28-5160E4239673}" name="Tabela8" displayName="Tabela8" ref="A12:A15" totalsRowShown="0">
  <autoFilter ref="A12:A15" xr:uid="{BC726A35-F809-4F3B-8BCA-E1B24E3C235F}"/>
  <tableColumns count="1">
    <tableColumn id="1" xr3:uid="{3F844458-FF5C-4D96-8946-52E78B259121}" name="Opinião dos participantes"/>
  </tableColumns>
  <tableStyleInfo name="Tabela de lista de itens de férias"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Custom 5">
      <a:majorFont>
        <a:latin typeface="Tw Cen MT Condensed Extra Bold"/>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07/relationships/slicer" Target="../slicers/slicer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V1657"/>
  <sheetViews>
    <sheetView showGridLines="0" tabSelected="1" zoomScaleNormal="100" zoomScaleSheetLayoutView="100" workbookViewId="0">
      <selection activeCell="F131" sqref="F131"/>
    </sheetView>
  </sheetViews>
  <sheetFormatPr defaultColWidth="8.85546875" defaultRowHeight="21" customHeight="1" x14ac:dyDescent="0.2"/>
  <cols>
    <col min="1" max="1" width="1" style="84" customWidth="1"/>
    <col min="2" max="2" width="12.5703125" style="87" customWidth="1"/>
    <col min="3" max="3" width="16.28515625" style="87" customWidth="1"/>
    <col min="4" max="4" width="14.85546875" style="84" customWidth="1"/>
    <col min="5" max="5" width="15.140625" style="84" customWidth="1"/>
    <col min="6" max="6" width="39.5703125" style="88" customWidth="1"/>
    <col min="7" max="7" width="41.42578125" style="88" customWidth="1"/>
    <col min="8" max="8" width="29.42578125" style="84" customWidth="1"/>
    <col min="9" max="11" width="31.7109375" style="84" customWidth="1"/>
    <col min="12" max="12" width="21.28515625" style="84" customWidth="1"/>
    <col min="13" max="13" width="8.85546875" style="84"/>
    <col min="14" max="14" width="8.85546875" style="84" customWidth="1"/>
    <col min="15" max="15" width="8.85546875" style="86" hidden="1" customWidth="1"/>
    <col min="16" max="16" width="11.28515625" style="85" hidden="1" customWidth="1"/>
    <col min="17" max="18" width="8.85546875" style="85" customWidth="1"/>
    <col min="19" max="19" width="11.42578125" style="85" bestFit="1" customWidth="1"/>
    <col min="20" max="20" width="8.85546875" style="85"/>
    <col min="21" max="16384" width="8.85546875" style="84"/>
  </cols>
  <sheetData>
    <row r="1" spans="2:22" customFormat="1" ht="101.45" customHeight="1" x14ac:dyDescent="0.2">
      <c r="B1" s="57" t="s">
        <v>0</v>
      </c>
      <c r="C1" s="57"/>
      <c r="F1" s="61"/>
      <c r="G1" s="61"/>
      <c r="O1" s="75" t="s">
        <v>15</v>
      </c>
      <c r="P1" s="75">
        <f>SUM(P2,P3)</f>
        <v>127</v>
      </c>
      <c r="Q1" s="72"/>
      <c r="R1" s="74"/>
      <c r="S1" s="51"/>
      <c r="T1" s="55"/>
      <c r="U1" s="55"/>
      <c r="V1" s="55"/>
    </row>
    <row r="2" spans="2:22" customFormat="1" ht="127.5" customHeight="1" x14ac:dyDescent="0.2">
      <c r="B2" s="57"/>
      <c r="C2" s="57"/>
      <c r="F2" s="61"/>
      <c r="G2" s="61"/>
      <c r="O2" s="75" t="s">
        <v>43</v>
      </c>
      <c r="P2" s="77">
        <f>COUNTIF(O:O,1)</f>
        <v>127</v>
      </c>
      <c r="Q2" s="78"/>
      <c r="R2" s="74"/>
      <c r="S2" s="51"/>
      <c r="T2" s="55"/>
      <c r="U2" s="55"/>
      <c r="V2" s="55"/>
    </row>
    <row r="3" spans="2:22" customFormat="1" ht="24" customHeight="1" x14ac:dyDescent="0.25">
      <c r="B3" s="58"/>
      <c r="C3" s="58"/>
      <c r="F3" s="61"/>
      <c r="G3" s="61"/>
      <c r="H3" s="53" t="s">
        <v>42</v>
      </c>
      <c r="I3" s="54"/>
      <c r="J3" s="93"/>
      <c r="K3" s="93"/>
      <c r="L3" s="93"/>
      <c r="O3" s="76" t="s">
        <v>44</v>
      </c>
      <c r="P3" s="77">
        <f>COUNTIF(O:O,0)</f>
        <v>0</v>
      </c>
      <c r="Q3" s="79" t="s">
        <v>45</v>
      </c>
      <c r="R3" s="80">
        <f>P2/P1</f>
        <v>1</v>
      </c>
      <c r="S3" s="51"/>
      <c r="T3" s="56"/>
      <c r="U3" s="55"/>
      <c r="V3" s="55"/>
    </row>
    <row r="4" spans="2:22" customFormat="1" ht="46.15" customHeight="1" thickBot="1" x14ac:dyDescent="0.25">
      <c r="B4" s="59" t="s">
        <v>86</v>
      </c>
      <c r="C4" s="59" t="s">
        <v>488</v>
      </c>
      <c r="D4" s="1" t="s">
        <v>489</v>
      </c>
      <c r="E4" s="1" t="s">
        <v>1</v>
      </c>
      <c r="F4" s="62" t="s">
        <v>2</v>
      </c>
      <c r="G4" s="62" t="s">
        <v>3</v>
      </c>
      <c r="H4" s="3" t="s">
        <v>4</v>
      </c>
      <c r="I4" s="3" t="s">
        <v>5</v>
      </c>
      <c r="J4" s="94" t="s">
        <v>81</v>
      </c>
      <c r="K4" s="94" t="s">
        <v>84</v>
      </c>
      <c r="L4" s="94"/>
      <c r="O4" s="73" t="s">
        <v>53</v>
      </c>
      <c r="P4" s="51"/>
      <c r="Q4" s="51"/>
      <c r="R4" s="51"/>
      <c r="S4" s="51"/>
      <c r="T4" s="51"/>
      <c r="U4" s="55"/>
      <c r="V4" s="55"/>
    </row>
    <row r="5" spans="2:22" s="81" customFormat="1" ht="82.9" customHeight="1" thickBot="1" x14ac:dyDescent="0.25">
      <c r="B5" s="101">
        <v>201</v>
      </c>
      <c r="C5" s="60" t="s">
        <v>507</v>
      </c>
      <c r="D5" s="60" t="s">
        <v>507</v>
      </c>
      <c r="E5" s="60" t="s">
        <v>520</v>
      </c>
      <c r="F5" s="60" t="s">
        <v>521</v>
      </c>
      <c r="G5" s="112" t="s">
        <v>523</v>
      </c>
      <c r="H5" s="60" t="s">
        <v>31</v>
      </c>
      <c r="I5" s="60" t="s">
        <v>517</v>
      </c>
      <c r="J5" s="113" t="s">
        <v>518</v>
      </c>
      <c r="K5" s="113" t="s">
        <v>800</v>
      </c>
      <c r="L5" s="92"/>
      <c r="O5" s="82">
        <f>IF(Lista_de_contribuições[[#This Row],[Posicionamento da Anvisa]]&lt;&gt;"",1,0)</f>
        <v>1</v>
      </c>
      <c r="U5" s="83"/>
      <c r="V5" s="83"/>
    </row>
    <row r="6" spans="2:22" ht="72.75" thickBot="1" x14ac:dyDescent="0.25">
      <c r="B6" s="101">
        <v>201</v>
      </c>
      <c r="C6" s="60" t="s">
        <v>507</v>
      </c>
      <c r="D6" s="60" t="s">
        <v>507</v>
      </c>
      <c r="E6" s="60" t="s">
        <v>519</v>
      </c>
      <c r="F6" s="60" t="s">
        <v>522</v>
      </c>
      <c r="G6" s="112" t="s">
        <v>524</v>
      </c>
      <c r="H6" s="60" t="s">
        <v>30</v>
      </c>
      <c r="I6" s="60" t="s">
        <v>525</v>
      </c>
      <c r="J6" s="109" t="s">
        <v>525</v>
      </c>
      <c r="K6" s="87" t="s">
        <v>526</v>
      </c>
      <c r="O6" s="82">
        <f>IF(Lista_de_contribuições[[#This Row],[Posicionamento da Anvisa]]&lt;&gt;"",1,0)</f>
        <v>1</v>
      </c>
    </row>
    <row r="7" spans="2:22" ht="60.75" thickBot="1" x14ac:dyDescent="0.25">
      <c r="B7" s="101">
        <v>254</v>
      </c>
      <c r="C7" s="60" t="s">
        <v>527</v>
      </c>
      <c r="D7" s="60" t="s">
        <v>527</v>
      </c>
      <c r="E7" s="60" t="s">
        <v>528</v>
      </c>
      <c r="F7" s="60" t="s">
        <v>537</v>
      </c>
      <c r="G7" s="112" t="s">
        <v>538</v>
      </c>
      <c r="H7" s="60" t="s">
        <v>30</v>
      </c>
      <c r="I7" s="60" t="s">
        <v>539</v>
      </c>
      <c r="J7" s="109" t="s">
        <v>540</v>
      </c>
      <c r="K7" s="87" t="s">
        <v>801</v>
      </c>
      <c r="O7" s="82">
        <f>IF(Lista_de_contribuições[[#This Row],[Posicionamento da Anvisa]]&lt;&gt;"",1,0)</f>
        <v>1</v>
      </c>
    </row>
    <row r="8" spans="2:22" ht="48.75" thickBot="1" x14ac:dyDescent="0.25">
      <c r="B8" s="101">
        <v>254</v>
      </c>
      <c r="C8" s="60" t="s">
        <v>527</v>
      </c>
      <c r="D8" s="60" t="s">
        <v>527</v>
      </c>
      <c r="E8" s="60" t="s">
        <v>529</v>
      </c>
      <c r="F8" s="60" t="s">
        <v>536</v>
      </c>
      <c r="G8" s="112" t="s">
        <v>536</v>
      </c>
      <c r="H8" s="60" t="s">
        <v>32</v>
      </c>
      <c r="I8" s="60" t="s">
        <v>544</v>
      </c>
      <c r="J8" s="60" t="s">
        <v>706</v>
      </c>
      <c r="K8" s="109" t="s">
        <v>562</v>
      </c>
      <c r="O8" s="82">
        <f>IF(Lista_de_contribuições[[#This Row],[Posicionamento da Anvisa]]&lt;&gt;"",1,0)</f>
        <v>1</v>
      </c>
    </row>
    <row r="9" spans="2:22" ht="60.75" thickBot="1" x14ac:dyDescent="0.25">
      <c r="B9" s="101">
        <v>254</v>
      </c>
      <c r="C9" s="60" t="s">
        <v>527</v>
      </c>
      <c r="D9" s="60" t="s">
        <v>527</v>
      </c>
      <c r="E9" s="60" t="s">
        <v>530</v>
      </c>
      <c r="F9" s="60" t="s">
        <v>543</v>
      </c>
      <c r="G9" s="60" t="s">
        <v>542</v>
      </c>
      <c r="H9" s="60" t="s">
        <v>32</v>
      </c>
      <c r="I9" s="60" t="s">
        <v>895</v>
      </c>
      <c r="J9" s="60" t="s">
        <v>706</v>
      </c>
      <c r="K9" s="109" t="s">
        <v>562</v>
      </c>
      <c r="O9" s="82">
        <f>IF(Lista_de_contribuições[[#This Row],[Posicionamento da Anvisa]]&lt;&gt;"",1,0)</f>
        <v>1</v>
      </c>
    </row>
    <row r="10" spans="2:22" ht="84.75" thickBot="1" x14ac:dyDescent="0.25">
      <c r="B10" s="101">
        <v>254</v>
      </c>
      <c r="C10" s="60" t="s">
        <v>527</v>
      </c>
      <c r="D10" s="60" t="s">
        <v>527</v>
      </c>
      <c r="E10" s="60" t="s">
        <v>531</v>
      </c>
      <c r="F10" s="60" t="s">
        <v>545</v>
      </c>
      <c r="G10" s="60" t="s">
        <v>802</v>
      </c>
      <c r="H10" s="60" t="s">
        <v>77</v>
      </c>
      <c r="I10" s="60" t="s">
        <v>546</v>
      </c>
      <c r="J10" s="60" t="s">
        <v>706</v>
      </c>
      <c r="K10" s="109" t="s">
        <v>562</v>
      </c>
      <c r="O10" s="82">
        <f>IF(Lista_de_contribuições[[#This Row],[Posicionamento da Anvisa]]&lt;&gt;"",1,0)</f>
        <v>1</v>
      </c>
    </row>
    <row r="11" spans="2:22" ht="168.75" thickBot="1" x14ac:dyDescent="0.25">
      <c r="B11" s="101">
        <v>254</v>
      </c>
      <c r="C11" s="60" t="s">
        <v>527</v>
      </c>
      <c r="D11" s="60" t="s">
        <v>527</v>
      </c>
      <c r="E11" s="60" t="s">
        <v>532</v>
      </c>
      <c r="F11" s="60" t="s">
        <v>547</v>
      </c>
      <c r="G11" s="60" t="s">
        <v>547</v>
      </c>
      <c r="H11" s="60" t="s">
        <v>32</v>
      </c>
      <c r="I11" s="110" t="s">
        <v>896</v>
      </c>
      <c r="J11" s="60" t="s">
        <v>706</v>
      </c>
      <c r="K11" s="109" t="s">
        <v>562</v>
      </c>
      <c r="O11" s="82">
        <f>IF(Lista_de_contribuições[[#This Row],[Posicionamento da Anvisa]]&lt;&gt;"",1,0)</f>
        <v>1</v>
      </c>
    </row>
    <row r="12" spans="2:22" ht="84.75" thickBot="1" x14ac:dyDescent="0.25">
      <c r="B12" s="101">
        <v>254</v>
      </c>
      <c r="C12" s="60" t="s">
        <v>527</v>
      </c>
      <c r="D12" s="60" t="s">
        <v>527</v>
      </c>
      <c r="E12" s="60" t="s">
        <v>533</v>
      </c>
      <c r="F12" s="60" t="s">
        <v>551</v>
      </c>
      <c r="G12" s="60" t="s">
        <v>549</v>
      </c>
      <c r="H12" s="60" t="s">
        <v>31</v>
      </c>
      <c r="I12" s="60" t="s">
        <v>548</v>
      </c>
      <c r="J12" s="87" t="s">
        <v>803</v>
      </c>
      <c r="K12" s="87" t="s">
        <v>804</v>
      </c>
      <c r="O12" s="82">
        <f>IF(Lista_de_contribuições[[#This Row],[Posicionamento da Anvisa]]&lt;&gt;"",1,0)</f>
        <v>1</v>
      </c>
    </row>
    <row r="13" spans="2:22" ht="48.75" thickBot="1" x14ac:dyDescent="0.25">
      <c r="B13" s="101">
        <v>254</v>
      </c>
      <c r="C13" s="60" t="s">
        <v>527</v>
      </c>
      <c r="D13" s="60" t="s">
        <v>527</v>
      </c>
      <c r="E13" s="60" t="s">
        <v>555</v>
      </c>
      <c r="F13" s="60" t="s">
        <v>552</v>
      </c>
      <c r="G13" s="60" t="s">
        <v>550</v>
      </c>
      <c r="H13" s="60" t="s">
        <v>32</v>
      </c>
      <c r="I13" s="60" t="s">
        <v>553</v>
      </c>
      <c r="J13" s="109" t="s">
        <v>554</v>
      </c>
      <c r="K13" s="109" t="s">
        <v>562</v>
      </c>
      <c r="O13" s="82">
        <f>IF(Lista_de_contribuições[[#This Row],[Posicionamento da Anvisa]]&lt;&gt;"",1,0)</f>
        <v>1</v>
      </c>
    </row>
    <row r="14" spans="2:22" ht="48.75" thickBot="1" x14ac:dyDescent="0.25">
      <c r="B14" s="101">
        <v>254</v>
      </c>
      <c r="C14" s="60" t="s">
        <v>527</v>
      </c>
      <c r="D14" s="60" t="s">
        <v>527</v>
      </c>
      <c r="E14" s="60" t="s">
        <v>534</v>
      </c>
      <c r="F14" s="60" t="s">
        <v>556</v>
      </c>
      <c r="G14" s="60" t="s">
        <v>805</v>
      </c>
      <c r="H14" s="60" t="s">
        <v>48</v>
      </c>
      <c r="I14" s="112" t="s">
        <v>541</v>
      </c>
      <c r="J14" s="109" t="s">
        <v>541</v>
      </c>
      <c r="K14" s="109" t="s">
        <v>562</v>
      </c>
      <c r="O14" s="82">
        <f>IF(Lista_de_contribuições[[#This Row],[Posicionamento da Anvisa]]&lt;&gt;"",1,0)</f>
        <v>1</v>
      </c>
    </row>
    <row r="15" spans="2:22" ht="48.75" thickBot="1" x14ac:dyDescent="0.25">
      <c r="B15" s="101">
        <v>254</v>
      </c>
      <c r="C15" s="60" t="s">
        <v>527</v>
      </c>
      <c r="D15" s="60" t="s">
        <v>527</v>
      </c>
      <c r="E15" s="60" t="s">
        <v>535</v>
      </c>
      <c r="F15" s="60" t="s">
        <v>557</v>
      </c>
      <c r="G15" s="60" t="s">
        <v>706</v>
      </c>
      <c r="H15" s="60" t="s">
        <v>48</v>
      </c>
      <c r="I15" s="60" t="s">
        <v>541</v>
      </c>
      <c r="J15" s="87" t="s">
        <v>903</v>
      </c>
      <c r="K15" s="109" t="s">
        <v>562</v>
      </c>
      <c r="O15" s="82">
        <f>IF(Lista_de_contribuições[[#This Row],[Posicionamento da Anvisa]]&lt;&gt;"",1,0)</f>
        <v>1</v>
      </c>
    </row>
    <row r="16" spans="2:22" ht="36.75" thickBot="1" x14ac:dyDescent="0.25">
      <c r="B16" s="101">
        <v>274</v>
      </c>
      <c r="C16" s="60" t="s">
        <v>558</v>
      </c>
      <c r="D16" s="60" t="s">
        <v>558</v>
      </c>
      <c r="E16" s="60" t="s">
        <v>541</v>
      </c>
      <c r="F16" s="60" t="s">
        <v>559</v>
      </c>
      <c r="G16" s="60" t="s">
        <v>706</v>
      </c>
      <c r="H16" s="60" t="s">
        <v>48</v>
      </c>
      <c r="I16" s="112" t="s">
        <v>541</v>
      </c>
      <c r="J16" s="60" t="s">
        <v>706</v>
      </c>
      <c r="K16" s="60" t="s">
        <v>706</v>
      </c>
      <c r="O16" s="82">
        <f>IF(Lista_de_contribuições[[#This Row],[Posicionamento da Anvisa]]&lt;&gt;"",1,0)</f>
        <v>1</v>
      </c>
    </row>
    <row r="17" spans="2:15" ht="36.75" thickBot="1" x14ac:dyDescent="0.25">
      <c r="B17" s="101">
        <v>279</v>
      </c>
      <c r="C17" s="60" t="s">
        <v>558</v>
      </c>
      <c r="D17" s="60" t="s">
        <v>558</v>
      </c>
      <c r="E17" s="60" t="s">
        <v>541</v>
      </c>
      <c r="F17" s="60" t="s">
        <v>559</v>
      </c>
      <c r="G17" s="60" t="s">
        <v>706</v>
      </c>
      <c r="H17" s="60" t="s">
        <v>48</v>
      </c>
      <c r="I17" s="112" t="s">
        <v>541</v>
      </c>
      <c r="J17" s="60" t="s">
        <v>706</v>
      </c>
      <c r="K17" s="60" t="s">
        <v>706</v>
      </c>
      <c r="O17" s="82">
        <f>IF(Lista_de_contribuições[[#This Row],[Posicionamento da Anvisa]]&lt;&gt;"",1,0)</f>
        <v>1</v>
      </c>
    </row>
    <row r="18" spans="2:15" ht="96.75" thickBot="1" x14ac:dyDescent="0.25">
      <c r="B18" s="101">
        <v>288</v>
      </c>
      <c r="C18" s="60" t="s">
        <v>508</v>
      </c>
      <c r="D18" s="60" t="s">
        <v>508</v>
      </c>
      <c r="E18" s="60" t="s">
        <v>564</v>
      </c>
      <c r="F18" s="60" t="s">
        <v>567</v>
      </c>
      <c r="G18" s="60" t="s">
        <v>806</v>
      </c>
      <c r="H18" s="60" t="s">
        <v>32</v>
      </c>
      <c r="I18" s="114" t="s">
        <v>807</v>
      </c>
      <c r="J18" s="109" t="s">
        <v>561</v>
      </c>
      <c r="K18" s="109" t="s">
        <v>562</v>
      </c>
      <c r="O18" s="82">
        <f>IF(Lista_de_contribuições[[#This Row],[Posicionamento da Anvisa]]&lt;&gt;"",1,0)</f>
        <v>1</v>
      </c>
    </row>
    <row r="19" spans="2:15" ht="24.75" thickBot="1" x14ac:dyDescent="0.25">
      <c r="B19" s="101">
        <v>288</v>
      </c>
      <c r="C19" s="60" t="s">
        <v>508</v>
      </c>
      <c r="D19" s="60" t="s">
        <v>508</v>
      </c>
      <c r="E19" s="60" t="s">
        <v>565</v>
      </c>
      <c r="F19" s="60" t="s">
        <v>563</v>
      </c>
      <c r="G19" s="60" t="s">
        <v>706</v>
      </c>
      <c r="H19" s="60" t="s">
        <v>48</v>
      </c>
      <c r="I19" s="112" t="s">
        <v>541</v>
      </c>
      <c r="J19" s="60" t="s">
        <v>706</v>
      </c>
      <c r="K19" s="109" t="s">
        <v>562</v>
      </c>
      <c r="O19" s="82">
        <f>IF(Lista_de_contribuições[[#This Row],[Posicionamento da Anvisa]]&lt;&gt;"",1,0)</f>
        <v>1</v>
      </c>
    </row>
    <row r="20" spans="2:15" ht="60.75" thickBot="1" x14ac:dyDescent="0.25">
      <c r="B20" s="101">
        <v>289</v>
      </c>
      <c r="C20" s="60" t="s">
        <v>509</v>
      </c>
      <c r="D20" s="60" t="s">
        <v>509</v>
      </c>
      <c r="E20" s="60" t="s">
        <v>560</v>
      </c>
      <c r="F20" s="60" t="s">
        <v>566</v>
      </c>
      <c r="G20" s="60" t="s">
        <v>569</v>
      </c>
      <c r="H20" s="60" t="s">
        <v>32</v>
      </c>
      <c r="I20" s="115" t="s">
        <v>568</v>
      </c>
      <c r="J20" s="60" t="s">
        <v>706</v>
      </c>
      <c r="K20" s="109" t="s">
        <v>562</v>
      </c>
      <c r="O20" s="82">
        <f>IF(Lista_de_contribuições[[#This Row],[Posicionamento da Anvisa]]&lt;&gt;"",1,0)</f>
        <v>1</v>
      </c>
    </row>
    <row r="21" spans="2:15" ht="36.75" thickBot="1" x14ac:dyDescent="0.25">
      <c r="B21" s="101">
        <v>289</v>
      </c>
      <c r="C21" s="60" t="s">
        <v>509</v>
      </c>
      <c r="D21" s="60" t="s">
        <v>509</v>
      </c>
      <c r="E21" s="60" t="s">
        <v>570</v>
      </c>
      <c r="F21" s="60" t="s">
        <v>809</v>
      </c>
      <c r="G21" s="60" t="s">
        <v>569</v>
      </c>
      <c r="H21" s="60" t="s">
        <v>32</v>
      </c>
      <c r="I21" s="114" t="s">
        <v>572</v>
      </c>
      <c r="J21" s="60" t="s">
        <v>706</v>
      </c>
      <c r="K21" s="109" t="s">
        <v>562</v>
      </c>
      <c r="O21" s="82">
        <f>IF(Lista_de_contribuições[[#This Row],[Posicionamento da Anvisa]]&lt;&gt;"",1,0)</f>
        <v>1</v>
      </c>
    </row>
    <row r="22" spans="2:15" ht="36.75" thickBot="1" x14ac:dyDescent="0.25">
      <c r="B22" s="101">
        <v>289</v>
      </c>
      <c r="C22" s="60" t="s">
        <v>509</v>
      </c>
      <c r="D22" s="60" t="s">
        <v>509</v>
      </c>
      <c r="E22" s="60" t="s">
        <v>573</v>
      </c>
      <c r="F22" s="60" t="s">
        <v>574</v>
      </c>
      <c r="G22" s="60" t="s">
        <v>808</v>
      </c>
      <c r="H22" s="60" t="s">
        <v>32</v>
      </c>
      <c r="I22" s="114" t="s">
        <v>575</v>
      </c>
      <c r="J22" s="60" t="s">
        <v>706</v>
      </c>
      <c r="K22" s="109" t="s">
        <v>562</v>
      </c>
      <c r="O22" s="82">
        <f>IF(Lista_de_contribuições[[#This Row],[Posicionamento da Anvisa]]&lt;&gt;"",1,0)</f>
        <v>1</v>
      </c>
    </row>
    <row r="23" spans="2:15" ht="48.75" thickBot="1" x14ac:dyDescent="0.25">
      <c r="B23" s="101">
        <v>289</v>
      </c>
      <c r="C23" s="60" t="s">
        <v>509</v>
      </c>
      <c r="D23" s="60" t="s">
        <v>509</v>
      </c>
      <c r="E23" s="60" t="s">
        <v>578</v>
      </c>
      <c r="F23" s="60" t="s">
        <v>810</v>
      </c>
      <c r="G23" s="60" t="s">
        <v>288</v>
      </c>
      <c r="H23" s="60" t="s">
        <v>32</v>
      </c>
      <c r="I23" s="60" t="s">
        <v>544</v>
      </c>
      <c r="J23" s="60" t="s">
        <v>706</v>
      </c>
      <c r="K23" s="109" t="s">
        <v>562</v>
      </c>
      <c r="O23" s="82">
        <f>IF(Lista_de_contribuições[[#This Row],[Posicionamento da Anvisa]]&lt;&gt;"",1,0)</f>
        <v>1</v>
      </c>
    </row>
    <row r="24" spans="2:15" ht="48.75" thickBot="1" x14ac:dyDescent="0.25">
      <c r="B24" s="101">
        <v>289</v>
      </c>
      <c r="C24" s="60" t="s">
        <v>509</v>
      </c>
      <c r="D24" s="60" t="s">
        <v>509</v>
      </c>
      <c r="E24" s="60" t="s">
        <v>576</v>
      </c>
      <c r="F24" s="60" t="s">
        <v>811</v>
      </c>
      <c r="G24" s="60" t="s">
        <v>812</v>
      </c>
      <c r="H24" s="60" t="s">
        <v>32</v>
      </c>
      <c r="I24" s="115" t="s">
        <v>579</v>
      </c>
      <c r="J24" s="60" t="s">
        <v>706</v>
      </c>
      <c r="K24" s="109" t="s">
        <v>562</v>
      </c>
      <c r="O24" s="82">
        <f>IF(Lista_de_contribuições[[#This Row],[Posicionamento da Anvisa]]&lt;&gt;"",1,0)</f>
        <v>1</v>
      </c>
    </row>
    <row r="25" spans="2:15" ht="60.75" thickBot="1" x14ac:dyDescent="0.25">
      <c r="B25" s="101">
        <v>289</v>
      </c>
      <c r="C25" s="60" t="s">
        <v>509</v>
      </c>
      <c r="D25" s="60" t="s">
        <v>509</v>
      </c>
      <c r="E25" s="60" t="s">
        <v>577</v>
      </c>
      <c r="F25" s="60" t="s">
        <v>580</v>
      </c>
      <c r="G25" s="60" t="s">
        <v>569</v>
      </c>
      <c r="H25" s="60" t="s">
        <v>32</v>
      </c>
      <c r="I25" s="60" t="s">
        <v>581</v>
      </c>
      <c r="J25" s="60" t="s">
        <v>706</v>
      </c>
      <c r="K25" s="109" t="s">
        <v>562</v>
      </c>
      <c r="O25" s="82">
        <f>IF(Lista_de_contribuições[[#This Row],[Posicionamento da Anvisa]]&lt;&gt;"",1,0)</f>
        <v>1</v>
      </c>
    </row>
    <row r="26" spans="2:15" ht="132.75" thickBot="1" x14ac:dyDescent="0.25">
      <c r="B26" s="101">
        <v>289</v>
      </c>
      <c r="C26" s="60" t="s">
        <v>509</v>
      </c>
      <c r="D26" s="60" t="s">
        <v>509</v>
      </c>
      <c r="E26" s="60" t="s">
        <v>535</v>
      </c>
      <c r="F26" s="60" t="s">
        <v>622</v>
      </c>
      <c r="G26" s="60" t="s">
        <v>569</v>
      </c>
      <c r="H26" s="60" t="s">
        <v>31</v>
      </c>
      <c r="I26" s="60" t="s">
        <v>813</v>
      </c>
      <c r="J26" s="60" t="s">
        <v>706</v>
      </c>
      <c r="K26" s="87" t="s">
        <v>582</v>
      </c>
      <c r="O26" s="82">
        <f>IF(Lista_de_contribuições[[#This Row],[Posicionamento da Anvisa]]&lt;&gt;"",1,0)</f>
        <v>1</v>
      </c>
    </row>
    <row r="27" spans="2:15" ht="36.75" thickBot="1" x14ac:dyDescent="0.25">
      <c r="B27" s="95">
        <v>296</v>
      </c>
      <c r="C27" s="60" t="s">
        <v>510</v>
      </c>
      <c r="D27" s="60" t="s">
        <v>510</v>
      </c>
      <c r="E27" s="60" t="s">
        <v>570</v>
      </c>
      <c r="F27" s="60" t="s">
        <v>571</v>
      </c>
      <c r="G27" s="60" t="s">
        <v>569</v>
      </c>
      <c r="H27" s="60" t="s">
        <v>32</v>
      </c>
      <c r="I27" s="114" t="s">
        <v>572</v>
      </c>
      <c r="J27" s="60" t="s">
        <v>706</v>
      </c>
      <c r="K27" s="109" t="s">
        <v>562</v>
      </c>
      <c r="O27" s="82">
        <f>IF(Lista_de_contribuições[[#This Row],[Posicionamento da Anvisa]]&lt;&gt;"",1,0)</f>
        <v>1</v>
      </c>
    </row>
    <row r="28" spans="2:15" ht="24.75" thickBot="1" x14ac:dyDescent="0.25">
      <c r="B28" s="95">
        <v>296</v>
      </c>
      <c r="C28" s="60" t="s">
        <v>510</v>
      </c>
      <c r="D28" s="60" t="s">
        <v>510</v>
      </c>
      <c r="E28" s="60" t="s">
        <v>573</v>
      </c>
      <c r="F28" s="116" t="s">
        <v>591</v>
      </c>
      <c r="G28" s="114" t="s">
        <v>592</v>
      </c>
      <c r="H28" s="60" t="s">
        <v>32</v>
      </c>
      <c r="I28" s="60" t="s">
        <v>593</v>
      </c>
      <c r="J28" s="60" t="s">
        <v>706</v>
      </c>
      <c r="K28" s="109" t="s">
        <v>562</v>
      </c>
      <c r="O28" s="82">
        <f>IF(Lista_de_contribuições[[#This Row],[Posicionamento da Anvisa]]&lt;&gt;"",1,0)</f>
        <v>1</v>
      </c>
    </row>
    <row r="29" spans="2:15" ht="48.75" thickBot="1" x14ac:dyDescent="0.25">
      <c r="B29" s="95">
        <v>296</v>
      </c>
      <c r="C29" s="60" t="s">
        <v>510</v>
      </c>
      <c r="D29" s="60" t="s">
        <v>510</v>
      </c>
      <c r="E29" s="60" t="s">
        <v>583</v>
      </c>
      <c r="F29" s="60" t="s">
        <v>814</v>
      </c>
      <c r="G29" s="60" t="s">
        <v>595</v>
      </c>
      <c r="H29" s="60" t="s">
        <v>32</v>
      </c>
      <c r="I29" s="60" t="s">
        <v>544</v>
      </c>
      <c r="J29" s="60" t="s">
        <v>706</v>
      </c>
      <c r="K29" s="109" t="s">
        <v>562</v>
      </c>
      <c r="O29" s="82">
        <f>IF(Lista_de_contribuições[[#This Row],[Posicionamento da Anvisa]]&lt;&gt;"",1,0)</f>
        <v>1</v>
      </c>
    </row>
    <row r="30" spans="2:15" ht="24.75" thickBot="1" x14ac:dyDescent="0.25">
      <c r="B30" s="95">
        <v>296</v>
      </c>
      <c r="C30" s="60" t="s">
        <v>510</v>
      </c>
      <c r="D30" s="60" t="s">
        <v>510</v>
      </c>
      <c r="E30" s="60" t="s">
        <v>584</v>
      </c>
      <c r="F30" s="60" t="s">
        <v>596</v>
      </c>
      <c r="G30" s="60" t="s">
        <v>815</v>
      </c>
      <c r="H30" s="60" t="s">
        <v>48</v>
      </c>
      <c r="I30" s="112" t="s">
        <v>541</v>
      </c>
      <c r="J30" s="60" t="s">
        <v>706</v>
      </c>
      <c r="K30" s="60" t="s">
        <v>706</v>
      </c>
      <c r="O30" s="82">
        <f>IF(Lista_de_contribuições[[#This Row],[Posicionamento da Anvisa]]&lt;&gt;"",1,0)</f>
        <v>1</v>
      </c>
    </row>
    <row r="31" spans="2:15" ht="48.75" thickBot="1" x14ac:dyDescent="0.25">
      <c r="B31" s="95">
        <v>296</v>
      </c>
      <c r="C31" s="60" t="s">
        <v>510</v>
      </c>
      <c r="D31" s="60" t="s">
        <v>510</v>
      </c>
      <c r="E31" s="60" t="s">
        <v>585</v>
      </c>
      <c r="F31" s="60" t="s">
        <v>597</v>
      </c>
      <c r="G31" s="60" t="s">
        <v>599</v>
      </c>
      <c r="H31" s="60" t="s">
        <v>32</v>
      </c>
      <c r="I31" s="60" t="s">
        <v>544</v>
      </c>
      <c r="J31" s="60" t="s">
        <v>706</v>
      </c>
      <c r="K31" s="109" t="s">
        <v>562</v>
      </c>
      <c r="O31" s="82">
        <f>IF(Lista_de_contribuições[[#This Row],[Posicionamento da Anvisa]]&lt;&gt;"",1,0)</f>
        <v>1</v>
      </c>
    </row>
    <row r="32" spans="2:15" ht="48.75" thickBot="1" x14ac:dyDescent="0.25">
      <c r="B32" s="95">
        <v>296</v>
      </c>
      <c r="C32" s="60" t="s">
        <v>510</v>
      </c>
      <c r="D32" s="60" t="s">
        <v>510</v>
      </c>
      <c r="E32" s="60" t="s">
        <v>586</v>
      </c>
      <c r="F32" s="60" t="s">
        <v>598</v>
      </c>
      <c r="G32" s="60" t="s">
        <v>598</v>
      </c>
      <c r="H32" s="60" t="s">
        <v>32</v>
      </c>
      <c r="I32" s="60" t="s">
        <v>544</v>
      </c>
      <c r="J32" s="60" t="s">
        <v>706</v>
      </c>
      <c r="K32" s="109" t="s">
        <v>562</v>
      </c>
      <c r="O32" s="82">
        <f>IF(Lista_de_contribuições[[#This Row],[Posicionamento da Anvisa]]&lt;&gt;"",1,0)</f>
        <v>1</v>
      </c>
    </row>
    <row r="33" spans="2:15" ht="36.75" thickBot="1" x14ac:dyDescent="0.25">
      <c r="B33" s="95">
        <v>296</v>
      </c>
      <c r="C33" s="60" t="s">
        <v>510</v>
      </c>
      <c r="D33" s="60" t="s">
        <v>510</v>
      </c>
      <c r="E33" s="60" t="s">
        <v>594</v>
      </c>
      <c r="F33" s="60" t="s">
        <v>601</v>
      </c>
      <c r="G33" s="60" t="s">
        <v>600</v>
      </c>
      <c r="H33" s="60" t="s">
        <v>32</v>
      </c>
      <c r="I33" s="114" t="s">
        <v>575</v>
      </c>
      <c r="J33" s="60" t="s">
        <v>706</v>
      </c>
      <c r="K33" s="109" t="s">
        <v>562</v>
      </c>
      <c r="O33" s="82">
        <f>IF(Lista_de_contribuições[[#This Row],[Posicionamento da Anvisa]]&lt;&gt;"",1,0)</f>
        <v>1</v>
      </c>
    </row>
    <row r="34" spans="2:15" ht="168.75" thickBot="1" x14ac:dyDescent="0.25">
      <c r="B34" s="95">
        <v>296</v>
      </c>
      <c r="C34" s="60" t="s">
        <v>510</v>
      </c>
      <c r="D34" s="60" t="s">
        <v>510</v>
      </c>
      <c r="E34" s="60" t="s">
        <v>532</v>
      </c>
      <c r="F34" s="60" t="s">
        <v>816</v>
      </c>
      <c r="G34" s="60" t="s">
        <v>817</v>
      </c>
      <c r="H34" s="60" t="s">
        <v>32</v>
      </c>
      <c r="I34" s="110" t="s">
        <v>865</v>
      </c>
      <c r="J34" s="60" t="s">
        <v>706</v>
      </c>
      <c r="K34" s="109" t="s">
        <v>562</v>
      </c>
      <c r="O34" s="82">
        <f>IF(Lista_de_contribuições[[#This Row],[Posicionamento da Anvisa]]&lt;&gt;"",1,0)</f>
        <v>1</v>
      </c>
    </row>
    <row r="35" spans="2:15" ht="24.75" thickBot="1" x14ac:dyDescent="0.25">
      <c r="B35" s="95">
        <v>296</v>
      </c>
      <c r="C35" s="60" t="s">
        <v>510</v>
      </c>
      <c r="D35" s="60" t="s">
        <v>510</v>
      </c>
      <c r="E35" s="60" t="s">
        <v>587</v>
      </c>
      <c r="F35" s="60" t="s">
        <v>607</v>
      </c>
      <c r="G35" s="60" t="s">
        <v>569</v>
      </c>
      <c r="H35" s="60" t="s">
        <v>78</v>
      </c>
      <c r="I35" s="112" t="s">
        <v>541</v>
      </c>
      <c r="J35" s="60" t="s">
        <v>706</v>
      </c>
      <c r="K35" s="60" t="s">
        <v>706</v>
      </c>
      <c r="O35" s="82">
        <f>IF(Lista_de_contribuições[[#This Row],[Posicionamento da Anvisa]]&lt;&gt;"",1,0)</f>
        <v>1</v>
      </c>
    </row>
    <row r="36" spans="2:15" ht="84.75" thickBot="1" x14ac:dyDescent="0.25">
      <c r="B36" s="95">
        <v>296</v>
      </c>
      <c r="C36" s="60" t="s">
        <v>510</v>
      </c>
      <c r="D36" s="60" t="s">
        <v>510</v>
      </c>
      <c r="E36" s="60" t="s">
        <v>588</v>
      </c>
      <c r="F36" s="60" t="s">
        <v>309</v>
      </c>
      <c r="G36" s="60" t="s">
        <v>309</v>
      </c>
      <c r="H36" s="60" t="s">
        <v>32</v>
      </c>
      <c r="I36" s="115" t="s">
        <v>897</v>
      </c>
      <c r="J36" s="60" t="s">
        <v>706</v>
      </c>
      <c r="K36" s="109" t="s">
        <v>562</v>
      </c>
      <c r="O36" s="82">
        <f>IF(Lista_de_contribuições[[#This Row],[Posicionamento da Anvisa]]&lt;&gt;"",1,0)</f>
        <v>1</v>
      </c>
    </row>
    <row r="37" spans="2:15" ht="24.75" thickBot="1" x14ac:dyDescent="0.25">
      <c r="B37" s="95">
        <v>296</v>
      </c>
      <c r="C37" s="60" t="s">
        <v>510</v>
      </c>
      <c r="D37" s="60" t="s">
        <v>510</v>
      </c>
      <c r="E37" s="60" t="s">
        <v>589</v>
      </c>
      <c r="F37" s="60" t="s">
        <v>608</v>
      </c>
      <c r="G37" s="60" t="s">
        <v>608</v>
      </c>
      <c r="H37" s="60" t="s">
        <v>48</v>
      </c>
      <c r="I37" s="112" t="s">
        <v>609</v>
      </c>
      <c r="J37" s="60" t="s">
        <v>706</v>
      </c>
      <c r="K37" s="60" t="s">
        <v>706</v>
      </c>
      <c r="O37" s="82">
        <f>IF(Lista_de_contribuições[[#This Row],[Posicionamento da Anvisa]]&lt;&gt;"",1,0)</f>
        <v>1</v>
      </c>
    </row>
    <row r="38" spans="2:15" ht="20.25" customHeight="1" thickBot="1" x14ac:dyDescent="0.25">
      <c r="B38" s="95">
        <v>296</v>
      </c>
      <c r="C38" s="60" t="s">
        <v>510</v>
      </c>
      <c r="D38" s="60" t="s">
        <v>510</v>
      </c>
      <c r="E38" s="60" t="s">
        <v>590</v>
      </c>
      <c r="F38" s="60" t="s">
        <v>610</v>
      </c>
      <c r="G38" s="60" t="s">
        <v>569</v>
      </c>
      <c r="H38" s="60" t="s">
        <v>32</v>
      </c>
      <c r="I38" s="60" t="s">
        <v>611</v>
      </c>
      <c r="J38" s="60" t="s">
        <v>706</v>
      </c>
      <c r="K38" s="109" t="s">
        <v>562</v>
      </c>
      <c r="O38" s="82">
        <f>IF(Lista_de_contribuições[[#This Row],[Posicionamento da Anvisa]]&lt;&gt;"",1,0)</f>
        <v>1</v>
      </c>
    </row>
    <row r="39" spans="2:15" ht="216.75" thickBot="1" x14ac:dyDescent="0.25">
      <c r="B39" s="95">
        <v>296</v>
      </c>
      <c r="C39" s="60" t="s">
        <v>510</v>
      </c>
      <c r="D39" s="60" t="s">
        <v>510</v>
      </c>
      <c r="E39" s="60" t="s">
        <v>535</v>
      </c>
      <c r="F39" s="60" t="s">
        <v>612</v>
      </c>
      <c r="G39" s="60" t="s">
        <v>569</v>
      </c>
      <c r="H39" s="60" t="s">
        <v>32</v>
      </c>
      <c r="I39" s="60" t="s">
        <v>898</v>
      </c>
      <c r="J39" s="60" t="s">
        <v>706</v>
      </c>
      <c r="K39" s="109" t="s">
        <v>562</v>
      </c>
      <c r="O39" s="82">
        <f>IF(Lista_de_contribuições[[#This Row],[Posicionamento da Anvisa]]&lt;&gt;"",1,0)</f>
        <v>1</v>
      </c>
    </row>
    <row r="40" spans="2:15" ht="48.75" thickBot="1" x14ac:dyDescent="0.25">
      <c r="B40" s="101">
        <v>297</v>
      </c>
      <c r="C40" s="60" t="s">
        <v>511</v>
      </c>
      <c r="D40" s="60" t="s">
        <v>511</v>
      </c>
      <c r="E40" s="60" t="s">
        <v>613</v>
      </c>
      <c r="F40" s="60" t="s">
        <v>818</v>
      </c>
      <c r="G40" s="60" t="s">
        <v>614</v>
      </c>
      <c r="H40" s="60" t="s">
        <v>32</v>
      </c>
      <c r="I40" s="60" t="s">
        <v>615</v>
      </c>
      <c r="J40" s="60" t="s">
        <v>706</v>
      </c>
      <c r="K40" s="109" t="s">
        <v>562</v>
      </c>
      <c r="O40" s="82">
        <f>IF(Lista_de_contribuições[[#This Row],[Posicionamento da Anvisa]]&lt;&gt;"",1,0)</f>
        <v>1</v>
      </c>
    </row>
    <row r="41" spans="2:15" ht="36.75" thickBot="1" x14ac:dyDescent="0.25">
      <c r="B41" s="101">
        <v>297</v>
      </c>
      <c r="C41" s="60" t="s">
        <v>511</v>
      </c>
      <c r="D41" s="60" t="s">
        <v>511</v>
      </c>
      <c r="E41" s="60" t="s">
        <v>616</v>
      </c>
      <c r="F41" s="60" t="s">
        <v>819</v>
      </c>
      <c r="G41" s="60" t="s">
        <v>569</v>
      </c>
      <c r="H41" s="60" t="s">
        <v>48</v>
      </c>
      <c r="I41" s="112" t="s">
        <v>541</v>
      </c>
      <c r="J41" s="60" t="s">
        <v>706</v>
      </c>
      <c r="K41" s="60" t="s">
        <v>706</v>
      </c>
      <c r="O41" s="82">
        <f>IF(Lista_de_contribuições[[#This Row],[Posicionamento da Anvisa]]&lt;&gt;"",1,0)</f>
        <v>1</v>
      </c>
    </row>
    <row r="42" spans="2:15" ht="60.75" thickBot="1" x14ac:dyDescent="0.25">
      <c r="B42" s="101">
        <v>297</v>
      </c>
      <c r="C42" s="60" t="s">
        <v>511</v>
      </c>
      <c r="D42" s="60" t="s">
        <v>511</v>
      </c>
      <c r="E42" s="60" t="s">
        <v>583</v>
      </c>
      <c r="F42" s="60" t="s">
        <v>617</v>
      </c>
      <c r="G42" s="60" t="s">
        <v>618</v>
      </c>
      <c r="H42" s="60" t="s">
        <v>32</v>
      </c>
      <c r="I42" s="60" t="s">
        <v>619</v>
      </c>
      <c r="J42" s="60" t="s">
        <v>706</v>
      </c>
      <c r="K42" s="60" t="s">
        <v>706</v>
      </c>
      <c r="O42" s="82">
        <f>IF(Lista_de_contribuições[[#This Row],[Posicionamento da Anvisa]]&lt;&gt;"",1,0)</f>
        <v>1</v>
      </c>
    </row>
    <row r="43" spans="2:15" ht="60.75" thickBot="1" x14ac:dyDescent="0.25">
      <c r="B43" s="101">
        <v>297</v>
      </c>
      <c r="C43" s="60" t="s">
        <v>511</v>
      </c>
      <c r="D43" s="60" t="s">
        <v>511</v>
      </c>
      <c r="E43" s="60" t="s">
        <v>620</v>
      </c>
      <c r="F43" s="60" t="s">
        <v>623</v>
      </c>
      <c r="G43" s="60" t="s">
        <v>621</v>
      </c>
      <c r="H43" s="60" t="s">
        <v>48</v>
      </c>
      <c r="I43" s="60" t="s">
        <v>820</v>
      </c>
      <c r="J43" s="60" t="s">
        <v>706</v>
      </c>
      <c r="K43" s="60" t="s">
        <v>706</v>
      </c>
      <c r="O43" s="82">
        <f>IF(Lista_de_contribuições[[#This Row],[Posicionamento da Anvisa]]&lt;&gt;"",1,0)</f>
        <v>1</v>
      </c>
    </row>
    <row r="44" spans="2:15" ht="36.75" thickBot="1" x14ac:dyDescent="0.25">
      <c r="B44" s="101">
        <v>297</v>
      </c>
      <c r="C44" s="60" t="s">
        <v>511</v>
      </c>
      <c r="D44" s="60" t="s">
        <v>511</v>
      </c>
      <c r="E44" s="60" t="s">
        <v>624</v>
      </c>
      <c r="F44" s="60" t="s">
        <v>323</v>
      </c>
      <c r="G44" s="60" t="s">
        <v>569</v>
      </c>
      <c r="H44" s="60" t="s">
        <v>78</v>
      </c>
      <c r="I44" s="112" t="s">
        <v>821</v>
      </c>
      <c r="J44" s="60" t="s">
        <v>706</v>
      </c>
      <c r="K44" s="60" t="s">
        <v>706</v>
      </c>
      <c r="O44" s="82">
        <f>IF(Lista_de_contribuições[[#This Row],[Posicionamento da Anvisa]]&lt;&gt;"",1,0)</f>
        <v>1</v>
      </c>
    </row>
    <row r="45" spans="2:15" ht="36.75" thickBot="1" x14ac:dyDescent="0.25">
      <c r="B45" s="101">
        <v>297</v>
      </c>
      <c r="C45" s="60" t="s">
        <v>511</v>
      </c>
      <c r="D45" s="60" t="s">
        <v>511</v>
      </c>
      <c r="E45" s="60" t="s">
        <v>625</v>
      </c>
      <c r="F45" s="111" t="s">
        <v>324</v>
      </c>
      <c r="G45" s="60" t="s">
        <v>569</v>
      </c>
      <c r="H45" s="60" t="s">
        <v>78</v>
      </c>
      <c r="I45" s="115" t="s">
        <v>626</v>
      </c>
      <c r="J45" s="60" t="s">
        <v>706</v>
      </c>
      <c r="K45" s="60" t="s">
        <v>706</v>
      </c>
      <c r="O45" s="82">
        <f>IF(Lista_de_contribuições[[#This Row],[Posicionamento da Anvisa]]&lt;&gt;"",1,0)</f>
        <v>1</v>
      </c>
    </row>
    <row r="46" spans="2:15" ht="36.75" thickBot="1" x14ac:dyDescent="0.25">
      <c r="B46" s="101">
        <v>297</v>
      </c>
      <c r="C46" s="60" t="s">
        <v>511</v>
      </c>
      <c r="D46" s="60" t="s">
        <v>511</v>
      </c>
      <c r="E46" s="60" t="s">
        <v>586</v>
      </c>
      <c r="F46" s="60" t="s">
        <v>325</v>
      </c>
      <c r="G46" s="60" t="s">
        <v>569</v>
      </c>
      <c r="H46" s="60" t="s">
        <v>78</v>
      </c>
      <c r="I46" s="115" t="s">
        <v>626</v>
      </c>
      <c r="J46" s="60" t="s">
        <v>706</v>
      </c>
      <c r="K46" s="60" t="s">
        <v>706</v>
      </c>
      <c r="O46" s="82">
        <f>IF(Lista_de_contribuições[[#This Row],[Posicionamento da Anvisa]]&lt;&gt;"",1,0)</f>
        <v>1</v>
      </c>
    </row>
    <row r="47" spans="2:15" ht="60.75" thickBot="1" x14ac:dyDescent="0.25">
      <c r="B47" s="101">
        <v>297</v>
      </c>
      <c r="C47" s="60" t="s">
        <v>511</v>
      </c>
      <c r="D47" s="60" t="s">
        <v>511</v>
      </c>
      <c r="E47" s="60" t="s">
        <v>627</v>
      </c>
      <c r="F47" s="60" t="s">
        <v>822</v>
      </c>
      <c r="G47" s="60" t="s">
        <v>326</v>
      </c>
      <c r="H47" s="60" t="s">
        <v>48</v>
      </c>
      <c r="I47" s="60" t="s">
        <v>628</v>
      </c>
      <c r="J47" s="60" t="s">
        <v>706</v>
      </c>
      <c r="K47" s="60" t="s">
        <v>706</v>
      </c>
      <c r="O47" s="82">
        <f>IF(Lista_de_contribuições[[#This Row],[Posicionamento da Anvisa]]&lt;&gt;"",1,0)</f>
        <v>1</v>
      </c>
    </row>
    <row r="48" spans="2:15" ht="36.75" thickBot="1" x14ac:dyDescent="0.25">
      <c r="B48" s="101">
        <v>297</v>
      </c>
      <c r="C48" s="60" t="s">
        <v>511</v>
      </c>
      <c r="D48" s="60" t="s">
        <v>511</v>
      </c>
      <c r="E48" s="60" t="s">
        <v>629</v>
      </c>
      <c r="F48" s="60" t="s">
        <v>630</v>
      </c>
      <c r="G48" s="60" t="s">
        <v>631</v>
      </c>
      <c r="H48" s="60" t="s">
        <v>77</v>
      </c>
      <c r="I48" s="114" t="s">
        <v>899</v>
      </c>
      <c r="J48" s="60" t="s">
        <v>706</v>
      </c>
      <c r="K48" s="60" t="s">
        <v>706</v>
      </c>
      <c r="O48" s="82">
        <f>IF(Lista_de_contribuições[[#This Row],[Posicionamento da Anvisa]]&lt;&gt;"",1,0)</f>
        <v>1</v>
      </c>
    </row>
    <row r="49" spans="2:15" ht="168.75" thickBot="1" x14ac:dyDescent="0.25">
      <c r="B49" s="101">
        <v>297</v>
      </c>
      <c r="C49" s="60" t="s">
        <v>511</v>
      </c>
      <c r="D49" s="60" t="s">
        <v>511</v>
      </c>
      <c r="E49" s="60" t="s">
        <v>532</v>
      </c>
      <c r="F49" s="60" t="s">
        <v>603</v>
      </c>
      <c r="G49" s="60" t="s">
        <v>602</v>
      </c>
      <c r="H49" s="60" t="s">
        <v>32</v>
      </c>
      <c r="I49" s="114" t="s">
        <v>865</v>
      </c>
      <c r="J49" s="60" t="s">
        <v>706</v>
      </c>
      <c r="K49" s="109" t="s">
        <v>562</v>
      </c>
      <c r="O49" s="82">
        <f>IF(Lista_de_contribuições[[#This Row],[Posicionamento da Anvisa]]&lt;&gt;"",1,0)</f>
        <v>1</v>
      </c>
    </row>
    <row r="50" spans="2:15" ht="22.5" customHeight="1" thickBot="1" x14ac:dyDescent="0.25">
      <c r="B50" s="101">
        <v>297</v>
      </c>
      <c r="C50" s="60" t="s">
        <v>511</v>
      </c>
      <c r="D50" s="60" t="s">
        <v>511</v>
      </c>
      <c r="E50" s="60" t="s">
        <v>604</v>
      </c>
      <c r="F50" s="60" t="s">
        <v>606</v>
      </c>
      <c r="G50" s="60" t="s">
        <v>605</v>
      </c>
      <c r="H50" s="60" t="s">
        <v>78</v>
      </c>
      <c r="I50" s="112" t="s">
        <v>541</v>
      </c>
      <c r="J50" s="109" t="s">
        <v>823</v>
      </c>
      <c r="K50" s="60" t="s">
        <v>706</v>
      </c>
      <c r="O50" s="82">
        <f>IF(Lista_de_contribuições[[#This Row],[Posicionamento da Anvisa]]&lt;&gt;"",1,0)</f>
        <v>1</v>
      </c>
    </row>
    <row r="51" spans="2:15" ht="108.75" thickBot="1" x14ac:dyDescent="0.25">
      <c r="B51" s="101">
        <v>297</v>
      </c>
      <c r="C51" s="60" t="s">
        <v>511</v>
      </c>
      <c r="D51" s="60" t="s">
        <v>511</v>
      </c>
      <c r="E51" s="60" t="s">
        <v>632</v>
      </c>
      <c r="F51" s="60" t="s">
        <v>824</v>
      </c>
      <c r="G51" s="60" t="s">
        <v>569</v>
      </c>
      <c r="H51" s="60" t="s">
        <v>32</v>
      </c>
      <c r="I51" s="115" t="s">
        <v>825</v>
      </c>
      <c r="J51" s="60" t="s">
        <v>706</v>
      </c>
      <c r="K51" s="109" t="s">
        <v>562</v>
      </c>
      <c r="O51" s="82">
        <f>IF(Lista_de_contribuições[[#This Row],[Posicionamento da Anvisa]]&lt;&gt;"",1,0)</f>
        <v>1</v>
      </c>
    </row>
    <row r="52" spans="2:15" ht="36.75" thickBot="1" x14ac:dyDescent="0.25">
      <c r="B52" s="101">
        <v>297</v>
      </c>
      <c r="C52" s="60" t="s">
        <v>511</v>
      </c>
      <c r="D52" s="60" t="s">
        <v>511</v>
      </c>
      <c r="E52" s="60" t="s">
        <v>633</v>
      </c>
      <c r="F52" s="60" t="s">
        <v>330</v>
      </c>
      <c r="G52" s="60" t="s">
        <v>569</v>
      </c>
      <c r="H52" s="60" t="s">
        <v>78</v>
      </c>
      <c r="I52" s="60" t="s">
        <v>826</v>
      </c>
      <c r="J52" s="60" t="s">
        <v>706</v>
      </c>
      <c r="K52" s="109" t="s">
        <v>562</v>
      </c>
      <c r="O52" s="82">
        <f>IF(Lista_de_contribuições[[#This Row],[Posicionamento da Anvisa]]&lt;&gt;"",1,0)</f>
        <v>1</v>
      </c>
    </row>
    <row r="53" spans="2:15" ht="168.75" thickBot="1" x14ac:dyDescent="0.25">
      <c r="B53" s="101">
        <v>297</v>
      </c>
      <c r="C53" s="60" t="s">
        <v>511</v>
      </c>
      <c r="D53" s="60" t="s">
        <v>511</v>
      </c>
      <c r="E53" s="60" t="s">
        <v>634</v>
      </c>
      <c r="F53" s="60" t="s">
        <v>331</v>
      </c>
      <c r="G53" s="60" t="s">
        <v>569</v>
      </c>
      <c r="H53" s="60" t="s">
        <v>32</v>
      </c>
      <c r="I53" s="114" t="s">
        <v>900</v>
      </c>
      <c r="J53" s="60" t="s">
        <v>706</v>
      </c>
      <c r="K53" s="109" t="s">
        <v>562</v>
      </c>
      <c r="O53" s="82">
        <f>IF(Lista_de_contribuições[[#This Row],[Posicionamento da Anvisa]]&lt;&gt;"",1,0)</f>
        <v>1</v>
      </c>
    </row>
    <row r="54" spans="2:15" ht="84.75" thickBot="1" x14ac:dyDescent="0.25">
      <c r="B54" s="101">
        <v>297</v>
      </c>
      <c r="C54" s="60" t="s">
        <v>511</v>
      </c>
      <c r="D54" s="60" t="s">
        <v>511</v>
      </c>
      <c r="E54" s="60" t="s">
        <v>635</v>
      </c>
      <c r="F54" s="60" t="s">
        <v>827</v>
      </c>
      <c r="G54" s="60" t="s">
        <v>828</v>
      </c>
      <c r="H54" s="60" t="s">
        <v>32</v>
      </c>
      <c r="I54" s="114" t="s">
        <v>829</v>
      </c>
      <c r="J54" s="60" t="s">
        <v>706</v>
      </c>
      <c r="K54" s="109" t="s">
        <v>562</v>
      </c>
      <c r="O54" s="82">
        <f>IF(Lista_de_contribuições[[#This Row],[Posicionamento da Anvisa]]&lt;&gt;"",1,0)</f>
        <v>1</v>
      </c>
    </row>
    <row r="55" spans="2:15" ht="84.75" thickBot="1" x14ac:dyDescent="0.25">
      <c r="B55" s="101">
        <v>297</v>
      </c>
      <c r="C55" s="60" t="s">
        <v>511</v>
      </c>
      <c r="D55" s="60" t="s">
        <v>511</v>
      </c>
      <c r="E55" s="60" t="s">
        <v>636</v>
      </c>
      <c r="F55" s="60" t="s">
        <v>637</v>
      </c>
      <c r="G55" s="60" t="s">
        <v>569</v>
      </c>
      <c r="H55" s="60" t="s">
        <v>32</v>
      </c>
      <c r="I55" s="60" t="s">
        <v>830</v>
      </c>
      <c r="J55" s="60" t="s">
        <v>706</v>
      </c>
      <c r="K55" s="109" t="s">
        <v>562</v>
      </c>
      <c r="O55" s="82">
        <f>IF(Lista_de_contribuições[[#This Row],[Posicionamento da Anvisa]]&lt;&gt;"",1,0)</f>
        <v>1</v>
      </c>
    </row>
    <row r="56" spans="2:15" ht="72.75" thickBot="1" x14ac:dyDescent="0.25">
      <c r="B56" s="101">
        <v>299</v>
      </c>
      <c r="C56" s="60" t="s">
        <v>512</v>
      </c>
      <c r="D56" s="60" t="s">
        <v>512</v>
      </c>
      <c r="E56" s="60" t="s">
        <v>639</v>
      </c>
      <c r="F56" s="60" t="s">
        <v>638</v>
      </c>
      <c r="G56" s="60" t="s">
        <v>640</v>
      </c>
      <c r="H56" s="60" t="s">
        <v>32</v>
      </c>
      <c r="I56" s="114" t="s">
        <v>831</v>
      </c>
      <c r="J56" s="60" t="s">
        <v>706</v>
      </c>
      <c r="K56" s="109" t="s">
        <v>562</v>
      </c>
      <c r="O56" s="82">
        <f>IF(Lista_de_contribuições[[#This Row],[Posicionamento da Anvisa]]&lt;&gt;"",1,0)</f>
        <v>1</v>
      </c>
    </row>
    <row r="57" spans="2:15" ht="96.75" thickBot="1" x14ac:dyDescent="0.25">
      <c r="B57" s="101">
        <v>299</v>
      </c>
      <c r="C57" s="60" t="s">
        <v>512</v>
      </c>
      <c r="D57" s="60" t="s">
        <v>512</v>
      </c>
      <c r="E57" s="60" t="s">
        <v>641</v>
      </c>
      <c r="F57" s="60" t="s">
        <v>642</v>
      </c>
      <c r="G57" s="60" t="s">
        <v>643</v>
      </c>
      <c r="H57" s="60" t="s">
        <v>32</v>
      </c>
      <c r="I57" s="114" t="s">
        <v>645</v>
      </c>
      <c r="J57" s="60" t="s">
        <v>706</v>
      </c>
      <c r="K57" s="109" t="s">
        <v>562</v>
      </c>
      <c r="O57" s="82">
        <f>IF(Lista_de_contribuições[[#This Row],[Posicionamento da Anvisa]]&lt;&gt;"",1,0)</f>
        <v>1</v>
      </c>
    </row>
    <row r="58" spans="2:15" ht="96.75" thickBot="1" x14ac:dyDescent="0.25">
      <c r="B58" s="101">
        <v>299</v>
      </c>
      <c r="C58" s="60" t="s">
        <v>512</v>
      </c>
      <c r="D58" s="60" t="s">
        <v>512</v>
      </c>
      <c r="E58" s="60" t="s">
        <v>624</v>
      </c>
      <c r="F58" s="60" t="s">
        <v>644</v>
      </c>
      <c r="G58" s="60" t="s">
        <v>643</v>
      </c>
      <c r="H58" s="60" t="s">
        <v>32</v>
      </c>
      <c r="I58" s="117" t="s">
        <v>645</v>
      </c>
      <c r="J58" s="60" t="s">
        <v>706</v>
      </c>
      <c r="K58" s="109" t="s">
        <v>562</v>
      </c>
      <c r="O58" s="82">
        <f>IF(Lista_de_contribuições[[#This Row],[Posicionamento da Anvisa]]&lt;&gt;"",1,0)</f>
        <v>1</v>
      </c>
    </row>
    <row r="59" spans="2:15" ht="72.75" thickBot="1" x14ac:dyDescent="0.25">
      <c r="B59" s="101">
        <v>299</v>
      </c>
      <c r="C59" s="60" t="s">
        <v>512</v>
      </c>
      <c r="D59" s="60" t="s">
        <v>512</v>
      </c>
      <c r="E59" s="60" t="s">
        <v>646</v>
      </c>
      <c r="F59" s="60" t="s">
        <v>832</v>
      </c>
      <c r="G59" s="60" t="s">
        <v>643</v>
      </c>
      <c r="H59" s="60" t="s">
        <v>30</v>
      </c>
      <c r="I59" s="60" t="s">
        <v>647</v>
      </c>
      <c r="J59" s="60" t="s">
        <v>706</v>
      </c>
      <c r="K59" s="87" t="s">
        <v>648</v>
      </c>
      <c r="O59" s="82">
        <f>IF(Lista_de_contribuições[[#This Row],[Posicionamento da Anvisa]]&lt;&gt;"",1,0)</f>
        <v>1</v>
      </c>
    </row>
    <row r="60" spans="2:15" ht="168.75" thickBot="1" x14ac:dyDescent="0.25">
      <c r="B60" s="101">
        <v>299</v>
      </c>
      <c r="C60" s="60" t="s">
        <v>512</v>
      </c>
      <c r="D60" s="60" t="s">
        <v>512</v>
      </c>
      <c r="E60" s="60" t="s">
        <v>650</v>
      </c>
      <c r="F60" s="60" t="s">
        <v>834</v>
      </c>
      <c r="G60" s="60" t="s">
        <v>649</v>
      </c>
      <c r="H60" s="60" t="s">
        <v>47</v>
      </c>
      <c r="I60" s="60" t="s">
        <v>833</v>
      </c>
      <c r="J60" s="60" t="s">
        <v>706</v>
      </c>
      <c r="K60" s="60" t="s">
        <v>706</v>
      </c>
      <c r="O60" s="82">
        <f>IF(Lista_de_contribuições[[#This Row],[Posicionamento da Anvisa]]&lt;&gt;"",1,0)</f>
        <v>1</v>
      </c>
    </row>
    <row r="61" spans="2:15" ht="96.75" thickBot="1" x14ac:dyDescent="0.25">
      <c r="B61" s="101">
        <v>299</v>
      </c>
      <c r="C61" s="60" t="s">
        <v>512</v>
      </c>
      <c r="D61" s="60" t="s">
        <v>512</v>
      </c>
      <c r="E61" s="60" t="s">
        <v>653</v>
      </c>
      <c r="F61" s="60" t="s">
        <v>651</v>
      </c>
      <c r="G61" s="60" t="s">
        <v>652</v>
      </c>
      <c r="H61" s="60" t="s">
        <v>32</v>
      </c>
      <c r="I61" s="60" t="s">
        <v>901</v>
      </c>
      <c r="J61" s="109" t="s">
        <v>554</v>
      </c>
      <c r="K61" s="109" t="s">
        <v>562</v>
      </c>
      <c r="O61" s="82">
        <f>IF(Lista_de_contribuições[[#This Row],[Posicionamento da Anvisa]]&lt;&gt;"",1,0)</f>
        <v>1</v>
      </c>
    </row>
    <row r="62" spans="2:15" ht="96.75" thickBot="1" x14ac:dyDescent="0.25">
      <c r="B62" s="101">
        <v>299</v>
      </c>
      <c r="C62" s="60" t="s">
        <v>512</v>
      </c>
      <c r="D62" s="60" t="s">
        <v>512</v>
      </c>
      <c r="E62" s="60" t="s">
        <v>533</v>
      </c>
      <c r="F62" s="60" t="s">
        <v>835</v>
      </c>
      <c r="G62" s="60" t="s">
        <v>652</v>
      </c>
      <c r="H62" s="60" t="s">
        <v>32</v>
      </c>
      <c r="I62" s="60" t="s">
        <v>901</v>
      </c>
      <c r="J62" s="109" t="s">
        <v>554</v>
      </c>
      <c r="K62" s="109" t="s">
        <v>562</v>
      </c>
      <c r="O62" s="82">
        <f>IF(Lista_de_contribuições[[#This Row],[Posicionamento da Anvisa]]&lt;&gt;"",1,0)</f>
        <v>1</v>
      </c>
    </row>
    <row r="63" spans="2:15" ht="84.75" thickBot="1" x14ac:dyDescent="0.25">
      <c r="B63" s="101">
        <v>299</v>
      </c>
      <c r="C63" s="60" t="s">
        <v>512</v>
      </c>
      <c r="D63" s="60" t="s">
        <v>512</v>
      </c>
      <c r="E63" s="60" t="s">
        <v>654</v>
      </c>
      <c r="F63" s="60" t="s">
        <v>836</v>
      </c>
      <c r="G63" s="60" t="s">
        <v>658</v>
      </c>
      <c r="H63" s="60" t="s">
        <v>30</v>
      </c>
      <c r="I63" s="118" t="s">
        <v>655</v>
      </c>
      <c r="J63" s="109" t="s">
        <v>837</v>
      </c>
      <c r="K63" s="87" t="s">
        <v>656</v>
      </c>
      <c r="O63" s="82">
        <f>IF(Lista_de_contribuições[[#This Row],[Posicionamento da Anvisa]]&lt;&gt;"",1,0)</f>
        <v>1</v>
      </c>
    </row>
    <row r="64" spans="2:15" ht="72.75" thickBot="1" x14ac:dyDescent="0.25">
      <c r="B64" s="101">
        <v>299</v>
      </c>
      <c r="C64" s="60" t="s">
        <v>512</v>
      </c>
      <c r="D64" s="60" t="s">
        <v>512</v>
      </c>
      <c r="E64" s="60" t="s">
        <v>657</v>
      </c>
      <c r="F64" s="60" t="s">
        <v>799</v>
      </c>
      <c r="G64" s="60" t="s">
        <v>798</v>
      </c>
      <c r="H64" s="60" t="s">
        <v>48</v>
      </c>
      <c r="I64" s="112" t="s">
        <v>838</v>
      </c>
      <c r="J64" s="60" t="s">
        <v>706</v>
      </c>
      <c r="K64" s="109" t="s">
        <v>562</v>
      </c>
      <c r="O64" s="82">
        <f>IF(Lista_de_contribuições[[#This Row],[Posicionamento da Anvisa]]&lt;&gt;"",1,0)</f>
        <v>1</v>
      </c>
    </row>
    <row r="65" spans="2:15" ht="144.75" thickBot="1" x14ac:dyDescent="0.25">
      <c r="B65" s="101"/>
      <c r="C65" s="60" t="s">
        <v>512</v>
      </c>
      <c r="D65" s="60" t="s">
        <v>512</v>
      </c>
      <c r="E65" s="60" t="s">
        <v>659</v>
      </c>
      <c r="F65" s="60" t="s">
        <v>839</v>
      </c>
      <c r="G65" s="60" t="s">
        <v>569</v>
      </c>
      <c r="H65" s="60" t="s">
        <v>78</v>
      </c>
      <c r="I65" s="110" t="s">
        <v>660</v>
      </c>
      <c r="J65" s="60" t="s">
        <v>706</v>
      </c>
      <c r="K65" s="60" t="s">
        <v>706</v>
      </c>
      <c r="O65" s="82">
        <f>IF(Lista_de_contribuições[[#This Row],[Posicionamento da Anvisa]]&lt;&gt;"",1,0)</f>
        <v>1</v>
      </c>
    </row>
    <row r="66" spans="2:15" ht="48.75" thickBot="1" x14ac:dyDescent="0.25">
      <c r="B66" s="101">
        <v>299</v>
      </c>
      <c r="C66" s="60" t="s">
        <v>512</v>
      </c>
      <c r="D66" s="60" t="s">
        <v>512</v>
      </c>
      <c r="E66" s="60" t="s">
        <v>662</v>
      </c>
      <c r="F66" s="60" t="s">
        <v>661</v>
      </c>
      <c r="G66" s="60" t="s">
        <v>569</v>
      </c>
      <c r="H66" s="60" t="s">
        <v>32</v>
      </c>
      <c r="I66" s="60" t="s">
        <v>553</v>
      </c>
      <c r="J66" s="109" t="s">
        <v>554</v>
      </c>
      <c r="K66" s="109" t="s">
        <v>562</v>
      </c>
      <c r="O66" s="82">
        <f>IF(Lista_de_contribuições[[#This Row],[Posicionamento da Anvisa]]&lt;&gt;"",1,0)</f>
        <v>1</v>
      </c>
    </row>
    <row r="67" spans="2:15" ht="132.75" thickBot="1" x14ac:dyDescent="0.25">
      <c r="B67" s="101">
        <v>304</v>
      </c>
      <c r="C67" s="60" t="s">
        <v>513</v>
      </c>
      <c r="D67" s="60" t="s">
        <v>513</v>
      </c>
      <c r="E67" s="60" t="s">
        <v>663</v>
      </c>
      <c r="F67" s="60" t="s">
        <v>664</v>
      </c>
      <c r="G67" s="60" t="s">
        <v>665</v>
      </c>
      <c r="H67" s="60" t="s">
        <v>32</v>
      </c>
      <c r="I67" s="118" t="s">
        <v>840</v>
      </c>
      <c r="J67" s="87" t="s">
        <v>666</v>
      </c>
      <c r="K67" s="109" t="s">
        <v>562</v>
      </c>
      <c r="O67" s="82">
        <f>IF(Lista_de_contribuições[[#This Row],[Posicionamento da Anvisa]]&lt;&gt;"",1,0)</f>
        <v>1</v>
      </c>
    </row>
    <row r="68" spans="2:15" ht="108.75" thickBot="1" x14ac:dyDescent="0.25">
      <c r="B68" s="101">
        <v>304</v>
      </c>
      <c r="C68" s="60" t="s">
        <v>513</v>
      </c>
      <c r="D68" s="60" t="s">
        <v>513</v>
      </c>
      <c r="E68" s="60" t="s">
        <v>668</v>
      </c>
      <c r="F68" s="60" t="s">
        <v>667</v>
      </c>
      <c r="G68" s="60" t="s">
        <v>669</v>
      </c>
      <c r="H68" s="60" t="s">
        <v>32</v>
      </c>
      <c r="I68" s="115" t="s">
        <v>670</v>
      </c>
      <c r="J68" s="109" t="s">
        <v>554</v>
      </c>
      <c r="K68" s="109" t="s">
        <v>562</v>
      </c>
      <c r="O68" s="82">
        <f>IF(Lista_de_contribuições[[#This Row],[Posicionamento da Anvisa]]&lt;&gt;"",1,0)</f>
        <v>1</v>
      </c>
    </row>
    <row r="69" spans="2:15" ht="60.75" thickBot="1" x14ac:dyDescent="0.25">
      <c r="B69" s="101">
        <v>304</v>
      </c>
      <c r="C69" s="60" t="s">
        <v>513</v>
      </c>
      <c r="D69" s="60" t="s">
        <v>513</v>
      </c>
      <c r="E69" s="60" t="s">
        <v>671</v>
      </c>
      <c r="F69" s="60" t="s">
        <v>673</v>
      </c>
      <c r="G69" s="60" t="s">
        <v>672</v>
      </c>
      <c r="H69" s="60" t="s">
        <v>32</v>
      </c>
      <c r="I69" s="60" t="s">
        <v>674</v>
      </c>
      <c r="J69" s="109" t="s">
        <v>554</v>
      </c>
      <c r="K69" s="109" t="s">
        <v>562</v>
      </c>
      <c r="O69" s="82">
        <f>IF(Lista_de_contribuições[[#This Row],[Posicionamento da Anvisa]]&lt;&gt;"",1,0)</f>
        <v>1</v>
      </c>
    </row>
    <row r="70" spans="2:15" ht="168.75" thickBot="1" x14ac:dyDescent="0.25">
      <c r="B70" s="101">
        <v>304</v>
      </c>
      <c r="C70" s="60" t="s">
        <v>513</v>
      </c>
      <c r="D70" s="60" t="s">
        <v>513</v>
      </c>
      <c r="E70" s="60" t="s">
        <v>585</v>
      </c>
      <c r="F70" s="60" t="s">
        <v>675</v>
      </c>
      <c r="G70" s="60" t="s">
        <v>676</v>
      </c>
      <c r="H70" s="60" t="s">
        <v>32</v>
      </c>
      <c r="I70" s="115" t="s">
        <v>902</v>
      </c>
      <c r="J70" s="109" t="s">
        <v>554</v>
      </c>
      <c r="K70" s="109" t="s">
        <v>562</v>
      </c>
      <c r="O70" s="82">
        <f>IF(Lista_de_contribuições[[#This Row],[Posicionamento da Anvisa]]&lt;&gt;"",1,0)</f>
        <v>1</v>
      </c>
    </row>
    <row r="71" spans="2:15" ht="60.75" thickBot="1" x14ac:dyDescent="0.25">
      <c r="B71" s="101">
        <v>304</v>
      </c>
      <c r="C71" s="60" t="s">
        <v>513</v>
      </c>
      <c r="D71" s="60" t="s">
        <v>513</v>
      </c>
      <c r="E71" s="60" t="s">
        <v>678</v>
      </c>
      <c r="F71" s="60" t="s">
        <v>677</v>
      </c>
      <c r="G71" s="60" t="s">
        <v>841</v>
      </c>
      <c r="H71" s="60" t="s">
        <v>32</v>
      </c>
      <c r="I71" s="115" t="s">
        <v>842</v>
      </c>
      <c r="J71" s="109" t="s">
        <v>554</v>
      </c>
      <c r="K71" s="109" t="s">
        <v>562</v>
      </c>
      <c r="O71" s="82">
        <f>IF(Lista_de_contribuições[[#This Row],[Posicionamento da Anvisa]]&lt;&gt;"",1,0)</f>
        <v>1</v>
      </c>
    </row>
    <row r="72" spans="2:15" ht="72.75" thickBot="1" x14ac:dyDescent="0.25">
      <c r="B72" s="101">
        <v>304</v>
      </c>
      <c r="C72" s="60" t="s">
        <v>513</v>
      </c>
      <c r="D72" s="60" t="s">
        <v>513</v>
      </c>
      <c r="E72" s="60" t="s">
        <v>679</v>
      </c>
      <c r="F72" s="60" t="s">
        <v>680</v>
      </c>
      <c r="G72" s="60" t="s">
        <v>681</v>
      </c>
      <c r="H72" s="60" t="s">
        <v>32</v>
      </c>
      <c r="I72" s="60" t="s">
        <v>682</v>
      </c>
      <c r="J72" s="87" t="s">
        <v>684</v>
      </c>
      <c r="K72" s="87" t="s">
        <v>683</v>
      </c>
      <c r="O72" s="82">
        <f>IF(Lista_de_contribuições[[#This Row],[Posicionamento da Anvisa]]&lt;&gt;"",1,0)</f>
        <v>1</v>
      </c>
    </row>
    <row r="73" spans="2:15" ht="60.75" thickBot="1" x14ac:dyDescent="0.25">
      <c r="B73" s="101">
        <v>304</v>
      </c>
      <c r="C73" s="60" t="s">
        <v>513</v>
      </c>
      <c r="D73" s="60" t="s">
        <v>513</v>
      </c>
      <c r="E73" s="60" t="s">
        <v>686</v>
      </c>
      <c r="F73" s="60" t="s">
        <v>685</v>
      </c>
      <c r="G73" s="60" t="s">
        <v>672</v>
      </c>
      <c r="H73" s="60" t="s">
        <v>32</v>
      </c>
      <c r="I73" s="60" t="s">
        <v>674</v>
      </c>
      <c r="J73" s="109" t="s">
        <v>554</v>
      </c>
      <c r="K73" s="109" t="s">
        <v>562</v>
      </c>
      <c r="O73" s="82">
        <f>IF(Lista_de_contribuições[[#This Row],[Posicionamento da Anvisa]]&lt;&gt;"",1,0)</f>
        <v>1</v>
      </c>
    </row>
    <row r="74" spans="2:15" ht="84.75" thickBot="1" x14ac:dyDescent="0.25">
      <c r="B74" s="101">
        <v>304</v>
      </c>
      <c r="C74" s="60" t="s">
        <v>513</v>
      </c>
      <c r="D74" s="60" t="s">
        <v>513</v>
      </c>
      <c r="E74" s="60" t="s">
        <v>687</v>
      </c>
      <c r="F74" s="60" t="s">
        <v>689</v>
      </c>
      <c r="G74" s="60" t="s">
        <v>688</v>
      </c>
      <c r="H74" s="60" t="s">
        <v>32</v>
      </c>
      <c r="I74" s="115" t="s">
        <v>843</v>
      </c>
      <c r="J74" s="109" t="s">
        <v>554</v>
      </c>
      <c r="K74" s="109" t="s">
        <v>562</v>
      </c>
      <c r="O74" s="82">
        <f>IF(Lista_de_contribuições[[#This Row],[Posicionamento da Anvisa]]&lt;&gt;"",1,0)</f>
        <v>1</v>
      </c>
    </row>
    <row r="75" spans="2:15" ht="120.75" thickBot="1" x14ac:dyDescent="0.25">
      <c r="B75" s="101">
        <v>304</v>
      </c>
      <c r="C75" s="60" t="s">
        <v>513</v>
      </c>
      <c r="D75" s="60" t="s">
        <v>513</v>
      </c>
      <c r="E75" s="60" t="s">
        <v>690</v>
      </c>
      <c r="F75" s="60" t="s">
        <v>692</v>
      </c>
      <c r="G75" s="60" t="s">
        <v>691</v>
      </c>
      <c r="H75" s="60" t="s">
        <v>32</v>
      </c>
      <c r="I75" s="110" t="s">
        <v>695</v>
      </c>
      <c r="J75" s="109" t="s">
        <v>554</v>
      </c>
      <c r="K75" s="109" t="s">
        <v>562</v>
      </c>
      <c r="O75" s="82">
        <f>IF(Lista_de_contribuições[[#This Row],[Posicionamento da Anvisa]]&lt;&gt;"",1,0)</f>
        <v>1</v>
      </c>
    </row>
    <row r="76" spans="2:15" ht="108.75" thickBot="1" x14ac:dyDescent="0.25">
      <c r="B76" s="101">
        <v>304</v>
      </c>
      <c r="C76" s="60" t="s">
        <v>513</v>
      </c>
      <c r="D76" s="60" t="s">
        <v>513</v>
      </c>
      <c r="E76" s="60" t="s">
        <v>693</v>
      </c>
      <c r="F76" s="60" t="s">
        <v>694</v>
      </c>
      <c r="G76" s="60" t="s">
        <v>694</v>
      </c>
      <c r="H76" s="60" t="s">
        <v>32</v>
      </c>
      <c r="I76" s="115" t="s">
        <v>844</v>
      </c>
      <c r="J76" s="109" t="s">
        <v>554</v>
      </c>
      <c r="K76" s="109" t="s">
        <v>562</v>
      </c>
      <c r="O76" s="82">
        <f>IF(Lista_de_contribuições[[#This Row],[Posicionamento da Anvisa]]&lt;&gt;"",1,0)</f>
        <v>1</v>
      </c>
    </row>
    <row r="77" spans="2:15" ht="180.75" thickBot="1" x14ac:dyDescent="0.25">
      <c r="B77" s="101">
        <v>304</v>
      </c>
      <c r="C77" s="60" t="s">
        <v>513</v>
      </c>
      <c r="D77" s="60" t="s">
        <v>513</v>
      </c>
      <c r="E77" s="60" t="s">
        <v>698</v>
      </c>
      <c r="F77" s="60" t="s">
        <v>697</v>
      </c>
      <c r="G77" s="60" t="s">
        <v>696</v>
      </c>
      <c r="H77" s="60" t="s">
        <v>32</v>
      </c>
      <c r="I77" s="114" t="s">
        <v>894</v>
      </c>
      <c r="J77" s="109" t="s">
        <v>554</v>
      </c>
      <c r="K77" s="109" t="s">
        <v>562</v>
      </c>
      <c r="O77" s="82">
        <f>IF(Lista_de_contribuições[[#This Row],[Posicionamento da Anvisa]]&lt;&gt;"",1,0)</f>
        <v>1</v>
      </c>
    </row>
    <row r="78" spans="2:15" ht="132.75" thickBot="1" x14ac:dyDescent="0.25">
      <c r="B78" s="101">
        <v>304</v>
      </c>
      <c r="C78" s="60" t="s">
        <v>513</v>
      </c>
      <c r="D78" s="60" t="s">
        <v>513</v>
      </c>
      <c r="E78" s="60" t="s">
        <v>699</v>
      </c>
      <c r="F78" s="60" t="s">
        <v>700</v>
      </c>
      <c r="G78" s="60" t="s">
        <v>665</v>
      </c>
      <c r="H78" s="60" t="s">
        <v>32</v>
      </c>
      <c r="I78" s="60" t="s">
        <v>845</v>
      </c>
      <c r="J78" s="109" t="s">
        <v>554</v>
      </c>
      <c r="K78" s="109" t="s">
        <v>562</v>
      </c>
      <c r="O78" s="82">
        <f>IF(Lista_de_contribuições[[#This Row],[Posicionamento da Anvisa]]&lt;&gt;"",1,0)</f>
        <v>1</v>
      </c>
    </row>
    <row r="79" spans="2:15" ht="84.75" thickBot="1" x14ac:dyDescent="0.25">
      <c r="B79" s="101">
        <v>304</v>
      </c>
      <c r="C79" s="60" t="s">
        <v>513</v>
      </c>
      <c r="D79" s="60" t="s">
        <v>513</v>
      </c>
      <c r="E79" s="60" t="s">
        <v>701</v>
      </c>
      <c r="F79" s="60" t="s">
        <v>846</v>
      </c>
      <c r="G79" s="60" t="s">
        <v>704</v>
      </c>
      <c r="H79" s="60" t="s">
        <v>32</v>
      </c>
      <c r="I79" s="115" t="s">
        <v>703</v>
      </c>
      <c r="J79" s="109" t="s">
        <v>554</v>
      </c>
      <c r="K79" s="109" t="s">
        <v>562</v>
      </c>
      <c r="O79" s="82">
        <f>IF(Lista_de_contribuições[[#This Row],[Posicionamento da Anvisa]]&lt;&gt;"",1,0)</f>
        <v>1</v>
      </c>
    </row>
    <row r="80" spans="2:15" ht="36.75" thickBot="1" x14ac:dyDescent="0.25">
      <c r="B80" s="101">
        <v>304</v>
      </c>
      <c r="C80" s="60" t="s">
        <v>513</v>
      </c>
      <c r="D80" s="60" t="s">
        <v>513</v>
      </c>
      <c r="E80" s="60" t="s">
        <v>702</v>
      </c>
      <c r="F80" s="60" t="s">
        <v>705</v>
      </c>
      <c r="G80" s="60" t="s">
        <v>706</v>
      </c>
      <c r="H80" s="60" t="s">
        <v>48</v>
      </c>
      <c r="I80" s="114" t="s">
        <v>847</v>
      </c>
      <c r="J80" s="60" t="s">
        <v>706</v>
      </c>
      <c r="K80" s="60" t="s">
        <v>706</v>
      </c>
      <c r="O80" s="82">
        <f>IF(Lista_de_contribuições[[#This Row],[Posicionamento da Anvisa]]&lt;&gt;"",1,0)</f>
        <v>1</v>
      </c>
    </row>
    <row r="81" spans="2:15" ht="15" thickBot="1" x14ac:dyDescent="0.25">
      <c r="B81" s="101">
        <v>304</v>
      </c>
      <c r="C81" s="60" t="s">
        <v>513</v>
      </c>
      <c r="D81" s="60" t="s">
        <v>513</v>
      </c>
      <c r="E81" s="60" t="s">
        <v>589</v>
      </c>
      <c r="F81" s="60" t="s">
        <v>707</v>
      </c>
      <c r="G81" s="60" t="s">
        <v>706</v>
      </c>
      <c r="H81" s="60" t="s">
        <v>77</v>
      </c>
      <c r="I81" s="60" t="s">
        <v>706</v>
      </c>
      <c r="J81" s="60" t="s">
        <v>706</v>
      </c>
      <c r="K81" s="60" t="s">
        <v>706</v>
      </c>
      <c r="O81" s="82">
        <f>IF(Lista_de_contribuições[[#This Row],[Posicionamento da Anvisa]]&lt;&gt;"",1,0)</f>
        <v>1</v>
      </c>
    </row>
    <row r="82" spans="2:15" ht="60.75" thickBot="1" x14ac:dyDescent="0.25">
      <c r="B82" s="101">
        <v>304</v>
      </c>
      <c r="C82" s="60" t="s">
        <v>513</v>
      </c>
      <c r="D82" s="60" t="s">
        <v>513</v>
      </c>
      <c r="E82" s="60" t="s">
        <v>708</v>
      </c>
      <c r="F82" s="60" t="s">
        <v>848</v>
      </c>
      <c r="G82" s="60" t="s">
        <v>849</v>
      </c>
      <c r="H82" s="60" t="s">
        <v>30</v>
      </c>
      <c r="I82" s="114" t="s">
        <v>850</v>
      </c>
      <c r="J82" s="109" t="s">
        <v>540</v>
      </c>
      <c r="K82" s="87" t="s">
        <v>851</v>
      </c>
      <c r="O82" s="82">
        <f>IF(Lista_de_contribuições[[#This Row],[Posicionamento da Anvisa]]&lt;&gt;"",1,0)</f>
        <v>1</v>
      </c>
    </row>
    <row r="83" spans="2:15" ht="48.75" thickBot="1" x14ac:dyDescent="0.25">
      <c r="B83" s="101">
        <v>304</v>
      </c>
      <c r="C83" s="60" t="s">
        <v>513</v>
      </c>
      <c r="D83" s="60" t="s">
        <v>513</v>
      </c>
      <c r="E83" s="60" t="s">
        <v>710</v>
      </c>
      <c r="F83" s="60" t="s">
        <v>852</v>
      </c>
      <c r="G83" s="60" t="s">
        <v>709</v>
      </c>
      <c r="H83" s="60" t="s">
        <v>32</v>
      </c>
      <c r="I83" s="115" t="s">
        <v>853</v>
      </c>
      <c r="J83" s="109" t="s">
        <v>554</v>
      </c>
      <c r="K83" s="109" t="s">
        <v>562</v>
      </c>
      <c r="O83" s="82">
        <f>IF(Lista_de_contribuições[[#This Row],[Posicionamento da Anvisa]]&lt;&gt;"",1,0)</f>
        <v>1</v>
      </c>
    </row>
    <row r="84" spans="2:15" ht="108.75" thickBot="1" x14ac:dyDescent="0.25">
      <c r="B84" s="101">
        <v>304</v>
      </c>
      <c r="C84" s="60" t="s">
        <v>513</v>
      </c>
      <c r="D84" s="60" t="s">
        <v>513</v>
      </c>
      <c r="E84" s="60" t="s">
        <v>590</v>
      </c>
      <c r="F84" s="60" t="s">
        <v>712</v>
      </c>
      <c r="G84" s="60" t="s">
        <v>711</v>
      </c>
      <c r="H84" s="60" t="s">
        <v>32</v>
      </c>
      <c r="I84" s="114" t="s">
        <v>854</v>
      </c>
      <c r="J84" s="109" t="s">
        <v>554</v>
      </c>
      <c r="K84" s="109" t="s">
        <v>562</v>
      </c>
      <c r="O84" s="82">
        <f>IF(Lista_de_contribuições[[#This Row],[Posicionamento da Anvisa]]&lt;&gt;"",1,0)</f>
        <v>1</v>
      </c>
    </row>
    <row r="85" spans="2:15" ht="144.75" thickBot="1" x14ac:dyDescent="0.25">
      <c r="B85" s="101">
        <v>304</v>
      </c>
      <c r="C85" s="60" t="s">
        <v>513</v>
      </c>
      <c r="D85" s="60" t="s">
        <v>513</v>
      </c>
      <c r="E85" s="60" t="s">
        <v>535</v>
      </c>
      <c r="F85" s="60" t="s">
        <v>713</v>
      </c>
      <c r="G85" s="60" t="s">
        <v>714</v>
      </c>
      <c r="H85" s="60" t="s">
        <v>32</v>
      </c>
      <c r="I85" s="115" t="s">
        <v>855</v>
      </c>
      <c r="J85" s="109" t="s">
        <v>554</v>
      </c>
      <c r="K85" s="109" t="s">
        <v>562</v>
      </c>
      <c r="O85" s="82">
        <f>IF(Lista_de_contribuições[[#This Row],[Posicionamento da Anvisa]]&lt;&gt;"",1,0)</f>
        <v>1</v>
      </c>
    </row>
    <row r="86" spans="2:15" ht="72.75" thickBot="1" x14ac:dyDescent="0.25">
      <c r="B86" s="101">
        <v>305</v>
      </c>
      <c r="C86" s="60" t="s">
        <v>514</v>
      </c>
      <c r="D86" s="60" t="s">
        <v>514</v>
      </c>
      <c r="E86" s="60" t="s">
        <v>715</v>
      </c>
      <c r="F86" s="60" t="s">
        <v>717</v>
      </c>
      <c r="G86" s="60" t="s">
        <v>716</v>
      </c>
      <c r="H86" s="60" t="s">
        <v>32</v>
      </c>
      <c r="I86" s="114" t="s">
        <v>856</v>
      </c>
      <c r="J86" s="109" t="s">
        <v>554</v>
      </c>
      <c r="K86" s="109" t="s">
        <v>562</v>
      </c>
      <c r="O86" s="82">
        <f>IF(Lista_de_contribuições[[#This Row],[Posicionamento da Anvisa]]&lt;&gt;"",1,0)</f>
        <v>1</v>
      </c>
    </row>
    <row r="87" spans="2:15" ht="72.75" thickBot="1" x14ac:dyDescent="0.25">
      <c r="B87" s="101">
        <v>305</v>
      </c>
      <c r="C87" s="60" t="s">
        <v>514</v>
      </c>
      <c r="D87" s="60" t="s">
        <v>514</v>
      </c>
      <c r="E87" s="60" t="s">
        <v>570</v>
      </c>
      <c r="F87" s="60" t="s">
        <v>857</v>
      </c>
      <c r="G87" s="60" t="s">
        <v>859</v>
      </c>
      <c r="H87" s="60" t="s">
        <v>32</v>
      </c>
      <c r="I87" s="114" t="s">
        <v>858</v>
      </c>
      <c r="J87" s="109" t="s">
        <v>554</v>
      </c>
      <c r="K87" s="109" t="s">
        <v>562</v>
      </c>
      <c r="O87" s="82">
        <f>IF(Lista_de_contribuições[[#This Row],[Posicionamento da Anvisa]]&lt;&gt;"",1,0)</f>
        <v>1</v>
      </c>
    </row>
    <row r="88" spans="2:15" ht="48.75" thickBot="1" x14ac:dyDescent="0.25">
      <c r="B88" s="101">
        <v>305</v>
      </c>
      <c r="C88" s="60" t="s">
        <v>514</v>
      </c>
      <c r="D88" s="60" t="s">
        <v>514</v>
      </c>
      <c r="E88" s="60" t="s">
        <v>573</v>
      </c>
      <c r="F88" s="60" t="s">
        <v>720</v>
      </c>
      <c r="G88" s="60" t="s">
        <v>721</v>
      </c>
      <c r="H88" s="60" t="s">
        <v>32</v>
      </c>
      <c r="I88" s="60" t="s">
        <v>860</v>
      </c>
      <c r="J88" s="109" t="s">
        <v>554</v>
      </c>
      <c r="K88" s="109" t="s">
        <v>562</v>
      </c>
      <c r="O88" s="82">
        <f>IF(Lista_de_contribuições[[#This Row],[Posicionamento da Anvisa]]&lt;&gt;"",1,0)</f>
        <v>1</v>
      </c>
    </row>
    <row r="89" spans="2:15" ht="84.75" thickBot="1" x14ac:dyDescent="0.25">
      <c r="B89" s="101">
        <v>305</v>
      </c>
      <c r="C89" s="60" t="s">
        <v>514</v>
      </c>
      <c r="D89" s="60" t="s">
        <v>514</v>
      </c>
      <c r="E89" s="60" t="s">
        <v>724</v>
      </c>
      <c r="F89" s="60" t="s">
        <v>722</v>
      </c>
      <c r="G89" s="60" t="s">
        <v>723</v>
      </c>
      <c r="H89" s="60" t="s">
        <v>32</v>
      </c>
      <c r="I89" s="114" t="s">
        <v>861</v>
      </c>
      <c r="J89" s="109" t="s">
        <v>554</v>
      </c>
      <c r="K89" s="109" t="s">
        <v>562</v>
      </c>
      <c r="O89" s="82">
        <f>IF(Lista_de_contribuições[[#This Row],[Posicionamento da Anvisa]]&lt;&gt;"",1,0)</f>
        <v>1</v>
      </c>
    </row>
    <row r="90" spans="2:15" ht="96.75" thickBot="1" x14ac:dyDescent="0.25">
      <c r="B90" s="101">
        <v>305</v>
      </c>
      <c r="C90" s="60" t="s">
        <v>514</v>
      </c>
      <c r="D90" s="60" t="s">
        <v>514</v>
      </c>
      <c r="E90" s="60" t="s">
        <v>530</v>
      </c>
      <c r="F90" s="60" t="s">
        <v>726</v>
      </c>
      <c r="G90" s="60" t="s">
        <v>725</v>
      </c>
      <c r="H90" s="60" t="s">
        <v>32</v>
      </c>
      <c r="I90" s="115" t="s">
        <v>727</v>
      </c>
      <c r="J90" s="109" t="s">
        <v>554</v>
      </c>
      <c r="K90" s="109" t="s">
        <v>562</v>
      </c>
      <c r="O90" s="82">
        <f>IF(Lista_de_contribuições[[#This Row],[Posicionamento da Anvisa]]&lt;&gt;"",1,0)</f>
        <v>1</v>
      </c>
    </row>
    <row r="91" spans="2:15" ht="120.75" thickBot="1" x14ac:dyDescent="0.25">
      <c r="B91" s="101">
        <v>305</v>
      </c>
      <c r="C91" s="60" t="s">
        <v>514</v>
      </c>
      <c r="D91" s="60" t="s">
        <v>514</v>
      </c>
      <c r="E91" s="60" t="s">
        <v>728</v>
      </c>
      <c r="F91" s="60" t="s">
        <v>867</v>
      </c>
      <c r="G91" s="60" t="s">
        <v>706</v>
      </c>
      <c r="H91" s="60" t="s">
        <v>48</v>
      </c>
      <c r="I91" s="60" t="s">
        <v>862</v>
      </c>
      <c r="J91" s="60" t="s">
        <v>706</v>
      </c>
      <c r="K91" s="60" t="s">
        <v>706</v>
      </c>
      <c r="O91" s="82">
        <f>IF(Lista_de_contribuições[[#This Row],[Posicionamento da Anvisa]]&lt;&gt;"",1,0)</f>
        <v>1</v>
      </c>
    </row>
    <row r="92" spans="2:15" ht="72.75" thickBot="1" x14ac:dyDescent="0.25">
      <c r="B92" s="101">
        <v>305</v>
      </c>
      <c r="C92" s="60" t="s">
        <v>514</v>
      </c>
      <c r="D92" s="60" t="s">
        <v>514</v>
      </c>
      <c r="E92" s="60" t="s">
        <v>531</v>
      </c>
      <c r="F92" s="60" t="s">
        <v>729</v>
      </c>
      <c r="G92" s="60" t="s">
        <v>706</v>
      </c>
      <c r="H92" s="60" t="s">
        <v>78</v>
      </c>
      <c r="I92" s="114" t="s">
        <v>730</v>
      </c>
      <c r="J92" s="87" t="s">
        <v>864</v>
      </c>
      <c r="K92" s="87" t="s">
        <v>863</v>
      </c>
      <c r="O92" s="82">
        <f>IF(Lista_de_contribuições[[#This Row],[Posicionamento da Anvisa]]&lt;&gt;"",1,0)</f>
        <v>1</v>
      </c>
    </row>
    <row r="93" spans="2:15" ht="168.75" thickBot="1" x14ac:dyDescent="0.25">
      <c r="B93" s="101">
        <v>305</v>
      </c>
      <c r="C93" s="60" t="s">
        <v>514</v>
      </c>
      <c r="D93" s="60" t="s">
        <v>514</v>
      </c>
      <c r="E93" s="60" t="s">
        <v>741</v>
      </c>
      <c r="F93" s="60" t="s">
        <v>731</v>
      </c>
      <c r="G93" s="60" t="s">
        <v>732</v>
      </c>
      <c r="H93" s="60" t="s">
        <v>32</v>
      </c>
      <c r="I93" s="114" t="s">
        <v>865</v>
      </c>
      <c r="J93" s="109" t="s">
        <v>554</v>
      </c>
      <c r="K93" s="109" t="s">
        <v>562</v>
      </c>
      <c r="O93" s="82">
        <f>IF(Lista_de_contribuições[[#This Row],[Posicionamento da Anvisa]]&lt;&gt;"",1,0)</f>
        <v>1</v>
      </c>
    </row>
    <row r="94" spans="2:15" ht="96.75" thickBot="1" x14ac:dyDescent="0.25">
      <c r="B94" s="101">
        <v>305</v>
      </c>
      <c r="C94" s="60" t="s">
        <v>514</v>
      </c>
      <c r="D94" s="60" t="s">
        <v>514</v>
      </c>
      <c r="E94" s="60" t="s">
        <v>733</v>
      </c>
      <c r="F94" s="60" t="s">
        <v>866</v>
      </c>
      <c r="G94" s="60" t="s">
        <v>706</v>
      </c>
      <c r="H94" s="60" t="s">
        <v>48</v>
      </c>
      <c r="I94" s="60" t="s">
        <v>862</v>
      </c>
      <c r="J94" s="60" t="s">
        <v>706</v>
      </c>
      <c r="K94" s="60" t="s">
        <v>706</v>
      </c>
      <c r="O94" s="82">
        <f>IF(Lista_de_contribuições[[#This Row],[Posicionamento da Anvisa]]&lt;&gt;"",1,0)</f>
        <v>1</v>
      </c>
    </row>
    <row r="95" spans="2:15" ht="84.75" thickBot="1" x14ac:dyDescent="0.25">
      <c r="B95" s="101">
        <v>305</v>
      </c>
      <c r="C95" s="60" t="s">
        <v>514</v>
      </c>
      <c r="D95" s="60" t="s">
        <v>514</v>
      </c>
      <c r="E95" s="60" t="s">
        <v>734</v>
      </c>
      <c r="F95" s="60" t="s">
        <v>736</v>
      </c>
      <c r="G95" s="60" t="s">
        <v>735</v>
      </c>
      <c r="H95" s="60" t="s">
        <v>32</v>
      </c>
      <c r="I95" s="115" t="s">
        <v>868</v>
      </c>
      <c r="J95" s="109" t="s">
        <v>554</v>
      </c>
      <c r="K95" s="109" t="s">
        <v>562</v>
      </c>
      <c r="O95" s="82">
        <f>IF(Lista_de_contribuições[[#This Row],[Posicionamento da Anvisa]]&lt;&gt;"",1,0)</f>
        <v>1</v>
      </c>
    </row>
    <row r="96" spans="2:15" ht="84.75" thickBot="1" x14ac:dyDescent="0.25">
      <c r="B96" s="101">
        <v>305</v>
      </c>
      <c r="C96" s="60" t="s">
        <v>514</v>
      </c>
      <c r="D96" s="60" t="s">
        <v>514</v>
      </c>
      <c r="E96" s="60" t="s">
        <v>737</v>
      </c>
      <c r="F96" s="60" t="s">
        <v>738</v>
      </c>
      <c r="G96" s="60" t="s">
        <v>739</v>
      </c>
      <c r="H96" s="60" t="s">
        <v>32</v>
      </c>
      <c r="I96" s="114" t="s">
        <v>740</v>
      </c>
      <c r="J96" s="109" t="s">
        <v>554</v>
      </c>
      <c r="K96" s="109" t="s">
        <v>562</v>
      </c>
      <c r="O96" s="82">
        <f>IF(Lista_de_contribuições[[#This Row],[Posicionamento da Anvisa]]&lt;&gt;"",1,0)</f>
        <v>1</v>
      </c>
    </row>
    <row r="97" spans="2:15" ht="48.75" thickBot="1" x14ac:dyDescent="0.25">
      <c r="B97" s="95">
        <v>310</v>
      </c>
      <c r="C97" s="60" t="s">
        <v>515</v>
      </c>
      <c r="D97" s="60" t="s">
        <v>515</v>
      </c>
      <c r="E97" s="60" t="s">
        <v>639</v>
      </c>
      <c r="F97" s="60" t="s">
        <v>742</v>
      </c>
      <c r="G97" s="60" t="s">
        <v>869</v>
      </c>
      <c r="H97" s="60" t="s">
        <v>77</v>
      </c>
      <c r="I97" s="60" t="s">
        <v>870</v>
      </c>
      <c r="J97" s="109" t="s">
        <v>554</v>
      </c>
      <c r="K97" s="109" t="s">
        <v>562</v>
      </c>
      <c r="O97" s="82">
        <f>IF(Lista_de_contribuições[[#This Row],[Posicionamento da Anvisa]]&lt;&gt;"",1,0)</f>
        <v>1</v>
      </c>
    </row>
    <row r="98" spans="2:15" ht="120.75" thickBot="1" x14ac:dyDescent="0.25">
      <c r="B98" s="95">
        <v>310</v>
      </c>
      <c r="C98" s="60" t="s">
        <v>515</v>
      </c>
      <c r="D98" s="60" t="s">
        <v>515</v>
      </c>
      <c r="E98" s="60" t="s">
        <v>745</v>
      </c>
      <c r="F98" s="60" t="s">
        <v>743</v>
      </c>
      <c r="G98" s="60" t="s">
        <v>744</v>
      </c>
      <c r="H98" s="60" t="s">
        <v>32</v>
      </c>
      <c r="I98" s="119" t="s">
        <v>871</v>
      </c>
      <c r="J98" s="109" t="s">
        <v>554</v>
      </c>
      <c r="K98" s="109" t="s">
        <v>562</v>
      </c>
      <c r="O98" s="82">
        <f>IF(Lista_de_contribuições[[#This Row],[Posicionamento da Anvisa]]&lt;&gt;"",1,0)</f>
        <v>1</v>
      </c>
    </row>
    <row r="99" spans="2:15" ht="192.75" thickBot="1" x14ac:dyDescent="0.25">
      <c r="B99" s="95">
        <v>310</v>
      </c>
      <c r="C99" s="60" t="s">
        <v>515</v>
      </c>
      <c r="D99" s="60" t="s">
        <v>515</v>
      </c>
      <c r="E99" s="60" t="s">
        <v>748</v>
      </c>
      <c r="F99" s="60" t="s">
        <v>746</v>
      </c>
      <c r="G99" s="60" t="s">
        <v>747</v>
      </c>
      <c r="H99" s="60" t="s">
        <v>32</v>
      </c>
      <c r="I99" s="119" t="s">
        <v>872</v>
      </c>
      <c r="J99" s="109" t="s">
        <v>554</v>
      </c>
      <c r="K99" s="109" t="s">
        <v>562</v>
      </c>
      <c r="O99" s="82">
        <f>IF(Lista_de_contribuições[[#This Row],[Posicionamento da Anvisa]]&lt;&gt;"",1,0)</f>
        <v>1</v>
      </c>
    </row>
    <row r="100" spans="2:15" ht="96.75" thickBot="1" x14ac:dyDescent="0.25">
      <c r="B100" s="95">
        <v>310</v>
      </c>
      <c r="C100" s="60" t="s">
        <v>515</v>
      </c>
      <c r="D100" s="60" t="s">
        <v>515</v>
      </c>
      <c r="E100" s="60" t="s">
        <v>752</v>
      </c>
      <c r="F100" s="60" t="s">
        <v>751</v>
      </c>
      <c r="G100" s="60" t="s">
        <v>749</v>
      </c>
      <c r="H100" s="60" t="s">
        <v>32</v>
      </c>
      <c r="I100" s="60" t="s">
        <v>750</v>
      </c>
      <c r="J100" s="109" t="s">
        <v>554</v>
      </c>
      <c r="K100" s="109" t="s">
        <v>562</v>
      </c>
      <c r="O100" s="82">
        <f>IF(Lista_de_contribuições[[#This Row],[Posicionamento da Anvisa]]&lt;&gt;"",1,0)</f>
        <v>1</v>
      </c>
    </row>
    <row r="101" spans="2:15" ht="36.75" thickBot="1" x14ac:dyDescent="0.25">
      <c r="B101" s="95">
        <v>310</v>
      </c>
      <c r="C101" s="60" t="s">
        <v>515</v>
      </c>
      <c r="D101" s="60" t="s">
        <v>515</v>
      </c>
      <c r="E101" s="60" t="s">
        <v>678</v>
      </c>
      <c r="F101" s="60" t="s">
        <v>753</v>
      </c>
      <c r="G101" s="60" t="s">
        <v>406</v>
      </c>
      <c r="H101" s="60" t="s">
        <v>32</v>
      </c>
      <c r="I101" s="120" t="s">
        <v>873</v>
      </c>
      <c r="J101" s="109" t="s">
        <v>554</v>
      </c>
      <c r="K101" s="109" t="s">
        <v>562</v>
      </c>
      <c r="O101" s="82">
        <f>IF(Lista_de_contribuições[[#This Row],[Posicionamento da Anvisa]]&lt;&gt;"",1,0)</f>
        <v>1</v>
      </c>
    </row>
    <row r="102" spans="2:15" ht="48.75" thickBot="1" x14ac:dyDescent="0.25">
      <c r="B102" s="95">
        <v>310</v>
      </c>
      <c r="C102" s="60" t="s">
        <v>515</v>
      </c>
      <c r="D102" s="60" t="s">
        <v>515</v>
      </c>
      <c r="E102" s="60" t="s">
        <v>756</v>
      </c>
      <c r="F102" s="60" t="s">
        <v>754</v>
      </c>
      <c r="G102" s="60" t="s">
        <v>755</v>
      </c>
      <c r="H102" s="60" t="s">
        <v>32</v>
      </c>
      <c r="I102" s="119" t="s">
        <v>757</v>
      </c>
      <c r="J102" s="109" t="s">
        <v>554</v>
      </c>
      <c r="K102" s="109" t="s">
        <v>562</v>
      </c>
      <c r="O102" s="82">
        <f>IF(Lista_de_contribuições[[#This Row],[Posicionamento da Anvisa]]&lt;&gt;"",1,0)</f>
        <v>1</v>
      </c>
    </row>
    <row r="103" spans="2:15" ht="60.75" thickBot="1" x14ac:dyDescent="0.25">
      <c r="B103" s="95">
        <v>310</v>
      </c>
      <c r="C103" s="60" t="s">
        <v>515</v>
      </c>
      <c r="D103" s="60" t="s">
        <v>515</v>
      </c>
      <c r="E103" s="60" t="s">
        <v>679</v>
      </c>
      <c r="F103" s="60" t="s">
        <v>758</v>
      </c>
      <c r="G103" s="60" t="s">
        <v>739</v>
      </c>
      <c r="H103" s="60" t="s">
        <v>31</v>
      </c>
      <c r="I103" s="60" t="s">
        <v>760</v>
      </c>
      <c r="J103" s="87" t="s">
        <v>759</v>
      </c>
      <c r="K103" s="87" t="s">
        <v>683</v>
      </c>
      <c r="O103" s="82">
        <f>IF(Lista_de_contribuições[[#This Row],[Posicionamento da Anvisa]]&lt;&gt;"",1,0)</f>
        <v>1</v>
      </c>
    </row>
    <row r="104" spans="2:15" ht="24.75" thickBot="1" x14ac:dyDescent="0.25">
      <c r="B104" s="95">
        <v>310</v>
      </c>
      <c r="C104" s="60" t="s">
        <v>515</v>
      </c>
      <c r="D104" s="60" t="s">
        <v>515</v>
      </c>
      <c r="E104" s="60" t="s">
        <v>686</v>
      </c>
      <c r="F104" s="60" t="s">
        <v>761</v>
      </c>
      <c r="G104" s="60" t="s">
        <v>739</v>
      </c>
      <c r="H104" s="60" t="s">
        <v>32</v>
      </c>
      <c r="I104" s="60" t="s">
        <v>874</v>
      </c>
      <c r="J104" s="109" t="s">
        <v>554</v>
      </c>
      <c r="K104" s="109" t="s">
        <v>562</v>
      </c>
      <c r="O104" s="82">
        <f>IF(Lista_de_contribuições[[#This Row],[Posicionamento da Anvisa]]&lt;&gt;"",1,0)</f>
        <v>1</v>
      </c>
    </row>
    <row r="105" spans="2:15" ht="36.75" thickBot="1" x14ac:dyDescent="0.25">
      <c r="B105" s="95">
        <v>310</v>
      </c>
      <c r="C105" s="60" t="s">
        <v>515</v>
      </c>
      <c r="D105" s="60" t="s">
        <v>515</v>
      </c>
      <c r="E105" s="60" t="s">
        <v>764</v>
      </c>
      <c r="F105" s="60" t="s">
        <v>875</v>
      </c>
      <c r="G105" s="60" t="s">
        <v>762</v>
      </c>
      <c r="H105" s="60" t="s">
        <v>32</v>
      </c>
      <c r="I105" s="120" t="s">
        <v>763</v>
      </c>
      <c r="J105" s="109" t="s">
        <v>554</v>
      </c>
      <c r="K105" s="109" t="s">
        <v>562</v>
      </c>
      <c r="O105" s="82">
        <f>IF(Lista_de_contribuições[[#This Row],[Posicionamento da Anvisa]]&lt;&gt;"",1,0)</f>
        <v>1</v>
      </c>
    </row>
    <row r="106" spans="2:15" ht="24.75" thickBot="1" x14ac:dyDescent="0.25">
      <c r="B106" s="95">
        <v>310</v>
      </c>
      <c r="C106" s="60" t="s">
        <v>515</v>
      </c>
      <c r="D106" s="60" t="s">
        <v>515</v>
      </c>
      <c r="E106" s="60" t="s">
        <v>629</v>
      </c>
      <c r="F106" s="60" t="s">
        <v>765</v>
      </c>
      <c r="G106" s="60" t="s">
        <v>739</v>
      </c>
      <c r="H106" s="60" t="s">
        <v>32</v>
      </c>
      <c r="I106" s="60" t="s">
        <v>874</v>
      </c>
      <c r="J106" s="109" t="s">
        <v>554</v>
      </c>
      <c r="K106" s="109" t="s">
        <v>562</v>
      </c>
      <c r="O106" s="82">
        <f>IF(Lista_de_contribuições[[#This Row],[Posicionamento da Anvisa]]&lt;&gt;"",1,0)</f>
        <v>1</v>
      </c>
    </row>
    <row r="107" spans="2:15" ht="168.75" thickBot="1" x14ac:dyDescent="0.25">
      <c r="B107" s="95">
        <v>310</v>
      </c>
      <c r="C107" s="60" t="s">
        <v>515</v>
      </c>
      <c r="D107" s="60" t="s">
        <v>515</v>
      </c>
      <c r="E107" s="60" t="s">
        <v>768</v>
      </c>
      <c r="F107" s="60" t="s">
        <v>767</v>
      </c>
      <c r="G107" s="60" t="s">
        <v>766</v>
      </c>
      <c r="H107" s="60" t="s">
        <v>32</v>
      </c>
      <c r="I107" s="60" t="s">
        <v>876</v>
      </c>
      <c r="J107" s="109" t="s">
        <v>554</v>
      </c>
      <c r="K107" s="109" t="s">
        <v>562</v>
      </c>
      <c r="O107" s="82">
        <f>IF(Lista_de_contribuições[[#This Row],[Posicionamento da Anvisa]]&lt;&gt;"",1,0)</f>
        <v>1</v>
      </c>
    </row>
    <row r="108" spans="2:15" ht="48.75" thickBot="1" x14ac:dyDescent="0.25">
      <c r="B108" s="95">
        <v>310</v>
      </c>
      <c r="C108" s="60" t="s">
        <v>515</v>
      </c>
      <c r="D108" s="60" t="s">
        <v>515</v>
      </c>
      <c r="E108" s="60" t="s">
        <v>632</v>
      </c>
      <c r="F108" s="60" t="s">
        <v>769</v>
      </c>
      <c r="G108" s="60" t="s">
        <v>739</v>
      </c>
      <c r="H108" s="60" t="s">
        <v>32</v>
      </c>
      <c r="I108" s="114" t="s">
        <v>877</v>
      </c>
      <c r="J108" s="109" t="s">
        <v>554</v>
      </c>
      <c r="K108" s="109" t="s">
        <v>562</v>
      </c>
      <c r="O108" s="82">
        <f>IF(Lista_de_contribuições[[#This Row],[Posicionamento da Anvisa]]&lt;&gt;"",1,0)</f>
        <v>1</v>
      </c>
    </row>
    <row r="109" spans="2:15" ht="168.75" thickBot="1" x14ac:dyDescent="0.25">
      <c r="B109" s="95">
        <v>310</v>
      </c>
      <c r="C109" s="60" t="s">
        <v>515</v>
      </c>
      <c r="D109" s="60" t="s">
        <v>515</v>
      </c>
      <c r="E109" s="60" t="s">
        <v>650</v>
      </c>
      <c r="F109" s="60" t="s">
        <v>878</v>
      </c>
      <c r="G109" s="60" t="s">
        <v>739</v>
      </c>
      <c r="H109" s="60" t="s">
        <v>48</v>
      </c>
      <c r="I109" s="60" t="s">
        <v>770</v>
      </c>
      <c r="J109" s="60" t="s">
        <v>706</v>
      </c>
      <c r="K109" s="60" t="s">
        <v>706</v>
      </c>
      <c r="O109" s="82">
        <f>IF(Lista_de_contribuições[[#This Row],[Posicionamento da Anvisa]]&lt;&gt;"",1,0)</f>
        <v>1</v>
      </c>
    </row>
    <row r="110" spans="2:15" ht="96.75" thickBot="1" x14ac:dyDescent="0.25">
      <c r="B110" s="95">
        <v>310</v>
      </c>
      <c r="C110" s="60" t="s">
        <v>515</v>
      </c>
      <c r="D110" s="60" t="s">
        <v>515</v>
      </c>
      <c r="E110" s="60" t="s">
        <v>771</v>
      </c>
      <c r="F110" s="60" t="s">
        <v>773</v>
      </c>
      <c r="G110" s="60" t="s">
        <v>739</v>
      </c>
      <c r="H110" s="60" t="s">
        <v>32</v>
      </c>
      <c r="I110" s="60" t="s">
        <v>772</v>
      </c>
      <c r="J110" s="109" t="s">
        <v>554</v>
      </c>
      <c r="K110" s="109" t="s">
        <v>562</v>
      </c>
      <c r="O110" s="82">
        <f>IF(Lista_de_contribuições[[#This Row],[Posicionamento da Anvisa]]&lt;&gt;"",1,0)</f>
        <v>1</v>
      </c>
    </row>
    <row r="111" spans="2:15" ht="168.75" thickBot="1" x14ac:dyDescent="0.25">
      <c r="B111" s="95">
        <v>310</v>
      </c>
      <c r="C111" s="60" t="s">
        <v>515</v>
      </c>
      <c r="D111" s="60" t="s">
        <v>515</v>
      </c>
      <c r="E111" s="60" t="s">
        <v>775</v>
      </c>
      <c r="F111" s="60" t="s">
        <v>774</v>
      </c>
      <c r="G111" s="60" t="s">
        <v>776</v>
      </c>
      <c r="H111" s="60" t="s">
        <v>32</v>
      </c>
      <c r="I111" s="60" t="s">
        <v>876</v>
      </c>
      <c r="J111" s="109" t="s">
        <v>554</v>
      </c>
      <c r="K111" s="109" t="s">
        <v>562</v>
      </c>
      <c r="O111" s="82">
        <f>IF(Lista_de_contribuições[[#This Row],[Posicionamento da Anvisa]]&lt;&gt;"",1,0)</f>
        <v>1</v>
      </c>
    </row>
    <row r="112" spans="2:15" ht="264.75" thickBot="1" x14ac:dyDescent="0.25">
      <c r="B112" s="95">
        <v>310</v>
      </c>
      <c r="C112" s="60" t="s">
        <v>515</v>
      </c>
      <c r="D112" s="60" t="s">
        <v>515</v>
      </c>
      <c r="E112" s="60" t="s">
        <v>777</v>
      </c>
      <c r="F112" s="60" t="s">
        <v>879</v>
      </c>
      <c r="G112" s="60" t="s">
        <v>880</v>
      </c>
      <c r="H112" s="60" t="s">
        <v>32</v>
      </c>
      <c r="I112" s="60" t="s">
        <v>780</v>
      </c>
      <c r="J112" s="109" t="s">
        <v>554</v>
      </c>
      <c r="K112" s="109" t="s">
        <v>562</v>
      </c>
      <c r="O112" s="82">
        <f>IF(Lista_de_contribuições[[#This Row],[Posicionamento da Anvisa]]&lt;&gt;"",1,0)</f>
        <v>1</v>
      </c>
    </row>
    <row r="113" spans="2:15" ht="72.75" thickBot="1" x14ac:dyDescent="0.25">
      <c r="B113" s="95">
        <v>310</v>
      </c>
      <c r="C113" s="60" t="s">
        <v>515</v>
      </c>
      <c r="D113" s="60" t="s">
        <v>515</v>
      </c>
      <c r="E113" s="60" t="s">
        <v>779</v>
      </c>
      <c r="F113" s="60" t="s">
        <v>781</v>
      </c>
      <c r="G113" s="60" t="s">
        <v>778</v>
      </c>
      <c r="H113" s="60" t="s">
        <v>32</v>
      </c>
      <c r="I113" s="60" t="s">
        <v>881</v>
      </c>
      <c r="J113" s="109" t="s">
        <v>554</v>
      </c>
      <c r="K113" s="109" t="s">
        <v>562</v>
      </c>
      <c r="O113" s="82">
        <f>IF(Lista_de_contribuições[[#This Row],[Posicionamento da Anvisa]]&lt;&gt;"",1,0)</f>
        <v>1</v>
      </c>
    </row>
    <row r="114" spans="2:15" ht="36.75" thickBot="1" x14ac:dyDescent="0.25">
      <c r="B114" s="95">
        <v>310</v>
      </c>
      <c r="C114" s="60" t="s">
        <v>515</v>
      </c>
      <c r="D114" s="60" t="s">
        <v>515</v>
      </c>
      <c r="E114" s="60" t="s">
        <v>702</v>
      </c>
      <c r="F114" s="60" t="s">
        <v>783</v>
      </c>
      <c r="G114" s="60" t="s">
        <v>784</v>
      </c>
      <c r="H114" s="60" t="s">
        <v>48</v>
      </c>
      <c r="I114" s="110" t="s">
        <v>782</v>
      </c>
      <c r="J114" s="60" t="s">
        <v>706</v>
      </c>
      <c r="K114" s="60" t="s">
        <v>706</v>
      </c>
      <c r="O114" s="82">
        <f>IF(Lista_de_contribuições[[#This Row],[Posicionamento da Anvisa]]&lt;&gt;"",1,0)</f>
        <v>1</v>
      </c>
    </row>
    <row r="115" spans="2:15" ht="36.75" thickBot="1" x14ac:dyDescent="0.25">
      <c r="B115" s="95">
        <v>310</v>
      </c>
      <c r="C115" s="60" t="s">
        <v>515</v>
      </c>
      <c r="D115" s="60" t="s">
        <v>515</v>
      </c>
      <c r="E115" s="60" t="s">
        <v>587</v>
      </c>
      <c r="F115" s="60" t="s">
        <v>424</v>
      </c>
      <c r="G115" s="60" t="s">
        <v>424</v>
      </c>
      <c r="H115" s="60" t="s">
        <v>78</v>
      </c>
      <c r="I115" s="121" t="s">
        <v>785</v>
      </c>
      <c r="J115" s="60" t="s">
        <v>706</v>
      </c>
      <c r="K115" s="60" t="s">
        <v>706</v>
      </c>
      <c r="O115" s="82">
        <f>IF(Lista_de_contribuições[[#This Row],[Posicionamento da Anvisa]]&lt;&gt;"",1,0)</f>
        <v>1</v>
      </c>
    </row>
    <row r="116" spans="2:15" ht="108.75" thickBot="1" x14ac:dyDescent="0.25">
      <c r="B116" s="95">
        <v>310</v>
      </c>
      <c r="C116" s="60" t="s">
        <v>515</v>
      </c>
      <c r="D116" s="60" t="s">
        <v>515</v>
      </c>
      <c r="E116" s="60" t="s">
        <v>786</v>
      </c>
      <c r="F116" s="60" t="s">
        <v>787</v>
      </c>
      <c r="G116" s="60" t="s">
        <v>739</v>
      </c>
      <c r="H116" s="60" t="s">
        <v>32</v>
      </c>
      <c r="I116" s="121" t="s">
        <v>882</v>
      </c>
      <c r="J116" s="109" t="s">
        <v>554</v>
      </c>
      <c r="K116" s="109" t="s">
        <v>562</v>
      </c>
      <c r="O116" s="82">
        <f>IF(Lista_de_contribuições[[#This Row],[Posicionamento da Anvisa]]&lt;&gt;"",1,0)</f>
        <v>1</v>
      </c>
    </row>
    <row r="117" spans="2:15" ht="60.75" thickBot="1" x14ac:dyDescent="0.25">
      <c r="B117" s="95">
        <v>310</v>
      </c>
      <c r="C117" s="60" t="s">
        <v>515</v>
      </c>
      <c r="D117" s="60" t="s">
        <v>515</v>
      </c>
      <c r="E117" s="60" t="s">
        <v>788</v>
      </c>
      <c r="F117" s="60" t="s">
        <v>883</v>
      </c>
      <c r="G117" s="60" t="s">
        <v>739</v>
      </c>
      <c r="H117" s="60" t="s">
        <v>32</v>
      </c>
      <c r="I117" s="114" t="s">
        <v>884</v>
      </c>
      <c r="J117" s="60" t="s">
        <v>706</v>
      </c>
      <c r="K117" s="60" t="s">
        <v>706</v>
      </c>
      <c r="O117" s="82">
        <f>IF(Lista_de_contribuições[[#This Row],[Posicionamento da Anvisa]]&lt;&gt;"",1,0)</f>
        <v>1</v>
      </c>
    </row>
    <row r="118" spans="2:15" ht="108.75" thickBot="1" x14ac:dyDescent="0.25">
      <c r="B118" s="95">
        <v>310</v>
      </c>
      <c r="C118" s="60" t="s">
        <v>515</v>
      </c>
      <c r="D118" s="60" t="s">
        <v>515</v>
      </c>
      <c r="E118" s="60" t="s">
        <v>708</v>
      </c>
      <c r="F118" s="60" t="s">
        <v>789</v>
      </c>
      <c r="G118" s="60" t="s">
        <v>739</v>
      </c>
      <c r="H118" s="60" t="s">
        <v>32</v>
      </c>
      <c r="I118" s="115" t="s">
        <v>885</v>
      </c>
      <c r="J118" s="60" t="s">
        <v>706</v>
      </c>
      <c r="K118" s="60" t="s">
        <v>706</v>
      </c>
      <c r="O118" s="82">
        <f>IF(Lista_de_contribuições[[#This Row],[Posicionamento da Anvisa]]&lt;&gt;"",1,0)</f>
        <v>1</v>
      </c>
    </row>
    <row r="119" spans="2:15" ht="96.75" thickBot="1" x14ac:dyDescent="0.25">
      <c r="B119" s="95">
        <v>310</v>
      </c>
      <c r="C119" s="60" t="s">
        <v>515</v>
      </c>
      <c r="D119" s="60" t="s">
        <v>515</v>
      </c>
      <c r="E119" s="60" t="s">
        <v>710</v>
      </c>
      <c r="F119" s="60" t="s">
        <v>790</v>
      </c>
      <c r="G119" s="60" t="s">
        <v>791</v>
      </c>
      <c r="H119" s="60" t="s">
        <v>48</v>
      </c>
      <c r="I119" s="60" t="s">
        <v>886</v>
      </c>
      <c r="J119" s="60" t="s">
        <v>706</v>
      </c>
      <c r="K119" s="60" t="s">
        <v>706</v>
      </c>
      <c r="O119" s="82">
        <f>IF(Lista_de_contribuições[[#This Row],[Posicionamento da Anvisa]]&lt;&gt;"",1,0)</f>
        <v>1</v>
      </c>
    </row>
    <row r="120" spans="2:15" ht="144.75" thickBot="1" x14ac:dyDescent="0.25">
      <c r="B120" s="95">
        <v>310</v>
      </c>
      <c r="C120" s="60" t="s">
        <v>515</v>
      </c>
      <c r="D120" s="60" t="s">
        <v>515</v>
      </c>
      <c r="E120" s="60" t="s">
        <v>590</v>
      </c>
      <c r="F120" s="60" t="s">
        <v>792</v>
      </c>
      <c r="G120" s="60" t="s">
        <v>739</v>
      </c>
      <c r="H120" s="60" t="s">
        <v>48</v>
      </c>
      <c r="I120" s="60" t="s">
        <v>887</v>
      </c>
      <c r="J120" s="60" t="s">
        <v>706</v>
      </c>
      <c r="K120" s="60" t="s">
        <v>706</v>
      </c>
      <c r="O120" s="82">
        <f>IF(Lista_de_contribuições[[#This Row],[Posicionamento da Anvisa]]&lt;&gt;"",1,0)</f>
        <v>1</v>
      </c>
    </row>
    <row r="121" spans="2:15" ht="108.75" thickBot="1" x14ac:dyDescent="0.25">
      <c r="B121" s="95">
        <v>310</v>
      </c>
      <c r="C121" s="60" t="s">
        <v>515</v>
      </c>
      <c r="D121" s="60" t="s">
        <v>515</v>
      </c>
      <c r="E121" s="60" t="s">
        <v>535</v>
      </c>
      <c r="F121" s="60" t="s">
        <v>793</v>
      </c>
      <c r="G121" s="60" t="s">
        <v>794</v>
      </c>
      <c r="H121" s="60" t="s">
        <v>32</v>
      </c>
      <c r="I121" s="114" t="s">
        <v>795</v>
      </c>
      <c r="J121" s="60" t="s">
        <v>706</v>
      </c>
      <c r="K121" s="60" t="s">
        <v>706</v>
      </c>
      <c r="O121" s="82">
        <f>IF(Lista_de_contribuições[[#This Row],[Posicionamento da Anvisa]]&lt;&gt;"",1,0)</f>
        <v>1</v>
      </c>
    </row>
    <row r="122" spans="2:15" ht="72.75" thickBot="1" x14ac:dyDescent="0.25">
      <c r="B122" s="101">
        <v>314</v>
      </c>
      <c r="C122" s="60" t="s">
        <v>516</v>
      </c>
      <c r="D122" s="60" t="s">
        <v>516</v>
      </c>
      <c r="E122" s="60" t="s">
        <v>796</v>
      </c>
      <c r="F122" s="60" t="s">
        <v>717</v>
      </c>
      <c r="G122" s="60" t="s">
        <v>716</v>
      </c>
      <c r="H122" s="60" t="s">
        <v>32</v>
      </c>
      <c r="I122" s="114" t="s">
        <v>888</v>
      </c>
      <c r="J122" s="109" t="s">
        <v>554</v>
      </c>
      <c r="K122" s="109" t="s">
        <v>562</v>
      </c>
      <c r="O122" s="82">
        <f>IF(Lista_de_contribuições[[#This Row],[Posicionamento da Anvisa]]&lt;&gt;"",1,0)</f>
        <v>1</v>
      </c>
    </row>
    <row r="123" spans="2:15" ht="72.75" thickBot="1" x14ac:dyDescent="0.25">
      <c r="B123" s="101">
        <v>314</v>
      </c>
      <c r="C123" s="60" t="s">
        <v>516</v>
      </c>
      <c r="D123" s="60" t="s">
        <v>516</v>
      </c>
      <c r="E123" s="60" t="s">
        <v>570</v>
      </c>
      <c r="F123" s="60" t="s">
        <v>719</v>
      </c>
      <c r="G123" s="60" t="s">
        <v>718</v>
      </c>
      <c r="H123" s="60" t="s">
        <v>32</v>
      </c>
      <c r="I123" s="114" t="s">
        <v>858</v>
      </c>
      <c r="J123" s="109" t="s">
        <v>554</v>
      </c>
      <c r="K123" s="109" t="s">
        <v>562</v>
      </c>
      <c r="O123" s="82">
        <f>IF(Lista_de_contribuições[[#This Row],[Posicionamento da Anvisa]]&lt;&gt;"",1,0)</f>
        <v>1</v>
      </c>
    </row>
    <row r="124" spans="2:15" ht="48.75" thickBot="1" x14ac:dyDescent="0.25">
      <c r="B124" s="101">
        <v>314</v>
      </c>
      <c r="C124" s="60" t="s">
        <v>516</v>
      </c>
      <c r="D124" s="60" t="s">
        <v>516</v>
      </c>
      <c r="E124" s="60" t="s">
        <v>797</v>
      </c>
      <c r="F124" s="60" t="s">
        <v>720</v>
      </c>
      <c r="G124" s="60" t="s">
        <v>721</v>
      </c>
      <c r="H124" s="60" t="s">
        <v>32</v>
      </c>
      <c r="I124" s="60" t="s">
        <v>889</v>
      </c>
      <c r="J124" s="109" t="s">
        <v>554</v>
      </c>
      <c r="K124" s="109" t="s">
        <v>562</v>
      </c>
      <c r="O124" s="82">
        <f>IF(Lista_de_contribuições[[#This Row],[Posicionamento da Anvisa]]&lt;&gt;"",1,0)</f>
        <v>1</v>
      </c>
    </row>
    <row r="125" spans="2:15" ht="84.75" thickBot="1" x14ac:dyDescent="0.25">
      <c r="B125" s="101">
        <v>314</v>
      </c>
      <c r="C125" s="60" t="s">
        <v>516</v>
      </c>
      <c r="D125" s="60" t="s">
        <v>516</v>
      </c>
      <c r="E125" s="60" t="s">
        <v>724</v>
      </c>
      <c r="F125" s="60" t="s">
        <v>890</v>
      </c>
      <c r="G125" s="60" t="s">
        <v>723</v>
      </c>
      <c r="H125" s="60" t="s">
        <v>32</v>
      </c>
      <c r="I125" s="114" t="s">
        <v>891</v>
      </c>
      <c r="J125" s="109" t="s">
        <v>554</v>
      </c>
      <c r="K125" s="109" t="s">
        <v>562</v>
      </c>
      <c r="O125" s="82">
        <f>IF(Lista_de_contribuições[[#This Row],[Posicionamento da Anvisa]]&lt;&gt;"",1,0)</f>
        <v>1</v>
      </c>
    </row>
    <row r="126" spans="2:15" ht="96.75" thickBot="1" x14ac:dyDescent="0.25">
      <c r="B126" s="101">
        <v>314</v>
      </c>
      <c r="C126" s="60" t="s">
        <v>516</v>
      </c>
      <c r="D126" s="60" t="s">
        <v>516</v>
      </c>
      <c r="E126" s="60" t="s">
        <v>530</v>
      </c>
      <c r="F126" s="60" t="s">
        <v>726</v>
      </c>
      <c r="G126" s="60" t="s">
        <v>725</v>
      </c>
      <c r="H126" s="60" t="s">
        <v>32</v>
      </c>
      <c r="I126" s="115" t="s">
        <v>727</v>
      </c>
      <c r="J126" s="109" t="s">
        <v>554</v>
      </c>
      <c r="K126" s="109" t="s">
        <v>562</v>
      </c>
      <c r="O126" s="82">
        <f>IF(Lista_de_contribuições[[#This Row],[Posicionamento da Anvisa]]&lt;&gt;"",1,0)</f>
        <v>1</v>
      </c>
    </row>
    <row r="127" spans="2:15" ht="72.75" thickBot="1" x14ac:dyDescent="0.25">
      <c r="B127" s="101">
        <v>314</v>
      </c>
      <c r="C127" s="60" t="s">
        <v>516</v>
      </c>
      <c r="D127" s="60" t="s">
        <v>516</v>
      </c>
      <c r="E127" s="60" t="s">
        <v>531</v>
      </c>
      <c r="F127" s="60" t="s">
        <v>729</v>
      </c>
      <c r="G127" s="60" t="s">
        <v>706</v>
      </c>
      <c r="H127" s="60" t="s">
        <v>78</v>
      </c>
      <c r="I127" s="114" t="s">
        <v>730</v>
      </c>
      <c r="J127" s="87" t="s">
        <v>864</v>
      </c>
      <c r="K127" s="87" t="s">
        <v>892</v>
      </c>
      <c r="O127" s="82">
        <f>IF(Lista_de_contribuições[[#This Row],[Posicionamento da Anvisa]]&lt;&gt;"",1,0)</f>
        <v>1</v>
      </c>
    </row>
    <row r="128" spans="2:15" ht="168.75" thickBot="1" x14ac:dyDescent="0.25">
      <c r="B128" s="101">
        <v>314</v>
      </c>
      <c r="C128" s="60" t="s">
        <v>516</v>
      </c>
      <c r="D128" s="60" t="s">
        <v>516</v>
      </c>
      <c r="E128" s="60" t="s">
        <v>741</v>
      </c>
      <c r="F128" s="60" t="s">
        <v>731</v>
      </c>
      <c r="G128" s="60" t="s">
        <v>732</v>
      </c>
      <c r="H128" s="60" t="s">
        <v>32</v>
      </c>
      <c r="I128" s="114" t="s">
        <v>865</v>
      </c>
      <c r="J128" s="109" t="s">
        <v>554</v>
      </c>
      <c r="K128" s="109" t="s">
        <v>562</v>
      </c>
      <c r="O128" s="82">
        <f>IF(Lista_de_contribuições[[#This Row],[Posicionamento da Anvisa]]&lt;&gt;"",1,0)</f>
        <v>1</v>
      </c>
    </row>
    <row r="129" spans="2:15" ht="84.75" thickBot="1" x14ac:dyDescent="0.25">
      <c r="B129" s="101">
        <v>314</v>
      </c>
      <c r="C129" s="60" t="s">
        <v>516</v>
      </c>
      <c r="D129" s="60" t="s">
        <v>516</v>
      </c>
      <c r="E129" s="60" t="s">
        <v>734</v>
      </c>
      <c r="F129" s="60" t="s">
        <v>736</v>
      </c>
      <c r="G129" s="60" t="s">
        <v>735</v>
      </c>
      <c r="H129" s="60" t="s">
        <v>32</v>
      </c>
      <c r="I129" s="115" t="s">
        <v>868</v>
      </c>
      <c r="J129" s="109" t="s">
        <v>554</v>
      </c>
      <c r="K129" s="109" t="s">
        <v>562</v>
      </c>
      <c r="O129" s="82">
        <f>IF(Lista_de_contribuições[[#This Row],[Posicionamento da Anvisa]]&lt;&gt;"",1,0)</f>
        <v>1</v>
      </c>
    </row>
    <row r="130" spans="2:15" ht="84.75" thickBot="1" x14ac:dyDescent="0.25">
      <c r="B130" s="101">
        <v>314</v>
      </c>
      <c r="C130" s="60" t="s">
        <v>516</v>
      </c>
      <c r="D130" s="60" t="s">
        <v>516</v>
      </c>
      <c r="E130" s="60" t="s">
        <v>737</v>
      </c>
      <c r="F130" s="60" t="s">
        <v>738</v>
      </c>
      <c r="G130" s="60" t="s">
        <v>739</v>
      </c>
      <c r="H130" s="60" t="s">
        <v>32</v>
      </c>
      <c r="I130" s="114" t="s">
        <v>740</v>
      </c>
      <c r="J130" s="109" t="s">
        <v>554</v>
      </c>
      <c r="K130" s="109" t="s">
        <v>562</v>
      </c>
      <c r="O130" s="82">
        <f>IF(Lista_de_contribuições[[#This Row],[Posicionamento da Anvisa]]&lt;&gt;"",1,0)</f>
        <v>1</v>
      </c>
    </row>
    <row r="131" spans="2:15" ht="168.75" thickBot="1" x14ac:dyDescent="0.25">
      <c r="B131" s="101">
        <v>314</v>
      </c>
      <c r="C131" s="60" t="s">
        <v>516</v>
      </c>
      <c r="D131" s="60" t="s">
        <v>516</v>
      </c>
      <c r="E131" s="60" t="s">
        <v>590</v>
      </c>
      <c r="F131" s="60" t="s">
        <v>893</v>
      </c>
      <c r="G131" s="60" t="s">
        <v>739</v>
      </c>
      <c r="H131" s="60" t="s">
        <v>32</v>
      </c>
      <c r="I131" s="114" t="s">
        <v>865</v>
      </c>
      <c r="J131" s="109" t="s">
        <v>554</v>
      </c>
      <c r="K131" s="109" t="s">
        <v>562</v>
      </c>
      <c r="O131" s="82">
        <f>IF(Lista_de_contribuições[[#This Row],[Posicionamento da Anvisa]]&lt;&gt;"",1,0)</f>
        <v>1</v>
      </c>
    </row>
    <row r="132" spans="2:15" ht="21" customHeight="1" thickBot="1" x14ac:dyDescent="0.25">
      <c r="B132" s="95"/>
      <c r="C132" s="60"/>
      <c r="D132" s="60"/>
      <c r="E132" s="60"/>
      <c r="F132" s="63"/>
      <c r="G132" s="63"/>
      <c r="H132" s="60"/>
      <c r="I132" s="100"/>
      <c r="O132" s="82"/>
    </row>
    <row r="133" spans="2:15" ht="21" customHeight="1" thickBot="1" x14ac:dyDescent="0.25">
      <c r="B133" s="95"/>
      <c r="C133" s="60"/>
      <c r="D133" s="60"/>
      <c r="E133" s="60"/>
      <c r="F133" s="63"/>
      <c r="G133" s="63"/>
      <c r="H133" s="60"/>
      <c r="I133" s="100"/>
      <c r="O133" s="82"/>
    </row>
    <row r="134" spans="2:15" ht="21" customHeight="1" thickBot="1" x14ac:dyDescent="0.25">
      <c r="B134" s="95"/>
      <c r="C134" s="60"/>
      <c r="D134" s="60"/>
      <c r="E134" s="60"/>
      <c r="F134" s="63"/>
      <c r="G134" s="63"/>
      <c r="H134" s="60"/>
      <c r="I134" s="100"/>
      <c r="O134" s="82"/>
    </row>
    <row r="135" spans="2:15" ht="21" customHeight="1" thickBot="1" x14ac:dyDescent="0.25">
      <c r="B135" s="95"/>
      <c r="C135" s="60"/>
      <c r="D135" s="60"/>
      <c r="E135" s="60"/>
      <c r="F135" s="63"/>
      <c r="G135" s="63"/>
      <c r="H135" s="60"/>
      <c r="I135" s="100"/>
      <c r="O135" s="82"/>
    </row>
    <row r="136" spans="2:15" ht="21" customHeight="1" thickBot="1" x14ac:dyDescent="0.25">
      <c r="B136" s="95"/>
      <c r="C136" s="60"/>
      <c r="D136" s="60"/>
      <c r="E136" s="60"/>
      <c r="F136" s="63"/>
      <c r="G136" s="63"/>
      <c r="H136" s="60"/>
      <c r="I136" s="100"/>
      <c r="O136" s="82"/>
    </row>
    <row r="137" spans="2:15" ht="21" customHeight="1" thickBot="1" x14ac:dyDescent="0.25">
      <c r="B137" s="95"/>
      <c r="C137" s="60"/>
      <c r="D137" s="60"/>
      <c r="E137" s="60"/>
      <c r="F137" s="63"/>
      <c r="G137" s="63"/>
      <c r="H137" s="60"/>
      <c r="I137" s="100"/>
      <c r="O137" s="82"/>
    </row>
    <row r="138" spans="2:15" ht="21" customHeight="1" thickBot="1" x14ac:dyDescent="0.25">
      <c r="B138" s="95"/>
      <c r="C138" s="60"/>
      <c r="D138" s="60"/>
      <c r="E138" s="60"/>
      <c r="F138" s="63"/>
      <c r="G138" s="63"/>
      <c r="H138" s="60"/>
      <c r="I138" s="100"/>
      <c r="O138" s="82"/>
    </row>
    <row r="139" spans="2:15" ht="21" customHeight="1" thickBot="1" x14ac:dyDescent="0.25">
      <c r="B139" s="95"/>
      <c r="C139" s="60"/>
      <c r="D139" s="60"/>
      <c r="E139" s="60"/>
      <c r="F139" s="63"/>
      <c r="G139" s="63"/>
      <c r="H139" s="60"/>
      <c r="I139" s="100"/>
      <c r="O139" s="82"/>
    </row>
    <row r="140" spans="2:15" ht="21" customHeight="1" thickBot="1" x14ac:dyDescent="0.25">
      <c r="B140" s="95"/>
      <c r="C140" s="60"/>
      <c r="D140" s="60"/>
      <c r="E140" s="60"/>
      <c r="F140" s="63"/>
      <c r="G140" s="63"/>
      <c r="H140" s="60"/>
      <c r="I140" s="100"/>
      <c r="O140" s="82"/>
    </row>
    <row r="141" spans="2:15" ht="21" customHeight="1" thickBot="1" x14ac:dyDescent="0.25">
      <c r="B141" s="95"/>
      <c r="C141" s="60"/>
      <c r="D141" s="60"/>
      <c r="E141" s="60"/>
      <c r="F141" s="63"/>
      <c r="G141" s="63"/>
      <c r="H141" s="60"/>
      <c r="I141" s="100"/>
      <c r="O141" s="82"/>
    </row>
    <row r="142" spans="2:15" ht="21" customHeight="1" thickBot="1" x14ac:dyDescent="0.25">
      <c r="B142" s="95"/>
      <c r="C142" s="60"/>
      <c r="D142" s="60"/>
      <c r="E142" s="60"/>
      <c r="F142" s="63"/>
      <c r="G142" s="63"/>
      <c r="H142" s="60"/>
      <c r="I142" s="100"/>
      <c r="O142" s="82"/>
    </row>
    <row r="143" spans="2:15" ht="21" customHeight="1" thickBot="1" x14ac:dyDescent="0.25">
      <c r="B143" s="95"/>
      <c r="C143" s="60"/>
      <c r="D143" s="60"/>
      <c r="E143" s="60"/>
      <c r="F143" s="63"/>
      <c r="G143" s="63"/>
      <c r="H143" s="60"/>
      <c r="I143" s="100"/>
      <c r="O143" s="82"/>
    </row>
    <row r="144" spans="2:15" ht="21" customHeight="1" thickBot="1" x14ac:dyDescent="0.25">
      <c r="B144" s="95"/>
      <c r="C144" s="60"/>
      <c r="D144" s="60"/>
      <c r="E144" s="60"/>
      <c r="F144" s="63"/>
      <c r="G144" s="63"/>
      <c r="H144" s="60"/>
      <c r="I144" s="100"/>
      <c r="O144" s="82"/>
    </row>
    <row r="145" spans="2:15" ht="21" customHeight="1" thickBot="1" x14ac:dyDescent="0.25">
      <c r="B145" s="95"/>
      <c r="C145" s="60"/>
      <c r="D145" s="60"/>
      <c r="E145" s="60"/>
      <c r="F145" s="63"/>
      <c r="G145" s="63"/>
      <c r="H145" s="60"/>
      <c r="I145" s="100"/>
      <c r="O145" s="82"/>
    </row>
    <row r="146" spans="2:15" ht="21" customHeight="1" thickBot="1" x14ac:dyDescent="0.25">
      <c r="B146" s="95"/>
      <c r="C146" s="60"/>
      <c r="D146" s="60"/>
      <c r="E146" s="60"/>
      <c r="F146" s="63"/>
      <c r="G146" s="63"/>
      <c r="H146" s="60"/>
      <c r="I146" s="100"/>
      <c r="O146" s="82"/>
    </row>
    <row r="147" spans="2:15" ht="21" customHeight="1" thickBot="1" x14ac:dyDescent="0.25">
      <c r="B147" s="95"/>
      <c r="C147" s="60"/>
      <c r="D147" s="60"/>
      <c r="E147" s="60"/>
      <c r="F147" s="63"/>
      <c r="G147" s="63"/>
      <c r="H147" s="60"/>
      <c r="I147" s="100"/>
      <c r="O147" s="82"/>
    </row>
    <row r="148" spans="2:15" ht="21" customHeight="1" thickBot="1" x14ac:dyDescent="0.25">
      <c r="B148" s="95"/>
      <c r="C148" s="60"/>
      <c r="D148" s="60"/>
      <c r="E148" s="60"/>
      <c r="F148" s="63"/>
      <c r="G148" s="63"/>
      <c r="H148" s="60"/>
      <c r="I148" s="100"/>
      <c r="O148" s="82"/>
    </row>
    <row r="149" spans="2:15" ht="21" customHeight="1" thickBot="1" x14ac:dyDescent="0.25">
      <c r="B149" s="95"/>
      <c r="C149" s="60"/>
      <c r="D149" s="60"/>
      <c r="E149" s="60"/>
      <c r="F149" s="63"/>
      <c r="G149" s="63"/>
      <c r="H149" s="60"/>
      <c r="I149" s="100"/>
      <c r="O149" s="82"/>
    </row>
    <row r="150" spans="2:15" ht="21" customHeight="1" thickBot="1" x14ac:dyDescent="0.25">
      <c r="B150" s="95"/>
      <c r="C150" s="60"/>
      <c r="D150" s="60"/>
      <c r="E150" s="60"/>
      <c r="F150" s="63"/>
      <c r="G150" s="63"/>
      <c r="H150" s="60"/>
      <c r="I150" s="100"/>
      <c r="O150" s="82"/>
    </row>
    <row r="151" spans="2:15" ht="21" customHeight="1" thickBot="1" x14ac:dyDescent="0.25">
      <c r="B151" s="95"/>
      <c r="C151" s="60"/>
      <c r="D151" s="60"/>
      <c r="E151" s="60"/>
      <c r="F151" s="63"/>
      <c r="G151" s="63"/>
      <c r="H151" s="60"/>
      <c r="I151" s="100"/>
      <c r="O151" s="82"/>
    </row>
    <row r="152" spans="2:15" ht="21" customHeight="1" thickBot="1" x14ac:dyDescent="0.25">
      <c r="B152" s="95"/>
      <c r="C152" s="60"/>
      <c r="D152" s="60"/>
      <c r="E152" s="60"/>
      <c r="F152" s="63"/>
      <c r="G152" s="63"/>
      <c r="H152" s="60"/>
      <c r="I152" s="100"/>
      <c r="O152" s="82"/>
    </row>
    <row r="153" spans="2:15" ht="21" customHeight="1" thickBot="1" x14ac:dyDescent="0.25">
      <c r="B153" s="95"/>
      <c r="C153" s="60"/>
      <c r="D153" s="60"/>
      <c r="E153" s="60"/>
      <c r="F153" s="63"/>
      <c r="G153" s="63"/>
      <c r="H153" s="60"/>
      <c r="I153" s="100"/>
      <c r="O153" s="82"/>
    </row>
    <row r="154" spans="2:15" ht="21" customHeight="1" thickBot="1" x14ac:dyDescent="0.25">
      <c r="B154" s="95"/>
      <c r="C154" s="60"/>
      <c r="D154" s="60"/>
      <c r="E154" s="60"/>
      <c r="F154" s="63"/>
      <c r="G154" s="63"/>
      <c r="H154" s="60"/>
      <c r="I154" s="100"/>
      <c r="O154" s="82"/>
    </row>
    <row r="155" spans="2:15" ht="21" customHeight="1" thickBot="1" x14ac:dyDescent="0.25">
      <c r="B155" s="95"/>
      <c r="C155" s="60"/>
      <c r="D155" s="60"/>
      <c r="E155" s="60"/>
      <c r="F155" s="63"/>
      <c r="G155" s="63"/>
      <c r="H155" s="60"/>
      <c r="I155" s="100"/>
      <c r="O155" s="82"/>
    </row>
    <row r="156" spans="2:15" ht="21" customHeight="1" thickBot="1" x14ac:dyDescent="0.25">
      <c r="B156" s="95"/>
      <c r="C156" s="60"/>
      <c r="D156" s="60"/>
      <c r="E156" s="60"/>
      <c r="F156" s="63"/>
      <c r="G156" s="63"/>
      <c r="H156" s="60"/>
      <c r="I156" s="100"/>
      <c r="O156" s="82"/>
    </row>
    <row r="157" spans="2:15" ht="21" customHeight="1" thickBot="1" x14ac:dyDescent="0.25">
      <c r="B157" s="95"/>
      <c r="C157" s="60"/>
      <c r="D157" s="60"/>
      <c r="E157" s="60"/>
      <c r="F157" s="63"/>
      <c r="G157" s="63"/>
      <c r="H157" s="60"/>
      <c r="I157" s="100"/>
      <c r="O157" s="82"/>
    </row>
    <row r="158" spans="2:15" ht="21" customHeight="1" thickBot="1" x14ac:dyDescent="0.25">
      <c r="B158" s="95"/>
      <c r="C158" s="60"/>
      <c r="D158" s="60"/>
      <c r="E158" s="60"/>
      <c r="F158" s="63"/>
      <c r="G158" s="63"/>
      <c r="H158" s="60"/>
      <c r="I158" s="100"/>
      <c r="O158" s="82"/>
    </row>
    <row r="159" spans="2:15" ht="21" customHeight="1" thickBot="1" x14ac:dyDescent="0.25">
      <c r="B159" s="95"/>
      <c r="C159" s="60"/>
      <c r="D159" s="60"/>
      <c r="E159" s="60"/>
      <c r="F159" s="63"/>
      <c r="G159" s="63"/>
      <c r="H159" s="60"/>
      <c r="I159" s="100"/>
      <c r="O159" s="82"/>
    </row>
    <row r="160" spans="2:15" ht="21" customHeight="1" thickBot="1" x14ac:dyDescent="0.25">
      <c r="B160" s="95"/>
      <c r="C160" s="60"/>
      <c r="D160" s="60"/>
      <c r="E160" s="60"/>
      <c r="F160" s="63"/>
      <c r="G160" s="63"/>
      <c r="H160" s="60"/>
      <c r="I160" s="100"/>
      <c r="O160" s="82"/>
    </row>
    <row r="161" spans="2:15" ht="21" customHeight="1" thickBot="1" x14ac:dyDescent="0.25">
      <c r="B161" s="95"/>
      <c r="C161" s="60"/>
      <c r="D161" s="60"/>
      <c r="E161" s="60"/>
      <c r="F161" s="63"/>
      <c r="G161" s="63"/>
      <c r="H161" s="60"/>
      <c r="I161" s="100"/>
      <c r="O161" s="82"/>
    </row>
    <row r="162" spans="2:15" ht="21" customHeight="1" thickBot="1" x14ac:dyDescent="0.25">
      <c r="B162" s="95"/>
      <c r="C162" s="60"/>
      <c r="D162" s="60"/>
      <c r="E162" s="60"/>
      <c r="F162" s="63"/>
      <c r="G162" s="63"/>
      <c r="H162" s="60"/>
      <c r="I162" s="100"/>
      <c r="O162" s="82"/>
    </row>
    <row r="163" spans="2:15" ht="21" customHeight="1" thickBot="1" x14ac:dyDescent="0.25">
      <c r="B163" s="95"/>
      <c r="C163" s="60"/>
      <c r="D163" s="60"/>
      <c r="E163" s="60"/>
      <c r="F163" s="63"/>
      <c r="G163" s="63"/>
      <c r="H163" s="60"/>
      <c r="I163" s="100"/>
      <c r="O163" s="82"/>
    </row>
    <row r="164" spans="2:15" ht="21" customHeight="1" thickBot="1" x14ac:dyDescent="0.25">
      <c r="B164" s="95"/>
      <c r="C164" s="60"/>
      <c r="D164" s="60"/>
      <c r="E164" s="60"/>
      <c r="F164" s="63"/>
      <c r="G164" s="63"/>
      <c r="H164" s="60"/>
      <c r="I164" s="100"/>
      <c r="O164" s="82"/>
    </row>
    <row r="165" spans="2:15" ht="21" customHeight="1" thickBot="1" x14ac:dyDescent="0.25">
      <c r="B165" s="95"/>
      <c r="C165" s="60"/>
      <c r="D165" s="60"/>
      <c r="E165" s="60"/>
      <c r="F165" s="63"/>
      <c r="G165" s="63"/>
      <c r="H165" s="60"/>
      <c r="I165" s="100"/>
      <c r="O165" s="82"/>
    </row>
    <row r="166" spans="2:15" ht="21" customHeight="1" thickBot="1" x14ac:dyDescent="0.25">
      <c r="B166" s="95"/>
      <c r="C166" s="60"/>
      <c r="D166" s="60"/>
      <c r="E166" s="60"/>
      <c r="F166" s="63"/>
      <c r="G166" s="63"/>
      <c r="H166" s="60"/>
      <c r="I166" s="100"/>
      <c r="O166" s="82"/>
    </row>
    <row r="167" spans="2:15" ht="21" customHeight="1" thickBot="1" x14ac:dyDescent="0.25">
      <c r="B167" s="95"/>
      <c r="C167" s="60"/>
      <c r="D167" s="60"/>
      <c r="E167" s="60"/>
      <c r="F167" s="63"/>
      <c r="G167" s="63"/>
      <c r="H167" s="60"/>
      <c r="I167" s="100"/>
      <c r="O167" s="82"/>
    </row>
    <row r="168" spans="2:15" ht="21" customHeight="1" thickBot="1" x14ac:dyDescent="0.25">
      <c r="B168" s="95"/>
      <c r="C168" s="60"/>
      <c r="D168" s="60"/>
      <c r="E168" s="60"/>
      <c r="F168" s="63"/>
      <c r="G168" s="63"/>
      <c r="H168" s="60"/>
      <c r="I168" s="100"/>
      <c r="O168" s="82"/>
    </row>
    <row r="169" spans="2:15" ht="21" customHeight="1" thickBot="1" x14ac:dyDescent="0.25">
      <c r="B169" s="95"/>
      <c r="C169" s="60"/>
      <c r="D169" s="60"/>
      <c r="E169" s="60"/>
      <c r="F169" s="63"/>
      <c r="G169" s="63"/>
      <c r="H169" s="60"/>
      <c r="I169" s="100"/>
      <c r="O169" s="82"/>
    </row>
    <row r="170" spans="2:15" ht="21" customHeight="1" thickBot="1" x14ac:dyDescent="0.25">
      <c r="B170" s="95"/>
      <c r="C170" s="60"/>
      <c r="D170" s="60"/>
      <c r="E170" s="60"/>
      <c r="F170" s="63"/>
      <c r="G170" s="63"/>
      <c r="H170" s="60"/>
      <c r="I170" s="100"/>
      <c r="O170" s="82"/>
    </row>
    <row r="171" spans="2:15" ht="21" customHeight="1" thickBot="1" x14ac:dyDescent="0.25">
      <c r="B171" s="95"/>
      <c r="C171" s="60"/>
      <c r="D171" s="60"/>
      <c r="E171" s="60"/>
      <c r="F171" s="63"/>
      <c r="G171" s="63"/>
      <c r="H171" s="60"/>
      <c r="I171" s="100"/>
      <c r="O171" s="82"/>
    </row>
    <row r="172" spans="2:15" ht="21" customHeight="1" thickBot="1" x14ac:dyDescent="0.25">
      <c r="B172" s="95"/>
      <c r="C172" s="60"/>
      <c r="D172" s="60"/>
      <c r="E172" s="60"/>
      <c r="F172" s="63"/>
      <c r="G172" s="63"/>
      <c r="H172" s="60"/>
      <c r="I172" s="100"/>
      <c r="O172" s="82"/>
    </row>
    <row r="173" spans="2:15" ht="21" customHeight="1" thickBot="1" x14ac:dyDescent="0.25">
      <c r="B173" s="95"/>
      <c r="C173" s="60"/>
      <c r="D173" s="60"/>
      <c r="E173" s="60"/>
      <c r="F173" s="63"/>
      <c r="G173" s="63"/>
      <c r="H173" s="60"/>
      <c r="I173" s="100"/>
      <c r="O173" s="82"/>
    </row>
    <row r="174" spans="2:15" ht="21" customHeight="1" thickBot="1" x14ac:dyDescent="0.25">
      <c r="B174" s="95"/>
      <c r="C174" s="60"/>
      <c r="D174" s="60"/>
      <c r="E174" s="60"/>
      <c r="F174" s="63"/>
      <c r="G174" s="63"/>
      <c r="H174" s="60"/>
      <c r="I174" s="100"/>
      <c r="O174" s="82"/>
    </row>
    <row r="175" spans="2:15" ht="21" customHeight="1" thickBot="1" x14ac:dyDescent="0.25">
      <c r="B175" s="95"/>
      <c r="C175" s="60"/>
      <c r="D175" s="60"/>
      <c r="E175" s="60"/>
      <c r="F175" s="63"/>
      <c r="G175" s="63"/>
      <c r="H175" s="60"/>
      <c r="I175" s="100"/>
      <c r="O175" s="82"/>
    </row>
    <row r="176" spans="2:15" ht="21" customHeight="1" thickBot="1" x14ac:dyDescent="0.25">
      <c r="B176" s="95"/>
      <c r="C176" s="60"/>
      <c r="D176" s="60"/>
      <c r="E176" s="60"/>
      <c r="F176" s="63"/>
      <c r="G176" s="63"/>
      <c r="H176" s="60"/>
      <c r="I176" s="100"/>
      <c r="O176" s="82"/>
    </row>
    <row r="177" spans="2:15" ht="21" customHeight="1" thickBot="1" x14ac:dyDescent="0.25">
      <c r="B177" s="95"/>
      <c r="C177" s="60"/>
      <c r="D177" s="60"/>
      <c r="E177" s="60"/>
      <c r="F177" s="63"/>
      <c r="G177" s="63"/>
      <c r="H177" s="60"/>
      <c r="I177" s="100"/>
      <c r="O177" s="82"/>
    </row>
    <row r="178" spans="2:15" ht="21" customHeight="1" thickBot="1" x14ac:dyDescent="0.25">
      <c r="B178" s="95"/>
      <c r="C178" s="60"/>
      <c r="D178" s="60"/>
      <c r="E178" s="60"/>
      <c r="F178" s="63"/>
      <c r="G178" s="63"/>
      <c r="H178" s="60"/>
      <c r="I178" s="100"/>
      <c r="O178" s="82"/>
    </row>
    <row r="179" spans="2:15" ht="21" customHeight="1" thickBot="1" x14ac:dyDescent="0.25">
      <c r="B179" s="95"/>
      <c r="C179" s="60"/>
      <c r="D179" s="60"/>
      <c r="E179" s="60"/>
      <c r="F179" s="63"/>
      <c r="G179" s="63"/>
      <c r="H179" s="60"/>
      <c r="I179" s="100"/>
      <c r="O179" s="82"/>
    </row>
    <row r="180" spans="2:15" ht="21" customHeight="1" thickBot="1" x14ac:dyDescent="0.25">
      <c r="B180" s="95"/>
      <c r="C180" s="60"/>
      <c r="D180" s="60"/>
      <c r="E180" s="60"/>
      <c r="F180" s="63"/>
      <c r="G180" s="63"/>
      <c r="H180" s="60"/>
      <c r="I180" s="100"/>
      <c r="O180" s="82"/>
    </row>
    <row r="181" spans="2:15" ht="21" customHeight="1" thickBot="1" x14ac:dyDescent="0.25">
      <c r="B181" s="95"/>
      <c r="C181" s="60"/>
      <c r="D181" s="60"/>
      <c r="E181" s="60"/>
      <c r="F181" s="63"/>
      <c r="G181" s="63"/>
      <c r="H181" s="60"/>
      <c r="I181" s="100"/>
      <c r="O181" s="82"/>
    </row>
    <row r="182" spans="2:15" ht="21" customHeight="1" thickBot="1" x14ac:dyDescent="0.25">
      <c r="B182" s="95"/>
      <c r="C182" s="60"/>
      <c r="D182" s="60"/>
      <c r="E182" s="60"/>
      <c r="F182" s="63"/>
      <c r="G182" s="63"/>
      <c r="H182" s="60"/>
      <c r="I182" s="100"/>
      <c r="O182" s="82"/>
    </row>
    <row r="183" spans="2:15" ht="21" customHeight="1" thickBot="1" x14ac:dyDescent="0.25">
      <c r="B183" s="95"/>
      <c r="C183" s="60"/>
      <c r="D183" s="60"/>
      <c r="E183" s="60"/>
      <c r="F183" s="63"/>
      <c r="G183" s="63"/>
      <c r="H183" s="60"/>
      <c r="I183" s="100"/>
      <c r="O183" s="82"/>
    </row>
    <row r="184" spans="2:15" ht="21" customHeight="1" thickBot="1" x14ac:dyDescent="0.25">
      <c r="B184" s="95"/>
      <c r="C184" s="60"/>
      <c r="D184" s="60"/>
      <c r="E184" s="60"/>
      <c r="F184" s="63"/>
      <c r="G184" s="63"/>
      <c r="H184" s="60"/>
      <c r="I184" s="100"/>
      <c r="O184" s="82"/>
    </row>
    <row r="185" spans="2:15" ht="21" customHeight="1" thickBot="1" x14ac:dyDescent="0.25">
      <c r="B185" s="95"/>
      <c r="C185" s="60"/>
      <c r="D185" s="60"/>
      <c r="E185" s="60"/>
      <c r="F185" s="63"/>
      <c r="G185" s="63"/>
      <c r="H185" s="60"/>
      <c r="I185" s="100"/>
      <c r="O185" s="82"/>
    </row>
    <row r="186" spans="2:15" ht="21" customHeight="1" thickBot="1" x14ac:dyDescent="0.25">
      <c r="B186" s="95"/>
      <c r="C186" s="60"/>
      <c r="D186" s="60"/>
      <c r="E186" s="60"/>
      <c r="F186" s="63"/>
      <c r="G186" s="63"/>
      <c r="H186" s="60"/>
      <c r="I186" s="100"/>
      <c r="O186" s="82"/>
    </row>
    <row r="187" spans="2:15" ht="21" customHeight="1" thickBot="1" x14ac:dyDescent="0.25">
      <c r="B187" s="95"/>
      <c r="C187" s="60"/>
      <c r="D187" s="60"/>
      <c r="E187" s="60"/>
      <c r="F187" s="63"/>
      <c r="G187" s="63"/>
      <c r="H187" s="60"/>
      <c r="I187" s="100"/>
      <c r="O187" s="82"/>
    </row>
    <row r="188" spans="2:15" ht="21" customHeight="1" thickBot="1" x14ac:dyDescent="0.25">
      <c r="B188" s="95"/>
      <c r="C188" s="60"/>
      <c r="D188" s="60"/>
      <c r="E188" s="60"/>
      <c r="F188" s="63"/>
      <c r="G188" s="63"/>
      <c r="H188" s="60"/>
      <c r="I188" s="100"/>
      <c r="O188" s="82"/>
    </row>
    <row r="189" spans="2:15" ht="21" customHeight="1" thickBot="1" x14ac:dyDescent="0.25">
      <c r="B189" s="95"/>
      <c r="C189" s="60"/>
      <c r="D189" s="60"/>
      <c r="E189" s="60"/>
      <c r="F189" s="63"/>
      <c r="G189" s="63"/>
      <c r="H189" s="60"/>
      <c r="I189" s="100"/>
      <c r="O189" s="82"/>
    </row>
    <row r="190" spans="2:15" ht="21" customHeight="1" thickBot="1" x14ac:dyDescent="0.25">
      <c r="B190" s="95"/>
      <c r="C190" s="60"/>
      <c r="D190" s="60"/>
      <c r="E190" s="60"/>
      <c r="F190" s="63"/>
      <c r="G190" s="63"/>
      <c r="H190" s="60"/>
      <c r="I190" s="100"/>
      <c r="O190" s="82"/>
    </row>
    <row r="191" spans="2:15" ht="21" customHeight="1" thickBot="1" x14ac:dyDescent="0.25">
      <c r="B191" s="95"/>
      <c r="C191" s="60"/>
      <c r="D191" s="60"/>
      <c r="E191" s="60"/>
      <c r="F191" s="63"/>
      <c r="G191" s="63"/>
      <c r="H191" s="60"/>
      <c r="I191" s="100"/>
      <c r="O191" s="82"/>
    </row>
    <row r="192" spans="2:15" ht="21" customHeight="1" thickBot="1" x14ac:dyDescent="0.25">
      <c r="B192" s="95"/>
      <c r="C192" s="60"/>
      <c r="D192" s="60"/>
      <c r="E192" s="60"/>
      <c r="F192" s="63"/>
      <c r="G192" s="63"/>
      <c r="H192" s="60"/>
      <c r="I192" s="100"/>
      <c r="O192" s="82"/>
    </row>
    <row r="193" spans="2:15" ht="21" customHeight="1" thickBot="1" x14ac:dyDescent="0.25">
      <c r="B193" s="95"/>
      <c r="C193" s="60"/>
      <c r="D193" s="60"/>
      <c r="E193" s="60"/>
      <c r="F193" s="63"/>
      <c r="G193" s="63"/>
      <c r="H193" s="60"/>
      <c r="I193" s="100"/>
      <c r="O193" s="82"/>
    </row>
    <row r="194" spans="2:15" ht="21" customHeight="1" thickBot="1" x14ac:dyDescent="0.25">
      <c r="B194" s="95"/>
      <c r="C194" s="60"/>
      <c r="D194" s="60"/>
      <c r="E194" s="60"/>
      <c r="F194" s="63"/>
      <c r="G194" s="63"/>
      <c r="H194" s="60"/>
      <c r="I194" s="100"/>
      <c r="O194" s="82"/>
    </row>
    <row r="195" spans="2:15" ht="21" customHeight="1" thickBot="1" x14ac:dyDescent="0.25">
      <c r="B195" s="95"/>
      <c r="C195" s="60"/>
      <c r="D195" s="60"/>
      <c r="E195" s="60"/>
      <c r="F195" s="63"/>
      <c r="G195" s="63"/>
      <c r="H195" s="60"/>
      <c r="I195" s="100"/>
      <c r="O195" s="82"/>
    </row>
    <row r="196" spans="2:15" ht="21" customHeight="1" thickBot="1" x14ac:dyDescent="0.25">
      <c r="B196" s="95"/>
      <c r="C196" s="60"/>
      <c r="D196" s="60"/>
      <c r="E196" s="60"/>
      <c r="F196" s="63"/>
      <c r="G196" s="63"/>
      <c r="H196" s="60"/>
      <c r="I196" s="100"/>
      <c r="O196" s="82"/>
    </row>
    <row r="197" spans="2:15" ht="21" customHeight="1" thickBot="1" x14ac:dyDescent="0.25">
      <c r="B197" s="95"/>
      <c r="C197" s="60"/>
      <c r="D197" s="60"/>
      <c r="E197" s="60"/>
      <c r="F197" s="63"/>
      <c r="G197" s="63"/>
      <c r="H197" s="60"/>
      <c r="I197" s="100"/>
      <c r="O197" s="82"/>
    </row>
    <row r="198" spans="2:15" ht="21" customHeight="1" thickBot="1" x14ac:dyDescent="0.25">
      <c r="B198" s="95"/>
      <c r="C198" s="60"/>
      <c r="D198" s="60"/>
      <c r="E198" s="60"/>
      <c r="F198" s="63"/>
      <c r="G198" s="63"/>
      <c r="H198" s="60"/>
      <c r="I198" s="100"/>
      <c r="O198" s="82"/>
    </row>
    <row r="199" spans="2:15" ht="21" customHeight="1" thickBot="1" x14ac:dyDescent="0.25">
      <c r="B199" s="95"/>
      <c r="C199" s="60"/>
      <c r="D199" s="60"/>
      <c r="E199" s="60"/>
      <c r="F199" s="63"/>
      <c r="G199" s="63"/>
      <c r="H199" s="60"/>
      <c r="I199" s="100"/>
      <c r="O199" s="82"/>
    </row>
    <row r="200" spans="2:15" ht="21" customHeight="1" thickBot="1" x14ac:dyDescent="0.25">
      <c r="B200" s="95"/>
      <c r="C200" s="60"/>
      <c r="D200" s="60"/>
      <c r="E200" s="60"/>
      <c r="F200" s="63"/>
      <c r="G200" s="63"/>
      <c r="H200" s="60"/>
      <c r="I200" s="100"/>
      <c r="O200" s="82"/>
    </row>
    <row r="201" spans="2:15" ht="21" customHeight="1" thickBot="1" x14ac:dyDescent="0.25">
      <c r="B201" s="95"/>
      <c r="C201" s="60"/>
      <c r="D201" s="60"/>
      <c r="E201" s="60"/>
      <c r="F201" s="63"/>
      <c r="G201" s="63"/>
      <c r="H201" s="60"/>
      <c r="I201" s="100"/>
      <c r="O201" s="82"/>
    </row>
    <row r="202" spans="2:15" ht="21" customHeight="1" thickBot="1" x14ac:dyDescent="0.25">
      <c r="B202" s="95"/>
      <c r="C202" s="60"/>
      <c r="D202" s="60"/>
      <c r="E202" s="60"/>
      <c r="F202" s="63"/>
      <c r="G202" s="63"/>
      <c r="H202" s="60"/>
      <c r="I202" s="100"/>
      <c r="O202" s="82"/>
    </row>
    <row r="203" spans="2:15" ht="21" customHeight="1" thickBot="1" x14ac:dyDescent="0.25">
      <c r="B203" s="95"/>
      <c r="C203" s="60"/>
      <c r="D203" s="60"/>
      <c r="E203" s="60"/>
      <c r="F203" s="63"/>
      <c r="G203" s="63"/>
      <c r="H203" s="60"/>
      <c r="I203" s="100"/>
      <c r="O203" s="82"/>
    </row>
    <row r="204" spans="2:15" ht="21" customHeight="1" thickBot="1" x14ac:dyDescent="0.25">
      <c r="B204" s="95"/>
      <c r="C204" s="60"/>
      <c r="D204" s="60"/>
      <c r="E204" s="60"/>
      <c r="F204" s="63"/>
      <c r="G204" s="63"/>
      <c r="H204" s="60"/>
      <c r="I204" s="100"/>
      <c r="O204" s="82"/>
    </row>
    <row r="205" spans="2:15" ht="21" customHeight="1" thickBot="1" x14ac:dyDescent="0.25">
      <c r="B205" s="95"/>
      <c r="C205" s="60"/>
      <c r="D205" s="60"/>
      <c r="E205" s="60"/>
      <c r="F205" s="63"/>
      <c r="G205" s="63"/>
      <c r="H205" s="60"/>
      <c r="I205" s="100"/>
      <c r="O205" s="82"/>
    </row>
    <row r="206" spans="2:15" ht="21" customHeight="1" thickBot="1" x14ac:dyDescent="0.25">
      <c r="B206" s="95"/>
      <c r="C206" s="60"/>
      <c r="D206" s="60"/>
      <c r="E206" s="60"/>
      <c r="F206" s="63"/>
      <c r="G206" s="63"/>
      <c r="H206" s="60"/>
      <c r="I206" s="100"/>
      <c r="O206" s="82"/>
    </row>
    <row r="207" spans="2:15" ht="21" customHeight="1" thickBot="1" x14ac:dyDescent="0.25">
      <c r="B207" s="95"/>
      <c r="C207" s="60"/>
      <c r="D207" s="60"/>
      <c r="E207" s="60"/>
      <c r="F207" s="63"/>
      <c r="G207" s="63"/>
      <c r="H207" s="60"/>
      <c r="I207" s="100"/>
      <c r="O207" s="82"/>
    </row>
    <row r="208" spans="2:15" ht="21" customHeight="1" thickBot="1" x14ac:dyDescent="0.25">
      <c r="B208" s="95"/>
      <c r="C208" s="60"/>
      <c r="D208" s="60"/>
      <c r="E208" s="60"/>
      <c r="F208" s="63"/>
      <c r="G208" s="63"/>
      <c r="H208" s="60"/>
      <c r="I208" s="100"/>
      <c r="O208" s="82"/>
    </row>
    <row r="209" spans="2:15" ht="21" customHeight="1" thickBot="1" x14ac:dyDescent="0.25">
      <c r="B209" s="95"/>
      <c r="C209" s="60"/>
      <c r="D209" s="60"/>
      <c r="E209" s="60"/>
      <c r="F209" s="63"/>
      <c r="G209" s="63"/>
      <c r="H209" s="60"/>
      <c r="I209" s="100"/>
      <c r="O209" s="82"/>
    </row>
    <row r="210" spans="2:15" ht="21" customHeight="1" thickBot="1" x14ac:dyDescent="0.25">
      <c r="B210" s="95"/>
      <c r="C210" s="60"/>
      <c r="D210" s="60"/>
      <c r="E210" s="60"/>
      <c r="F210" s="63"/>
      <c r="G210" s="63"/>
      <c r="H210" s="60"/>
      <c r="I210" s="100"/>
      <c r="O210" s="82"/>
    </row>
    <row r="211" spans="2:15" ht="21" customHeight="1" thickBot="1" x14ac:dyDescent="0.25">
      <c r="B211" s="95"/>
      <c r="C211" s="60"/>
      <c r="D211" s="60"/>
      <c r="E211" s="60"/>
      <c r="F211" s="63"/>
      <c r="G211" s="63"/>
      <c r="H211" s="60"/>
      <c r="I211" s="100"/>
      <c r="O211" s="82"/>
    </row>
    <row r="212" spans="2:15" ht="21" customHeight="1" thickBot="1" x14ac:dyDescent="0.25">
      <c r="B212" s="95"/>
      <c r="C212" s="60"/>
      <c r="D212" s="60"/>
      <c r="E212" s="60"/>
      <c r="F212" s="63"/>
      <c r="G212" s="63"/>
      <c r="H212" s="60"/>
      <c r="I212" s="100"/>
      <c r="O212" s="82"/>
    </row>
    <row r="213" spans="2:15" ht="21" customHeight="1" thickBot="1" x14ac:dyDescent="0.25">
      <c r="B213" s="95"/>
      <c r="C213" s="60"/>
      <c r="D213" s="60"/>
      <c r="E213" s="60"/>
      <c r="F213" s="63"/>
      <c r="G213" s="63"/>
      <c r="H213" s="60"/>
      <c r="I213" s="100"/>
      <c r="O213" s="82"/>
    </row>
    <row r="214" spans="2:15" ht="21" customHeight="1" thickBot="1" x14ac:dyDescent="0.25">
      <c r="B214" s="95"/>
      <c r="C214" s="60"/>
      <c r="D214" s="60"/>
      <c r="E214" s="60"/>
      <c r="F214" s="63"/>
      <c r="G214" s="63"/>
      <c r="H214" s="60"/>
      <c r="I214" s="100"/>
      <c r="O214" s="82"/>
    </row>
    <row r="215" spans="2:15" ht="21" customHeight="1" thickBot="1" x14ac:dyDescent="0.25">
      <c r="B215" s="95"/>
      <c r="C215" s="60"/>
      <c r="D215" s="60"/>
      <c r="E215" s="60"/>
      <c r="F215" s="63"/>
      <c r="G215" s="63"/>
      <c r="H215" s="60"/>
      <c r="I215" s="100"/>
      <c r="O215" s="82"/>
    </row>
    <row r="216" spans="2:15" ht="21" customHeight="1" thickBot="1" x14ac:dyDescent="0.25">
      <c r="B216" s="95"/>
      <c r="C216" s="60"/>
      <c r="D216" s="60"/>
      <c r="E216" s="60"/>
      <c r="F216" s="63"/>
      <c r="G216" s="63"/>
      <c r="H216" s="60"/>
      <c r="I216" s="100"/>
      <c r="O216" s="82"/>
    </row>
    <row r="217" spans="2:15" ht="21" customHeight="1" thickBot="1" x14ac:dyDescent="0.25">
      <c r="B217" s="95"/>
      <c r="C217" s="60"/>
      <c r="D217" s="60"/>
      <c r="E217" s="60"/>
      <c r="F217" s="63"/>
      <c r="G217" s="63"/>
      <c r="H217" s="60"/>
      <c r="I217" s="100"/>
      <c r="O217" s="82"/>
    </row>
    <row r="218" spans="2:15" ht="21" customHeight="1" thickBot="1" x14ac:dyDescent="0.25">
      <c r="B218" s="95"/>
      <c r="C218" s="60"/>
      <c r="D218" s="60"/>
      <c r="E218" s="60"/>
      <c r="F218" s="63"/>
      <c r="G218" s="63"/>
      <c r="H218" s="60"/>
      <c r="I218" s="100"/>
      <c r="O218" s="82"/>
    </row>
    <row r="219" spans="2:15" ht="21" customHeight="1" thickBot="1" x14ac:dyDescent="0.25">
      <c r="B219" s="95"/>
      <c r="C219" s="60"/>
      <c r="D219" s="60"/>
      <c r="E219" s="60"/>
      <c r="F219" s="63"/>
      <c r="G219" s="63"/>
      <c r="H219" s="60"/>
      <c r="I219" s="100"/>
      <c r="O219" s="82"/>
    </row>
    <row r="220" spans="2:15" ht="21" customHeight="1" thickBot="1" x14ac:dyDescent="0.25">
      <c r="B220" s="95"/>
      <c r="C220" s="60"/>
      <c r="D220" s="60"/>
      <c r="E220" s="60"/>
      <c r="F220" s="63"/>
      <c r="G220" s="63"/>
      <c r="H220" s="60"/>
      <c r="I220" s="100"/>
      <c r="O220" s="82"/>
    </row>
    <row r="221" spans="2:15" ht="21" customHeight="1" thickBot="1" x14ac:dyDescent="0.25">
      <c r="B221" s="95"/>
      <c r="C221" s="60"/>
      <c r="D221" s="60"/>
      <c r="E221" s="60"/>
      <c r="F221" s="63"/>
      <c r="G221" s="63"/>
      <c r="H221" s="60"/>
      <c r="I221" s="100"/>
      <c r="O221" s="82"/>
    </row>
    <row r="222" spans="2:15" ht="21" customHeight="1" thickBot="1" x14ac:dyDescent="0.25">
      <c r="B222" s="95"/>
      <c r="C222" s="60"/>
      <c r="D222" s="60"/>
      <c r="E222" s="60"/>
      <c r="F222" s="63"/>
      <c r="G222" s="63"/>
      <c r="H222" s="60"/>
      <c r="I222" s="100"/>
      <c r="O222" s="82"/>
    </row>
    <row r="223" spans="2:15" ht="21" customHeight="1" thickBot="1" x14ac:dyDescent="0.25">
      <c r="B223" s="95"/>
      <c r="C223" s="60"/>
      <c r="D223" s="60"/>
      <c r="E223" s="60"/>
      <c r="F223" s="63"/>
      <c r="G223" s="63"/>
      <c r="H223" s="60"/>
      <c r="I223" s="100"/>
      <c r="O223" s="82"/>
    </row>
    <row r="224" spans="2:15" ht="21" customHeight="1" thickBot="1" x14ac:dyDescent="0.25">
      <c r="B224" s="95"/>
      <c r="C224" s="60"/>
      <c r="D224" s="60"/>
      <c r="E224" s="60"/>
      <c r="F224" s="63"/>
      <c r="G224" s="63"/>
      <c r="H224" s="60"/>
      <c r="I224" s="100"/>
      <c r="O224" s="82"/>
    </row>
    <row r="225" spans="2:15" ht="21" customHeight="1" thickBot="1" x14ac:dyDescent="0.25">
      <c r="B225" s="95"/>
      <c r="C225" s="60"/>
      <c r="D225" s="60"/>
      <c r="E225" s="60"/>
      <c r="F225" s="63"/>
      <c r="G225" s="63"/>
      <c r="H225" s="60"/>
      <c r="I225" s="100"/>
      <c r="O225" s="82"/>
    </row>
    <row r="226" spans="2:15" ht="21" customHeight="1" thickBot="1" x14ac:dyDescent="0.25">
      <c r="B226" s="95"/>
      <c r="C226" s="60"/>
      <c r="D226" s="60"/>
      <c r="E226" s="60"/>
      <c r="F226" s="63"/>
      <c r="G226" s="63"/>
      <c r="H226" s="60"/>
      <c r="I226" s="100"/>
      <c r="O226" s="82"/>
    </row>
    <row r="227" spans="2:15" ht="21" customHeight="1" thickBot="1" x14ac:dyDescent="0.25">
      <c r="B227" s="95"/>
      <c r="C227" s="60"/>
      <c r="D227" s="60"/>
      <c r="E227" s="60"/>
      <c r="F227" s="63"/>
      <c r="G227" s="63"/>
      <c r="H227" s="60"/>
      <c r="I227" s="100"/>
      <c r="O227" s="82"/>
    </row>
    <row r="228" spans="2:15" ht="21" customHeight="1" thickBot="1" x14ac:dyDescent="0.25">
      <c r="B228" s="95"/>
      <c r="C228" s="60"/>
      <c r="D228" s="60"/>
      <c r="E228" s="60"/>
      <c r="F228" s="63"/>
      <c r="G228" s="63"/>
      <c r="H228" s="60"/>
      <c r="I228" s="100"/>
      <c r="O228" s="82"/>
    </row>
    <row r="229" spans="2:15" ht="21" customHeight="1" thickBot="1" x14ac:dyDescent="0.25">
      <c r="B229" s="95"/>
      <c r="C229" s="60"/>
      <c r="D229" s="60"/>
      <c r="E229" s="60"/>
      <c r="F229" s="63"/>
      <c r="G229" s="63"/>
      <c r="H229" s="60"/>
      <c r="I229" s="100"/>
      <c r="O229" s="82"/>
    </row>
    <row r="230" spans="2:15" ht="21" customHeight="1" thickBot="1" x14ac:dyDescent="0.25">
      <c r="B230" s="95"/>
      <c r="C230" s="60"/>
      <c r="D230" s="60"/>
      <c r="E230" s="60"/>
      <c r="F230" s="63"/>
      <c r="G230" s="63"/>
      <c r="H230" s="60"/>
      <c r="I230" s="100"/>
      <c r="O230" s="82"/>
    </row>
    <row r="231" spans="2:15" ht="21" customHeight="1" thickBot="1" x14ac:dyDescent="0.25">
      <c r="B231" s="95"/>
      <c r="C231" s="60"/>
      <c r="D231" s="60"/>
      <c r="E231" s="60"/>
      <c r="F231" s="63"/>
      <c r="G231" s="63"/>
      <c r="H231" s="60"/>
      <c r="I231" s="100"/>
      <c r="O231" s="82"/>
    </row>
    <row r="232" spans="2:15" ht="21" customHeight="1" thickBot="1" x14ac:dyDescent="0.25">
      <c r="B232" s="95"/>
      <c r="C232" s="60"/>
      <c r="D232" s="60"/>
      <c r="E232" s="60"/>
      <c r="F232" s="63"/>
      <c r="G232" s="63"/>
      <c r="H232" s="60"/>
      <c r="I232" s="100"/>
      <c r="O232" s="82"/>
    </row>
    <row r="233" spans="2:15" ht="21" customHeight="1" thickBot="1" x14ac:dyDescent="0.25">
      <c r="B233" s="95"/>
      <c r="C233" s="60"/>
      <c r="D233" s="60"/>
      <c r="E233" s="60"/>
      <c r="F233" s="63"/>
      <c r="G233" s="63"/>
      <c r="H233" s="60"/>
      <c r="I233" s="100"/>
      <c r="O233" s="82"/>
    </row>
    <row r="234" spans="2:15" ht="21" customHeight="1" thickBot="1" x14ac:dyDescent="0.25">
      <c r="B234" s="95"/>
      <c r="C234" s="60"/>
      <c r="D234" s="60"/>
      <c r="E234" s="60"/>
      <c r="F234" s="63"/>
      <c r="G234" s="63"/>
      <c r="H234" s="60"/>
      <c r="I234" s="100"/>
      <c r="O234" s="82"/>
    </row>
    <row r="235" spans="2:15" ht="21" customHeight="1" thickBot="1" x14ac:dyDescent="0.25">
      <c r="B235" s="95"/>
      <c r="C235" s="60"/>
      <c r="D235" s="60"/>
      <c r="E235" s="60"/>
      <c r="F235" s="63"/>
      <c r="G235" s="63"/>
      <c r="H235" s="60"/>
      <c r="I235" s="100"/>
      <c r="O235" s="82"/>
    </row>
    <row r="236" spans="2:15" ht="21" customHeight="1" thickBot="1" x14ac:dyDescent="0.25">
      <c r="B236" s="95"/>
      <c r="C236" s="60"/>
      <c r="D236" s="60"/>
      <c r="E236" s="60"/>
      <c r="F236" s="63"/>
      <c r="G236" s="63"/>
      <c r="H236" s="60"/>
      <c r="I236" s="100"/>
      <c r="O236" s="82"/>
    </row>
    <row r="237" spans="2:15" ht="21" customHeight="1" thickBot="1" x14ac:dyDescent="0.25">
      <c r="B237" s="95"/>
      <c r="C237" s="60"/>
      <c r="D237" s="60"/>
      <c r="E237" s="60"/>
      <c r="F237" s="63"/>
      <c r="G237" s="63"/>
      <c r="H237" s="60"/>
      <c r="I237" s="100"/>
      <c r="O237" s="82"/>
    </row>
    <row r="238" spans="2:15" ht="21" customHeight="1" thickBot="1" x14ac:dyDescent="0.25">
      <c r="B238" s="95"/>
      <c r="C238" s="60"/>
      <c r="D238" s="60"/>
      <c r="E238" s="60"/>
      <c r="F238" s="63"/>
      <c r="G238" s="63"/>
      <c r="H238" s="60"/>
      <c r="I238" s="100"/>
      <c r="O238" s="82"/>
    </row>
    <row r="239" spans="2:15" ht="21" customHeight="1" thickBot="1" x14ac:dyDescent="0.25">
      <c r="B239" s="95"/>
      <c r="C239" s="60"/>
      <c r="D239" s="60"/>
      <c r="E239" s="60"/>
      <c r="F239" s="63"/>
      <c r="G239" s="63"/>
      <c r="H239" s="60"/>
      <c r="I239" s="100"/>
      <c r="O239" s="82"/>
    </row>
    <row r="240" spans="2:15" ht="21" customHeight="1" thickBot="1" x14ac:dyDescent="0.25">
      <c r="B240" s="95"/>
      <c r="C240" s="60"/>
      <c r="D240" s="60"/>
      <c r="E240" s="60"/>
      <c r="F240" s="63"/>
      <c r="G240" s="63"/>
      <c r="H240" s="60"/>
      <c r="I240" s="100"/>
      <c r="O240" s="82"/>
    </row>
    <row r="241" spans="2:15" ht="21" customHeight="1" thickBot="1" x14ac:dyDescent="0.25">
      <c r="B241" s="95"/>
      <c r="C241" s="60"/>
      <c r="D241" s="60"/>
      <c r="E241" s="60"/>
      <c r="F241" s="63"/>
      <c r="G241" s="63"/>
      <c r="H241" s="60"/>
      <c r="I241" s="100"/>
      <c r="O241" s="82"/>
    </row>
    <row r="242" spans="2:15" ht="21" customHeight="1" thickBot="1" x14ac:dyDescent="0.25">
      <c r="B242" s="95"/>
      <c r="C242" s="60"/>
      <c r="D242" s="60"/>
      <c r="E242" s="60"/>
      <c r="F242" s="63"/>
      <c r="G242" s="63"/>
      <c r="H242" s="60"/>
      <c r="I242" s="100"/>
      <c r="O242" s="82"/>
    </row>
    <row r="243" spans="2:15" ht="21" customHeight="1" thickBot="1" x14ac:dyDescent="0.25">
      <c r="B243" s="95"/>
      <c r="C243" s="60"/>
      <c r="D243" s="60"/>
      <c r="E243" s="60"/>
      <c r="F243" s="63"/>
      <c r="G243" s="63"/>
      <c r="H243" s="60"/>
      <c r="I243" s="100"/>
      <c r="O243" s="82"/>
    </row>
    <row r="244" spans="2:15" ht="21" customHeight="1" thickBot="1" x14ac:dyDescent="0.25">
      <c r="B244" s="95"/>
      <c r="C244" s="60"/>
      <c r="D244" s="60"/>
      <c r="E244" s="60"/>
      <c r="F244" s="63"/>
      <c r="G244" s="63"/>
      <c r="H244" s="60"/>
      <c r="I244" s="100"/>
      <c r="O244" s="82"/>
    </row>
    <row r="245" spans="2:15" ht="21" customHeight="1" thickBot="1" x14ac:dyDescent="0.25">
      <c r="B245" s="95"/>
      <c r="C245" s="60"/>
      <c r="D245" s="60"/>
      <c r="E245" s="60"/>
      <c r="F245" s="63"/>
      <c r="G245" s="63"/>
      <c r="H245" s="60"/>
      <c r="I245" s="100"/>
      <c r="O245" s="82"/>
    </row>
    <row r="246" spans="2:15" ht="21" customHeight="1" thickBot="1" x14ac:dyDescent="0.25">
      <c r="B246" s="95"/>
      <c r="C246" s="60"/>
      <c r="D246" s="60"/>
      <c r="E246" s="60"/>
      <c r="F246" s="63"/>
      <c r="G246" s="63"/>
      <c r="H246" s="60"/>
      <c r="I246" s="100"/>
      <c r="O246" s="82"/>
    </row>
    <row r="247" spans="2:15" ht="21" customHeight="1" thickBot="1" x14ac:dyDescent="0.25">
      <c r="B247" s="95"/>
      <c r="C247" s="60"/>
      <c r="D247" s="60"/>
      <c r="E247" s="60"/>
      <c r="F247" s="63"/>
      <c r="G247" s="63"/>
      <c r="H247" s="60"/>
      <c r="I247" s="100"/>
      <c r="O247" s="82"/>
    </row>
    <row r="248" spans="2:15" ht="21" customHeight="1" thickBot="1" x14ac:dyDescent="0.25">
      <c r="B248" s="95"/>
      <c r="C248" s="60"/>
      <c r="D248" s="60"/>
      <c r="E248" s="60"/>
      <c r="F248" s="63"/>
      <c r="G248" s="63"/>
      <c r="H248" s="60"/>
      <c r="I248" s="100"/>
      <c r="O248" s="82"/>
    </row>
    <row r="249" spans="2:15" ht="21" customHeight="1" thickBot="1" x14ac:dyDescent="0.25">
      <c r="B249" s="95"/>
      <c r="C249" s="60"/>
      <c r="D249" s="60"/>
      <c r="E249" s="60"/>
      <c r="F249" s="63"/>
      <c r="G249" s="63"/>
      <c r="H249" s="60"/>
      <c r="I249" s="100"/>
      <c r="O249" s="82"/>
    </row>
    <row r="250" spans="2:15" ht="21" customHeight="1" thickBot="1" x14ac:dyDescent="0.25">
      <c r="B250" s="95"/>
      <c r="C250" s="60"/>
      <c r="D250" s="60"/>
      <c r="E250" s="60"/>
      <c r="F250" s="63"/>
      <c r="G250" s="63"/>
      <c r="H250" s="60"/>
      <c r="I250" s="100"/>
      <c r="O250" s="82"/>
    </row>
    <row r="251" spans="2:15" ht="21" customHeight="1" thickBot="1" x14ac:dyDescent="0.25">
      <c r="B251" s="95"/>
      <c r="C251" s="60"/>
      <c r="D251" s="60"/>
      <c r="E251" s="60"/>
      <c r="F251" s="63"/>
      <c r="G251" s="63"/>
      <c r="H251" s="60"/>
      <c r="I251" s="100"/>
      <c r="O251" s="82"/>
    </row>
    <row r="252" spans="2:15" ht="21" customHeight="1" thickBot="1" x14ac:dyDescent="0.25">
      <c r="B252" s="95"/>
      <c r="C252" s="60"/>
      <c r="D252" s="60"/>
      <c r="E252" s="60"/>
      <c r="F252" s="63"/>
      <c r="G252" s="63"/>
      <c r="H252" s="60"/>
      <c r="I252" s="100"/>
      <c r="O252" s="82"/>
    </row>
    <row r="253" spans="2:15" ht="21" customHeight="1" thickBot="1" x14ac:dyDescent="0.25">
      <c r="B253" s="95"/>
      <c r="C253" s="60"/>
      <c r="D253" s="60"/>
      <c r="E253" s="60"/>
      <c r="F253" s="63"/>
      <c r="G253" s="63"/>
      <c r="H253" s="60"/>
      <c r="I253" s="100"/>
      <c r="O253" s="82"/>
    </row>
    <row r="254" spans="2:15" ht="21" customHeight="1" thickBot="1" x14ac:dyDescent="0.25">
      <c r="B254" s="95"/>
      <c r="C254" s="60"/>
      <c r="D254" s="60"/>
      <c r="E254" s="60"/>
      <c r="F254" s="63"/>
      <c r="G254" s="63"/>
      <c r="H254" s="60"/>
      <c r="I254" s="100"/>
      <c r="O254" s="82"/>
    </row>
    <row r="255" spans="2:15" ht="21" customHeight="1" thickBot="1" x14ac:dyDescent="0.25">
      <c r="B255" s="95"/>
      <c r="C255" s="60"/>
      <c r="D255" s="60"/>
      <c r="E255" s="60"/>
      <c r="F255" s="63"/>
      <c r="G255" s="63"/>
      <c r="H255" s="60"/>
      <c r="I255" s="100"/>
      <c r="O255" s="82"/>
    </row>
    <row r="256" spans="2:15" ht="21" customHeight="1" thickBot="1" x14ac:dyDescent="0.25">
      <c r="B256" s="95"/>
      <c r="C256" s="60"/>
      <c r="D256" s="60"/>
      <c r="E256" s="60"/>
      <c r="F256" s="63"/>
      <c r="G256" s="63"/>
      <c r="H256" s="60"/>
      <c r="I256" s="100"/>
      <c r="O256" s="82"/>
    </row>
    <row r="257" spans="2:15" ht="21" customHeight="1" thickBot="1" x14ac:dyDescent="0.25">
      <c r="B257" s="95"/>
      <c r="C257" s="60"/>
      <c r="D257" s="60"/>
      <c r="E257" s="60"/>
      <c r="F257" s="63"/>
      <c r="G257" s="63"/>
      <c r="H257" s="60"/>
      <c r="I257" s="100"/>
      <c r="O257" s="82"/>
    </row>
    <row r="258" spans="2:15" ht="21" customHeight="1" thickBot="1" x14ac:dyDescent="0.25">
      <c r="B258" s="95"/>
      <c r="C258" s="60"/>
      <c r="D258" s="60"/>
      <c r="E258" s="60"/>
      <c r="F258" s="63"/>
      <c r="G258" s="63"/>
      <c r="H258" s="60"/>
      <c r="I258" s="100"/>
      <c r="O258" s="82"/>
    </row>
    <row r="259" spans="2:15" ht="21" customHeight="1" thickBot="1" x14ac:dyDescent="0.25">
      <c r="B259" s="95"/>
      <c r="C259" s="60"/>
      <c r="D259" s="60"/>
      <c r="E259" s="60"/>
      <c r="F259" s="63"/>
      <c r="G259" s="63"/>
      <c r="H259" s="60"/>
      <c r="I259" s="100"/>
      <c r="O259" s="82"/>
    </row>
    <row r="260" spans="2:15" ht="21" customHeight="1" thickBot="1" x14ac:dyDescent="0.25">
      <c r="B260" s="95"/>
      <c r="C260" s="60"/>
      <c r="D260" s="60"/>
      <c r="E260" s="60"/>
      <c r="F260" s="63"/>
      <c r="G260" s="63"/>
      <c r="H260" s="60"/>
      <c r="I260" s="100"/>
      <c r="O260" s="82"/>
    </row>
    <row r="261" spans="2:15" ht="21" customHeight="1" thickBot="1" x14ac:dyDescent="0.25">
      <c r="B261" s="95"/>
      <c r="C261" s="60"/>
      <c r="D261" s="60"/>
      <c r="E261" s="60"/>
      <c r="F261" s="63"/>
      <c r="G261" s="63"/>
      <c r="H261" s="60"/>
      <c r="I261" s="100"/>
      <c r="O261" s="82"/>
    </row>
    <row r="262" spans="2:15" ht="21" customHeight="1" thickBot="1" x14ac:dyDescent="0.25">
      <c r="B262" s="95"/>
      <c r="C262" s="60"/>
      <c r="D262" s="60"/>
      <c r="E262" s="60"/>
      <c r="F262" s="63"/>
      <c r="G262" s="63"/>
      <c r="H262" s="60"/>
      <c r="I262" s="100"/>
      <c r="O262" s="82"/>
    </row>
    <row r="263" spans="2:15" ht="21" customHeight="1" thickBot="1" x14ac:dyDescent="0.25">
      <c r="B263" s="95"/>
      <c r="C263" s="60"/>
      <c r="D263" s="60"/>
      <c r="E263" s="60"/>
      <c r="F263" s="63"/>
      <c r="G263" s="63"/>
      <c r="H263" s="60"/>
      <c r="I263" s="100"/>
      <c r="O263" s="82"/>
    </row>
    <row r="264" spans="2:15" ht="21" customHeight="1" thickBot="1" x14ac:dyDescent="0.25">
      <c r="B264" s="95"/>
      <c r="C264" s="60"/>
      <c r="D264" s="60"/>
      <c r="E264" s="60"/>
      <c r="F264" s="63"/>
      <c r="G264" s="63"/>
      <c r="H264" s="60"/>
      <c r="I264" s="100"/>
      <c r="O264" s="82"/>
    </row>
    <row r="265" spans="2:15" ht="21" customHeight="1" thickBot="1" x14ac:dyDescent="0.25">
      <c r="B265" s="95"/>
      <c r="C265" s="60"/>
      <c r="D265" s="60"/>
      <c r="E265" s="60"/>
      <c r="F265" s="63"/>
      <c r="G265" s="63"/>
      <c r="H265" s="60"/>
      <c r="I265" s="100"/>
      <c r="O265" s="82"/>
    </row>
    <row r="266" spans="2:15" ht="21" customHeight="1" thickBot="1" x14ac:dyDescent="0.25">
      <c r="B266" s="95"/>
      <c r="C266" s="60"/>
      <c r="D266" s="60"/>
      <c r="E266" s="60"/>
      <c r="F266" s="63"/>
      <c r="G266" s="63"/>
      <c r="H266" s="60"/>
      <c r="I266" s="100"/>
      <c r="O266" s="82"/>
    </row>
    <row r="267" spans="2:15" ht="21" customHeight="1" thickBot="1" x14ac:dyDescent="0.25">
      <c r="B267" s="95"/>
      <c r="C267" s="60"/>
      <c r="D267" s="60"/>
      <c r="E267" s="60"/>
      <c r="F267" s="63"/>
      <c r="G267" s="63"/>
      <c r="H267" s="60"/>
      <c r="I267" s="100"/>
      <c r="O267" s="82"/>
    </row>
    <row r="268" spans="2:15" ht="21" customHeight="1" thickBot="1" x14ac:dyDescent="0.25">
      <c r="B268" s="95"/>
      <c r="C268" s="60"/>
      <c r="D268" s="60"/>
      <c r="E268" s="60"/>
      <c r="F268" s="63"/>
      <c r="G268" s="63"/>
      <c r="H268" s="60"/>
      <c r="I268" s="100"/>
      <c r="O268" s="82"/>
    </row>
    <row r="269" spans="2:15" ht="21" customHeight="1" thickBot="1" x14ac:dyDescent="0.25">
      <c r="B269" s="95"/>
      <c r="C269" s="60"/>
      <c r="D269" s="60"/>
      <c r="E269" s="60"/>
      <c r="F269" s="63"/>
      <c r="G269" s="63"/>
      <c r="H269" s="60"/>
      <c r="I269" s="100"/>
      <c r="O269" s="82"/>
    </row>
    <row r="270" spans="2:15" ht="21" customHeight="1" thickBot="1" x14ac:dyDescent="0.25">
      <c r="B270" s="95"/>
      <c r="C270" s="60"/>
      <c r="D270" s="60"/>
      <c r="E270" s="60"/>
      <c r="F270" s="63"/>
      <c r="G270" s="63"/>
      <c r="H270" s="60"/>
      <c r="I270" s="100"/>
      <c r="O270" s="82"/>
    </row>
    <row r="271" spans="2:15" ht="21" customHeight="1" thickBot="1" x14ac:dyDescent="0.25">
      <c r="B271" s="95"/>
      <c r="C271" s="60"/>
      <c r="D271" s="60"/>
      <c r="E271" s="60"/>
      <c r="F271" s="63"/>
      <c r="G271" s="63"/>
      <c r="H271" s="60"/>
      <c r="I271" s="100"/>
      <c r="O271" s="82"/>
    </row>
    <row r="272" spans="2:15" ht="21" customHeight="1" thickBot="1" x14ac:dyDescent="0.25">
      <c r="B272" s="95"/>
      <c r="C272" s="60"/>
      <c r="D272" s="60"/>
      <c r="E272" s="60"/>
      <c r="F272" s="63"/>
      <c r="G272" s="63"/>
      <c r="H272" s="60"/>
      <c r="I272" s="100"/>
      <c r="O272" s="82"/>
    </row>
    <row r="273" spans="2:15" ht="21" customHeight="1" thickBot="1" x14ac:dyDescent="0.25">
      <c r="B273" s="95"/>
      <c r="C273" s="60"/>
      <c r="D273" s="60"/>
      <c r="E273" s="60"/>
      <c r="F273" s="63"/>
      <c r="G273" s="63"/>
      <c r="H273" s="60"/>
      <c r="I273" s="100"/>
      <c r="O273" s="82"/>
    </row>
    <row r="274" spans="2:15" ht="21" customHeight="1" thickBot="1" x14ac:dyDescent="0.25">
      <c r="B274" s="95"/>
      <c r="C274" s="60"/>
      <c r="D274" s="60"/>
      <c r="E274" s="60"/>
      <c r="F274" s="63"/>
      <c r="G274" s="63"/>
      <c r="H274" s="60"/>
      <c r="I274" s="100"/>
      <c r="O274" s="82"/>
    </row>
    <row r="275" spans="2:15" ht="21" customHeight="1" thickBot="1" x14ac:dyDescent="0.25">
      <c r="B275" s="95"/>
      <c r="C275" s="60"/>
      <c r="D275" s="60"/>
      <c r="E275" s="60"/>
      <c r="F275" s="63"/>
      <c r="G275" s="63"/>
      <c r="H275" s="60"/>
      <c r="I275" s="100"/>
      <c r="O275" s="82"/>
    </row>
    <row r="276" spans="2:15" ht="21" customHeight="1" thickBot="1" x14ac:dyDescent="0.25">
      <c r="B276" s="95"/>
      <c r="C276" s="60"/>
      <c r="D276" s="60"/>
      <c r="E276" s="60"/>
      <c r="F276" s="63"/>
      <c r="G276" s="63"/>
      <c r="H276" s="60"/>
      <c r="I276" s="100"/>
      <c r="O276" s="82"/>
    </row>
    <row r="277" spans="2:15" ht="21" customHeight="1" thickBot="1" x14ac:dyDescent="0.25">
      <c r="B277" s="95"/>
      <c r="C277" s="60"/>
      <c r="D277" s="60"/>
      <c r="E277" s="60"/>
      <c r="F277" s="63"/>
      <c r="G277" s="63"/>
      <c r="H277" s="60"/>
      <c r="I277" s="100"/>
      <c r="O277" s="82"/>
    </row>
    <row r="278" spans="2:15" ht="21" customHeight="1" thickBot="1" x14ac:dyDescent="0.25">
      <c r="B278" s="95"/>
      <c r="C278" s="60"/>
      <c r="D278" s="60"/>
      <c r="E278" s="60"/>
      <c r="F278" s="63"/>
      <c r="G278" s="63"/>
      <c r="H278" s="60"/>
      <c r="I278" s="100"/>
      <c r="O278" s="82"/>
    </row>
    <row r="279" spans="2:15" ht="21" customHeight="1" thickBot="1" x14ac:dyDescent="0.25">
      <c r="B279" s="95"/>
      <c r="C279" s="60"/>
      <c r="D279" s="60"/>
      <c r="E279" s="60"/>
      <c r="F279" s="63"/>
      <c r="G279" s="63"/>
      <c r="H279" s="60"/>
      <c r="I279" s="100"/>
      <c r="O279" s="82"/>
    </row>
    <row r="280" spans="2:15" ht="21" customHeight="1" thickBot="1" x14ac:dyDescent="0.25">
      <c r="B280" s="95"/>
      <c r="C280" s="60"/>
      <c r="D280" s="60"/>
      <c r="E280" s="60"/>
      <c r="F280" s="63"/>
      <c r="G280" s="63"/>
      <c r="H280" s="60"/>
      <c r="I280" s="100"/>
      <c r="O280" s="82"/>
    </row>
    <row r="281" spans="2:15" ht="21" customHeight="1" thickBot="1" x14ac:dyDescent="0.25">
      <c r="B281" s="95"/>
      <c r="C281" s="60"/>
      <c r="D281" s="60"/>
      <c r="E281" s="60"/>
      <c r="F281" s="63"/>
      <c r="G281" s="63"/>
      <c r="H281" s="60"/>
      <c r="I281" s="100"/>
      <c r="O281" s="82"/>
    </row>
    <row r="282" spans="2:15" ht="21" customHeight="1" thickBot="1" x14ac:dyDescent="0.25">
      <c r="B282" s="95"/>
      <c r="C282" s="60"/>
      <c r="D282" s="60"/>
      <c r="E282" s="60"/>
      <c r="F282" s="63"/>
      <c r="G282" s="63"/>
      <c r="H282" s="60"/>
      <c r="I282" s="100"/>
      <c r="O282" s="82"/>
    </row>
    <row r="283" spans="2:15" ht="21" customHeight="1" thickBot="1" x14ac:dyDescent="0.25">
      <c r="B283" s="95"/>
      <c r="C283" s="60"/>
      <c r="D283" s="60"/>
      <c r="E283" s="60"/>
      <c r="F283" s="63"/>
      <c r="G283" s="63"/>
      <c r="H283" s="60"/>
      <c r="I283" s="100"/>
      <c r="O283" s="82"/>
    </row>
    <row r="284" spans="2:15" ht="21" customHeight="1" thickBot="1" x14ac:dyDescent="0.25">
      <c r="B284" s="95"/>
      <c r="C284" s="60"/>
      <c r="D284" s="60"/>
      <c r="E284" s="60"/>
      <c r="F284" s="63"/>
      <c r="G284" s="63"/>
      <c r="H284" s="60"/>
      <c r="I284" s="100"/>
      <c r="O284" s="82"/>
    </row>
    <row r="285" spans="2:15" ht="21" customHeight="1" thickBot="1" x14ac:dyDescent="0.25">
      <c r="B285" s="95"/>
      <c r="C285" s="60"/>
      <c r="D285" s="60"/>
      <c r="E285" s="60"/>
      <c r="F285" s="63"/>
      <c r="G285" s="63"/>
      <c r="H285" s="60"/>
      <c r="I285" s="100"/>
      <c r="O285" s="82"/>
    </row>
    <row r="286" spans="2:15" ht="21" customHeight="1" thickBot="1" x14ac:dyDescent="0.25">
      <c r="B286" s="95"/>
      <c r="C286" s="60"/>
      <c r="D286" s="60"/>
      <c r="E286" s="60"/>
      <c r="F286" s="63"/>
      <c r="G286" s="63"/>
      <c r="H286" s="60"/>
      <c r="I286" s="100"/>
      <c r="O286" s="82"/>
    </row>
    <row r="287" spans="2:15" ht="21" customHeight="1" thickBot="1" x14ac:dyDescent="0.25">
      <c r="B287" s="95"/>
      <c r="C287" s="60"/>
      <c r="D287" s="60"/>
      <c r="E287" s="60"/>
      <c r="F287" s="63"/>
      <c r="G287" s="63"/>
      <c r="H287" s="60"/>
      <c r="I287" s="100"/>
      <c r="O287" s="82"/>
    </row>
    <row r="288" spans="2:15" ht="21" customHeight="1" thickBot="1" x14ac:dyDescent="0.25">
      <c r="B288" s="95"/>
      <c r="C288" s="60"/>
      <c r="D288" s="60"/>
      <c r="E288" s="60"/>
      <c r="F288" s="63"/>
      <c r="G288" s="63"/>
      <c r="H288" s="60"/>
      <c r="I288" s="100"/>
      <c r="O288" s="82"/>
    </row>
    <row r="289" spans="2:15" ht="21" customHeight="1" thickBot="1" x14ac:dyDescent="0.25">
      <c r="B289" s="95"/>
      <c r="C289" s="60"/>
      <c r="D289" s="60"/>
      <c r="E289" s="60"/>
      <c r="F289" s="63"/>
      <c r="G289" s="63"/>
      <c r="H289" s="60"/>
      <c r="I289" s="100"/>
      <c r="O289" s="82"/>
    </row>
    <row r="290" spans="2:15" ht="21" customHeight="1" thickBot="1" x14ac:dyDescent="0.25">
      <c r="B290" s="95"/>
      <c r="C290" s="60"/>
      <c r="D290" s="60"/>
      <c r="E290" s="60"/>
      <c r="F290" s="63"/>
      <c r="G290" s="63"/>
      <c r="H290" s="60"/>
      <c r="I290" s="100"/>
      <c r="O290" s="82"/>
    </row>
    <row r="291" spans="2:15" ht="21" customHeight="1" thickBot="1" x14ac:dyDescent="0.25">
      <c r="B291" s="95"/>
      <c r="C291" s="60"/>
      <c r="D291" s="60"/>
      <c r="E291" s="60"/>
      <c r="F291" s="63"/>
      <c r="G291" s="63"/>
      <c r="H291" s="60"/>
      <c r="I291" s="100"/>
      <c r="O291" s="82"/>
    </row>
    <row r="292" spans="2:15" ht="21" customHeight="1" thickBot="1" x14ac:dyDescent="0.25">
      <c r="B292" s="95"/>
      <c r="C292" s="60"/>
      <c r="D292" s="60"/>
      <c r="E292" s="60"/>
      <c r="F292" s="63"/>
      <c r="G292" s="63"/>
      <c r="H292" s="60"/>
      <c r="I292" s="100"/>
      <c r="O292" s="82"/>
    </row>
    <row r="293" spans="2:15" ht="21" customHeight="1" thickBot="1" x14ac:dyDescent="0.25">
      <c r="B293" s="95"/>
      <c r="C293" s="60"/>
      <c r="D293" s="60"/>
      <c r="E293" s="60"/>
      <c r="F293" s="63"/>
      <c r="G293" s="63"/>
      <c r="H293" s="60"/>
      <c r="I293" s="100"/>
      <c r="O293" s="82"/>
    </row>
    <row r="294" spans="2:15" ht="21" customHeight="1" thickBot="1" x14ac:dyDescent="0.25">
      <c r="B294" s="95"/>
      <c r="C294" s="60"/>
      <c r="D294" s="60"/>
      <c r="E294" s="60"/>
      <c r="F294" s="63"/>
      <c r="G294" s="63"/>
      <c r="H294" s="60"/>
      <c r="I294" s="100"/>
      <c r="O294" s="82"/>
    </row>
    <row r="295" spans="2:15" ht="21" customHeight="1" thickBot="1" x14ac:dyDescent="0.25">
      <c r="B295" s="95"/>
      <c r="C295" s="60"/>
      <c r="D295" s="60"/>
      <c r="E295" s="60"/>
      <c r="F295" s="63"/>
      <c r="G295" s="63"/>
      <c r="H295" s="60"/>
      <c r="I295" s="100"/>
      <c r="O295" s="82"/>
    </row>
    <row r="296" spans="2:15" ht="21" customHeight="1" thickBot="1" x14ac:dyDescent="0.25">
      <c r="B296" s="95"/>
      <c r="C296" s="60"/>
      <c r="D296" s="60"/>
      <c r="E296" s="60"/>
      <c r="F296" s="63"/>
      <c r="G296" s="63"/>
      <c r="H296" s="60"/>
      <c r="I296" s="100"/>
      <c r="O296" s="82"/>
    </row>
    <row r="297" spans="2:15" ht="21" customHeight="1" thickBot="1" x14ac:dyDescent="0.25">
      <c r="B297" s="95"/>
      <c r="C297" s="60"/>
      <c r="D297" s="60"/>
      <c r="E297" s="60"/>
      <c r="F297" s="63"/>
      <c r="G297" s="63"/>
      <c r="H297" s="60"/>
      <c r="I297" s="100"/>
      <c r="O297" s="82"/>
    </row>
    <row r="298" spans="2:15" ht="21" customHeight="1" thickBot="1" x14ac:dyDescent="0.25">
      <c r="B298" s="95"/>
      <c r="C298" s="60"/>
      <c r="D298" s="60"/>
      <c r="E298" s="60"/>
      <c r="F298" s="63"/>
      <c r="G298" s="63"/>
      <c r="H298" s="60"/>
      <c r="I298" s="100"/>
      <c r="O298" s="82"/>
    </row>
    <row r="299" spans="2:15" ht="21" customHeight="1" thickBot="1" x14ac:dyDescent="0.25">
      <c r="B299" s="95"/>
      <c r="C299" s="60"/>
      <c r="D299" s="60"/>
      <c r="E299" s="60"/>
      <c r="F299" s="63"/>
      <c r="G299" s="63"/>
      <c r="H299" s="60"/>
      <c r="I299" s="100"/>
      <c r="O299" s="82"/>
    </row>
    <row r="300" spans="2:15" ht="21" customHeight="1" thickBot="1" x14ac:dyDescent="0.25">
      <c r="B300" s="95"/>
      <c r="C300" s="60"/>
      <c r="D300" s="60"/>
      <c r="E300" s="60"/>
      <c r="F300" s="63"/>
      <c r="G300" s="63"/>
      <c r="H300" s="60"/>
      <c r="I300" s="100"/>
      <c r="O300" s="82"/>
    </row>
    <row r="301" spans="2:15" ht="21" customHeight="1" thickBot="1" x14ac:dyDescent="0.25">
      <c r="B301" s="95"/>
      <c r="C301" s="60"/>
      <c r="D301" s="60"/>
      <c r="E301" s="60"/>
      <c r="F301" s="63"/>
      <c r="G301" s="63"/>
      <c r="H301" s="60"/>
      <c r="I301" s="100"/>
      <c r="O301" s="82"/>
    </row>
    <row r="302" spans="2:15" ht="21" customHeight="1" thickBot="1" x14ac:dyDescent="0.25">
      <c r="B302" s="95"/>
      <c r="C302" s="60"/>
      <c r="D302" s="60"/>
      <c r="E302" s="60"/>
      <c r="F302" s="63"/>
      <c r="G302" s="63"/>
      <c r="H302" s="60"/>
      <c r="I302" s="100"/>
      <c r="O302" s="82"/>
    </row>
    <row r="303" spans="2:15" ht="21" customHeight="1" thickBot="1" x14ac:dyDescent="0.25">
      <c r="B303" s="95"/>
      <c r="C303" s="60"/>
      <c r="D303" s="60"/>
      <c r="E303" s="60"/>
      <c r="F303" s="63"/>
      <c r="G303" s="63"/>
      <c r="H303" s="60"/>
      <c r="I303" s="100"/>
      <c r="O303" s="82"/>
    </row>
    <row r="304" spans="2:15" ht="21" customHeight="1" thickBot="1" x14ac:dyDescent="0.25">
      <c r="B304" s="95"/>
      <c r="C304" s="60"/>
      <c r="D304" s="60"/>
      <c r="E304" s="60"/>
      <c r="F304" s="63"/>
      <c r="G304" s="63"/>
      <c r="H304" s="60"/>
      <c r="I304" s="100"/>
      <c r="O304" s="82"/>
    </row>
    <row r="305" spans="2:15" ht="21" customHeight="1" thickBot="1" x14ac:dyDescent="0.25">
      <c r="B305" s="95"/>
      <c r="C305" s="60"/>
      <c r="D305" s="60"/>
      <c r="E305" s="60"/>
      <c r="F305" s="63"/>
      <c r="G305" s="63"/>
      <c r="H305" s="60"/>
      <c r="I305" s="100"/>
      <c r="O305" s="82"/>
    </row>
    <row r="306" spans="2:15" ht="21" customHeight="1" thickBot="1" x14ac:dyDescent="0.25">
      <c r="B306" s="95"/>
      <c r="C306" s="60"/>
      <c r="D306" s="60"/>
      <c r="E306" s="60"/>
      <c r="F306" s="63"/>
      <c r="G306" s="63"/>
      <c r="H306" s="60"/>
      <c r="I306" s="100"/>
      <c r="O306" s="82"/>
    </row>
    <row r="307" spans="2:15" ht="21" customHeight="1" thickBot="1" x14ac:dyDescent="0.25">
      <c r="B307" s="105"/>
      <c r="C307" s="106"/>
      <c r="D307" s="106"/>
      <c r="E307" s="106"/>
      <c r="F307" s="107"/>
      <c r="G307" s="107"/>
      <c r="H307" s="106"/>
      <c r="I307" s="108"/>
      <c r="O307" s="82"/>
    </row>
    <row r="308" spans="2:15" ht="21" customHeight="1" thickBot="1" x14ac:dyDescent="0.25">
      <c r="B308" s="95"/>
      <c r="C308" s="60"/>
      <c r="D308" s="60"/>
      <c r="E308" s="60"/>
      <c r="F308" s="63"/>
      <c r="G308" s="63"/>
      <c r="H308" s="60"/>
      <c r="I308" s="100"/>
      <c r="O308" s="82"/>
    </row>
    <row r="309" spans="2:15" ht="21" customHeight="1" thickBot="1" x14ac:dyDescent="0.25">
      <c r="B309" s="95"/>
      <c r="C309" s="60"/>
      <c r="D309" s="60"/>
      <c r="E309" s="60"/>
      <c r="F309" s="63"/>
      <c r="G309" s="63"/>
      <c r="H309" s="60"/>
      <c r="I309" s="100"/>
      <c r="O309" s="82"/>
    </row>
    <row r="310" spans="2:15" ht="21" customHeight="1" thickBot="1" x14ac:dyDescent="0.25">
      <c r="B310" s="95"/>
      <c r="C310" s="60"/>
      <c r="D310" s="60"/>
      <c r="E310" s="60"/>
      <c r="F310" s="63"/>
      <c r="G310" s="63"/>
      <c r="H310" s="60"/>
      <c r="I310" s="100"/>
      <c r="O310" s="82"/>
    </row>
    <row r="311" spans="2:15" ht="21" customHeight="1" thickBot="1" x14ac:dyDescent="0.25">
      <c r="B311" s="95"/>
      <c r="C311" s="60"/>
      <c r="D311" s="60"/>
      <c r="E311" s="60"/>
      <c r="F311" s="63"/>
      <c r="G311" s="63"/>
      <c r="H311" s="60"/>
      <c r="I311" s="100"/>
      <c r="O311" s="82"/>
    </row>
    <row r="312" spans="2:15" ht="21" customHeight="1" thickBot="1" x14ac:dyDescent="0.25">
      <c r="B312" s="95"/>
      <c r="C312" s="60"/>
      <c r="D312" s="60"/>
      <c r="E312" s="60"/>
      <c r="F312" s="63"/>
      <c r="G312" s="63"/>
      <c r="H312" s="60"/>
      <c r="I312" s="100"/>
      <c r="O312" s="82"/>
    </row>
    <row r="313" spans="2:15" ht="21" customHeight="1" thickBot="1" x14ac:dyDescent="0.25">
      <c r="B313" s="95"/>
      <c r="C313" s="60"/>
      <c r="D313" s="60"/>
      <c r="E313" s="60"/>
      <c r="F313" s="63"/>
      <c r="G313" s="63"/>
      <c r="H313" s="60"/>
      <c r="I313" s="100"/>
      <c r="O313" s="82"/>
    </row>
    <row r="314" spans="2:15" ht="21" customHeight="1" thickBot="1" x14ac:dyDescent="0.25">
      <c r="B314" s="95"/>
      <c r="C314" s="60"/>
      <c r="D314" s="60"/>
      <c r="E314" s="60"/>
      <c r="F314" s="63"/>
      <c r="G314" s="63"/>
      <c r="H314" s="60"/>
      <c r="I314" s="100"/>
      <c r="O314" s="82"/>
    </row>
    <row r="315" spans="2:15" ht="21" customHeight="1" thickBot="1" x14ac:dyDescent="0.25">
      <c r="B315" s="95"/>
      <c r="C315" s="60"/>
      <c r="D315" s="60"/>
      <c r="E315" s="60"/>
      <c r="F315" s="63"/>
      <c r="G315" s="63"/>
      <c r="H315" s="60"/>
      <c r="I315" s="100"/>
      <c r="O315" s="82"/>
    </row>
    <row r="316" spans="2:15" ht="21" customHeight="1" thickBot="1" x14ac:dyDescent="0.25">
      <c r="B316" s="95"/>
      <c r="C316" s="60"/>
      <c r="D316" s="60"/>
      <c r="E316" s="60"/>
      <c r="F316" s="63"/>
      <c r="G316" s="63"/>
      <c r="H316" s="60"/>
      <c r="I316" s="100"/>
      <c r="O316" s="82"/>
    </row>
    <row r="317" spans="2:15" ht="21" customHeight="1" thickBot="1" x14ac:dyDescent="0.25">
      <c r="B317" s="95"/>
      <c r="C317" s="60"/>
      <c r="D317" s="60"/>
      <c r="E317" s="60"/>
      <c r="F317" s="63"/>
      <c r="G317" s="63"/>
      <c r="H317" s="60"/>
      <c r="I317" s="100"/>
      <c r="O317" s="82"/>
    </row>
    <row r="318" spans="2:15" ht="21" customHeight="1" thickBot="1" x14ac:dyDescent="0.25">
      <c r="B318" s="95"/>
      <c r="C318" s="60"/>
      <c r="D318" s="60"/>
      <c r="E318" s="60"/>
      <c r="F318" s="63"/>
      <c r="G318" s="63"/>
      <c r="H318" s="60"/>
      <c r="I318" s="100"/>
      <c r="O318" s="82"/>
    </row>
    <row r="319" spans="2:15" ht="21" customHeight="1" thickBot="1" x14ac:dyDescent="0.25">
      <c r="B319" s="95"/>
      <c r="C319" s="60"/>
      <c r="D319" s="60"/>
      <c r="E319" s="60"/>
      <c r="F319" s="63"/>
      <c r="G319" s="63"/>
      <c r="H319" s="60"/>
      <c r="I319" s="100"/>
      <c r="O319" s="82"/>
    </row>
    <row r="320" spans="2:15" ht="21" customHeight="1" thickBot="1" x14ac:dyDescent="0.25">
      <c r="B320" s="95"/>
      <c r="C320" s="60"/>
      <c r="D320" s="60"/>
      <c r="E320" s="60"/>
      <c r="F320" s="63"/>
      <c r="G320" s="63"/>
      <c r="H320" s="60"/>
      <c r="I320" s="100"/>
      <c r="O320" s="82"/>
    </row>
    <row r="321" spans="2:15" ht="21" customHeight="1" thickBot="1" x14ac:dyDescent="0.25">
      <c r="B321" s="95"/>
      <c r="C321" s="60"/>
      <c r="D321" s="60"/>
      <c r="E321" s="60"/>
      <c r="F321" s="63"/>
      <c r="G321" s="63"/>
      <c r="H321" s="60"/>
      <c r="I321" s="100"/>
      <c r="O321" s="82"/>
    </row>
    <row r="322" spans="2:15" ht="21" customHeight="1" thickBot="1" x14ac:dyDescent="0.25">
      <c r="B322" s="95"/>
      <c r="C322" s="60"/>
      <c r="D322" s="60"/>
      <c r="E322" s="60"/>
      <c r="F322" s="63"/>
      <c r="G322" s="63"/>
      <c r="H322" s="60"/>
      <c r="I322" s="100"/>
      <c r="O322" s="82"/>
    </row>
    <row r="323" spans="2:15" ht="21" customHeight="1" thickBot="1" x14ac:dyDescent="0.25">
      <c r="B323" s="95"/>
      <c r="C323" s="60"/>
      <c r="D323" s="60"/>
      <c r="E323" s="60"/>
      <c r="F323" s="63"/>
      <c r="G323" s="63"/>
      <c r="H323" s="60"/>
      <c r="I323" s="100"/>
      <c r="O323" s="82"/>
    </row>
    <row r="324" spans="2:15" ht="21" customHeight="1" thickBot="1" x14ac:dyDescent="0.25">
      <c r="B324" s="95"/>
      <c r="C324" s="60"/>
      <c r="D324" s="60"/>
      <c r="E324" s="60"/>
      <c r="F324" s="63"/>
      <c r="G324" s="63"/>
      <c r="H324" s="60"/>
      <c r="I324" s="100"/>
      <c r="O324" s="82"/>
    </row>
    <row r="325" spans="2:15" ht="21" customHeight="1" thickBot="1" x14ac:dyDescent="0.25">
      <c r="B325" s="95"/>
      <c r="C325" s="60"/>
      <c r="D325" s="60"/>
      <c r="E325" s="60"/>
      <c r="F325" s="63"/>
      <c r="G325" s="63"/>
      <c r="H325" s="60"/>
      <c r="I325" s="100"/>
      <c r="O325" s="82"/>
    </row>
    <row r="326" spans="2:15" ht="21" customHeight="1" thickBot="1" x14ac:dyDescent="0.25">
      <c r="B326" s="95"/>
      <c r="C326" s="60"/>
      <c r="D326" s="60"/>
      <c r="E326" s="60"/>
      <c r="F326" s="63"/>
      <c r="G326" s="63"/>
      <c r="H326" s="60"/>
      <c r="I326" s="100"/>
      <c r="O326" s="82"/>
    </row>
    <row r="327" spans="2:15" ht="21" customHeight="1" thickBot="1" x14ac:dyDescent="0.25">
      <c r="B327" s="95"/>
      <c r="C327" s="60"/>
      <c r="D327" s="60"/>
      <c r="E327" s="60"/>
      <c r="F327" s="63"/>
      <c r="G327" s="63"/>
      <c r="H327" s="60"/>
      <c r="I327" s="100"/>
      <c r="O327" s="82"/>
    </row>
    <row r="328" spans="2:15" ht="21" customHeight="1" thickBot="1" x14ac:dyDescent="0.25">
      <c r="B328" s="95"/>
      <c r="C328" s="60"/>
      <c r="D328" s="60"/>
      <c r="E328" s="60"/>
      <c r="F328" s="63"/>
      <c r="G328" s="63"/>
      <c r="H328" s="60"/>
      <c r="I328" s="100"/>
      <c r="O328" s="82"/>
    </row>
    <row r="329" spans="2:15" ht="21" customHeight="1" thickBot="1" x14ac:dyDescent="0.25">
      <c r="B329" s="95"/>
      <c r="C329" s="60"/>
      <c r="D329" s="60"/>
      <c r="E329" s="60"/>
      <c r="F329" s="63"/>
      <c r="G329" s="63"/>
      <c r="H329" s="60"/>
      <c r="I329" s="100"/>
      <c r="O329" s="82"/>
    </row>
    <row r="330" spans="2:15" ht="21" customHeight="1" thickBot="1" x14ac:dyDescent="0.25">
      <c r="B330" s="95"/>
      <c r="C330" s="60"/>
      <c r="D330" s="60"/>
      <c r="E330" s="60"/>
      <c r="F330" s="63"/>
      <c r="G330" s="63"/>
      <c r="H330" s="60"/>
      <c r="I330" s="100"/>
      <c r="O330" s="82"/>
    </row>
    <row r="331" spans="2:15" ht="21" customHeight="1" thickBot="1" x14ac:dyDescent="0.25">
      <c r="B331" s="95"/>
      <c r="C331" s="60"/>
      <c r="D331" s="60"/>
      <c r="E331" s="60"/>
      <c r="F331" s="63"/>
      <c r="G331" s="63"/>
      <c r="H331" s="60"/>
      <c r="I331" s="100"/>
      <c r="O331" s="82"/>
    </row>
    <row r="332" spans="2:15" ht="21" customHeight="1" thickBot="1" x14ac:dyDescent="0.25">
      <c r="B332" s="95"/>
      <c r="C332" s="60"/>
      <c r="D332" s="60"/>
      <c r="E332" s="60"/>
      <c r="F332" s="63"/>
      <c r="G332" s="63"/>
      <c r="H332" s="60"/>
      <c r="I332" s="100"/>
      <c r="O332" s="82"/>
    </row>
    <row r="333" spans="2:15" ht="21" customHeight="1" thickBot="1" x14ac:dyDescent="0.25">
      <c r="B333" s="95"/>
      <c r="C333" s="60"/>
      <c r="D333" s="60"/>
      <c r="E333" s="60"/>
      <c r="F333" s="63"/>
      <c r="G333" s="63"/>
      <c r="H333" s="60"/>
      <c r="I333" s="100"/>
      <c r="O333" s="82"/>
    </row>
    <row r="334" spans="2:15" ht="21" customHeight="1" thickBot="1" x14ac:dyDescent="0.25">
      <c r="B334" s="95"/>
      <c r="C334" s="60"/>
      <c r="D334" s="60"/>
      <c r="E334" s="60"/>
      <c r="F334" s="63"/>
      <c r="G334" s="63"/>
      <c r="H334" s="60"/>
      <c r="I334" s="100"/>
      <c r="O334" s="82"/>
    </row>
    <row r="335" spans="2:15" ht="21" customHeight="1" thickBot="1" x14ac:dyDescent="0.25">
      <c r="B335" s="95"/>
      <c r="C335" s="60"/>
      <c r="D335" s="60"/>
      <c r="E335" s="60"/>
      <c r="F335" s="63"/>
      <c r="G335" s="63"/>
      <c r="H335" s="60"/>
      <c r="I335" s="100"/>
      <c r="O335" s="82"/>
    </row>
    <row r="336" spans="2:15" ht="21" customHeight="1" thickBot="1" x14ac:dyDescent="0.25">
      <c r="B336" s="95"/>
      <c r="C336" s="60"/>
      <c r="D336" s="60"/>
      <c r="E336" s="60"/>
      <c r="F336" s="63"/>
      <c r="G336" s="63"/>
      <c r="H336" s="60"/>
      <c r="I336" s="100"/>
      <c r="O336" s="82"/>
    </row>
    <row r="337" spans="2:15" ht="21" customHeight="1" thickBot="1" x14ac:dyDescent="0.25">
      <c r="B337" s="95"/>
      <c r="C337" s="60"/>
      <c r="D337" s="60"/>
      <c r="E337" s="60"/>
      <c r="F337" s="63"/>
      <c r="G337" s="63"/>
      <c r="H337" s="60"/>
      <c r="I337" s="100"/>
      <c r="O337" s="82"/>
    </row>
    <row r="338" spans="2:15" ht="21" customHeight="1" thickBot="1" x14ac:dyDescent="0.25">
      <c r="B338" s="95"/>
      <c r="C338" s="60"/>
      <c r="D338" s="60"/>
      <c r="E338" s="60"/>
      <c r="F338" s="63"/>
      <c r="G338" s="63"/>
      <c r="H338" s="60"/>
      <c r="I338" s="100"/>
      <c r="O338" s="82"/>
    </row>
    <row r="339" spans="2:15" ht="21" customHeight="1" thickBot="1" x14ac:dyDescent="0.25">
      <c r="B339" s="95"/>
      <c r="C339" s="60"/>
      <c r="D339" s="60"/>
      <c r="E339" s="60"/>
      <c r="F339" s="63"/>
      <c r="G339" s="63"/>
      <c r="H339" s="60"/>
      <c r="I339" s="100"/>
      <c r="O339" s="82"/>
    </row>
    <row r="340" spans="2:15" ht="21" customHeight="1" thickBot="1" x14ac:dyDescent="0.25">
      <c r="B340" s="95"/>
      <c r="C340" s="60"/>
      <c r="D340" s="60"/>
      <c r="E340" s="60"/>
      <c r="F340" s="63"/>
      <c r="G340" s="63"/>
      <c r="H340" s="60"/>
      <c r="I340" s="100"/>
      <c r="O340" s="82"/>
    </row>
    <row r="341" spans="2:15" ht="21" customHeight="1" thickBot="1" x14ac:dyDescent="0.25">
      <c r="B341" s="95"/>
      <c r="C341" s="60"/>
      <c r="D341" s="60"/>
      <c r="E341" s="60"/>
      <c r="F341" s="63"/>
      <c r="G341" s="63"/>
      <c r="H341" s="60"/>
      <c r="I341" s="100"/>
      <c r="O341" s="82"/>
    </row>
    <row r="342" spans="2:15" ht="21" customHeight="1" thickBot="1" x14ac:dyDescent="0.25">
      <c r="B342" s="95"/>
      <c r="C342" s="60"/>
      <c r="D342" s="60"/>
      <c r="E342" s="60"/>
      <c r="F342" s="63"/>
      <c r="G342" s="63"/>
      <c r="H342" s="60"/>
      <c r="I342" s="100"/>
      <c r="O342" s="82"/>
    </row>
    <row r="343" spans="2:15" ht="21" customHeight="1" thickBot="1" x14ac:dyDescent="0.25">
      <c r="B343" s="95"/>
      <c r="C343" s="60"/>
      <c r="D343" s="60"/>
      <c r="E343" s="60"/>
      <c r="F343" s="63"/>
      <c r="G343" s="63"/>
      <c r="H343" s="60"/>
      <c r="I343" s="100"/>
      <c r="O343" s="82"/>
    </row>
    <row r="344" spans="2:15" ht="21" customHeight="1" thickBot="1" x14ac:dyDescent="0.25">
      <c r="B344" s="95"/>
      <c r="C344" s="60"/>
      <c r="D344" s="60"/>
      <c r="E344" s="60"/>
      <c r="F344" s="63"/>
      <c r="G344" s="63"/>
      <c r="H344" s="60"/>
      <c r="I344" s="100"/>
      <c r="O344" s="82"/>
    </row>
    <row r="345" spans="2:15" ht="21" customHeight="1" thickBot="1" x14ac:dyDescent="0.25">
      <c r="B345" s="95"/>
      <c r="C345" s="60"/>
      <c r="D345" s="60"/>
      <c r="E345" s="60"/>
      <c r="F345" s="63"/>
      <c r="G345" s="63"/>
      <c r="H345" s="60"/>
      <c r="I345" s="100"/>
      <c r="O345" s="82"/>
    </row>
    <row r="346" spans="2:15" ht="21" customHeight="1" thickBot="1" x14ac:dyDescent="0.25">
      <c r="B346" s="95"/>
      <c r="C346" s="60"/>
      <c r="D346" s="60"/>
      <c r="E346" s="60"/>
      <c r="F346" s="63"/>
      <c r="G346" s="63"/>
      <c r="H346" s="60"/>
      <c r="I346" s="100"/>
      <c r="O346" s="82"/>
    </row>
    <row r="347" spans="2:15" ht="21" customHeight="1" thickBot="1" x14ac:dyDescent="0.25">
      <c r="B347" s="95"/>
      <c r="C347" s="60"/>
      <c r="D347" s="60"/>
      <c r="E347" s="60"/>
      <c r="F347" s="63"/>
      <c r="G347" s="63"/>
      <c r="H347" s="60"/>
      <c r="I347" s="100"/>
      <c r="O347" s="82"/>
    </row>
    <row r="348" spans="2:15" ht="21" customHeight="1" thickBot="1" x14ac:dyDescent="0.25">
      <c r="B348" s="95"/>
      <c r="C348" s="60"/>
      <c r="D348" s="60"/>
      <c r="E348" s="60"/>
      <c r="F348" s="63"/>
      <c r="G348" s="63"/>
      <c r="H348" s="60"/>
      <c r="I348" s="100"/>
      <c r="O348" s="82"/>
    </row>
    <row r="349" spans="2:15" ht="21" customHeight="1" thickBot="1" x14ac:dyDescent="0.25">
      <c r="B349" s="95"/>
      <c r="C349" s="60"/>
      <c r="D349" s="60"/>
      <c r="E349" s="60"/>
      <c r="F349" s="63"/>
      <c r="G349" s="63"/>
      <c r="H349" s="60"/>
      <c r="I349" s="100"/>
      <c r="O349" s="82"/>
    </row>
    <row r="350" spans="2:15" ht="21" customHeight="1" thickBot="1" x14ac:dyDescent="0.25">
      <c r="B350" s="95"/>
      <c r="C350" s="60"/>
      <c r="D350" s="60"/>
      <c r="E350" s="60"/>
      <c r="F350" s="63"/>
      <c r="G350" s="63"/>
      <c r="H350" s="60"/>
      <c r="I350" s="100"/>
      <c r="O350" s="82"/>
    </row>
    <row r="351" spans="2:15" ht="21" customHeight="1" thickBot="1" x14ac:dyDescent="0.25">
      <c r="B351" s="95"/>
      <c r="C351" s="60"/>
      <c r="D351" s="60"/>
      <c r="E351" s="60"/>
      <c r="F351" s="63"/>
      <c r="G351" s="63"/>
      <c r="H351" s="60"/>
      <c r="I351" s="100"/>
      <c r="O351" s="82"/>
    </row>
    <row r="352" spans="2:15" ht="21" customHeight="1" thickBot="1" x14ac:dyDescent="0.25">
      <c r="B352" s="95"/>
      <c r="C352" s="60"/>
      <c r="D352" s="60"/>
      <c r="E352" s="60"/>
      <c r="F352" s="63"/>
      <c r="G352" s="63"/>
      <c r="H352" s="60"/>
      <c r="I352" s="100"/>
      <c r="O352" s="82"/>
    </row>
    <row r="353" spans="2:15" ht="21" customHeight="1" thickBot="1" x14ac:dyDescent="0.25">
      <c r="B353" s="95"/>
      <c r="C353" s="60"/>
      <c r="D353" s="60"/>
      <c r="E353" s="60"/>
      <c r="F353" s="63"/>
      <c r="G353" s="63"/>
      <c r="H353" s="60"/>
      <c r="I353" s="100"/>
      <c r="O353" s="82"/>
    </row>
    <row r="354" spans="2:15" ht="21" customHeight="1" thickBot="1" x14ac:dyDescent="0.25">
      <c r="B354" s="95"/>
      <c r="C354" s="60"/>
      <c r="D354" s="60"/>
      <c r="E354" s="60"/>
      <c r="F354" s="63"/>
      <c r="G354" s="63"/>
      <c r="H354" s="60"/>
      <c r="I354" s="100"/>
      <c r="O354" s="82"/>
    </row>
    <row r="355" spans="2:15" ht="21" customHeight="1" thickBot="1" x14ac:dyDescent="0.25">
      <c r="B355" s="95"/>
      <c r="C355" s="60"/>
      <c r="D355" s="60"/>
      <c r="E355" s="60"/>
      <c r="F355" s="63"/>
      <c r="G355" s="63"/>
      <c r="H355" s="60"/>
      <c r="I355" s="100"/>
      <c r="O355" s="82"/>
    </row>
    <row r="356" spans="2:15" ht="21" customHeight="1" thickBot="1" x14ac:dyDescent="0.25">
      <c r="B356" s="95"/>
      <c r="C356" s="60"/>
      <c r="D356" s="60"/>
      <c r="E356" s="60"/>
      <c r="F356" s="63"/>
      <c r="G356" s="63"/>
      <c r="H356" s="60"/>
      <c r="I356" s="100"/>
      <c r="O356" s="82"/>
    </row>
    <row r="357" spans="2:15" ht="21" customHeight="1" thickBot="1" x14ac:dyDescent="0.25">
      <c r="B357" s="95"/>
      <c r="C357" s="60"/>
      <c r="D357" s="60"/>
      <c r="E357" s="60"/>
      <c r="F357" s="63"/>
      <c r="G357" s="63"/>
      <c r="H357" s="60"/>
      <c r="I357" s="100"/>
      <c r="O357" s="82"/>
    </row>
    <row r="358" spans="2:15" ht="21" customHeight="1" thickBot="1" x14ac:dyDescent="0.25">
      <c r="B358" s="95"/>
      <c r="C358" s="60"/>
      <c r="D358" s="60"/>
      <c r="E358" s="60"/>
      <c r="F358" s="63"/>
      <c r="G358" s="63"/>
      <c r="H358" s="60"/>
      <c r="I358" s="100"/>
      <c r="O358" s="82"/>
    </row>
    <row r="359" spans="2:15" ht="21" customHeight="1" thickBot="1" x14ac:dyDescent="0.25">
      <c r="B359" s="95"/>
      <c r="C359" s="60"/>
      <c r="D359" s="60"/>
      <c r="E359" s="60"/>
      <c r="F359" s="63"/>
      <c r="G359" s="63"/>
      <c r="H359" s="60"/>
      <c r="I359" s="100"/>
      <c r="O359" s="82"/>
    </row>
    <row r="360" spans="2:15" ht="21" customHeight="1" thickBot="1" x14ac:dyDescent="0.25">
      <c r="B360" s="95"/>
      <c r="C360" s="60"/>
      <c r="D360" s="60"/>
      <c r="E360" s="60"/>
      <c r="F360" s="63"/>
      <c r="G360" s="63"/>
      <c r="H360" s="60"/>
      <c r="I360" s="100"/>
      <c r="O360" s="82"/>
    </row>
    <row r="361" spans="2:15" ht="21" customHeight="1" thickBot="1" x14ac:dyDescent="0.25">
      <c r="B361" s="95"/>
      <c r="C361" s="60"/>
      <c r="D361" s="60"/>
      <c r="E361" s="60"/>
      <c r="F361" s="63"/>
      <c r="G361" s="63"/>
      <c r="H361" s="60"/>
      <c r="I361" s="100"/>
      <c r="O361" s="82"/>
    </row>
    <row r="362" spans="2:15" ht="21" customHeight="1" thickBot="1" x14ac:dyDescent="0.25">
      <c r="B362" s="95"/>
      <c r="C362" s="60"/>
      <c r="D362" s="60"/>
      <c r="E362" s="60"/>
      <c r="F362" s="63"/>
      <c r="G362" s="63"/>
      <c r="H362" s="60"/>
      <c r="I362" s="100"/>
      <c r="O362" s="82"/>
    </row>
    <row r="363" spans="2:15" ht="21" customHeight="1" thickBot="1" x14ac:dyDescent="0.25">
      <c r="B363" s="95"/>
      <c r="C363" s="60"/>
      <c r="D363" s="60"/>
      <c r="E363" s="60"/>
      <c r="F363" s="63"/>
      <c r="G363" s="63"/>
      <c r="H363" s="60"/>
      <c r="I363" s="100"/>
      <c r="O363" s="82"/>
    </row>
    <row r="364" spans="2:15" ht="21" customHeight="1" thickBot="1" x14ac:dyDescent="0.25">
      <c r="B364" s="95"/>
      <c r="C364" s="60"/>
      <c r="D364" s="60"/>
      <c r="E364" s="60"/>
      <c r="F364" s="63"/>
      <c r="G364" s="63"/>
      <c r="H364" s="60"/>
      <c r="I364" s="100"/>
      <c r="O364" s="82"/>
    </row>
    <row r="365" spans="2:15" ht="21" customHeight="1" thickBot="1" x14ac:dyDescent="0.25">
      <c r="B365" s="95"/>
      <c r="C365" s="60"/>
      <c r="D365" s="60"/>
      <c r="E365" s="60"/>
      <c r="F365" s="63"/>
      <c r="G365" s="63"/>
      <c r="H365" s="60"/>
      <c r="I365" s="100"/>
      <c r="O365" s="82"/>
    </row>
    <row r="366" spans="2:15" ht="21" customHeight="1" thickBot="1" x14ac:dyDescent="0.25">
      <c r="B366" s="95"/>
      <c r="C366" s="60"/>
      <c r="D366" s="60"/>
      <c r="E366" s="60"/>
      <c r="F366" s="63"/>
      <c r="G366" s="63"/>
      <c r="H366" s="60"/>
      <c r="I366" s="100"/>
      <c r="O366" s="82"/>
    </row>
    <row r="367" spans="2:15" ht="21" customHeight="1" thickBot="1" x14ac:dyDescent="0.25">
      <c r="B367" s="95"/>
      <c r="C367" s="60"/>
      <c r="D367" s="60"/>
      <c r="E367" s="60"/>
      <c r="F367" s="63"/>
      <c r="G367" s="63"/>
      <c r="H367" s="60"/>
      <c r="I367" s="100"/>
      <c r="O367" s="82"/>
    </row>
    <row r="368" spans="2:15" ht="21" customHeight="1" thickBot="1" x14ac:dyDescent="0.25">
      <c r="B368" s="95"/>
      <c r="C368" s="60"/>
      <c r="D368" s="60"/>
      <c r="E368" s="60"/>
      <c r="F368" s="63"/>
      <c r="G368" s="63"/>
      <c r="H368" s="60"/>
      <c r="I368" s="100"/>
      <c r="O368" s="82"/>
    </row>
    <row r="369" spans="2:15" ht="21" customHeight="1" thickBot="1" x14ac:dyDescent="0.25">
      <c r="B369" s="95"/>
      <c r="C369" s="60"/>
      <c r="D369" s="60"/>
      <c r="E369" s="60"/>
      <c r="F369" s="63"/>
      <c r="G369" s="63"/>
      <c r="H369" s="60"/>
      <c r="I369" s="100"/>
      <c r="O369" s="82"/>
    </row>
    <row r="370" spans="2:15" ht="21" customHeight="1" thickBot="1" x14ac:dyDescent="0.25">
      <c r="B370" s="95"/>
      <c r="C370" s="60"/>
      <c r="D370" s="60"/>
      <c r="E370" s="60"/>
      <c r="F370" s="63"/>
      <c r="G370" s="63"/>
      <c r="H370" s="60"/>
      <c r="I370" s="100"/>
      <c r="O370" s="82"/>
    </row>
    <row r="371" spans="2:15" ht="21" customHeight="1" thickBot="1" x14ac:dyDescent="0.25">
      <c r="B371" s="95"/>
      <c r="C371" s="60"/>
      <c r="D371" s="60"/>
      <c r="E371" s="60"/>
      <c r="F371" s="63"/>
      <c r="G371" s="63"/>
      <c r="H371" s="60"/>
      <c r="I371" s="100"/>
      <c r="O371" s="82"/>
    </row>
    <row r="372" spans="2:15" ht="21" customHeight="1" thickBot="1" x14ac:dyDescent="0.25">
      <c r="B372" s="95"/>
      <c r="C372" s="60"/>
      <c r="D372" s="60"/>
      <c r="E372" s="60"/>
      <c r="F372" s="63"/>
      <c r="G372" s="63"/>
      <c r="H372" s="60"/>
      <c r="I372" s="100"/>
      <c r="O372" s="82"/>
    </row>
    <row r="373" spans="2:15" ht="21" customHeight="1" thickBot="1" x14ac:dyDescent="0.25">
      <c r="B373" s="95"/>
      <c r="C373" s="60"/>
      <c r="D373" s="60"/>
      <c r="E373" s="60"/>
      <c r="F373" s="63"/>
      <c r="G373" s="63"/>
      <c r="H373" s="60"/>
      <c r="I373" s="100"/>
      <c r="O373" s="82"/>
    </row>
    <row r="374" spans="2:15" ht="21" customHeight="1" thickBot="1" x14ac:dyDescent="0.25">
      <c r="B374" s="95"/>
      <c r="C374" s="60"/>
      <c r="D374" s="60"/>
      <c r="E374" s="60"/>
      <c r="F374" s="63"/>
      <c r="G374" s="63"/>
      <c r="H374" s="60"/>
      <c r="I374" s="100"/>
      <c r="O374" s="82"/>
    </row>
    <row r="375" spans="2:15" ht="21" customHeight="1" thickBot="1" x14ac:dyDescent="0.25">
      <c r="B375" s="95"/>
      <c r="C375" s="60"/>
      <c r="D375" s="60"/>
      <c r="E375" s="60"/>
      <c r="F375" s="63"/>
      <c r="G375" s="63"/>
      <c r="H375" s="60"/>
      <c r="I375" s="100"/>
      <c r="O375" s="82"/>
    </row>
    <row r="376" spans="2:15" ht="21" customHeight="1" thickBot="1" x14ac:dyDescent="0.25">
      <c r="B376" s="95"/>
      <c r="C376" s="60"/>
      <c r="D376" s="60"/>
      <c r="E376" s="60"/>
      <c r="F376" s="63"/>
      <c r="G376" s="63"/>
      <c r="H376" s="60"/>
      <c r="I376" s="100"/>
      <c r="O376" s="82"/>
    </row>
    <row r="377" spans="2:15" ht="21" customHeight="1" thickBot="1" x14ac:dyDescent="0.25">
      <c r="B377" s="95"/>
      <c r="C377" s="60"/>
      <c r="D377" s="60"/>
      <c r="E377" s="60"/>
      <c r="F377" s="63"/>
      <c r="G377" s="63"/>
      <c r="H377" s="60"/>
      <c r="I377" s="100"/>
      <c r="O377" s="82"/>
    </row>
    <row r="378" spans="2:15" ht="21" customHeight="1" thickBot="1" x14ac:dyDescent="0.25">
      <c r="B378" s="95"/>
      <c r="C378" s="60"/>
      <c r="D378" s="60"/>
      <c r="E378" s="60"/>
      <c r="F378" s="63"/>
      <c r="G378" s="63"/>
      <c r="H378" s="60"/>
      <c r="I378" s="100"/>
      <c r="O378" s="82"/>
    </row>
    <row r="379" spans="2:15" ht="21" customHeight="1" thickBot="1" x14ac:dyDescent="0.25">
      <c r="B379" s="95"/>
      <c r="C379" s="60"/>
      <c r="D379" s="60"/>
      <c r="E379" s="60"/>
      <c r="F379" s="63"/>
      <c r="G379" s="63"/>
      <c r="H379" s="60"/>
      <c r="I379" s="100"/>
      <c r="O379" s="82"/>
    </row>
    <row r="380" spans="2:15" ht="21" customHeight="1" thickBot="1" x14ac:dyDescent="0.25">
      <c r="B380" s="95"/>
      <c r="C380" s="60"/>
      <c r="D380" s="60"/>
      <c r="E380" s="60"/>
      <c r="F380" s="63"/>
      <c r="G380" s="63"/>
      <c r="H380" s="60"/>
      <c r="I380" s="100"/>
      <c r="O380" s="82"/>
    </row>
    <row r="381" spans="2:15" ht="21" customHeight="1" thickBot="1" x14ac:dyDescent="0.25">
      <c r="B381" s="95"/>
      <c r="C381" s="60"/>
      <c r="D381" s="60"/>
      <c r="E381" s="60"/>
      <c r="F381" s="63"/>
      <c r="G381" s="63"/>
      <c r="H381" s="60"/>
      <c r="I381" s="100"/>
      <c r="O381" s="82"/>
    </row>
    <row r="382" spans="2:15" ht="21" customHeight="1" thickBot="1" x14ac:dyDescent="0.25">
      <c r="B382" s="95"/>
      <c r="C382" s="60"/>
      <c r="D382" s="60"/>
      <c r="E382" s="60"/>
      <c r="F382" s="63"/>
      <c r="G382" s="63"/>
      <c r="H382" s="60"/>
      <c r="I382" s="100"/>
      <c r="O382" s="82"/>
    </row>
    <row r="383" spans="2:15" ht="21" customHeight="1" thickBot="1" x14ac:dyDescent="0.25">
      <c r="B383" s="95"/>
      <c r="C383" s="60"/>
      <c r="D383" s="60"/>
      <c r="E383" s="60"/>
      <c r="F383" s="63"/>
      <c r="G383" s="63"/>
      <c r="H383" s="60"/>
      <c r="I383" s="100"/>
      <c r="O383" s="82"/>
    </row>
    <row r="384" spans="2:15" ht="21" customHeight="1" thickBot="1" x14ac:dyDescent="0.25">
      <c r="B384" s="95"/>
      <c r="C384" s="60"/>
      <c r="D384" s="60"/>
      <c r="E384" s="60"/>
      <c r="F384" s="63"/>
      <c r="G384" s="63"/>
      <c r="H384" s="60"/>
      <c r="I384" s="100"/>
      <c r="O384" s="82"/>
    </row>
    <row r="385" spans="2:15" ht="21" customHeight="1" thickBot="1" x14ac:dyDescent="0.25">
      <c r="B385" s="95"/>
      <c r="C385" s="60"/>
      <c r="D385" s="60"/>
      <c r="E385" s="60"/>
      <c r="F385" s="63"/>
      <c r="G385" s="63"/>
      <c r="H385" s="60"/>
      <c r="I385" s="100"/>
      <c r="O385" s="82"/>
    </row>
    <row r="386" spans="2:15" ht="21" customHeight="1" thickBot="1" x14ac:dyDescent="0.25">
      <c r="B386" s="95"/>
      <c r="C386" s="60"/>
      <c r="D386" s="60"/>
      <c r="E386" s="60"/>
      <c r="F386" s="63"/>
      <c r="G386" s="63"/>
      <c r="H386" s="60"/>
      <c r="I386" s="100"/>
      <c r="O386" s="82"/>
    </row>
    <row r="387" spans="2:15" ht="21" customHeight="1" thickBot="1" x14ac:dyDescent="0.25">
      <c r="B387" s="95"/>
      <c r="C387" s="60"/>
      <c r="D387" s="60"/>
      <c r="E387" s="60"/>
      <c r="F387" s="63"/>
      <c r="G387" s="63"/>
      <c r="H387" s="60"/>
      <c r="I387" s="100"/>
      <c r="O387" s="82"/>
    </row>
    <row r="388" spans="2:15" ht="21" customHeight="1" thickBot="1" x14ac:dyDescent="0.25">
      <c r="B388" s="95"/>
      <c r="C388" s="60"/>
      <c r="D388" s="60"/>
      <c r="E388" s="60"/>
      <c r="F388" s="63"/>
      <c r="G388" s="63"/>
      <c r="H388" s="60"/>
      <c r="I388" s="100"/>
      <c r="O388" s="82"/>
    </row>
    <row r="389" spans="2:15" ht="21" customHeight="1" thickBot="1" x14ac:dyDescent="0.25">
      <c r="B389" s="95"/>
      <c r="C389" s="60"/>
      <c r="D389" s="60"/>
      <c r="E389" s="60"/>
      <c r="F389" s="63"/>
      <c r="G389" s="63"/>
      <c r="H389" s="60"/>
      <c r="I389" s="100"/>
      <c r="O389" s="82"/>
    </row>
    <row r="390" spans="2:15" ht="21" customHeight="1" thickBot="1" x14ac:dyDescent="0.25">
      <c r="B390" s="95"/>
      <c r="C390" s="60"/>
      <c r="D390" s="60"/>
      <c r="E390" s="60"/>
      <c r="F390" s="63"/>
      <c r="G390" s="63"/>
      <c r="H390" s="60"/>
      <c r="I390" s="100"/>
      <c r="O390" s="82"/>
    </row>
    <row r="391" spans="2:15" ht="21" customHeight="1" thickBot="1" x14ac:dyDescent="0.25">
      <c r="B391" s="95"/>
      <c r="C391" s="60"/>
      <c r="D391" s="60"/>
      <c r="E391" s="60"/>
      <c r="F391" s="63"/>
      <c r="G391" s="63"/>
      <c r="H391" s="60"/>
      <c r="I391" s="100"/>
      <c r="O391" s="82"/>
    </row>
    <row r="392" spans="2:15" ht="21" customHeight="1" thickBot="1" x14ac:dyDescent="0.25">
      <c r="B392" s="95"/>
      <c r="C392" s="60"/>
      <c r="D392" s="60"/>
      <c r="E392" s="60"/>
      <c r="F392" s="63"/>
      <c r="G392" s="63"/>
      <c r="H392" s="60"/>
      <c r="I392" s="100"/>
      <c r="O392" s="82"/>
    </row>
    <row r="393" spans="2:15" ht="21" customHeight="1" thickBot="1" x14ac:dyDescent="0.25">
      <c r="B393" s="95"/>
      <c r="C393" s="60"/>
      <c r="D393" s="60"/>
      <c r="E393" s="60"/>
      <c r="F393" s="63"/>
      <c r="G393" s="63"/>
      <c r="H393" s="60"/>
      <c r="I393" s="100"/>
      <c r="O393" s="82"/>
    </row>
    <row r="394" spans="2:15" ht="21" customHeight="1" thickBot="1" x14ac:dyDescent="0.25">
      <c r="B394" s="95"/>
      <c r="C394" s="60"/>
      <c r="D394" s="60"/>
      <c r="E394" s="60"/>
      <c r="F394" s="63"/>
      <c r="G394" s="63"/>
      <c r="H394" s="60"/>
      <c r="I394" s="100"/>
      <c r="O394" s="82"/>
    </row>
    <row r="395" spans="2:15" ht="21" customHeight="1" thickBot="1" x14ac:dyDescent="0.25">
      <c r="B395" s="95"/>
      <c r="C395" s="60"/>
      <c r="D395" s="60"/>
      <c r="E395" s="60"/>
      <c r="F395" s="63"/>
      <c r="G395" s="63"/>
      <c r="H395" s="60"/>
      <c r="I395" s="100"/>
      <c r="O395" s="82"/>
    </row>
    <row r="396" spans="2:15" ht="21" customHeight="1" thickBot="1" x14ac:dyDescent="0.25">
      <c r="B396" s="95"/>
      <c r="C396" s="60"/>
      <c r="D396" s="60"/>
      <c r="E396" s="60"/>
      <c r="F396" s="63"/>
      <c r="G396" s="63"/>
      <c r="H396" s="60"/>
      <c r="I396" s="100"/>
      <c r="O396" s="82"/>
    </row>
    <row r="397" spans="2:15" ht="21" customHeight="1" thickBot="1" x14ac:dyDescent="0.25">
      <c r="B397" s="95"/>
      <c r="C397" s="60"/>
      <c r="D397" s="60"/>
      <c r="E397" s="60"/>
      <c r="F397" s="63"/>
      <c r="G397" s="63"/>
      <c r="H397" s="60"/>
      <c r="I397" s="100"/>
      <c r="O397" s="82"/>
    </row>
    <row r="398" spans="2:15" ht="21" customHeight="1" thickBot="1" x14ac:dyDescent="0.25">
      <c r="B398" s="95"/>
      <c r="C398" s="60"/>
      <c r="D398" s="60"/>
      <c r="E398" s="60"/>
      <c r="F398" s="63"/>
      <c r="G398" s="63"/>
      <c r="H398" s="60"/>
      <c r="I398" s="100"/>
      <c r="O398" s="82"/>
    </row>
    <row r="399" spans="2:15" ht="21" customHeight="1" thickBot="1" x14ac:dyDescent="0.25">
      <c r="B399" s="95"/>
      <c r="C399" s="60"/>
      <c r="D399" s="60"/>
      <c r="E399" s="60"/>
      <c r="F399" s="63"/>
      <c r="G399" s="63"/>
      <c r="H399" s="60"/>
      <c r="I399" s="100"/>
      <c r="O399" s="82"/>
    </row>
    <row r="400" spans="2:15" ht="21" customHeight="1" thickBot="1" x14ac:dyDescent="0.25">
      <c r="B400" s="95"/>
      <c r="C400" s="60"/>
      <c r="D400" s="60"/>
      <c r="E400" s="60"/>
      <c r="F400" s="63"/>
      <c r="G400" s="63"/>
      <c r="H400" s="60"/>
      <c r="I400" s="100"/>
      <c r="O400" s="82"/>
    </row>
    <row r="401" spans="2:15" ht="21" customHeight="1" thickBot="1" x14ac:dyDescent="0.25">
      <c r="B401" s="95"/>
      <c r="C401" s="60"/>
      <c r="D401" s="60"/>
      <c r="E401" s="60"/>
      <c r="F401" s="63"/>
      <c r="G401" s="63"/>
      <c r="H401" s="60"/>
      <c r="I401" s="100"/>
      <c r="O401" s="82"/>
    </row>
    <row r="402" spans="2:15" ht="21" customHeight="1" thickBot="1" x14ac:dyDescent="0.25">
      <c r="B402" s="95"/>
      <c r="C402" s="60"/>
      <c r="D402" s="60"/>
      <c r="E402" s="60"/>
      <c r="F402" s="63"/>
      <c r="G402" s="63"/>
      <c r="H402" s="60"/>
      <c r="I402" s="100"/>
      <c r="O402" s="82"/>
    </row>
    <row r="403" spans="2:15" ht="21" customHeight="1" thickBot="1" x14ac:dyDescent="0.25">
      <c r="B403" s="95"/>
      <c r="C403" s="60"/>
      <c r="D403" s="60"/>
      <c r="E403" s="60"/>
      <c r="F403" s="63"/>
      <c r="G403" s="63"/>
      <c r="H403" s="60"/>
      <c r="I403" s="100"/>
      <c r="O403" s="82"/>
    </row>
    <row r="404" spans="2:15" ht="21" customHeight="1" thickBot="1" x14ac:dyDescent="0.25">
      <c r="B404" s="95"/>
      <c r="C404" s="60"/>
      <c r="D404" s="60"/>
      <c r="E404" s="60"/>
      <c r="F404" s="63"/>
      <c r="G404" s="63"/>
      <c r="H404" s="60"/>
      <c r="I404" s="100"/>
      <c r="O404" s="82"/>
    </row>
    <row r="405" spans="2:15" ht="21" customHeight="1" thickBot="1" x14ac:dyDescent="0.25">
      <c r="B405" s="95"/>
      <c r="C405" s="60"/>
      <c r="D405" s="60"/>
      <c r="E405" s="60"/>
      <c r="F405" s="63"/>
      <c r="G405" s="63"/>
      <c r="H405" s="60"/>
      <c r="I405" s="100"/>
      <c r="O405" s="82"/>
    </row>
    <row r="406" spans="2:15" ht="21" customHeight="1" thickBot="1" x14ac:dyDescent="0.25">
      <c r="B406" s="95"/>
      <c r="C406" s="60"/>
      <c r="D406" s="60"/>
      <c r="E406" s="60"/>
      <c r="F406" s="63"/>
      <c r="G406" s="63"/>
      <c r="H406" s="60"/>
      <c r="I406" s="100"/>
      <c r="O406" s="82"/>
    </row>
    <row r="407" spans="2:15" ht="21" customHeight="1" thickBot="1" x14ac:dyDescent="0.25">
      <c r="B407" s="95"/>
      <c r="C407" s="60"/>
      <c r="D407" s="60"/>
      <c r="E407" s="60"/>
      <c r="F407" s="63"/>
      <c r="G407" s="63"/>
      <c r="H407" s="60"/>
      <c r="I407" s="100"/>
      <c r="O407" s="82"/>
    </row>
    <row r="408" spans="2:15" ht="21" customHeight="1" thickBot="1" x14ac:dyDescent="0.25">
      <c r="B408" s="95"/>
      <c r="C408" s="60"/>
      <c r="D408" s="60"/>
      <c r="E408" s="60"/>
      <c r="F408" s="63"/>
      <c r="G408" s="63"/>
      <c r="H408" s="60"/>
      <c r="I408" s="100"/>
      <c r="O408" s="82"/>
    </row>
    <row r="409" spans="2:15" ht="21" customHeight="1" thickBot="1" x14ac:dyDescent="0.25">
      <c r="B409" s="95"/>
      <c r="C409" s="60"/>
      <c r="D409" s="60"/>
      <c r="E409" s="60"/>
      <c r="F409" s="63"/>
      <c r="G409" s="63"/>
      <c r="H409" s="60"/>
      <c r="I409" s="100"/>
      <c r="O409" s="82"/>
    </row>
    <row r="410" spans="2:15" ht="21" customHeight="1" thickBot="1" x14ac:dyDescent="0.25">
      <c r="B410" s="95"/>
      <c r="C410" s="60"/>
      <c r="D410" s="60"/>
      <c r="E410" s="60"/>
      <c r="F410" s="63"/>
      <c r="G410" s="63"/>
      <c r="H410" s="60"/>
      <c r="I410" s="100"/>
      <c r="O410" s="82"/>
    </row>
    <row r="411" spans="2:15" ht="21" customHeight="1" thickBot="1" x14ac:dyDescent="0.25">
      <c r="B411" s="95"/>
      <c r="C411" s="60"/>
      <c r="D411" s="60"/>
      <c r="E411" s="60"/>
      <c r="F411" s="63"/>
      <c r="G411" s="63"/>
      <c r="H411" s="60"/>
      <c r="I411" s="100"/>
      <c r="O411" s="82"/>
    </row>
    <row r="412" spans="2:15" ht="21" customHeight="1" thickBot="1" x14ac:dyDescent="0.25">
      <c r="B412" s="95"/>
      <c r="C412" s="60"/>
      <c r="D412" s="60"/>
      <c r="E412" s="60"/>
      <c r="F412" s="63"/>
      <c r="G412" s="63"/>
      <c r="H412" s="60"/>
      <c r="I412" s="100"/>
      <c r="O412" s="82"/>
    </row>
    <row r="413" spans="2:15" ht="21" customHeight="1" thickBot="1" x14ac:dyDescent="0.25">
      <c r="B413" s="95"/>
      <c r="C413" s="60"/>
      <c r="D413" s="60"/>
      <c r="E413" s="60"/>
      <c r="F413" s="63"/>
      <c r="G413" s="63"/>
      <c r="H413" s="60"/>
      <c r="I413" s="100"/>
      <c r="O413" s="82"/>
    </row>
    <row r="414" spans="2:15" ht="21" customHeight="1" thickBot="1" x14ac:dyDescent="0.25">
      <c r="B414" s="95"/>
      <c r="C414" s="60"/>
      <c r="D414" s="60"/>
      <c r="E414" s="60"/>
      <c r="F414" s="63"/>
      <c r="G414" s="63"/>
      <c r="H414" s="60"/>
      <c r="I414" s="100"/>
      <c r="O414" s="82"/>
    </row>
    <row r="415" spans="2:15" ht="21" customHeight="1" thickBot="1" x14ac:dyDescent="0.25">
      <c r="B415" s="95"/>
      <c r="C415" s="60"/>
      <c r="D415" s="60"/>
      <c r="E415" s="60"/>
      <c r="F415" s="63"/>
      <c r="G415" s="63"/>
      <c r="H415" s="60"/>
      <c r="I415" s="100"/>
      <c r="O415" s="82"/>
    </row>
    <row r="416" spans="2:15" ht="21" customHeight="1" thickBot="1" x14ac:dyDescent="0.25">
      <c r="B416" s="95"/>
      <c r="C416" s="60"/>
      <c r="D416" s="60"/>
      <c r="E416" s="60"/>
      <c r="F416" s="63"/>
      <c r="G416" s="63"/>
      <c r="H416" s="60"/>
      <c r="I416" s="100"/>
      <c r="O416" s="82"/>
    </row>
    <row r="417" spans="2:15" ht="21" customHeight="1" thickBot="1" x14ac:dyDescent="0.25">
      <c r="B417" s="95"/>
      <c r="C417" s="60"/>
      <c r="D417" s="60"/>
      <c r="E417" s="60"/>
      <c r="F417" s="63"/>
      <c r="G417" s="63"/>
      <c r="H417" s="60"/>
      <c r="I417" s="100"/>
      <c r="O417" s="82"/>
    </row>
    <row r="418" spans="2:15" ht="21" customHeight="1" thickBot="1" x14ac:dyDescent="0.25">
      <c r="B418" s="95"/>
      <c r="C418" s="60"/>
      <c r="D418" s="60"/>
      <c r="E418" s="60"/>
      <c r="F418" s="63"/>
      <c r="G418" s="63"/>
      <c r="H418" s="60"/>
      <c r="I418" s="100"/>
      <c r="O418" s="82"/>
    </row>
    <row r="419" spans="2:15" ht="21" customHeight="1" thickBot="1" x14ac:dyDescent="0.25">
      <c r="B419" s="95"/>
      <c r="C419" s="60"/>
      <c r="D419" s="60"/>
      <c r="E419" s="60"/>
      <c r="F419" s="63"/>
      <c r="G419" s="63"/>
      <c r="H419" s="60"/>
      <c r="I419" s="100"/>
      <c r="O419" s="82"/>
    </row>
    <row r="420" spans="2:15" ht="21" customHeight="1" thickBot="1" x14ac:dyDescent="0.25">
      <c r="B420" s="95"/>
      <c r="C420" s="60"/>
      <c r="D420" s="60"/>
      <c r="E420" s="60"/>
      <c r="F420" s="63"/>
      <c r="G420" s="63"/>
      <c r="H420" s="60"/>
      <c r="I420" s="100"/>
      <c r="O420" s="82"/>
    </row>
    <row r="421" spans="2:15" ht="21" customHeight="1" thickBot="1" x14ac:dyDescent="0.25">
      <c r="B421" s="95"/>
      <c r="C421" s="60"/>
      <c r="D421" s="60"/>
      <c r="E421" s="60"/>
      <c r="F421" s="63"/>
      <c r="G421" s="63"/>
      <c r="H421" s="60"/>
      <c r="I421" s="100"/>
      <c r="O421" s="82"/>
    </row>
    <row r="422" spans="2:15" ht="21" customHeight="1" thickBot="1" x14ac:dyDescent="0.25">
      <c r="B422" s="95"/>
      <c r="C422" s="60"/>
      <c r="D422" s="60"/>
      <c r="E422" s="60"/>
      <c r="F422" s="63"/>
      <c r="G422" s="63"/>
      <c r="H422" s="60"/>
      <c r="I422" s="100"/>
      <c r="O422" s="82"/>
    </row>
    <row r="423" spans="2:15" ht="21" customHeight="1" thickBot="1" x14ac:dyDescent="0.25">
      <c r="B423" s="95"/>
      <c r="C423" s="60"/>
      <c r="D423" s="60"/>
      <c r="E423" s="60"/>
      <c r="F423" s="63"/>
      <c r="G423" s="63"/>
      <c r="H423" s="60"/>
      <c r="I423" s="100"/>
      <c r="O423" s="82"/>
    </row>
    <row r="424" spans="2:15" ht="21" customHeight="1" thickBot="1" x14ac:dyDescent="0.25">
      <c r="B424" s="95"/>
      <c r="C424" s="60"/>
      <c r="D424" s="60"/>
      <c r="E424" s="60"/>
      <c r="F424" s="63"/>
      <c r="G424" s="63"/>
      <c r="H424" s="60"/>
      <c r="I424" s="100"/>
      <c r="O424" s="82"/>
    </row>
    <row r="425" spans="2:15" ht="21" customHeight="1" thickBot="1" x14ac:dyDescent="0.25">
      <c r="B425" s="95"/>
      <c r="C425" s="60"/>
      <c r="D425" s="60"/>
      <c r="E425" s="60"/>
      <c r="F425" s="63"/>
      <c r="G425" s="63"/>
      <c r="H425" s="60"/>
      <c r="I425" s="100"/>
      <c r="O425" s="82"/>
    </row>
    <row r="426" spans="2:15" ht="21" customHeight="1" thickBot="1" x14ac:dyDescent="0.25">
      <c r="B426" s="95"/>
      <c r="C426" s="60"/>
      <c r="D426" s="60"/>
      <c r="E426" s="60"/>
      <c r="F426" s="63"/>
      <c r="G426" s="63"/>
      <c r="H426" s="60"/>
      <c r="I426" s="100"/>
      <c r="O426" s="82"/>
    </row>
    <row r="427" spans="2:15" ht="21" customHeight="1" thickBot="1" x14ac:dyDescent="0.25">
      <c r="B427" s="95"/>
      <c r="C427" s="60"/>
      <c r="D427" s="60"/>
      <c r="E427" s="60"/>
      <c r="F427" s="63"/>
      <c r="G427" s="63"/>
      <c r="H427" s="60"/>
      <c r="I427" s="100"/>
      <c r="O427" s="82"/>
    </row>
    <row r="428" spans="2:15" ht="21" customHeight="1" thickBot="1" x14ac:dyDescent="0.25">
      <c r="B428" s="95"/>
      <c r="C428" s="60"/>
      <c r="D428" s="60"/>
      <c r="E428" s="60"/>
      <c r="F428" s="63"/>
      <c r="G428" s="63"/>
      <c r="H428" s="60"/>
      <c r="I428" s="100"/>
      <c r="O428" s="82"/>
    </row>
    <row r="429" spans="2:15" ht="21" customHeight="1" thickBot="1" x14ac:dyDescent="0.25">
      <c r="B429" s="95"/>
      <c r="C429" s="60"/>
      <c r="D429" s="60"/>
      <c r="E429" s="60"/>
      <c r="F429" s="63"/>
      <c r="G429" s="63"/>
      <c r="H429" s="60"/>
      <c r="I429" s="100"/>
      <c r="O429" s="82"/>
    </row>
    <row r="430" spans="2:15" ht="21" customHeight="1" thickBot="1" x14ac:dyDescent="0.25">
      <c r="B430" s="95"/>
      <c r="C430" s="60"/>
      <c r="D430" s="60"/>
      <c r="E430" s="60"/>
      <c r="F430" s="63"/>
      <c r="G430" s="63"/>
      <c r="H430" s="60"/>
      <c r="I430" s="100"/>
      <c r="O430" s="82"/>
    </row>
    <row r="431" spans="2:15" ht="21" customHeight="1" thickBot="1" x14ac:dyDescent="0.25">
      <c r="B431" s="95"/>
      <c r="C431" s="60"/>
      <c r="D431" s="60"/>
      <c r="E431" s="60"/>
      <c r="F431" s="63"/>
      <c r="G431" s="63"/>
      <c r="H431" s="60"/>
      <c r="I431" s="100"/>
      <c r="O431" s="82"/>
    </row>
    <row r="432" spans="2:15" ht="21" customHeight="1" thickBot="1" x14ac:dyDescent="0.25">
      <c r="B432" s="95"/>
      <c r="C432" s="60"/>
      <c r="D432" s="60"/>
      <c r="E432" s="60"/>
      <c r="F432" s="63"/>
      <c r="G432" s="63"/>
      <c r="H432" s="60"/>
      <c r="I432" s="100"/>
      <c r="O432" s="82"/>
    </row>
    <row r="433" spans="2:15" ht="21" customHeight="1" thickBot="1" x14ac:dyDescent="0.25">
      <c r="B433" s="95"/>
      <c r="C433" s="60"/>
      <c r="D433" s="60"/>
      <c r="E433" s="60"/>
      <c r="F433" s="63"/>
      <c r="G433" s="63"/>
      <c r="H433" s="60"/>
      <c r="I433" s="100"/>
      <c r="O433" s="82"/>
    </row>
    <row r="434" spans="2:15" ht="21" customHeight="1" thickBot="1" x14ac:dyDescent="0.25">
      <c r="B434" s="95"/>
      <c r="C434" s="60"/>
      <c r="D434" s="60"/>
      <c r="E434" s="60"/>
      <c r="F434" s="63"/>
      <c r="G434" s="63"/>
      <c r="H434" s="60"/>
      <c r="I434" s="100"/>
      <c r="O434" s="82"/>
    </row>
    <row r="435" spans="2:15" ht="21" customHeight="1" thickBot="1" x14ac:dyDescent="0.25">
      <c r="B435" s="95"/>
      <c r="C435" s="60"/>
      <c r="D435" s="60"/>
      <c r="E435" s="60"/>
      <c r="F435" s="63"/>
      <c r="G435" s="63"/>
      <c r="H435" s="60"/>
      <c r="I435" s="100"/>
      <c r="O435" s="82"/>
    </row>
    <row r="436" spans="2:15" ht="21" customHeight="1" thickBot="1" x14ac:dyDescent="0.25">
      <c r="B436" s="95"/>
      <c r="C436" s="60"/>
      <c r="D436" s="60"/>
      <c r="E436" s="60"/>
      <c r="F436" s="63"/>
      <c r="G436" s="63"/>
      <c r="H436" s="60"/>
      <c r="I436" s="100"/>
      <c r="O436" s="82"/>
    </row>
    <row r="437" spans="2:15" ht="21" customHeight="1" thickBot="1" x14ac:dyDescent="0.25">
      <c r="B437" s="95"/>
      <c r="C437" s="60"/>
      <c r="D437" s="60"/>
      <c r="E437" s="60"/>
      <c r="F437" s="63"/>
      <c r="G437" s="63"/>
      <c r="H437" s="60"/>
      <c r="I437" s="100"/>
      <c r="O437" s="82"/>
    </row>
    <row r="438" spans="2:15" ht="21" customHeight="1" thickBot="1" x14ac:dyDescent="0.25">
      <c r="B438" s="95"/>
      <c r="C438" s="60"/>
      <c r="D438" s="60"/>
      <c r="E438" s="60"/>
      <c r="F438" s="63"/>
      <c r="G438" s="63"/>
      <c r="H438" s="60"/>
      <c r="I438" s="100"/>
      <c r="O438" s="82"/>
    </row>
    <row r="439" spans="2:15" ht="21" customHeight="1" thickBot="1" x14ac:dyDescent="0.25">
      <c r="B439" s="95"/>
      <c r="C439" s="60"/>
      <c r="D439" s="60"/>
      <c r="E439" s="60"/>
      <c r="F439" s="63"/>
      <c r="G439" s="63"/>
      <c r="H439" s="60"/>
      <c r="I439" s="100"/>
      <c r="O439" s="82"/>
    </row>
    <row r="440" spans="2:15" ht="21" customHeight="1" thickBot="1" x14ac:dyDescent="0.25">
      <c r="B440" s="95"/>
      <c r="C440" s="60"/>
      <c r="D440" s="60"/>
      <c r="E440" s="60"/>
      <c r="F440" s="63"/>
      <c r="G440" s="63"/>
      <c r="H440" s="60"/>
      <c r="I440" s="100"/>
      <c r="O440" s="82"/>
    </row>
    <row r="441" spans="2:15" ht="21" customHeight="1" thickBot="1" x14ac:dyDescent="0.25">
      <c r="B441" s="95"/>
      <c r="C441" s="60"/>
      <c r="D441" s="60"/>
      <c r="E441" s="60"/>
      <c r="F441" s="63"/>
      <c r="G441" s="63"/>
      <c r="H441" s="60"/>
      <c r="I441" s="100"/>
      <c r="O441" s="82"/>
    </row>
    <row r="442" spans="2:15" ht="21" customHeight="1" thickBot="1" x14ac:dyDescent="0.25">
      <c r="B442" s="95"/>
      <c r="C442" s="60"/>
      <c r="D442" s="60"/>
      <c r="E442" s="60"/>
      <c r="F442" s="63"/>
      <c r="G442" s="63"/>
      <c r="H442" s="60"/>
      <c r="I442" s="100"/>
      <c r="O442" s="82"/>
    </row>
    <row r="443" spans="2:15" ht="21" customHeight="1" thickBot="1" x14ac:dyDescent="0.25">
      <c r="B443" s="95"/>
      <c r="C443" s="60"/>
      <c r="D443" s="60"/>
      <c r="E443" s="60"/>
      <c r="F443" s="63"/>
      <c r="G443" s="63"/>
      <c r="H443" s="60"/>
      <c r="I443" s="100"/>
      <c r="O443" s="82"/>
    </row>
    <row r="444" spans="2:15" ht="21" customHeight="1" thickBot="1" x14ac:dyDescent="0.25">
      <c r="B444" s="95"/>
      <c r="C444" s="60"/>
      <c r="D444" s="60"/>
      <c r="E444" s="60"/>
      <c r="F444" s="63"/>
      <c r="G444" s="63"/>
      <c r="H444" s="60"/>
      <c r="I444" s="100"/>
      <c r="O444" s="82"/>
    </row>
    <row r="445" spans="2:15" ht="21" customHeight="1" thickBot="1" x14ac:dyDescent="0.25">
      <c r="B445" s="95"/>
      <c r="C445" s="60"/>
      <c r="D445" s="60"/>
      <c r="E445" s="60"/>
      <c r="F445" s="63"/>
      <c r="G445" s="63"/>
      <c r="H445" s="60"/>
      <c r="I445" s="100"/>
      <c r="O445" s="82"/>
    </row>
    <row r="446" spans="2:15" ht="21" customHeight="1" thickBot="1" x14ac:dyDescent="0.25">
      <c r="B446" s="95"/>
      <c r="C446" s="60"/>
      <c r="D446" s="60"/>
      <c r="E446" s="60"/>
      <c r="F446" s="63"/>
      <c r="G446" s="63"/>
      <c r="H446" s="60"/>
      <c r="I446" s="100"/>
      <c r="O446" s="82"/>
    </row>
    <row r="447" spans="2:15" ht="21" customHeight="1" thickBot="1" x14ac:dyDescent="0.25">
      <c r="B447" s="95"/>
      <c r="C447" s="60"/>
      <c r="D447" s="60"/>
      <c r="E447" s="60"/>
      <c r="F447" s="63"/>
      <c r="G447" s="63"/>
      <c r="H447" s="60"/>
      <c r="I447" s="100"/>
      <c r="O447" s="82"/>
    </row>
    <row r="448" spans="2:15" ht="21" customHeight="1" thickBot="1" x14ac:dyDescent="0.25">
      <c r="B448" s="95"/>
      <c r="C448" s="60"/>
      <c r="D448" s="60"/>
      <c r="E448" s="60"/>
      <c r="F448" s="63"/>
      <c r="G448" s="63"/>
      <c r="H448" s="60"/>
      <c r="I448" s="100"/>
      <c r="O448" s="82"/>
    </row>
    <row r="449" spans="2:15" ht="21" customHeight="1" thickBot="1" x14ac:dyDescent="0.25">
      <c r="B449" s="95"/>
      <c r="C449" s="60"/>
      <c r="D449" s="60"/>
      <c r="E449" s="60"/>
      <c r="F449" s="63"/>
      <c r="G449" s="63"/>
      <c r="H449" s="60"/>
      <c r="I449" s="100"/>
      <c r="O449" s="82"/>
    </row>
    <row r="450" spans="2:15" ht="21" customHeight="1" thickBot="1" x14ac:dyDescent="0.25">
      <c r="B450" s="95"/>
      <c r="C450" s="60"/>
      <c r="D450" s="60"/>
      <c r="E450" s="60"/>
      <c r="F450" s="63"/>
      <c r="G450" s="63"/>
      <c r="H450" s="60"/>
      <c r="I450" s="100"/>
      <c r="O450" s="82"/>
    </row>
    <row r="451" spans="2:15" ht="21" customHeight="1" thickBot="1" x14ac:dyDescent="0.25">
      <c r="B451" s="95"/>
      <c r="C451" s="60"/>
      <c r="D451" s="60"/>
      <c r="E451" s="60"/>
      <c r="F451" s="63"/>
      <c r="G451" s="63"/>
      <c r="H451" s="60"/>
      <c r="I451" s="100"/>
      <c r="O451" s="82"/>
    </row>
    <row r="452" spans="2:15" ht="21" customHeight="1" thickBot="1" x14ac:dyDescent="0.25">
      <c r="B452" s="95"/>
      <c r="C452" s="60"/>
      <c r="D452" s="60"/>
      <c r="E452" s="60"/>
      <c r="F452" s="63"/>
      <c r="G452" s="63"/>
      <c r="H452" s="60"/>
      <c r="I452" s="100"/>
      <c r="O452" s="82"/>
    </row>
    <row r="453" spans="2:15" ht="21" customHeight="1" thickBot="1" x14ac:dyDescent="0.25">
      <c r="B453" s="95"/>
      <c r="C453" s="60"/>
      <c r="D453" s="60"/>
      <c r="E453" s="60"/>
      <c r="F453" s="63"/>
      <c r="G453" s="63"/>
      <c r="H453" s="60"/>
      <c r="I453" s="100"/>
      <c r="O453" s="82"/>
    </row>
    <row r="454" spans="2:15" ht="21" customHeight="1" thickBot="1" x14ac:dyDescent="0.25">
      <c r="B454" s="95"/>
      <c r="C454" s="60"/>
      <c r="D454" s="60"/>
      <c r="E454" s="60"/>
      <c r="F454" s="63"/>
      <c r="G454" s="63"/>
      <c r="H454" s="60"/>
      <c r="I454" s="100"/>
      <c r="O454" s="82"/>
    </row>
    <row r="455" spans="2:15" ht="21" customHeight="1" thickBot="1" x14ac:dyDescent="0.25">
      <c r="B455" s="95"/>
      <c r="C455" s="60"/>
      <c r="D455" s="60"/>
      <c r="E455" s="60"/>
      <c r="F455" s="63"/>
      <c r="G455" s="63"/>
      <c r="H455" s="60"/>
      <c r="I455" s="100"/>
      <c r="O455" s="82"/>
    </row>
    <row r="456" spans="2:15" ht="21" customHeight="1" thickBot="1" x14ac:dyDescent="0.25">
      <c r="B456" s="95"/>
      <c r="C456" s="60"/>
      <c r="D456" s="60"/>
      <c r="E456" s="60"/>
      <c r="F456" s="63"/>
      <c r="G456" s="63"/>
      <c r="H456" s="60"/>
      <c r="I456" s="100"/>
      <c r="O456" s="82"/>
    </row>
    <row r="457" spans="2:15" ht="21" customHeight="1" thickBot="1" x14ac:dyDescent="0.25">
      <c r="B457" s="95"/>
      <c r="C457" s="60"/>
      <c r="D457" s="60"/>
      <c r="E457" s="60"/>
      <c r="F457" s="63"/>
      <c r="G457" s="63"/>
      <c r="H457" s="60"/>
      <c r="I457" s="100"/>
      <c r="O457" s="82"/>
    </row>
    <row r="458" spans="2:15" ht="21" customHeight="1" thickBot="1" x14ac:dyDescent="0.25">
      <c r="B458" s="95"/>
      <c r="C458" s="60"/>
      <c r="D458" s="60"/>
      <c r="E458" s="60"/>
      <c r="F458" s="63"/>
      <c r="G458" s="63"/>
      <c r="H458" s="60"/>
      <c r="I458" s="100"/>
      <c r="O458" s="82"/>
    </row>
    <row r="459" spans="2:15" ht="21" customHeight="1" thickBot="1" x14ac:dyDescent="0.25">
      <c r="B459" s="95"/>
      <c r="C459" s="60"/>
      <c r="D459" s="60"/>
      <c r="E459" s="60"/>
      <c r="F459" s="63"/>
      <c r="G459" s="63"/>
      <c r="H459" s="60"/>
      <c r="I459" s="100"/>
      <c r="O459" s="82"/>
    </row>
    <row r="460" spans="2:15" ht="21" customHeight="1" thickBot="1" x14ac:dyDescent="0.25">
      <c r="B460" s="95"/>
      <c r="C460" s="60"/>
      <c r="D460" s="60"/>
      <c r="E460" s="60"/>
      <c r="F460" s="63"/>
      <c r="G460" s="63"/>
      <c r="H460" s="60"/>
      <c r="I460" s="100"/>
      <c r="O460" s="82"/>
    </row>
    <row r="461" spans="2:15" ht="21" customHeight="1" thickBot="1" x14ac:dyDescent="0.25">
      <c r="B461" s="95"/>
      <c r="C461" s="60"/>
      <c r="D461" s="60"/>
      <c r="E461" s="60"/>
      <c r="F461" s="63"/>
      <c r="G461" s="63"/>
      <c r="H461" s="60"/>
      <c r="I461" s="100"/>
      <c r="O461" s="82"/>
    </row>
    <row r="462" spans="2:15" ht="21" customHeight="1" thickBot="1" x14ac:dyDescent="0.25">
      <c r="B462" s="95"/>
      <c r="C462" s="60"/>
      <c r="D462" s="60"/>
      <c r="E462" s="60"/>
      <c r="F462" s="63"/>
      <c r="G462" s="63"/>
      <c r="H462" s="60"/>
      <c r="I462" s="100"/>
      <c r="O462" s="82"/>
    </row>
    <row r="463" spans="2:15" ht="21" customHeight="1" thickBot="1" x14ac:dyDescent="0.25">
      <c r="B463" s="95"/>
      <c r="C463" s="60"/>
      <c r="D463" s="60"/>
      <c r="E463" s="60"/>
      <c r="F463" s="63"/>
      <c r="G463" s="63"/>
      <c r="H463" s="60"/>
      <c r="I463" s="100"/>
      <c r="O463" s="82"/>
    </row>
    <row r="464" spans="2:15" ht="21" customHeight="1" thickBot="1" x14ac:dyDescent="0.25">
      <c r="B464" s="95"/>
      <c r="C464" s="60"/>
      <c r="D464" s="60"/>
      <c r="E464" s="60"/>
      <c r="F464" s="63"/>
      <c r="G464" s="63"/>
      <c r="H464" s="60"/>
      <c r="I464" s="100"/>
      <c r="O464" s="82"/>
    </row>
    <row r="465" spans="2:15" ht="21" customHeight="1" thickBot="1" x14ac:dyDescent="0.25">
      <c r="B465" s="95"/>
      <c r="C465" s="60"/>
      <c r="D465" s="60"/>
      <c r="E465" s="60"/>
      <c r="F465" s="63"/>
      <c r="G465" s="63"/>
      <c r="H465" s="60"/>
      <c r="I465" s="100"/>
      <c r="O465" s="82"/>
    </row>
    <row r="466" spans="2:15" ht="21" customHeight="1" thickBot="1" x14ac:dyDescent="0.25">
      <c r="B466" s="95"/>
      <c r="C466" s="60"/>
      <c r="D466" s="60"/>
      <c r="E466" s="60"/>
      <c r="F466" s="63"/>
      <c r="G466" s="63"/>
      <c r="H466" s="60"/>
      <c r="I466" s="100"/>
      <c r="O466" s="82"/>
    </row>
    <row r="467" spans="2:15" ht="21" customHeight="1" thickBot="1" x14ac:dyDescent="0.25">
      <c r="B467" s="95"/>
      <c r="C467" s="60"/>
      <c r="D467" s="60"/>
      <c r="E467" s="60"/>
      <c r="F467" s="63"/>
      <c r="G467" s="63"/>
      <c r="H467" s="60"/>
      <c r="I467" s="100"/>
      <c r="O467" s="82"/>
    </row>
    <row r="468" spans="2:15" ht="21" customHeight="1" thickBot="1" x14ac:dyDescent="0.25">
      <c r="B468" s="95"/>
      <c r="C468" s="60"/>
      <c r="D468" s="60"/>
      <c r="E468" s="60"/>
      <c r="F468" s="63"/>
      <c r="G468" s="63"/>
      <c r="H468" s="60"/>
      <c r="I468" s="100"/>
      <c r="O468" s="82"/>
    </row>
    <row r="469" spans="2:15" ht="21" customHeight="1" thickBot="1" x14ac:dyDescent="0.25">
      <c r="B469" s="95"/>
      <c r="C469" s="60"/>
      <c r="D469" s="60"/>
      <c r="E469" s="60"/>
      <c r="F469" s="63"/>
      <c r="G469" s="63"/>
      <c r="H469" s="60"/>
      <c r="I469" s="100"/>
      <c r="O469" s="82"/>
    </row>
    <row r="470" spans="2:15" ht="21" customHeight="1" thickBot="1" x14ac:dyDescent="0.25">
      <c r="B470" s="95"/>
      <c r="C470" s="60"/>
      <c r="D470" s="60"/>
      <c r="E470" s="60"/>
      <c r="F470" s="63"/>
      <c r="G470" s="63"/>
      <c r="H470" s="60"/>
      <c r="I470" s="100"/>
      <c r="O470" s="82"/>
    </row>
    <row r="471" spans="2:15" ht="21" customHeight="1" thickBot="1" x14ac:dyDescent="0.25">
      <c r="B471" s="95"/>
      <c r="C471" s="60"/>
      <c r="D471" s="60"/>
      <c r="E471" s="60"/>
      <c r="F471" s="63"/>
      <c r="G471" s="63"/>
      <c r="H471" s="60"/>
      <c r="I471" s="100"/>
      <c r="O471" s="82"/>
    </row>
    <row r="472" spans="2:15" ht="21" customHeight="1" thickBot="1" x14ac:dyDescent="0.25">
      <c r="B472" s="95"/>
      <c r="C472" s="60"/>
      <c r="D472" s="60"/>
      <c r="E472" s="60"/>
      <c r="F472" s="63"/>
      <c r="G472" s="63"/>
      <c r="H472" s="60"/>
      <c r="I472" s="100"/>
      <c r="O472" s="82"/>
    </row>
    <row r="473" spans="2:15" ht="21" customHeight="1" thickBot="1" x14ac:dyDescent="0.25">
      <c r="B473" s="95"/>
      <c r="C473" s="60"/>
      <c r="D473" s="60"/>
      <c r="E473" s="60"/>
      <c r="F473" s="63"/>
      <c r="G473" s="63"/>
      <c r="H473" s="60"/>
      <c r="I473" s="100"/>
      <c r="O473" s="82"/>
    </row>
    <row r="474" spans="2:15" ht="21" customHeight="1" thickBot="1" x14ac:dyDescent="0.25">
      <c r="B474" s="95"/>
      <c r="C474" s="60"/>
      <c r="D474" s="60"/>
      <c r="E474" s="60"/>
      <c r="F474" s="63"/>
      <c r="G474" s="63"/>
      <c r="H474" s="60"/>
      <c r="I474" s="100"/>
      <c r="O474" s="82"/>
    </row>
    <row r="475" spans="2:15" ht="21" customHeight="1" thickBot="1" x14ac:dyDescent="0.25">
      <c r="B475" s="95"/>
      <c r="C475" s="60"/>
      <c r="D475" s="60"/>
      <c r="E475" s="60"/>
      <c r="F475" s="63"/>
      <c r="G475" s="63"/>
      <c r="H475" s="60"/>
      <c r="I475" s="100"/>
      <c r="O475" s="82"/>
    </row>
    <row r="476" spans="2:15" ht="21" customHeight="1" thickBot="1" x14ac:dyDescent="0.25">
      <c r="B476" s="95"/>
      <c r="C476" s="60"/>
      <c r="D476" s="60"/>
      <c r="E476" s="60"/>
      <c r="F476" s="63"/>
      <c r="G476" s="63"/>
      <c r="H476" s="60"/>
      <c r="I476" s="100"/>
      <c r="O476" s="82"/>
    </row>
    <row r="477" spans="2:15" ht="21" customHeight="1" thickBot="1" x14ac:dyDescent="0.25">
      <c r="B477" s="95"/>
      <c r="C477" s="60"/>
      <c r="D477" s="60"/>
      <c r="E477" s="60"/>
      <c r="F477" s="63"/>
      <c r="G477" s="63"/>
      <c r="H477" s="60"/>
      <c r="I477" s="100"/>
      <c r="O477" s="82"/>
    </row>
    <row r="478" spans="2:15" ht="21" customHeight="1" thickBot="1" x14ac:dyDescent="0.25">
      <c r="B478" s="95"/>
      <c r="C478" s="60"/>
      <c r="D478" s="60"/>
      <c r="E478" s="60"/>
      <c r="F478" s="63"/>
      <c r="G478" s="63"/>
      <c r="H478" s="60"/>
      <c r="I478" s="100"/>
      <c r="O478" s="82"/>
    </row>
    <row r="479" spans="2:15" ht="21" customHeight="1" thickBot="1" x14ac:dyDescent="0.25">
      <c r="B479" s="95"/>
      <c r="C479" s="60"/>
      <c r="D479" s="60"/>
      <c r="E479" s="60"/>
      <c r="F479" s="63"/>
      <c r="G479" s="63"/>
      <c r="H479" s="60"/>
      <c r="I479" s="100"/>
      <c r="O479" s="82"/>
    </row>
    <row r="480" spans="2:15" ht="21" customHeight="1" thickBot="1" x14ac:dyDescent="0.25">
      <c r="B480" s="95"/>
      <c r="C480" s="60"/>
      <c r="D480" s="60"/>
      <c r="E480" s="60"/>
      <c r="F480" s="63"/>
      <c r="G480" s="63"/>
      <c r="H480" s="60"/>
      <c r="I480" s="100"/>
      <c r="O480" s="82"/>
    </row>
    <row r="481" spans="2:15" ht="21" customHeight="1" thickBot="1" x14ac:dyDescent="0.25">
      <c r="B481" s="95"/>
      <c r="C481" s="60"/>
      <c r="D481" s="60"/>
      <c r="E481" s="60"/>
      <c r="F481" s="63"/>
      <c r="G481" s="63"/>
      <c r="H481" s="60"/>
      <c r="I481" s="100"/>
      <c r="O481" s="82"/>
    </row>
    <row r="482" spans="2:15" ht="21" customHeight="1" thickBot="1" x14ac:dyDescent="0.25">
      <c r="B482" s="95"/>
      <c r="C482" s="60"/>
      <c r="D482" s="60"/>
      <c r="E482" s="60"/>
      <c r="F482" s="63"/>
      <c r="G482" s="63"/>
      <c r="H482" s="60"/>
      <c r="I482" s="100"/>
      <c r="O482" s="82"/>
    </row>
    <row r="483" spans="2:15" ht="21" customHeight="1" thickBot="1" x14ac:dyDescent="0.25">
      <c r="B483" s="95"/>
      <c r="C483" s="60"/>
      <c r="D483" s="60"/>
      <c r="E483" s="60"/>
      <c r="F483" s="63"/>
      <c r="G483" s="63"/>
      <c r="H483" s="60"/>
      <c r="I483" s="100"/>
      <c r="O483" s="82"/>
    </row>
    <row r="484" spans="2:15" ht="21" customHeight="1" thickBot="1" x14ac:dyDescent="0.25">
      <c r="B484" s="95"/>
      <c r="C484" s="60"/>
      <c r="D484" s="60"/>
      <c r="E484" s="60"/>
      <c r="F484" s="63"/>
      <c r="G484" s="63"/>
      <c r="H484" s="60"/>
      <c r="I484" s="100"/>
      <c r="O484" s="82"/>
    </row>
    <row r="485" spans="2:15" ht="21" customHeight="1" thickBot="1" x14ac:dyDescent="0.25">
      <c r="B485" s="95"/>
      <c r="C485" s="60"/>
      <c r="D485" s="60"/>
      <c r="E485" s="60"/>
      <c r="F485" s="63"/>
      <c r="G485" s="63"/>
      <c r="H485" s="60"/>
      <c r="I485" s="100"/>
      <c r="O485" s="82"/>
    </row>
    <row r="486" spans="2:15" ht="21" customHeight="1" thickBot="1" x14ac:dyDescent="0.25">
      <c r="B486" s="95"/>
      <c r="C486" s="60"/>
      <c r="D486" s="60"/>
      <c r="E486" s="60"/>
      <c r="F486" s="63"/>
      <c r="G486" s="63"/>
      <c r="H486" s="60"/>
      <c r="I486" s="100"/>
      <c r="O486" s="82"/>
    </row>
    <row r="487" spans="2:15" ht="21" customHeight="1" thickBot="1" x14ac:dyDescent="0.25">
      <c r="B487" s="95"/>
      <c r="C487" s="60"/>
      <c r="D487" s="60"/>
      <c r="E487" s="60"/>
      <c r="F487" s="63"/>
      <c r="G487" s="63"/>
      <c r="H487" s="60"/>
      <c r="I487" s="100"/>
      <c r="O487" s="82"/>
    </row>
    <row r="488" spans="2:15" ht="21" customHeight="1" thickBot="1" x14ac:dyDescent="0.25">
      <c r="B488" s="95"/>
      <c r="C488" s="60"/>
      <c r="D488" s="60"/>
      <c r="E488" s="60"/>
      <c r="F488" s="63"/>
      <c r="G488" s="63"/>
      <c r="H488" s="60"/>
      <c r="I488" s="100"/>
      <c r="O488" s="82"/>
    </row>
    <row r="489" spans="2:15" ht="21" customHeight="1" thickBot="1" x14ac:dyDescent="0.25">
      <c r="B489" s="95"/>
      <c r="C489" s="60"/>
      <c r="D489" s="60"/>
      <c r="E489" s="60"/>
      <c r="F489" s="63"/>
      <c r="G489" s="63"/>
      <c r="H489" s="60"/>
      <c r="I489" s="100"/>
      <c r="O489" s="82"/>
    </row>
    <row r="490" spans="2:15" ht="21" customHeight="1" thickBot="1" x14ac:dyDescent="0.25">
      <c r="B490" s="95"/>
      <c r="C490" s="60"/>
      <c r="D490" s="60"/>
      <c r="E490" s="60"/>
      <c r="F490" s="63"/>
      <c r="G490" s="63"/>
      <c r="H490" s="60"/>
      <c r="I490" s="100"/>
      <c r="O490" s="82"/>
    </row>
    <row r="491" spans="2:15" ht="21" customHeight="1" thickBot="1" x14ac:dyDescent="0.25">
      <c r="B491" s="95"/>
      <c r="C491" s="60"/>
      <c r="D491" s="60"/>
      <c r="E491" s="60"/>
      <c r="F491" s="63"/>
      <c r="G491" s="63"/>
      <c r="H491" s="60"/>
      <c r="I491" s="100"/>
      <c r="O491" s="82"/>
    </row>
    <row r="492" spans="2:15" ht="21" customHeight="1" thickBot="1" x14ac:dyDescent="0.25">
      <c r="B492" s="95"/>
      <c r="C492" s="60"/>
      <c r="D492" s="60"/>
      <c r="E492" s="60"/>
      <c r="F492" s="63"/>
      <c r="G492" s="63"/>
      <c r="H492" s="60"/>
      <c r="I492" s="100"/>
      <c r="O492" s="82"/>
    </row>
    <row r="493" spans="2:15" ht="21" customHeight="1" thickBot="1" x14ac:dyDescent="0.25">
      <c r="B493" s="95"/>
      <c r="C493" s="60"/>
      <c r="D493" s="60"/>
      <c r="E493" s="60"/>
      <c r="F493" s="63"/>
      <c r="G493" s="63"/>
      <c r="H493" s="60"/>
      <c r="I493" s="100"/>
      <c r="O493" s="82"/>
    </row>
    <row r="494" spans="2:15" ht="21" customHeight="1" thickBot="1" x14ac:dyDescent="0.25">
      <c r="B494" s="95"/>
      <c r="C494" s="60"/>
      <c r="D494" s="60"/>
      <c r="E494" s="60"/>
      <c r="F494" s="63"/>
      <c r="G494" s="63"/>
      <c r="H494" s="60"/>
      <c r="I494" s="100"/>
      <c r="O494" s="82"/>
    </row>
    <row r="495" spans="2:15" ht="21" customHeight="1" thickBot="1" x14ac:dyDescent="0.25">
      <c r="B495" s="95"/>
      <c r="C495" s="60"/>
      <c r="D495" s="60"/>
      <c r="E495" s="60"/>
      <c r="F495" s="63"/>
      <c r="G495" s="63"/>
      <c r="H495" s="60"/>
      <c r="I495" s="100"/>
      <c r="O495" s="82"/>
    </row>
    <row r="496" spans="2:15" ht="21" customHeight="1" thickBot="1" x14ac:dyDescent="0.25">
      <c r="B496" s="95"/>
      <c r="C496" s="60"/>
      <c r="D496" s="60"/>
      <c r="E496" s="60"/>
      <c r="F496" s="63"/>
      <c r="G496" s="63"/>
      <c r="H496" s="60"/>
      <c r="I496" s="100"/>
      <c r="O496" s="82"/>
    </row>
    <row r="497" spans="2:15" ht="21" customHeight="1" thickBot="1" x14ac:dyDescent="0.25">
      <c r="B497" s="95"/>
      <c r="C497" s="60"/>
      <c r="D497" s="60"/>
      <c r="E497" s="60"/>
      <c r="F497" s="63"/>
      <c r="G497" s="63"/>
      <c r="H497" s="60"/>
      <c r="I497" s="100"/>
      <c r="O497" s="82"/>
    </row>
    <row r="498" spans="2:15" ht="21" customHeight="1" thickBot="1" x14ac:dyDescent="0.25">
      <c r="B498" s="95"/>
      <c r="C498" s="60"/>
      <c r="D498" s="60"/>
      <c r="E498" s="60"/>
      <c r="F498" s="63"/>
      <c r="G498" s="63"/>
      <c r="H498" s="60"/>
      <c r="I498" s="100"/>
      <c r="O498" s="82"/>
    </row>
    <row r="499" spans="2:15" ht="21" customHeight="1" thickBot="1" x14ac:dyDescent="0.25">
      <c r="B499" s="95"/>
      <c r="C499" s="60"/>
      <c r="D499" s="60"/>
      <c r="E499" s="60"/>
      <c r="F499" s="63"/>
      <c r="G499" s="63"/>
      <c r="H499" s="60"/>
      <c r="I499" s="100"/>
      <c r="O499" s="82"/>
    </row>
    <row r="500" spans="2:15" ht="21" customHeight="1" thickBot="1" x14ac:dyDescent="0.25">
      <c r="B500" s="95"/>
      <c r="C500" s="60"/>
      <c r="D500" s="60"/>
      <c r="E500" s="60"/>
      <c r="F500" s="63"/>
      <c r="G500" s="63"/>
      <c r="H500" s="60"/>
      <c r="I500" s="100"/>
      <c r="O500" s="82"/>
    </row>
    <row r="501" spans="2:15" ht="21" customHeight="1" thickBot="1" x14ac:dyDescent="0.25">
      <c r="B501" s="95"/>
      <c r="C501" s="60"/>
      <c r="D501" s="60"/>
      <c r="E501" s="60"/>
      <c r="F501" s="63"/>
      <c r="G501" s="63"/>
      <c r="H501" s="60"/>
      <c r="I501" s="100"/>
      <c r="O501" s="82"/>
    </row>
    <row r="502" spans="2:15" ht="21" customHeight="1" thickBot="1" x14ac:dyDescent="0.25">
      <c r="B502" s="95"/>
      <c r="C502" s="60"/>
      <c r="D502" s="60"/>
      <c r="E502" s="60"/>
      <c r="F502" s="63"/>
      <c r="G502" s="63"/>
      <c r="H502" s="60"/>
      <c r="I502" s="100"/>
      <c r="O502" s="82"/>
    </row>
    <row r="503" spans="2:15" ht="21" customHeight="1" thickBot="1" x14ac:dyDescent="0.25">
      <c r="B503" s="95"/>
      <c r="C503" s="60"/>
      <c r="D503" s="60"/>
      <c r="E503" s="60"/>
      <c r="F503" s="63"/>
      <c r="G503" s="63"/>
      <c r="H503" s="60"/>
      <c r="I503" s="100"/>
      <c r="O503" s="82"/>
    </row>
    <row r="504" spans="2:15" ht="21" customHeight="1" thickBot="1" x14ac:dyDescent="0.25">
      <c r="B504" s="95"/>
      <c r="C504" s="60"/>
      <c r="D504" s="60"/>
      <c r="E504" s="60"/>
      <c r="F504" s="63"/>
      <c r="G504" s="63"/>
      <c r="H504" s="60"/>
      <c r="I504" s="100"/>
      <c r="O504" s="82"/>
    </row>
    <row r="505" spans="2:15" ht="21" customHeight="1" thickBot="1" x14ac:dyDescent="0.25">
      <c r="B505" s="95"/>
      <c r="C505" s="60"/>
      <c r="D505" s="60"/>
      <c r="E505" s="60"/>
      <c r="F505" s="63"/>
      <c r="G505" s="63"/>
      <c r="H505" s="60"/>
      <c r="I505" s="100"/>
      <c r="O505" s="82"/>
    </row>
    <row r="506" spans="2:15" ht="21" customHeight="1" thickBot="1" x14ac:dyDescent="0.25">
      <c r="B506" s="95"/>
      <c r="C506" s="60"/>
      <c r="D506" s="60"/>
      <c r="E506" s="60"/>
      <c r="F506" s="63"/>
      <c r="G506" s="63"/>
      <c r="H506" s="60"/>
      <c r="I506" s="100"/>
      <c r="O506" s="82"/>
    </row>
    <row r="507" spans="2:15" ht="21" customHeight="1" thickBot="1" x14ac:dyDescent="0.25">
      <c r="B507" s="95"/>
      <c r="C507" s="60"/>
      <c r="D507" s="60"/>
      <c r="E507" s="60"/>
      <c r="F507" s="63"/>
      <c r="G507" s="63"/>
      <c r="H507" s="60"/>
      <c r="I507" s="100"/>
      <c r="O507" s="82"/>
    </row>
    <row r="508" spans="2:15" ht="21" customHeight="1" thickBot="1" x14ac:dyDescent="0.25">
      <c r="B508" s="95"/>
      <c r="C508" s="60"/>
      <c r="D508" s="60"/>
      <c r="E508" s="60"/>
      <c r="F508" s="63"/>
      <c r="G508" s="63"/>
      <c r="H508" s="60"/>
      <c r="I508" s="100"/>
      <c r="O508" s="82"/>
    </row>
    <row r="509" spans="2:15" ht="21" customHeight="1" thickBot="1" x14ac:dyDescent="0.25">
      <c r="B509" s="95"/>
      <c r="C509" s="60"/>
      <c r="D509" s="60"/>
      <c r="E509" s="60"/>
      <c r="F509" s="63"/>
      <c r="G509" s="63"/>
      <c r="H509" s="60"/>
      <c r="I509" s="100"/>
      <c r="O509" s="82"/>
    </row>
    <row r="510" spans="2:15" ht="21" customHeight="1" thickBot="1" x14ac:dyDescent="0.25">
      <c r="B510" s="95"/>
      <c r="C510" s="60"/>
      <c r="D510" s="60"/>
      <c r="E510" s="60"/>
      <c r="F510" s="63"/>
      <c r="G510" s="63"/>
      <c r="H510" s="60"/>
      <c r="I510" s="100"/>
      <c r="O510" s="82"/>
    </row>
    <row r="511" spans="2:15" ht="21" customHeight="1" thickBot="1" x14ac:dyDescent="0.25">
      <c r="B511" s="95"/>
      <c r="C511" s="60"/>
      <c r="D511" s="60"/>
      <c r="E511" s="60"/>
      <c r="F511" s="63"/>
      <c r="G511" s="63"/>
      <c r="H511" s="60"/>
      <c r="I511" s="100"/>
      <c r="O511" s="82"/>
    </row>
    <row r="512" spans="2:15" ht="21" customHeight="1" thickBot="1" x14ac:dyDescent="0.25">
      <c r="B512" s="95"/>
      <c r="C512" s="60"/>
      <c r="D512" s="60"/>
      <c r="E512" s="60"/>
      <c r="F512" s="63"/>
      <c r="G512" s="63"/>
      <c r="H512" s="60"/>
      <c r="I512" s="100"/>
      <c r="O512" s="82"/>
    </row>
    <row r="513" spans="2:15" ht="21" customHeight="1" thickBot="1" x14ac:dyDescent="0.25">
      <c r="B513" s="95"/>
      <c r="C513" s="60"/>
      <c r="D513" s="60"/>
      <c r="E513" s="60"/>
      <c r="F513" s="63"/>
      <c r="G513" s="63"/>
      <c r="H513" s="60"/>
      <c r="I513" s="100"/>
      <c r="O513" s="82"/>
    </row>
    <row r="514" spans="2:15" ht="21" customHeight="1" thickBot="1" x14ac:dyDescent="0.25">
      <c r="B514" s="95"/>
      <c r="C514" s="60"/>
      <c r="D514" s="60"/>
      <c r="E514" s="60"/>
      <c r="F514" s="63"/>
      <c r="G514" s="63"/>
      <c r="H514" s="60"/>
      <c r="I514" s="100"/>
      <c r="O514" s="82"/>
    </row>
    <row r="515" spans="2:15" ht="21" customHeight="1" thickBot="1" x14ac:dyDescent="0.25">
      <c r="B515" s="95"/>
      <c r="C515" s="60"/>
      <c r="D515" s="60"/>
      <c r="E515" s="60"/>
      <c r="F515" s="63"/>
      <c r="G515" s="63"/>
      <c r="H515" s="60"/>
      <c r="I515" s="100"/>
      <c r="O515" s="82"/>
    </row>
    <row r="516" spans="2:15" ht="21" customHeight="1" thickBot="1" x14ac:dyDescent="0.25">
      <c r="B516" s="95"/>
      <c r="C516" s="60"/>
      <c r="D516" s="60"/>
      <c r="E516" s="60"/>
      <c r="F516" s="63"/>
      <c r="G516" s="63"/>
      <c r="H516" s="60"/>
      <c r="I516" s="100"/>
      <c r="O516" s="82"/>
    </row>
    <row r="517" spans="2:15" ht="21" customHeight="1" thickBot="1" x14ac:dyDescent="0.25">
      <c r="B517" s="95"/>
      <c r="C517" s="60"/>
      <c r="D517" s="60"/>
      <c r="E517" s="60"/>
      <c r="F517" s="63"/>
      <c r="G517" s="63"/>
      <c r="H517" s="60"/>
      <c r="I517" s="100"/>
      <c r="O517" s="82"/>
    </row>
    <row r="518" spans="2:15" ht="21" customHeight="1" thickBot="1" x14ac:dyDescent="0.25">
      <c r="B518" s="95"/>
      <c r="C518" s="60"/>
      <c r="D518" s="60"/>
      <c r="E518" s="60"/>
      <c r="F518" s="63"/>
      <c r="G518" s="63"/>
      <c r="H518" s="60"/>
      <c r="I518" s="100"/>
      <c r="O518" s="82"/>
    </row>
    <row r="519" spans="2:15" ht="21" customHeight="1" thickBot="1" x14ac:dyDescent="0.25">
      <c r="B519" s="95"/>
      <c r="C519" s="60"/>
      <c r="D519" s="60"/>
      <c r="E519" s="60"/>
      <c r="F519" s="63"/>
      <c r="G519" s="63"/>
      <c r="H519" s="60"/>
      <c r="I519" s="100"/>
      <c r="O519" s="82"/>
    </row>
    <row r="520" spans="2:15" ht="21" customHeight="1" thickBot="1" x14ac:dyDescent="0.25">
      <c r="B520" s="95"/>
      <c r="C520" s="60"/>
      <c r="D520" s="60"/>
      <c r="E520" s="60"/>
      <c r="F520" s="63"/>
      <c r="G520" s="63"/>
      <c r="H520" s="60"/>
      <c r="I520" s="100"/>
      <c r="O520" s="82"/>
    </row>
    <row r="521" spans="2:15" ht="21" customHeight="1" thickBot="1" x14ac:dyDescent="0.25">
      <c r="B521" s="95"/>
      <c r="C521" s="60"/>
      <c r="D521" s="60"/>
      <c r="E521" s="60"/>
      <c r="F521" s="63"/>
      <c r="G521" s="63"/>
      <c r="H521" s="60"/>
      <c r="I521" s="100"/>
      <c r="O521" s="82"/>
    </row>
    <row r="522" spans="2:15" ht="21" customHeight="1" thickBot="1" x14ac:dyDescent="0.25">
      <c r="B522" s="95"/>
      <c r="C522" s="60"/>
      <c r="D522" s="60"/>
      <c r="E522" s="60"/>
      <c r="F522" s="63"/>
      <c r="G522" s="63"/>
      <c r="H522" s="60"/>
      <c r="I522" s="100"/>
      <c r="O522" s="82"/>
    </row>
    <row r="523" spans="2:15" ht="21" customHeight="1" thickBot="1" x14ac:dyDescent="0.25">
      <c r="B523" s="95"/>
      <c r="C523" s="60"/>
      <c r="D523" s="60"/>
      <c r="E523" s="60"/>
      <c r="F523" s="63"/>
      <c r="G523" s="63"/>
      <c r="H523" s="60"/>
      <c r="I523" s="100"/>
      <c r="O523" s="82"/>
    </row>
    <row r="524" spans="2:15" ht="21" customHeight="1" thickBot="1" x14ac:dyDescent="0.25">
      <c r="B524" s="95"/>
      <c r="C524" s="60"/>
      <c r="D524" s="60"/>
      <c r="E524" s="60"/>
      <c r="F524" s="63"/>
      <c r="G524" s="63"/>
      <c r="H524" s="60"/>
      <c r="I524" s="100"/>
      <c r="O524" s="82"/>
    </row>
    <row r="525" spans="2:15" ht="21" customHeight="1" thickBot="1" x14ac:dyDescent="0.25">
      <c r="B525" s="95"/>
      <c r="C525" s="60"/>
      <c r="D525" s="60"/>
      <c r="E525" s="60"/>
      <c r="F525" s="63"/>
      <c r="G525" s="63"/>
      <c r="H525" s="60"/>
      <c r="I525" s="100"/>
      <c r="O525" s="82"/>
    </row>
    <row r="526" spans="2:15" ht="21" customHeight="1" thickBot="1" x14ac:dyDescent="0.25">
      <c r="B526" s="95"/>
      <c r="C526" s="60"/>
      <c r="D526" s="60"/>
      <c r="E526" s="60"/>
      <c r="F526" s="63"/>
      <c r="G526" s="63"/>
      <c r="H526" s="60"/>
      <c r="I526" s="100"/>
      <c r="O526" s="82"/>
    </row>
    <row r="527" spans="2:15" ht="21" customHeight="1" thickBot="1" x14ac:dyDescent="0.25">
      <c r="B527" s="95"/>
      <c r="C527" s="60"/>
      <c r="D527" s="60"/>
      <c r="E527" s="60"/>
      <c r="F527" s="63"/>
      <c r="G527" s="63"/>
      <c r="H527" s="60"/>
      <c r="I527" s="100"/>
      <c r="O527" s="82"/>
    </row>
    <row r="528" spans="2:15" ht="21" customHeight="1" thickBot="1" x14ac:dyDescent="0.25">
      <c r="B528" s="95"/>
      <c r="C528" s="60"/>
      <c r="D528" s="60"/>
      <c r="E528" s="60"/>
      <c r="F528" s="63"/>
      <c r="G528" s="63"/>
      <c r="H528" s="60"/>
      <c r="I528" s="100"/>
      <c r="O528" s="82"/>
    </row>
    <row r="529" spans="2:15" ht="21" customHeight="1" thickBot="1" x14ac:dyDescent="0.25">
      <c r="B529" s="95"/>
      <c r="C529" s="60"/>
      <c r="D529" s="60"/>
      <c r="E529" s="60"/>
      <c r="F529" s="63"/>
      <c r="G529" s="63"/>
      <c r="H529" s="60"/>
      <c r="I529" s="100"/>
      <c r="O529" s="82"/>
    </row>
    <row r="530" spans="2:15" ht="21" customHeight="1" thickBot="1" x14ac:dyDescent="0.25">
      <c r="B530" s="95"/>
      <c r="C530" s="60"/>
      <c r="D530" s="60"/>
      <c r="E530" s="60"/>
      <c r="F530" s="63"/>
      <c r="G530" s="63"/>
      <c r="H530" s="60"/>
      <c r="I530" s="100"/>
      <c r="O530" s="82"/>
    </row>
    <row r="531" spans="2:15" ht="21" customHeight="1" thickBot="1" x14ac:dyDescent="0.25">
      <c r="B531" s="95"/>
      <c r="C531" s="60"/>
      <c r="D531" s="60"/>
      <c r="E531" s="60"/>
      <c r="F531" s="63"/>
      <c r="G531" s="63"/>
      <c r="H531" s="60"/>
      <c r="I531" s="100"/>
      <c r="O531" s="82"/>
    </row>
    <row r="532" spans="2:15" ht="21" customHeight="1" thickBot="1" x14ac:dyDescent="0.25">
      <c r="B532" s="95"/>
      <c r="C532" s="60"/>
      <c r="D532" s="60"/>
      <c r="E532" s="60"/>
      <c r="F532" s="63"/>
      <c r="G532" s="63"/>
      <c r="H532" s="60"/>
      <c r="I532" s="100"/>
      <c r="O532" s="82"/>
    </row>
    <row r="533" spans="2:15" ht="21" customHeight="1" thickBot="1" x14ac:dyDescent="0.25">
      <c r="B533" s="95"/>
      <c r="C533" s="60"/>
      <c r="D533" s="60"/>
      <c r="E533" s="60"/>
      <c r="F533" s="63"/>
      <c r="G533" s="63"/>
      <c r="H533" s="60"/>
      <c r="I533" s="100"/>
      <c r="O533" s="82"/>
    </row>
    <row r="534" spans="2:15" ht="21" customHeight="1" thickBot="1" x14ac:dyDescent="0.25">
      <c r="B534" s="95"/>
      <c r="C534" s="60"/>
      <c r="D534" s="60"/>
      <c r="E534" s="60"/>
      <c r="F534" s="63"/>
      <c r="G534" s="63"/>
      <c r="H534" s="60"/>
      <c r="I534" s="100"/>
      <c r="O534" s="82"/>
    </row>
    <row r="535" spans="2:15" ht="21" customHeight="1" thickBot="1" x14ac:dyDescent="0.25">
      <c r="B535" s="95"/>
      <c r="C535" s="60"/>
      <c r="D535" s="60"/>
      <c r="E535" s="60"/>
      <c r="F535" s="63"/>
      <c r="G535" s="63"/>
      <c r="H535" s="60"/>
      <c r="I535" s="100"/>
      <c r="O535" s="82"/>
    </row>
    <row r="536" spans="2:15" ht="21" customHeight="1" thickBot="1" x14ac:dyDescent="0.25">
      <c r="B536" s="95"/>
      <c r="C536" s="60"/>
      <c r="D536" s="60"/>
      <c r="E536" s="60"/>
      <c r="F536" s="63"/>
      <c r="G536" s="63"/>
      <c r="H536" s="60"/>
      <c r="I536" s="100"/>
      <c r="O536" s="82"/>
    </row>
    <row r="537" spans="2:15" ht="21" customHeight="1" thickBot="1" x14ac:dyDescent="0.25">
      <c r="B537" s="95"/>
      <c r="C537" s="60"/>
      <c r="D537" s="60"/>
      <c r="E537" s="60"/>
      <c r="F537" s="63"/>
      <c r="G537" s="63"/>
      <c r="H537" s="60"/>
      <c r="I537" s="100"/>
      <c r="O537" s="82"/>
    </row>
    <row r="538" spans="2:15" ht="21" customHeight="1" thickBot="1" x14ac:dyDescent="0.25">
      <c r="B538" s="95"/>
      <c r="C538" s="60"/>
      <c r="D538" s="60"/>
      <c r="E538" s="60"/>
      <c r="F538" s="63"/>
      <c r="G538" s="63"/>
      <c r="H538" s="60"/>
      <c r="I538" s="100"/>
      <c r="O538" s="82"/>
    </row>
    <row r="539" spans="2:15" ht="21" customHeight="1" thickBot="1" x14ac:dyDescent="0.25">
      <c r="B539" s="95"/>
      <c r="C539" s="60"/>
      <c r="D539" s="60"/>
      <c r="E539" s="60"/>
      <c r="F539" s="63"/>
      <c r="G539" s="63"/>
      <c r="H539" s="60"/>
      <c r="I539" s="100"/>
      <c r="O539" s="82"/>
    </row>
    <row r="540" spans="2:15" ht="21" customHeight="1" thickBot="1" x14ac:dyDescent="0.25">
      <c r="B540" s="95"/>
      <c r="C540" s="60"/>
      <c r="D540" s="60"/>
      <c r="E540" s="60"/>
      <c r="F540" s="63"/>
      <c r="G540" s="63"/>
      <c r="H540" s="60"/>
      <c r="I540" s="100"/>
      <c r="O540" s="82"/>
    </row>
    <row r="541" spans="2:15" ht="21" customHeight="1" thickBot="1" x14ac:dyDescent="0.25">
      <c r="B541" s="95"/>
      <c r="C541" s="60"/>
      <c r="D541" s="60"/>
      <c r="E541" s="60"/>
      <c r="F541" s="63"/>
      <c r="G541" s="63"/>
      <c r="H541" s="60"/>
      <c r="I541" s="100"/>
      <c r="O541" s="82"/>
    </row>
    <row r="542" spans="2:15" ht="21" customHeight="1" thickBot="1" x14ac:dyDescent="0.25">
      <c r="B542" s="95"/>
      <c r="C542" s="60"/>
      <c r="D542" s="60"/>
      <c r="E542" s="60"/>
      <c r="F542" s="63"/>
      <c r="G542" s="63"/>
      <c r="H542" s="60"/>
      <c r="I542" s="100"/>
      <c r="O542" s="82"/>
    </row>
    <row r="543" spans="2:15" ht="21" customHeight="1" thickBot="1" x14ac:dyDescent="0.25">
      <c r="B543" s="95"/>
      <c r="C543" s="60"/>
      <c r="D543" s="60"/>
      <c r="E543" s="60"/>
      <c r="F543" s="63"/>
      <c r="G543" s="63"/>
      <c r="H543" s="60"/>
      <c r="I543" s="100"/>
      <c r="O543" s="82"/>
    </row>
    <row r="544" spans="2:15" ht="21" customHeight="1" thickBot="1" x14ac:dyDescent="0.25">
      <c r="B544" s="95"/>
      <c r="C544" s="60"/>
      <c r="D544" s="60"/>
      <c r="E544" s="60"/>
      <c r="F544" s="63"/>
      <c r="G544" s="63"/>
      <c r="H544" s="60"/>
      <c r="I544" s="100"/>
      <c r="O544" s="82"/>
    </row>
    <row r="545" spans="2:15" ht="21" customHeight="1" thickBot="1" x14ac:dyDescent="0.25">
      <c r="B545" s="95"/>
      <c r="C545" s="60"/>
      <c r="D545" s="60"/>
      <c r="E545" s="60"/>
      <c r="F545" s="63"/>
      <c r="G545" s="63"/>
      <c r="H545" s="60"/>
      <c r="I545" s="100"/>
      <c r="O545" s="82"/>
    </row>
    <row r="546" spans="2:15" ht="21" customHeight="1" thickBot="1" x14ac:dyDescent="0.25">
      <c r="B546" s="95"/>
      <c r="C546" s="60"/>
      <c r="D546" s="60"/>
      <c r="E546" s="60"/>
      <c r="F546" s="63"/>
      <c r="G546" s="63"/>
      <c r="H546" s="60"/>
      <c r="I546" s="100"/>
      <c r="O546" s="82"/>
    </row>
    <row r="547" spans="2:15" ht="21" customHeight="1" thickBot="1" x14ac:dyDescent="0.25">
      <c r="B547" s="95"/>
      <c r="C547" s="60"/>
      <c r="D547" s="60"/>
      <c r="E547" s="60"/>
      <c r="F547" s="63"/>
      <c r="G547" s="63"/>
      <c r="H547" s="60"/>
      <c r="I547" s="100"/>
      <c r="O547" s="82"/>
    </row>
    <row r="548" spans="2:15" ht="21" customHeight="1" thickBot="1" x14ac:dyDescent="0.25">
      <c r="B548" s="95"/>
      <c r="C548" s="60"/>
      <c r="D548" s="60"/>
      <c r="E548" s="60"/>
      <c r="F548" s="63"/>
      <c r="G548" s="63"/>
      <c r="H548" s="60"/>
      <c r="I548" s="100"/>
      <c r="O548" s="82"/>
    </row>
    <row r="549" spans="2:15" ht="21" customHeight="1" thickBot="1" x14ac:dyDescent="0.25">
      <c r="B549" s="95"/>
      <c r="C549" s="60"/>
      <c r="D549" s="60"/>
      <c r="E549" s="60"/>
      <c r="F549" s="63"/>
      <c r="G549" s="63"/>
      <c r="H549" s="60"/>
      <c r="I549" s="100"/>
      <c r="O549" s="82"/>
    </row>
    <row r="550" spans="2:15" ht="21" customHeight="1" thickBot="1" x14ac:dyDescent="0.25">
      <c r="B550" s="95"/>
      <c r="C550" s="60"/>
      <c r="D550" s="60"/>
      <c r="E550" s="60"/>
      <c r="F550" s="63"/>
      <c r="G550" s="63"/>
      <c r="H550" s="60"/>
      <c r="I550" s="100"/>
      <c r="O550" s="82"/>
    </row>
    <row r="551" spans="2:15" ht="21" customHeight="1" thickBot="1" x14ac:dyDescent="0.25">
      <c r="B551" s="95"/>
      <c r="C551" s="60"/>
      <c r="D551" s="60"/>
      <c r="E551" s="60"/>
      <c r="F551" s="63"/>
      <c r="G551" s="63"/>
      <c r="H551" s="60"/>
      <c r="I551" s="100"/>
      <c r="O551" s="82"/>
    </row>
    <row r="552" spans="2:15" ht="21" customHeight="1" thickBot="1" x14ac:dyDescent="0.25">
      <c r="B552" s="95"/>
      <c r="C552" s="60"/>
      <c r="D552" s="60"/>
      <c r="E552" s="60"/>
      <c r="F552" s="63"/>
      <c r="G552" s="63"/>
      <c r="H552" s="60"/>
      <c r="I552" s="100"/>
      <c r="O552" s="82"/>
    </row>
    <row r="553" spans="2:15" ht="21" customHeight="1" thickBot="1" x14ac:dyDescent="0.25">
      <c r="B553" s="95"/>
      <c r="C553" s="60"/>
      <c r="D553" s="60"/>
      <c r="E553" s="60"/>
      <c r="F553" s="63"/>
      <c r="G553" s="63"/>
      <c r="H553" s="60"/>
      <c r="I553" s="100"/>
      <c r="O553" s="82"/>
    </row>
    <row r="554" spans="2:15" ht="21" customHeight="1" thickBot="1" x14ac:dyDescent="0.25">
      <c r="B554" s="95"/>
      <c r="C554" s="60"/>
      <c r="D554" s="60"/>
      <c r="E554" s="60"/>
      <c r="F554" s="63"/>
      <c r="G554" s="63"/>
      <c r="H554" s="60"/>
      <c r="I554" s="100"/>
      <c r="O554" s="82"/>
    </row>
    <row r="555" spans="2:15" ht="21" customHeight="1" thickBot="1" x14ac:dyDescent="0.25">
      <c r="B555" s="95"/>
      <c r="C555" s="60"/>
      <c r="D555" s="60"/>
      <c r="E555" s="60"/>
      <c r="F555" s="63"/>
      <c r="G555" s="63"/>
      <c r="H555" s="60"/>
      <c r="I555" s="100"/>
      <c r="O555" s="82"/>
    </row>
    <row r="556" spans="2:15" ht="21" customHeight="1" thickBot="1" x14ac:dyDescent="0.25">
      <c r="B556" s="95"/>
      <c r="C556" s="60"/>
      <c r="D556" s="60"/>
      <c r="E556" s="60"/>
      <c r="F556" s="63"/>
      <c r="G556" s="63"/>
      <c r="H556" s="60"/>
      <c r="I556" s="100"/>
      <c r="O556" s="82"/>
    </row>
    <row r="557" spans="2:15" ht="21" customHeight="1" thickBot="1" x14ac:dyDescent="0.25">
      <c r="B557" s="95"/>
      <c r="C557" s="60"/>
      <c r="D557" s="60"/>
      <c r="E557" s="60"/>
      <c r="F557" s="63"/>
      <c r="G557" s="63"/>
      <c r="H557" s="60"/>
      <c r="I557" s="100"/>
      <c r="O557" s="82"/>
    </row>
    <row r="558" spans="2:15" ht="21" customHeight="1" thickBot="1" x14ac:dyDescent="0.25">
      <c r="B558" s="95"/>
      <c r="C558" s="60"/>
      <c r="D558" s="60"/>
      <c r="E558" s="60"/>
      <c r="F558" s="63"/>
      <c r="G558" s="63"/>
      <c r="H558" s="60"/>
      <c r="I558" s="100"/>
      <c r="O558" s="82"/>
    </row>
    <row r="559" spans="2:15" ht="21" customHeight="1" thickBot="1" x14ac:dyDescent="0.25">
      <c r="B559" s="95"/>
      <c r="C559" s="60"/>
      <c r="D559" s="60"/>
      <c r="E559" s="60"/>
      <c r="F559" s="63"/>
      <c r="G559" s="63"/>
      <c r="H559" s="60"/>
      <c r="I559" s="100"/>
      <c r="O559" s="82"/>
    </row>
    <row r="560" spans="2:15" ht="21" customHeight="1" thickBot="1" x14ac:dyDescent="0.25">
      <c r="B560" s="95"/>
      <c r="C560" s="60"/>
      <c r="D560" s="60"/>
      <c r="E560" s="60"/>
      <c r="F560" s="63"/>
      <c r="G560" s="63"/>
      <c r="H560" s="60"/>
      <c r="I560" s="100"/>
      <c r="O560" s="82"/>
    </row>
    <row r="561" spans="2:15" ht="21" customHeight="1" thickBot="1" x14ac:dyDescent="0.25">
      <c r="B561" s="95"/>
      <c r="C561" s="60"/>
      <c r="D561" s="60"/>
      <c r="E561" s="60"/>
      <c r="F561" s="63"/>
      <c r="G561" s="63"/>
      <c r="H561" s="60"/>
      <c r="I561" s="100"/>
      <c r="O561" s="82"/>
    </row>
    <row r="562" spans="2:15" ht="21" customHeight="1" thickBot="1" x14ac:dyDescent="0.25">
      <c r="B562" s="95"/>
      <c r="C562" s="60"/>
      <c r="D562" s="60"/>
      <c r="E562" s="60"/>
      <c r="F562" s="63"/>
      <c r="G562" s="63"/>
      <c r="H562" s="60"/>
      <c r="I562" s="100"/>
      <c r="O562" s="82"/>
    </row>
    <row r="563" spans="2:15" ht="21" customHeight="1" thickBot="1" x14ac:dyDescent="0.25">
      <c r="B563" s="95"/>
      <c r="C563" s="60"/>
      <c r="D563" s="60"/>
      <c r="E563" s="60"/>
      <c r="F563" s="63"/>
      <c r="G563" s="63"/>
      <c r="H563" s="60"/>
      <c r="I563" s="100"/>
      <c r="O563" s="82"/>
    </row>
    <row r="564" spans="2:15" ht="21" customHeight="1" thickBot="1" x14ac:dyDescent="0.25">
      <c r="B564" s="95"/>
      <c r="C564" s="60"/>
      <c r="D564" s="60"/>
      <c r="E564" s="60"/>
      <c r="F564" s="63"/>
      <c r="G564" s="63"/>
      <c r="H564" s="60"/>
      <c r="I564" s="100"/>
      <c r="O564" s="82"/>
    </row>
    <row r="565" spans="2:15" ht="21" customHeight="1" thickBot="1" x14ac:dyDescent="0.25">
      <c r="B565" s="95"/>
      <c r="C565" s="60"/>
      <c r="D565" s="60"/>
      <c r="E565" s="60"/>
      <c r="F565" s="63"/>
      <c r="G565" s="63"/>
      <c r="H565" s="60"/>
      <c r="I565" s="100"/>
      <c r="O565" s="82"/>
    </row>
    <row r="566" spans="2:15" ht="21" customHeight="1" thickBot="1" x14ac:dyDescent="0.25">
      <c r="B566" s="95"/>
      <c r="C566" s="60"/>
      <c r="D566" s="60"/>
      <c r="E566" s="60"/>
      <c r="F566" s="63"/>
      <c r="G566" s="63"/>
      <c r="H566" s="60"/>
      <c r="I566" s="100"/>
      <c r="O566" s="82"/>
    </row>
    <row r="567" spans="2:15" ht="21" customHeight="1" thickBot="1" x14ac:dyDescent="0.25">
      <c r="B567" s="95"/>
      <c r="C567" s="60"/>
      <c r="D567" s="60"/>
      <c r="E567" s="60"/>
      <c r="F567" s="63"/>
      <c r="G567" s="63"/>
      <c r="H567" s="60"/>
      <c r="I567" s="100"/>
      <c r="O567" s="82"/>
    </row>
    <row r="568" spans="2:15" ht="21" customHeight="1" thickBot="1" x14ac:dyDescent="0.25">
      <c r="B568" s="95"/>
      <c r="C568" s="60"/>
      <c r="D568" s="60"/>
      <c r="E568" s="60"/>
      <c r="F568" s="63"/>
      <c r="G568" s="63"/>
      <c r="H568" s="60"/>
      <c r="I568" s="100"/>
      <c r="O568" s="82"/>
    </row>
    <row r="569" spans="2:15" ht="21" customHeight="1" thickBot="1" x14ac:dyDescent="0.25">
      <c r="B569" s="95"/>
      <c r="C569" s="60"/>
      <c r="D569" s="60"/>
      <c r="E569" s="60"/>
      <c r="F569" s="63"/>
      <c r="G569" s="63"/>
      <c r="H569" s="60"/>
      <c r="I569" s="100"/>
      <c r="O569" s="82"/>
    </row>
    <row r="570" spans="2:15" ht="21" customHeight="1" thickBot="1" x14ac:dyDescent="0.25">
      <c r="B570" s="95"/>
      <c r="C570" s="60"/>
      <c r="D570" s="60"/>
      <c r="E570" s="60"/>
      <c r="F570" s="63"/>
      <c r="G570" s="63"/>
      <c r="H570" s="60"/>
      <c r="I570" s="100"/>
      <c r="O570" s="82"/>
    </row>
    <row r="571" spans="2:15" ht="21" customHeight="1" thickBot="1" x14ac:dyDescent="0.25">
      <c r="B571" s="95"/>
      <c r="C571" s="60"/>
      <c r="D571" s="60"/>
      <c r="E571" s="60"/>
      <c r="F571" s="63"/>
      <c r="G571" s="63"/>
      <c r="H571" s="60"/>
      <c r="I571" s="100"/>
      <c r="O571" s="82"/>
    </row>
    <row r="572" spans="2:15" ht="21" customHeight="1" thickBot="1" x14ac:dyDescent="0.25">
      <c r="B572" s="95"/>
      <c r="C572" s="60"/>
      <c r="D572" s="60"/>
      <c r="E572" s="60"/>
      <c r="F572" s="63"/>
      <c r="G572" s="63"/>
      <c r="H572" s="60"/>
      <c r="I572" s="100"/>
      <c r="O572" s="82"/>
    </row>
    <row r="573" spans="2:15" ht="21" customHeight="1" thickBot="1" x14ac:dyDescent="0.25">
      <c r="B573" s="95"/>
      <c r="C573" s="60"/>
      <c r="D573" s="60"/>
      <c r="E573" s="60"/>
      <c r="F573" s="63"/>
      <c r="G573" s="63"/>
      <c r="H573" s="60"/>
      <c r="I573" s="100"/>
      <c r="O573" s="82"/>
    </row>
    <row r="574" spans="2:15" ht="21" customHeight="1" thickBot="1" x14ac:dyDescent="0.25">
      <c r="B574" s="95"/>
      <c r="C574" s="60"/>
      <c r="D574" s="60"/>
      <c r="E574" s="60"/>
      <c r="F574" s="63"/>
      <c r="G574" s="63"/>
      <c r="H574" s="60"/>
      <c r="I574" s="100"/>
      <c r="O574" s="82"/>
    </row>
    <row r="575" spans="2:15" ht="21" customHeight="1" thickBot="1" x14ac:dyDescent="0.25">
      <c r="B575" s="95"/>
      <c r="C575" s="60"/>
      <c r="D575" s="60"/>
      <c r="E575" s="60"/>
      <c r="F575" s="63"/>
      <c r="G575" s="63"/>
      <c r="H575" s="60"/>
      <c r="I575" s="100"/>
      <c r="O575" s="82"/>
    </row>
    <row r="576" spans="2:15" ht="21" customHeight="1" thickBot="1" x14ac:dyDescent="0.25">
      <c r="B576" s="95"/>
      <c r="C576" s="60"/>
      <c r="D576" s="60"/>
      <c r="E576" s="60"/>
      <c r="F576" s="63"/>
      <c r="G576" s="63"/>
      <c r="H576" s="60"/>
      <c r="I576" s="100"/>
      <c r="O576" s="82"/>
    </row>
    <row r="577" spans="2:15" ht="21" customHeight="1" thickBot="1" x14ac:dyDescent="0.25">
      <c r="B577" s="95"/>
      <c r="C577" s="60"/>
      <c r="D577" s="60"/>
      <c r="E577" s="60"/>
      <c r="F577" s="63"/>
      <c r="G577" s="63"/>
      <c r="H577" s="60"/>
      <c r="I577" s="100"/>
      <c r="O577" s="82"/>
    </row>
    <row r="578" spans="2:15" ht="21" customHeight="1" thickBot="1" x14ac:dyDescent="0.25">
      <c r="B578" s="95"/>
      <c r="C578" s="60"/>
      <c r="D578" s="60"/>
      <c r="E578" s="60"/>
      <c r="F578" s="63"/>
      <c r="G578" s="63"/>
      <c r="H578" s="60"/>
      <c r="I578" s="100"/>
      <c r="O578" s="82"/>
    </row>
    <row r="579" spans="2:15" ht="21" customHeight="1" thickBot="1" x14ac:dyDescent="0.25">
      <c r="B579" s="95"/>
      <c r="C579" s="60"/>
      <c r="D579" s="60"/>
      <c r="E579" s="60"/>
      <c r="F579" s="63"/>
      <c r="G579" s="63"/>
      <c r="H579" s="60"/>
      <c r="I579" s="100"/>
      <c r="O579" s="82"/>
    </row>
    <row r="580" spans="2:15" ht="21" customHeight="1" thickBot="1" x14ac:dyDescent="0.25">
      <c r="B580" s="95"/>
      <c r="C580" s="60"/>
      <c r="D580" s="60"/>
      <c r="E580" s="60"/>
      <c r="F580" s="63"/>
      <c r="G580" s="63"/>
      <c r="H580" s="60"/>
      <c r="I580" s="100"/>
      <c r="O580" s="82"/>
    </row>
    <row r="581" spans="2:15" ht="21" customHeight="1" thickBot="1" x14ac:dyDescent="0.25">
      <c r="B581" s="95"/>
      <c r="C581" s="60"/>
      <c r="D581" s="60"/>
      <c r="E581" s="60"/>
      <c r="F581" s="63"/>
      <c r="G581" s="63"/>
      <c r="H581" s="60"/>
      <c r="I581" s="100"/>
      <c r="O581" s="82"/>
    </row>
    <row r="582" spans="2:15" ht="21" customHeight="1" thickBot="1" x14ac:dyDescent="0.25">
      <c r="B582" s="95"/>
      <c r="C582" s="60"/>
      <c r="D582" s="60"/>
      <c r="E582" s="60"/>
      <c r="F582" s="63"/>
      <c r="G582" s="63"/>
      <c r="H582" s="60"/>
      <c r="I582" s="100"/>
      <c r="O582" s="82"/>
    </row>
    <row r="583" spans="2:15" ht="21" customHeight="1" thickBot="1" x14ac:dyDescent="0.25">
      <c r="B583" s="95"/>
      <c r="C583" s="60"/>
      <c r="D583" s="60"/>
      <c r="E583" s="60"/>
      <c r="F583" s="63"/>
      <c r="G583" s="63"/>
      <c r="H583" s="60"/>
      <c r="I583" s="100"/>
      <c r="O583" s="82"/>
    </row>
    <row r="584" spans="2:15" ht="21" customHeight="1" thickBot="1" x14ac:dyDescent="0.25">
      <c r="B584" s="95"/>
      <c r="C584" s="60"/>
      <c r="D584" s="60"/>
      <c r="E584" s="60"/>
      <c r="F584" s="63"/>
      <c r="G584" s="63"/>
      <c r="H584" s="60"/>
      <c r="I584" s="100"/>
      <c r="O584" s="82"/>
    </row>
    <row r="585" spans="2:15" ht="21" customHeight="1" thickBot="1" x14ac:dyDescent="0.25">
      <c r="B585" s="95"/>
      <c r="C585" s="60"/>
      <c r="D585" s="60"/>
      <c r="E585" s="60"/>
      <c r="F585" s="63"/>
      <c r="G585" s="63"/>
      <c r="H585" s="60"/>
      <c r="I585" s="100"/>
      <c r="O585" s="82"/>
    </row>
    <row r="586" spans="2:15" ht="21" customHeight="1" thickBot="1" x14ac:dyDescent="0.25">
      <c r="B586" s="95"/>
      <c r="C586" s="60"/>
      <c r="D586" s="60"/>
      <c r="E586" s="60"/>
      <c r="F586" s="63"/>
      <c r="G586" s="63"/>
      <c r="H586" s="60"/>
      <c r="I586" s="100"/>
      <c r="O586" s="82"/>
    </row>
    <row r="587" spans="2:15" ht="21" customHeight="1" thickBot="1" x14ac:dyDescent="0.25">
      <c r="B587" s="95"/>
      <c r="C587" s="60"/>
      <c r="D587" s="60"/>
      <c r="E587" s="60"/>
      <c r="F587" s="63"/>
      <c r="G587" s="63"/>
      <c r="H587" s="60"/>
      <c r="I587" s="100"/>
      <c r="O587" s="82"/>
    </row>
    <row r="588" spans="2:15" ht="21" customHeight="1" thickBot="1" x14ac:dyDescent="0.25">
      <c r="B588" s="95"/>
      <c r="C588" s="60"/>
      <c r="D588" s="60"/>
      <c r="E588" s="60"/>
      <c r="F588" s="63"/>
      <c r="G588" s="63"/>
      <c r="H588" s="60"/>
      <c r="I588" s="100"/>
      <c r="O588" s="82"/>
    </row>
    <row r="589" spans="2:15" ht="21" customHeight="1" thickBot="1" x14ac:dyDescent="0.25">
      <c r="B589" s="95"/>
      <c r="C589" s="60"/>
      <c r="D589" s="60"/>
      <c r="E589" s="60"/>
      <c r="F589" s="63"/>
      <c r="G589" s="63"/>
      <c r="H589" s="60"/>
      <c r="I589" s="100"/>
      <c r="O589" s="82"/>
    </row>
    <row r="590" spans="2:15" ht="21" customHeight="1" thickBot="1" x14ac:dyDescent="0.25">
      <c r="B590" s="95"/>
      <c r="C590" s="60"/>
      <c r="D590" s="60"/>
      <c r="E590" s="60"/>
      <c r="F590" s="63"/>
      <c r="G590" s="63"/>
      <c r="H590" s="60"/>
      <c r="I590" s="100"/>
      <c r="O590" s="82"/>
    </row>
    <row r="591" spans="2:15" ht="21" customHeight="1" thickBot="1" x14ac:dyDescent="0.25">
      <c r="B591" s="95"/>
      <c r="C591" s="60"/>
      <c r="D591" s="60"/>
      <c r="E591" s="60"/>
      <c r="F591" s="63"/>
      <c r="G591" s="63"/>
      <c r="H591" s="60"/>
      <c r="I591" s="100"/>
      <c r="O591" s="82"/>
    </row>
    <row r="592" spans="2:15" ht="21" customHeight="1" thickBot="1" x14ac:dyDescent="0.25">
      <c r="B592" s="95"/>
      <c r="C592" s="60"/>
      <c r="D592" s="60"/>
      <c r="E592" s="60"/>
      <c r="F592" s="63"/>
      <c r="G592" s="63"/>
      <c r="H592" s="60"/>
      <c r="I592" s="100"/>
      <c r="O592" s="82"/>
    </row>
    <row r="593" spans="2:15" ht="21" customHeight="1" thickBot="1" x14ac:dyDescent="0.25">
      <c r="B593" s="95"/>
      <c r="C593" s="60"/>
      <c r="D593" s="60"/>
      <c r="E593" s="60"/>
      <c r="F593" s="63"/>
      <c r="G593" s="63"/>
      <c r="H593" s="60"/>
      <c r="I593" s="100"/>
      <c r="O593" s="82"/>
    </row>
    <row r="594" spans="2:15" ht="21" customHeight="1" thickBot="1" x14ac:dyDescent="0.25">
      <c r="B594" s="95"/>
      <c r="C594" s="60"/>
      <c r="D594" s="60"/>
      <c r="E594" s="60"/>
      <c r="F594" s="63"/>
      <c r="G594" s="63"/>
      <c r="H594" s="60"/>
      <c r="I594" s="100"/>
      <c r="O594" s="82"/>
    </row>
    <row r="595" spans="2:15" ht="21" customHeight="1" thickBot="1" x14ac:dyDescent="0.25">
      <c r="B595" s="95"/>
      <c r="C595" s="60"/>
      <c r="D595" s="60"/>
      <c r="E595" s="60"/>
      <c r="F595" s="63"/>
      <c r="G595" s="63"/>
      <c r="H595" s="60"/>
      <c r="I595" s="100"/>
      <c r="O595" s="82"/>
    </row>
    <row r="596" spans="2:15" ht="21" customHeight="1" thickBot="1" x14ac:dyDescent="0.25">
      <c r="B596" s="95"/>
      <c r="C596" s="60"/>
      <c r="D596" s="60"/>
      <c r="E596" s="60"/>
      <c r="F596" s="63"/>
      <c r="G596" s="63"/>
      <c r="H596" s="60"/>
      <c r="I596" s="100"/>
      <c r="O596" s="82"/>
    </row>
    <row r="597" spans="2:15" ht="21" customHeight="1" thickBot="1" x14ac:dyDescent="0.25">
      <c r="B597" s="95"/>
      <c r="C597" s="60"/>
      <c r="D597" s="60"/>
      <c r="E597" s="60"/>
      <c r="F597" s="63"/>
      <c r="G597" s="63"/>
      <c r="H597" s="60"/>
      <c r="I597" s="100"/>
      <c r="O597" s="82"/>
    </row>
    <row r="598" spans="2:15" ht="21" customHeight="1" thickBot="1" x14ac:dyDescent="0.25">
      <c r="B598" s="95"/>
      <c r="C598" s="60"/>
      <c r="D598" s="60"/>
      <c r="E598" s="60"/>
      <c r="F598" s="63"/>
      <c r="G598" s="63"/>
      <c r="H598" s="60"/>
      <c r="I598" s="100"/>
      <c r="O598" s="82"/>
    </row>
    <row r="599" spans="2:15" ht="21" customHeight="1" thickBot="1" x14ac:dyDescent="0.25">
      <c r="B599" s="95"/>
      <c r="C599" s="60"/>
      <c r="D599" s="60"/>
      <c r="E599" s="60"/>
      <c r="F599" s="63"/>
      <c r="G599" s="63"/>
      <c r="H599" s="60"/>
      <c r="I599" s="100"/>
      <c r="O599" s="82"/>
    </row>
    <row r="600" spans="2:15" ht="21" customHeight="1" thickBot="1" x14ac:dyDescent="0.25">
      <c r="B600" s="95"/>
      <c r="C600" s="60"/>
      <c r="D600" s="60"/>
      <c r="E600" s="60"/>
      <c r="F600" s="63"/>
      <c r="G600" s="63"/>
      <c r="H600" s="60"/>
      <c r="I600" s="100"/>
      <c r="O600" s="82"/>
    </row>
    <row r="601" spans="2:15" ht="21" customHeight="1" thickBot="1" x14ac:dyDescent="0.25">
      <c r="B601" s="95"/>
      <c r="C601" s="60"/>
      <c r="D601" s="60"/>
      <c r="E601" s="60"/>
      <c r="F601" s="63"/>
      <c r="G601" s="63"/>
      <c r="H601" s="60"/>
      <c r="I601" s="100"/>
      <c r="O601" s="82"/>
    </row>
    <row r="602" spans="2:15" ht="21" customHeight="1" thickBot="1" x14ac:dyDescent="0.25">
      <c r="B602" s="95"/>
      <c r="C602" s="60"/>
      <c r="D602" s="60"/>
      <c r="E602" s="60"/>
      <c r="F602" s="63"/>
      <c r="G602" s="63"/>
      <c r="H602" s="60"/>
      <c r="I602" s="100"/>
      <c r="O602" s="82"/>
    </row>
    <row r="603" spans="2:15" ht="21" customHeight="1" thickBot="1" x14ac:dyDescent="0.25">
      <c r="B603" s="95"/>
      <c r="C603" s="60"/>
      <c r="D603" s="60"/>
      <c r="E603" s="60"/>
      <c r="F603" s="63"/>
      <c r="G603" s="63"/>
      <c r="H603" s="60"/>
      <c r="I603" s="100"/>
      <c r="O603" s="82"/>
    </row>
    <row r="604" spans="2:15" ht="21" customHeight="1" thickBot="1" x14ac:dyDescent="0.25">
      <c r="B604" s="95"/>
      <c r="C604" s="60"/>
      <c r="D604" s="60"/>
      <c r="E604" s="60"/>
      <c r="F604" s="63"/>
      <c r="G604" s="63"/>
      <c r="H604" s="60"/>
      <c r="I604" s="100"/>
      <c r="O604" s="82"/>
    </row>
    <row r="605" spans="2:15" ht="21" customHeight="1" thickBot="1" x14ac:dyDescent="0.25">
      <c r="B605" s="95"/>
      <c r="C605" s="60"/>
      <c r="D605" s="60"/>
      <c r="E605" s="60"/>
      <c r="F605" s="63"/>
      <c r="G605" s="63"/>
      <c r="H605" s="60"/>
      <c r="I605" s="100"/>
      <c r="O605" s="82"/>
    </row>
    <row r="606" spans="2:15" ht="21" customHeight="1" thickBot="1" x14ac:dyDescent="0.25">
      <c r="B606" s="95"/>
      <c r="C606" s="60"/>
      <c r="D606" s="60"/>
      <c r="E606" s="60"/>
      <c r="F606" s="63"/>
      <c r="G606" s="63"/>
      <c r="H606" s="60"/>
      <c r="I606" s="100"/>
      <c r="O606" s="82"/>
    </row>
    <row r="607" spans="2:15" ht="21" customHeight="1" thickBot="1" x14ac:dyDescent="0.25">
      <c r="B607" s="95"/>
      <c r="C607" s="60"/>
      <c r="D607" s="60"/>
      <c r="E607" s="60"/>
      <c r="F607" s="63"/>
      <c r="G607" s="63"/>
      <c r="H607" s="60"/>
      <c r="I607" s="100"/>
      <c r="O607" s="82"/>
    </row>
    <row r="608" spans="2:15" ht="21" customHeight="1" thickBot="1" x14ac:dyDescent="0.25">
      <c r="B608" s="95"/>
      <c r="C608" s="60"/>
      <c r="D608" s="60"/>
      <c r="E608" s="60"/>
      <c r="F608" s="63"/>
      <c r="G608" s="63"/>
      <c r="H608" s="60"/>
      <c r="I608" s="100"/>
      <c r="O608" s="82"/>
    </row>
    <row r="609" spans="2:15" ht="21" customHeight="1" thickBot="1" x14ac:dyDescent="0.25">
      <c r="B609" s="95"/>
      <c r="C609" s="60"/>
      <c r="D609" s="60"/>
      <c r="E609" s="60"/>
      <c r="F609" s="63"/>
      <c r="G609" s="63"/>
      <c r="H609" s="60"/>
      <c r="I609" s="100"/>
      <c r="O609" s="82"/>
    </row>
    <row r="610" spans="2:15" ht="21" customHeight="1" thickBot="1" x14ac:dyDescent="0.25">
      <c r="B610" s="95"/>
      <c r="C610" s="60"/>
      <c r="D610" s="60"/>
      <c r="E610" s="60"/>
      <c r="F610" s="63"/>
      <c r="G610" s="63"/>
      <c r="H610" s="60"/>
      <c r="I610" s="100"/>
      <c r="O610" s="82"/>
    </row>
    <row r="611" spans="2:15" ht="21" customHeight="1" thickBot="1" x14ac:dyDescent="0.25">
      <c r="B611" s="95"/>
      <c r="C611" s="60"/>
      <c r="D611" s="60"/>
      <c r="E611" s="60"/>
      <c r="F611" s="63"/>
      <c r="G611" s="63"/>
      <c r="H611" s="60"/>
      <c r="I611" s="100"/>
      <c r="O611" s="82"/>
    </row>
    <row r="612" spans="2:15" ht="21" customHeight="1" thickBot="1" x14ac:dyDescent="0.25">
      <c r="B612" s="95"/>
      <c r="C612" s="60"/>
      <c r="D612" s="60"/>
      <c r="E612" s="60"/>
      <c r="F612" s="63"/>
      <c r="G612" s="63"/>
      <c r="H612" s="60"/>
      <c r="I612" s="100"/>
      <c r="O612" s="82"/>
    </row>
    <row r="613" spans="2:15" ht="21" customHeight="1" thickBot="1" x14ac:dyDescent="0.25">
      <c r="B613" s="95"/>
      <c r="C613" s="60"/>
      <c r="D613" s="60"/>
      <c r="E613" s="60"/>
      <c r="F613" s="63"/>
      <c r="G613" s="63"/>
      <c r="H613" s="60"/>
      <c r="I613" s="100"/>
      <c r="O613" s="82"/>
    </row>
    <row r="614" spans="2:15" ht="21" customHeight="1" thickBot="1" x14ac:dyDescent="0.25">
      <c r="B614" s="95"/>
      <c r="C614" s="60"/>
      <c r="D614" s="60"/>
      <c r="E614" s="60"/>
      <c r="F614" s="63"/>
      <c r="G614" s="63"/>
      <c r="H614" s="60"/>
      <c r="I614" s="100"/>
      <c r="O614" s="82"/>
    </row>
    <row r="615" spans="2:15" ht="21" customHeight="1" thickBot="1" x14ac:dyDescent="0.25">
      <c r="B615" s="95"/>
      <c r="C615" s="60"/>
      <c r="D615" s="60"/>
      <c r="E615" s="60"/>
      <c r="F615" s="63"/>
      <c r="G615" s="63"/>
      <c r="H615" s="60"/>
      <c r="I615" s="100"/>
      <c r="O615" s="82"/>
    </row>
    <row r="616" spans="2:15" ht="21" customHeight="1" thickBot="1" x14ac:dyDescent="0.25">
      <c r="B616" s="95"/>
      <c r="C616" s="60"/>
      <c r="D616" s="60"/>
      <c r="E616" s="60"/>
      <c r="F616" s="63"/>
      <c r="G616" s="63"/>
      <c r="H616" s="60"/>
      <c r="I616" s="100"/>
      <c r="O616" s="82"/>
    </row>
    <row r="617" spans="2:15" ht="21" customHeight="1" thickBot="1" x14ac:dyDescent="0.25">
      <c r="B617" s="95"/>
      <c r="C617" s="60"/>
      <c r="D617" s="60"/>
      <c r="E617" s="60"/>
      <c r="F617" s="63"/>
      <c r="G617" s="63"/>
      <c r="H617" s="60"/>
      <c r="I617" s="100"/>
      <c r="O617" s="82"/>
    </row>
    <row r="618" spans="2:15" ht="21" customHeight="1" thickBot="1" x14ac:dyDescent="0.25">
      <c r="B618" s="95"/>
      <c r="C618" s="60"/>
      <c r="D618" s="60"/>
      <c r="E618" s="60"/>
      <c r="F618" s="63"/>
      <c r="G618" s="63"/>
      <c r="H618" s="60"/>
      <c r="I618" s="100"/>
      <c r="O618" s="82"/>
    </row>
    <row r="619" spans="2:15" ht="21" customHeight="1" thickBot="1" x14ac:dyDescent="0.25">
      <c r="B619" s="95"/>
      <c r="C619" s="60"/>
      <c r="D619" s="60"/>
      <c r="E619" s="60"/>
      <c r="F619" s="63"/>
      <c r="G619" s="63"/>
      <c r="H619" s="60"/>
      <c r="I619" s="100"/>
      <c r="O619" s="82"/>
    </row>
    <row r="620" spans="2:15" ht="21" customHeight="1" thickBot="1" x14ac:dyDescent="0.25">
      <c r="B620" s="95"/>
      <c r="C620" s="60"/>
      <c r="D620" s="60"/>
      <c r="E620" s="60"/>
      <c r="F620" s="63"/>
      <c r="G620" s="63"/>
      <c r="H620" s="60"/>
      <c r="I620" s="100"/>
      <c r="O620" s="82"/>
    </row>
    <row r="621" spans="2:15" ht="21" customHeight="1" thickBot="1" x14ac:dyDescent="0.25">
      <c r="B621" s="95"/>
      <c r="C621" s="60"/>
      <c r="D621" s="60"/>
      <c r="E621" s="60"/>
      <c r="F621" s="63"/>
      <c r="G621" s="63"/>
      <c r="H621" s="60"/>
      <c r="I621" s="100"/>
      <c r="O621" s="82"/>
    </row>
    <row r="622" spans="2:15" ht="21" customHeight="1" thickBot="1" x14ac:dyDescent="0.25">
      <c r="B622" s="95"/>
      <c r="C622" s="60"/>
      <c r="D622" s="60"/>
      <c r="E622" s="60"/>
      <c r="F622" s="63"/>
      <c r="G622" s="63"/>
      <c r="H622" s="60"/>
      <c r="I622" s="100"/>
      <c r="O622" s="82"/>
    </row>
    <row r="623" spans="2:15" ht="21" customHeight="1" thickBot="1" x14ac:dyDescent="0.25">
      <c r="B623" s="95"/>
      <c r="C623" s="60"/>
      <c r="D623" s="60"/>
      <c r="E623" s="60"/>
      <c r="F623" s="63"/>
      <c r="G623" s="63"/>
      <c r="H623" s="60"/>
      <c r="I623" s="100"/>
      <c r="O623" s="82"/>
    </row>
    <row r="624" spans="2:15" ht="21" customHeight="1" thickBot="1" x14ac:dyDescent="0.25">
      <c r="B624" s="95"/>
      <c r="C624" s="60"/>
      <c r="D624" s="60"/>
      <c r="E624" s="60"/>
      <c r="F624" s="63"/>
      <c r="G624" s="63"/>
      <c r="H624" s="60"/>
      <c r="I624" s="100"/>
      <c r="O624" s="82"/>
    </row>
    <row r="625" spans="2:15" ht="21" customHeight="1" thickBot="1" x14ac:dyDescent="0.25">
      <c r="B625" s="95"/>
      <c r="C625" s="60"/>
      <c r="D625" s="60"/>
      <c r="E625" s="60"/>
      <c r="F625" s="63"/>
      <c r="G625" s="63"/>
      <c r="H625" s="60"/>
      <c r="I625" s="100"/>
      <c r="O625" s="82"/>
    </row>
    <row r="626" spans="2:15" ht="21" customHeight="1" thickBot="1" x14ac:dyDescent="0.25">
      <c r="B626" s="95"/>
      <c r="C626" s="60"/>
      <c r="D626" s="60"/>
      <c r="E626" s="60"/>
      <c r="F626" s="63"/>
      <c r="G626" s="63"/>
      <c r="H626" s="60"/>
      <c r="I626" s="100"/>
      <c r="O626" s="82"/>
    </row>
    <row r="627" spans="2:15" ht="21" customHeight="1" thickBot="1" x14ac:dyDescent="0.25">
      <c r="B627" s="95"/>
      <c r="C627" s="60"/>
      <c r="D627" s="60"/>
      <c r="E627" s="60"/>
      <c r="F627" s="63"/>
      <c r="G627" s="63"/>
      <c r="H627" s="60"/>
      <c r="I627" s="100"/>
      <c r="O627" s="82"/>
    </row>
    <row r="628" spans="2:15" ht="21" customHeight="1" thickBot="1" x14ac:dyDescent="0.25">
      <c r="B628" s="95"/>
      <c r="C628" s="60"/>
      <c r="D628" s="60"/>
      <c r="E628" s="60"/>
      <c r="F628" s="63"/>
      <c r="G628" s="63"/>
      <c r="H628" s="60"/>
      <c r="I628" s="100"/>
      <c r="O628" s="82"/>
    </row>
    <row r="629" spans="2:15" ht="21" customHeight="1" thickBot="1" x14ac:dyDescent="0.25">
      <c r="B629" s="95"/>
      <c r="C629" s="60"/>
      <c r="D629" s="60"/>
      <c r="E629" s="60"/>
      <c r="F629" s="63"/>
      <c r="G629" s="63"/>
      <c r="H629" s="60"/>
      <c r="I629" s="100"/>
      <c r="O629" s="82"/>
    </row>
    <row r="630" spans="2:15" ht="21" customHeight="1" thickBot="1" x14ac:dyDescent="0.25">
      <c r="B630" s="95"/>
      <c r="C630" s="60"/>
      <c r="D630" s="60"/>
      <c r="E630" s="60"/>
      <c r="F630" s="63"/>
      <c r="G630" s="63"/>
      <c r="H630" s="60"/>
      <c r="I630" s="100"/>
      <c r="O630" s="82"/>
    </row>
    <row r="631" spans="2:15" ht="21" customHeight="1" thickBot="1" x14ac:dyDescent="0.25">
      <c r="B631" s="95"/>
      <c r="C631" s="60"/>
      <c r="D631" s="60"/>
      <c r="E631" s="60"/>
      <c r="F631" s="63"/>
      <c r="G631" s="63"/>
      <c r="H631" s="60"/>
      <c r="I631" s="100"/>
      <c r="O631" s="82"/>
    </row>
    <row r="632" spans="2:15" ht="21" customHeight="1" thickBot="1" x14ac:dyDescent="0.25">
      <c r="B632" s="95"/>
      <c r="C632" s="60"/>
      <c r="D632" s="60"/>
      <c r="E632" s="60"/>
      <c r="F632" s="63"/>
      <c r="G632" s="63"/>
      <c r="H632" s="60"/>
      <c r="I632" s="100"/>
      <c r="O632" s="82"/>
    </row>
    <row r="633" spans="2:15" ht="21" customHeight="1" thickBot="1" x14ac:dyDescent="0.25">
      <c r="B633" s="95"/>
      <c r="C633" s="60"/>
      <c r="D633" s="60"/>
      <c r="E633" s="60"/>
      <c r="F633" s="63"/>
      <c r="G633" s="63"/>
      <c r="H633" s="60"/>
      <c r="I633" s="100"/>
      <c r="O633" s="82"/>
    </row>
    <row r="634" spans="2:15" ht="21" customHeight="1" thickBot="1" x14ac:dyDescent="0.25">
      <c r="B634" s="95"/>
      <c r="C634" s="60"/>
      <c r="D634" s="60"/>
      <c r="E634" s="60"/>
      <c r="F634" s="63"/>
      <c r="G634" s="63"/>
      <c r="H634" s="60"/>
      <c r="I634" s="100"/>
      <c r="O634" s="82"/>
    </row>
    <row r="635" spans="2:15" ht="21" customHeight="1" thickBot="1" x14ac:dyDescent="0.25">
      <c r="B635" s="95"/>
      <c r="C635" s="60"/>
      <c r="D635" s="60"/>
      <c r="E635" s="60"/>
      <c r="F635" s="63"/>
      <c r="G635" s="63"/>
      <c r="H635" s="60"/>
      <c r="I635" s="100"/>
      <c r="O635" s="82"/>
    </row>
    <row r="636" spans="2:15" ht="21" customHeight="1" thickBot="1" x14ac:dyDescent="0.25">
      <c r="B636" s="95"/>
      <c r="C636" s="60"/>
      <c r="D636" s="60"/>
      <c r="E636" s="60"/>
      <c r="F636" s="63"/>
      <c r="G636" s="63"/>
      <c r="H636" s="60"/>
      <c r="I636" s="100"/>
      <c r="O636" s="82"/>
    </row>
    <row r="637" spans="2:15" ht="21" customHeight="1" thickBot="1" x14ac:dyDescent="0.25">
      <c r="B637" s="95"/>
      <c r="C637" s="60"/>
      <c r="D637" s="60"/>
      <c r="E637" s="60"/>
      <c r="F637" s="63"/>
      <c r="G637" s="63"/>
      <c r="H637" s="60"/>
      <c r="I637" s="100"/>
      <c r="O637" s="82"/>
    </row>
    <row r="638" spans="2:15" ht="21" customHeight="1" thickBot="1" x14ac:dyDescent="0.25">
      <c r="B638" s="95"/>
      <c r="C638" s="60"/>
      <c r="D638" s="60"/>
      <c r="E638" s="60"/>
      <c r="F638" s="63"/>
      <c r="G638" s="63"/>
      <c r="H638" s="60"/>
      <c r="I638" s="100"/>
      <c r="O638" s="82"/>
    </row>
    <row r="639" spans="2:15" ht="21" customHeight="1" thickBot="1" x14ac:dyDescent="0.25">
      <c r="B639" s="95"/>
      <c r="C639" s="60"/>
      <c r="D639" s="60"/>
      <c r="E639" s="60"/>
      <c r="F639" s="63"/>
      <c r="G639" s="63"/>
      <c r="H639" s="60"/>
      <c r="I639" s="100"/>
      <c r="O639" s="82"/>
    </row>
    <row r="640" spans="2:15" ht="21" customHeight="1" thickBot="1" x14ac:dyDescent="0.25">
      <c r="B640" s="95"/>
      <c r="C640" s="60"/>
      <c r="D640" s="60"/>
      <c r="E640" s="60"/>
      <c r="F640" s="63"/>
      <c r="G640" s="63"/>
      <c r="H640" s="60"/>
      <c r="I640" s="100"/>
      <c r="O640" s="82"/>
    </row>
    <row r="641" spans="2:15" ht="21" customHeight="1" thickBot="1" x14ac:dyDescent="0.25">
      <c r="B641" s="95"/>
      <c r="C641" s="60"/>
      <c r="D641" s="60"/>
      <c r="E641" s="60"/>
      <c r="F641" s="63"/>
      <c r="G641" s="63"/>
      <c r="H641" s="60"/>
      <c r="I641" s="100"/>
      <c r="O641" s="82"/>
    </row>
    <row r="642" spans="2:15" ht="21" customHeight="1" thickBot="1" x14ac:dyDescent="0.25">
      <c r="B642" s="95"/>
      <c r="C642" s="60"/>
      <c r="D642" s="60"/>
      <c r="E642" s="60"/>
      <c r="F642" s="63"/>
      <c r="G642" s="63"/>
      <c r="H642" s="60"/>
      <c r="I642" s="100"/>
      <c r="O642" s="82"/>
    </row>
    <row r="643" spans="2:15" ht="21" customHeight="1" thickBot="1" x14ac:dyDescent="0.25">
      <c r="B643" s="95"/>
      <c r="C643" s="60"/>
      <c r="D643" s="60"/>
      <c r="E643" s="60"/>
      <c r="F643" s="63"/>
      <c r="G643" s="63"/>
      <c r="H643" s="60"/>
      <c r="I643" s="100"/>
      <c r="O643" s="82"/>
    </row>
    <row r="644" spans="2:15" ht="21" customHeight="1" thickBot="1" x14ac:dyDescent="0.25">
      <c r="B644" s="95"/>
      <c r="C644" s="60"/>
      <c r="D644" s="60"/>
      <c r="E644" s="60"/>
      <c r="F644" s="63"/>
      <c r="G644" s="63"/>
      <c r="H644" s="60"/>
      <c r="I644" s="100"/>
      <c r="O644" s="82"/>
    </row>
    <row r="645" spans="2:15" ht="21" customHeight="1" thickBot="1" x14ac:dyDescent="0.25">
      <c r="B645" s="95"/>
      <c r="C645" s="60"/>
      <c r="D645" s="60"/>
      <c r="E645" s="60"/>
      <c r="F645" s="63"/>
      <c r="G645" s="63"/>
      <c r="H645" s="60"/>
      <c r="I645" s="100"/>
      <c r="O645" s="82"/>
    </row>
    <row r="646" spans="2:15" ht="21" customHeight="1" thickBot="1" x14ac:dyDescent="0.25">
      <c r="B646" s="95"/>
      <c r="C646" s="60"/>
      <c r="D646" s="60"/>
      <c r="E646" s="60"/>
      <c r="F646" s="63"/>
      <c r="G646" s="63"/>
      <c r="H646" s="60"/>
      <c r="I646" s="100"/>
      <c r="O646" s="82"/>
    </row>
    <row r="647" spans="2:15" ht="21" customHeight="1" thickBot="1" x14ac:dyDescent="0.25">
      <c r="B647" s="95"/>
      <c r="C647" s="60"/>
      <c r="D647" s="60"/>
      <c r="E647" s="60"/>
      <c r="F647" s="63"/>
      <c r="G647" s="63"/>
      <c r="H647" s="60"/>
      <c r="I647" s="100"/>
      <c r="O647" s="82"/>
    </row>
    <row r="648" spans="2:15" ht="21" customHeight="1" thickBot="1" x14ac:dyDescent="0.25">
      <c r="B648" s="95"/>
      <c r="C648" s="60"/>
      <c r="D648" s="60"/>
      <c r="E648" s="60"/>
      <c r="F648" s="63"/>
      <c r="G648" s="63"/>
      <c r="H648" s="60"/>
      <c r="I648" s="100"/>
      <c r="O648" s="82"/>
    </row>
    <row r="649" spans="2:15" ht="21" customHeight="1" thickBot="1" x14ac:dyDescent="0.25">
      <c r="B649" s="95"/>
      <c r="C649" s="60"/>
      <c r="D649" s="60"/>
      <c r="E649" s="60"/>
      <c r="F649" s="63"/>
      <c r="G649" s="63"/>
      <c r="H649" s="60"/>
      <c r="I649" s="100"/>
      <c r="O649" s="82"/>
    </row>
    <row r="650" spans="2:15" ht="21" customHeight="1" thickBot="1" x14ac:dyDescent="0.25">
      <c r="B650" s="95"/>
      <c r="C650" s="60"/>
      <c r="D650" s="60"/>
      <c r="E650" s="60"/>
      <c r="F650" s="63"/>
      <c r="G650" s="63"/>
      <c r="H650" s="60"/>
      <c r="I650" s="100"/>
      <c r="O650" s="82"/>
    </row>
    <row r="651" spans="2:15" ht="21" customHeight="1" thickBot="1" x14ac:dyDescent="0.25">
      <c r="B651" s="95"/>
      <c r="C651" s="60"/>
      <c r="D651" s="60"/>
      <c r="E651" s="60"/>
      <c r="F651" s="63"/>
      <c r="G651" s="63"/>
      <c r="H651" s="60"/>
      <c r="I651" s="100"/>
      <c r="O651" s="82"/>
    </row>
    <row r="652" spans="2:15" ht="21" customHeight="1" thickBot="1" x14ac:dyDescent="0.25">
      <c r="B652" s="95"/>
      <c r="C652" s="60"/>
      <c r="D652" s="60"/>
      <c r="E652" s="60"/>
      <c r="F652" s="63"/>
      <c r="G652" s="63"/>
      <c r="H652" s="60"/>
      <c r="I652" s="100"/>
      <c r="O652" s="82"/>
    </row>
    <row r="653" spans="2:15" ht="21" customHeight="1" thickBot="1" x14ac:dyDescent="0.25">
      <c r="B653" s="95"/>
      <c r="C653" s="60"/>
      <c r="D653" s="60"/>
      <c r="E653" s="60"/>
      <c r="F653" s="63"/>
      <c r="G653" s="63"/>
      <c r="H653" s="60"/>
      <c r="I653" s="100"/>
      <c r="O653" s="82"/>
    </row>
    <row r="654" spans="2:15" ht="21" customHeight="1" thickBot="1" x14ac:dyDescent="0.25">
      <c r="B654" s="95"/>
      <c r="C654" s="60"/>
      <c r="D654" s="60"/>
      <c r="E654" s="60"/>
      <c r="F654" s="63"/>
      <c r="G654" s="63"/>
      <c r="H654" s="60"/>
      <c r="I654" s="100"/>
      <c r="O654" s="82"/>
    </row>
    <row r="655" spans="2:15" ht="21" customHeight="1" thickBot="1" x14ac:dyDescent="0.25">
      <c r="B655" s="95"/>
      <c r="C655" s="60"/>
      <c r="D655" s="60"/>
      <c r="E655" s="60"/>
      <c r="F655" s="63"/>
      <c r="G655" s="63"/>
      <c r="H655" s="60"/>
      <c r="I655" s="100"/>
      <c r="O655" s="82"/>
    </row>
    <row r="656" spans="2:15" ht="21" customHeight="1" thickBot="1" x14ac:dyDescent="0.25">
      <c r="B656" s="95"/>
      <c r="C656" s="60"/>
      <c r="D656" s="60"/>
      <c r="E656" s="60"/>
      <c r="F656" s="63"/>
      <c r="G656" s="63"/>
      <c r="H656" s="60"/>
      <c r="I656" s="100"/>
      <c r="O656" s="82"/>
    </row>
    <row r="657" spans="2:15" ht="21" customHeight="1" thickBot="1" x14ac:dyDescent="0.25">
      <c r="B657" s="95"/>
      <c r="C657" s="60"/>
      <c r="D657" s="60"/>
      <c r="E657" s="60"/>
      <c r="F657" s="63"/>
      <c r="G657" s="63"/>
      <c r="H657" s="60"/>
      <c r="I657" s="100"/>
      <c r="O657" s="82"/>
    </row>
    <row r="658" spans="2:15" ht="21" customHeight="1" thickBot="1" x14ac:dyDescent="0.25">
      <c r="B658" s="95"/>
      <c r="C658" s="60"/>
      <c r="D658" s="60"/>
      <c r="E658" s="60"/>
      <c r="F658" s="63"/>
      <c r="G658" s="63"/>
      <c r="H658" s="60"/>
      <c r="I658" s="100"/>
      <c r="O658" s="82"/>
    </row>
    <row r="659" spans="2:15" ht="21" customHeight="1" thickBot="1" x14ac:dyDescent="0.25">
      <c r="B659" s="95"/>
      <c r="C659" s="60"/>
      <c r="D659" s="60"/>
      <c r="E659" s="60"/>
      <c r="F659" s="63"/>
      <c r="G659" s="63"/>
      <c r="H659" s="60"/>
      <c r="I659" s="100"/>
      <c r="O659" s="82"/>
    </row>
    <row r="660" spans="2:15" ht="21" customHeight="1" thickBot="1" x14ac:dyDescent="0.25">
      <c r="B660" s="95"/>
      <c r="C660" s="60"/>
      <c r="D660" s="60"/>
      <c r="E660" s="60"/>
      <c r="F660" s="63"/>
      <c r="G660" s="63"/>
      <c r="H660" s="60"/>
      <c r="I660" s="100"/>
      <c r="O660" s="82"/>
    </row>
    <row r="661" spans="2:15" ht="21" customHeight="1" thickBot="1" x14ac:dyDescent="0.25">
      <c r="B661" s="95"/>
      <c r="C661" s="60"/>
      <c r="D661" s="60"/>
      <c r="E661" s="60"/>
      <c r="F661" s="63"/>
      <c r="G661" s="63"/>
      <c r="H661" s="60"/>
      <c r="I661" s="100"/>
      <c r="O661" s="82"/>
    </row>
    <row r="662" spans="2:15" ht="21" customHeight="1" thickBot="1" x14ac:dyDescent="0.25">
      <c r="B662" s="95"/>
      <c r="C662" s="60"/>
      <c r="D662" s="60"/>
      <c r="E662" s="60"/>
      <c r="F662" s="63"/>
      <c r="G662" s="63"/>
      <c r="H662" s="60"/>
      <c r="I662" s="100"/>
      <c r="O662" s="82"/>
    </row>
    <row r="663" spans="2:15" ht="21" customHeight="1" thickBot="1" x14ac:dyDescent="0.25">
      <c r="B663" s="95"/>
      <c r="C663" s="60"/>
      <c r="D663" s="60"/>
      <c r="E663" s="60"/>
      <c r="F663" s="63"/>
      <c r="G663" s="63"/>
      <c r="H663" s="60"/>
      <c r="I663" s="100"/>
      <c r="O663" s="82"/>
    </row>
    <row r="664" spans="2:15" ht="21" customHeight="1" thickBot="1" x14ac:dyDescent="0.25">
      <c r="B664" s="95"/>
      <c r="C664" s="60"/>
      <c r="D664" s="60"/>
      <c r="E664" s="60"/>
      <c r="F664" s="63"/>
      <c r="G664" s="63"/>
      <c r="H664" s="60"/>
      <c r="I664" s="100"/>
      <c r="O664" s="82"/>
    </row>
    <row r="665" spans="2:15" ht="21" customHeight="1" thickBot="1" x14ac:dyDescent="0.25">
      <c r="B665" s="95"/>
      <c r="C665" s="60"/>
      <c r="D665" s="60"/>
      <c r="E665" s="60"/>
      <c r="F665" s="63"/>
      <c r="G665" s="63"/>
      <c r="H665" s="60"/>
      <c r="I665" s="100"/>
      <c r="O665" s="82"/>
    </row>
    <row r="666" spans="2:15" ht="21" customHeight="1" thickBot="1" x14ac:dyDescent="0.25">
      <c r="B666" s="95"/>
      <c r="C666" s="60"/>
      <c r="D666" s="60"/>
      <c r="E666" s="60"/>
      <c r="F666" s="63"/>
      <c r="G666" s="63"/>
      <c r="H666" s="60"/>
      <c r="I666" s="100"/>
      <c r="O666" s="82"/>
    </row>
    <row r="667" spans="2:15" ht="21" customHeight="1" thickBot="1" x14ac:dyDescent="0.25">
      <c r="B667" s="95"/>
      <c r="C667" s="60"/>
      <c r="D667" s="60"/>
      <c r="E667" s="60"/>
      <c r="F667" s="63"/>
      <c r="G667" s="63"/>
      <c r="H667" s="60"/>
      <c r="I667" s="100"/>
      <c r="O667" s="82"/>
    </row>
    <row r="668" spans="2:15" ht="21" customHeight="1" thickBot="1" x14ac:dyDescent="0.25">
      <c r="B668" s="95"/>
      <c r="C668" s="60"/>
      <c r="D668" s="60"/>
      <c r="E668" s="60"/>
      <c r="F668" s="63"/>
      <c r="G668" s="63"/>
      <c r="H668" s="60"/>
      <c r="I668" s="100"/>
      <c r="O668" s="82"/>
    </row>
    <row r="669" spans="2:15" ht="21" customHeight="1" thickBot="1" x14ac:dyDescent="0.25">
      <c r="B669" s="95"/>
      <c r="C669" s="60"/>
      <c r="D669" s="60"/>
      <c r="E669" s="60"/>
      <c r="F669" s="63"/>
      <c r="G669" s="63"/>
      <c r="H669" s="60"/>
      <c r="I669" s="100"/>
      <c r="O669" s="82"/>
    </row>
    <row r="670" spans="2:15" ht="21" customHeight="1" thickBot="1" x14ac:dyDescent="0.25">
      <c r="B670" s="95"/>
      <c r="C670" s="60"/>
      <c r="D670" s="60"/>
      <c r="E670" s="60"/>
      <c r="F670" s="63"/>
      <c r="G670" s="63"/>
      <c r="H670" s="60"/>
      <c r="I670" s="100"/>
      <c r="O670" s="82"/>
    </row>
    <row r="671" spans="2:15" ht="21" customHeight="1" thickBot="1" x14ac:dyDescent="0.25">
      <c r="B671" s="95"/>
      <c r="C671" s="60"/>
      <c r="D671" s="60"/>
      <c r="E671" s="60"/>
      <c r="F671" s="63"/>
      <c r="G671" s="63"/>
      <c r="H671" s="60"/>
      <c r="I671" s="100"/>
      <c r="O671" s="82"/>
    </row>
    <row r="672" spans="2:15" ht="21" customHeight="1" thickBot="1" x14ac:dyDescent="0.25">
      <c r="B672" s="95"/>
      <c r="C672" s="60"/>
      <c r="D672" s="60"/>
      <c r="E672" s="60"/>
      <c r="F672" s="63"/>
      <c r="G672" s="63"/>
      <c r="H672" s="60"/>
      <c r="I672" s="100"/>
      <c r="O672" s="82"/>
    </row>
    <row r="673" spans="2:15" ht="21" customHeight="1" thickBot="1" x14ac:dyDescent="0.25">
      <c r="B673" s="95"/>
      <c r="C673" s="60"/>
      <c r="D673" s="60"/>
      <c r="E673" s="60"/>
      <c r="F673" s="63"/>
      <c r="G673" s="63"/>
      <c r="H673" s="60"/>
      <c r="I673" s="100"/>
      <c r="O673" s="82"/>
    </row>
    <row r="674" spans="2:15" ht="21" customHeight="1" thickBot="1" x14ac:dyDescent="0.25">
      <c r="B674" s="95"/>
      <c r="C674" s="60"/>
      <c r="D674" s="60"/>
      <c r="E674" s="60"/>
      <c r="F674" s="63"/>
      <c r="G674" s="63"/>
      <c r="H674" s="60"/>
      <c r="I674" s="100"/>
      <c r="O674" s="82"/>
    </row>
    <row r="675" spans="2:15" ht="21" customHeight="1" thickBot="1" x14ac:dyDescent="0.25">
      <c r="B675" s="95"/>
      <c r="C675" s="60"/>
      <c r="D675" s="60"/>
      <c r="E675" s="60"/>
      <c r="F675" s="63"/>
      <c r="G675" s="63"/>
      <c r="H675" s="60"/>
      <c r="I675" s="100"/>
      <c r="O675" s="82"/>
    </row>
    <row r="676" spans="2:15" ht="21" customHeight="1" thickBot="1" x14ac:dyDescent="0.25">
      <c r="B676" s="95"/>
      <c r="C676" s="60"/>
      <c r="D676" s="60"/>
      <c r="E676" s="60"/>
      <c r="F676" s="63"/>
      <c r="G676" s="63"/>
      <c r="H676" s="60"/>
      <c r="I676" s="100"/>
      <c r="O676" s="82"/>
    </row>
    <row r="677" spans="2:15" ht="21" customHeight="1" thickBot="1" x14ac:dyDescent="0.25">
      <c r="B677" s="95"/>
      <c r="C677" s="60"/>
      <c r="D677" s="60"/>
      <c r="E677" s="60"/>
      <c r="F677" s="63"/>
      <c r="G677" s="63"/>
      <c r="H677" s="60"/>
      <c r="I677" s="100"/>
      <c r="O677" s="82"/>
    </row>
    <row r="678" spans="2:15" ht="21" customHeight="1" thickBot="1" x14ac:dyDescent="0.25">
      <c r="B678" s="95"/>
      <c r="C678" s="60"/>
      <c r="D678" s="60"/>
      <c r="E678" s="60"/>
      <c r="F678" s="63"/>
      <c r="G678" s="63"/>
      <c r="H678" s="60"/>
      <c r="I678" s="100"/>
      <c r="O678" s="82"/>
    </row>
    <row r="679" spans="2:15" ht="21" customHeight="1" thickBot="1" x14ac:dyDescent="0.25">
      <c r="B679" s="95"/>
      <c r="C679" s="60"/>
      <c r="D679" s="60"/>
      <c r="E679" s="60"/>
      <c r="F679" s="63"/>
      <c r="G679" s="63"/>
      <c r="H679" s="60"/>
      <c r="I679" s="100"/>
      <c r="O679" s="82"/>
    </row>
    <row r="680" spans="2:15" ht="21" customHeight="1" thickBot="1" x14ac:dyDescent="0.25">
      <c r="B680" s="95"/>
      <c r="C680" s="60"/>
      <c r="D680" s="60"/>
      <c r="E680" s="60"/>
      <c r="F680" s="63"/>
      <c r="G680" s="63"/>
      <c r="H680" s="60"/>
      <c r="I680" s="100"/>
      <c r="O680" s="82"/>
    </row>
    <row r="681" spans="2:15" ht="21" customHeight="1" thickBot="1" x14ac:dyDescent="0.25">
      <c r="B681" s="95"/>
      <c r="C681" s="60"/>
      <c r="D681" s="60"/>
      <c r="E681" s="60"/>
      <c r="F681" s="63"/>
      <c r="G681" s="63"/>
      <c r="H681" s="60"/>
      <c r="I681" s="100"/>
      <c r="O681" s="82"/>
    </row>
    <row r="682" spans="2:15" ht="21" customHeight="1" thickBot="1" x14ac:dyDescent="0.25">
      <c r="B682" s="95"/>
      <c r="C682" s="60"/>
      <c r="D682" s="60"/>
      <c r="E682" s="60"/>
      <c r="F682" s="63"/>
      <c r="G682" s="63"/>
      <c r="H682" s="60"/>
      <c r="I682" s="100"/>
      <c r="O682" s="82"/>
    </row>
    <row r="683" spans="2:15" ht="21" customHeight="1" thickBot="1" x14ac:dyDescent="0.25">
      <c r="B683" s="95"/>
      <c r="C683" s="60"/>
      <c r="D683" s="60"/>
      <c r="E683" s="60"/>
      <c r="F683" s="63"/>
      <c r="G683" s="63"/>
      <c r="H683" s="60"/>
      <c r="I683" s="100"/>
      <c r="O683" s="82"/>
    </row>
    <row r="684" spans="2:15" ht="21" customHeight="1" thickBot="1" x14ac:dyDescent="0.25">
      <c r="B684" s="95"/>
      <c r="C684" s="60"/>
      <c r="D684" s="60"/>
      <c r="E684" s="60"/>
      <c r="F684" s="63"/>
      <c r="G684" s="63"/>
      <c r="H684" s="60"/>
      <c r="I684" s="100"/>
      <c r="O684" s="82"/>
    </row>
    <row r="685" spans="2:15" ht="21" customHeight="1" thickBot="1" x14ac:dyDescent="0.25">
      <c r="B685" s="95"/>
      <c r="C685" s="60"/>
      <c r="D685" s="60"/>
      <c r="E685" s="60"/>
      <c r="F685" s="63"/>
      <c r="G685" s="63"/>
      <c r="H685" s="60"/>
      <c r="I685" s="100"/>
      <c r="O685" s="82"/>
    </row>
    <row r="686" spans="2:15" ht="21" customHeight="1" thickBot="1" x14ac:dyDescent="0.25">
      <c r="B686" s="95"/>
      <c r="C686" s="60"/>
      <c r="D686" s="60"/>
      <c r="E686" s="60"/>
      <c r="F686" s="63"/>
      <c r="G686" s="63"/>
      <c r="H686" s="60"/>
      <c r="I686" s="100"/>
      <c r="O686" s="82"/>
    </row>
    <row r="687" spans="2:15" ht="21" customHeight="1" thickBot="1" x14ac:dyDescent="0.25">
      <c r="B687" s="95"/>
      <c r="C687" s="60"/>
      <c r="D687" s="60"/>
      <c r="E687" s="60"/>
      <c r="F687" s="63"/>
      <c r="G687" s="63"/>
      <c r="H687" s="60"/>
      <c r="I687" s="100"/>
      <c r="O687" s="82"/>
    </row>
    <row r="688" spans="2:15" ht="21" customHeight="1" thickBot="1" x14ac:dyDescent="0.25">
      <c r="B688" s="95"/>
      <c r="C688" s="60"/>
      <c r="D688" s="60"/>
      <c r="E688" s="60"/>
      <c r="F688" s="63"/>
      <c r="G688" s="63"/>
      <c r="H688" s="60"/>
      <c r="I688" s="100"/>
      <c r="O688" s="82"/>
    </row>
    <row r="689" spans="2:15" ht="21" customHeight="1" thickBot="1" x14ac:dyDescent="0.25">
      <c r="B689" s="95"/>
      <c r="C689" s="60"/>
      <c r="D689" s="60"/>
      <c r="E689" s="60"/>
      <c r="F689" s="63"/>
      <c r="G689" s="63"/>
      <c r="H689" s="60"/>
      <c r="I689" s="100"/>
      <c r="O689" s="82"/>
    </row>
    <row r="690" spans="2:15" ht="21" customHeight="1" thickBot="1" x14ac:dyDescent="0.25">
      <c r="B690" s="95"/>
      <c r="C690" s="60"/>
      <c r="D690" s="60"/>
      <c r="E690" s="60"/>
      <c r="F690" s="63"/>
      <c r="G690" s="63"/>
      <c r="H690" s="60"/>
      <c r="I690" s="100"/>
      <c r="O690" s="82"/>
    </row>
    <row r="691" spans="2:15" ht="21" customHeight="1" thickBot="1" x14ac:dyDescent="0.25">
      <c r="B691" s="95"/>
      <c r="C691" s="60"/>
      <c r="D691" s="60"/>
      <c r="E691" s="60"/>
      <c r="F691" s="63"/>
      <c r="G691" s="63"/>
      <c r="H691" s="60"/>
      <c r="I691" s="100"/>
      <c r="O691" s="82"/>
    </row>
    <row r="692" spans="2:15" ht="21" customHeight="1" thickBot="1" x14ac:dyDescent="0.25">
      <c r="B692" s="95"/>
      <c r="C692" s="60"/>
      <c r="D692" s="60"/>
      <c r="E692" s="60"/>
      <c r="F692" s="63"/>
      <c r="G692" s="63"/>
      <c r="H692" s="60"/>
      <c r="I692" s="100"/>
      <c r="O692" s="82"/>
    </row>
    <row r="693" spans="2:15" ht="21" customHeight="1" thickBot="1" x14ac:dyDescent="0.25">
      <c r="B693" s="95"/>
      <c r="C693" s="60"/>
      <c r="D693" s="60"/>
      <c r="E693" s="60"/>
      <c r="F693" s="63"/>
      <c r="G693" s="63"/>
      <c r="H693" s="60"/>
      <c r="I693" s="100"/>
      <c r="O693" s="82"/>
    </row>
    <row r="694" spans="2:15" ht="21" customHeight="1" thickBot="1" x14ac:dyDescent="0.25">
      <c r="B694" s="95"/>
      <c r="C694" s="60"/>
      <c r="D694" s="60"/>
      <c r="E694" s="60"/>
      <c r="F694" s="63"/>
      <c r="G694" s="63"/>
      <c r="H694" s="60"/>
      <c r="I694" s="100"/>
      <c r="O694" s="82"/>
    </row>
    <row r="695" spans="2:15" ht="21" customHeight="1" thickBot="1" x14ac:dyDescent="0.25">
      <c r="B695" s="95"/>
      <c r="C695" s="60"/>
      <c r="D695" s="60"/>
      <c r="E695" s="60"/>
      <c r="F695" s="63"/>
      <c r="G695" s="63"/>
      <c r="H695" s="60"/>
      <c r="I695" s="100"/>
      <c r="O695" s="82"/>
    </row>
    <row r="696" spans="2:15" ht="21" customHeight="1" thickBot="1" x14ac:dyDescent="0.25">
      <c r="B696" s="95"/>
      <c r="C696" s="60"/>
      <c r="D696" s="60"/>
      <c r="E696" s="60"/>
      <c r="F696" s="63"/>
      <c r="G696" s="63"/>
      <c r="H696" s="60"/>
      <c r="I696" s="100"/>
      <c r="O696" s="82"/>
    </row>
    <row r="697" spans="2:15" ht="21" customHeight="1" thickBot="1" x14ac:dyDescent="0.25">
      <c r="B697" s="95"/>
      <c r="C697" s="60"/>
      <c r="D697" s="60"/>
      <c r="E697" s="60"/>
      <c r="F697" s="63"/>
      <c r="G697" s="63"/>
      <c r="H697" s="60"/>
      <c r="I697" s="100"/>
      <c r="O697" s="82"/>
    </row>
    <row r="698" spans="2:15" ht="21" customHeight="1" thickBot="1" x14ac:dyDescent="0.25">
      <c r="B698" s="95"/>
      <c r="C698" s="60"/>
      <c r="D698" s="60"/>
      <c r="E698" s="60"/>
      <c r="F698" s="63"/>
      <c r="G698" s="63"/>
      <c r="H698" s="60"/>
      <c r="I698" s="100"/>
      <c r="O698" s="82"/>
    </row>
    <row r="699" spans="2:15" ht="21" customHeight="1" thickBot="1" x14ac:dyDescent="0.25">
      <c r="B699" s="95"/>
      <c r="C699" s="60"/>
      <c r="D699" s="60"/>
      <c r="E699" s="60"/>
      <c r="F699" s="63"/>
      <c r="G699" s="63"/>
      <c r="H699" s="60"/>
      <c r="I699" s="100"/>
      <c r="O699" s="82"/>
    </row>
    <row r="700" spans="2:15" ht="21" customHeight="1" thickBot="1" x14ac:dyDescent="0.25">
      <c r="B700" s="95"/>
      <c r="C700" s="60"/>
      <c r="D700" s="60"/>
      <c r="E700" s="60"/>
      <c r="F700" s="63"/>
      <c r="G700" s="63"/>
      <c r="H700" s="60"/>
      <c r="I700" s="100"/>
      <c r="O700" s="82"/>
    </row>
    <row r="701" spans="2:15" ht="21" customHeight="1" thickBot="1" x14ac:dyDescent="0.25">
      <c r="B701" s="95"/>
      <c r="C701" s="60"/>
      <c r="D701" s="60"/>
      <c r="E701" s="60"/>
      <c r="F701" s="63"/>
      <c r="G701" s="63"/>
      <c r="H701" s="60"/>
      <c r="I701" s="100"/>
      <c r="O701" s="82"/>
    </row>
    <row r="702" spans="2:15" ht="21" customHeight="1" thickBot="1" x14ac:dyDescent="0.25">
      <c r="B702" s="95"/>
      <c r="C702" s="60"/>
      <c r="D702" s="60"/>
      <c r="E702" s="60"/>
      <c r="F702" s="63"/>
      <c r="G702" s="63"/>
      <c r="H702" s="60"/>
      <c r="I702" s="100"/>
      <c r="O702" s="82"/>
    </row>
    <row r="703" spans="2:15" ht="21" customHeight="1" thickBot="1" x14ac:dyDescent="0.25">
      <c r="B703" s="95"/>
      <c r="C703" s="60"/>
      <c r="D703" s="60"/>
      <c r="E703" s="60"/>
      <c r="F703" s="63"/>
      <c r="G703" s="63"/>
      <c r="H703" s="60"/>
      <c r="I703" s="100"/>
      <c r="O703" s="82"/>
    </row>
    <row r="704" spans="2:15" ht="21" customHeight="1" thickBot="1" x14ac:dyDescent="0.25">
      <c r="B704" s="95"/>
      <c r="C704" s="60"/>
      <c r="D704" s="60"/>
      <c r="E704" s="60"/>
      <c r="F704" s="63"/>
      <c r="G704" s="63"/>
      <c r="H704" s="60"/>
      <c r="I704" s="100"/>
      <c r="O704" s="82"/>
    </row>
    <row r="705" spans="2:15" ht="21" customHeight="1" thickBot="1" x14ac:dyDescent="0.25">
      <c r="B705" s="95"/>
      <c r="C705" s="60"/>
      <c r="D705" s="60"/>
      <c r="E705" s="60"/>
      <c r="F705" s="63"/>
      <c r="G705" s="63"/>
      <c r="H705" s="60"/>
      <c r="I705" s="100"/>
      <c r="O705" s="82"/>
    </row>
    <row r="706" spans="2:15" ht="21" customHeight="1" thickBot="1" x14ac:dyDescent="0.25">
      <c r="B706" s="95"/>
      <c r="C706" s="60"/>
      <c r="D706" s="60"/>
      <c r="E706" s="60"/>
      <c r="F706" s="63"/>
      <c r="G706" s="63"/>
      <c r="H706" s="60"/>
      <c r="I706" s="100"/>
      <c r="O706" s="82"/>
    </row>
    <row r="707" spans="2:15" ht="21" customHeight="1" thickBot="1" x14ac:dyDescent="0.25">
      <c r="B707" s="95"/>
      <c r="C707" s="60"/>
      <c r="D707" s="60"/>
      <c r="E707" s="60"/>
      <c r="F707" s="63"/>
      <c r="G707" s="63"/>
      <c r="H707" s="60"/>
      <c r="I707" s="100"/>
      <c r="O707" s="82"/>
    </row>
    <row r="708" spans="2:15" ht="21" customHeight="1" thickBot="1" x14ac:dyDescent="0.25">
      <c r="B708" s="95"/>
      <c r="C708" s="60"/>
      <c r="D708" s="60"/>
      <c r="E708" s="60"/>
      <c r="F708" s="63"/>
      <c r="G708" s="63"/>
      <c r="H708" s="60"/>
      <c r="I708" s="100"/>
      <c r="O708" s="82"/>
    </row>
    <row r="709" spans="2:15" ht="21" customHeight="1" thickBot="1" x14ac:dyDescent="0.25">
      <c r="B709" s="95"/>
      <c r="C709" s="60"/>
      <c r="D709" s="60"/>
      <c r="E709" s="60"/>
      <c r="F709" s="63"/>
      <c r="G709" s="63"/>
      <c r="H709" s="60"/>
      <c r="I709" s="100"/>
      <c r="O709" s="82"/>
    </row>
    <row r="710" spans="2:15" ht="21" customHeight="1" thickBot="1" x14ac:dyDescent="0.25">
      <c r="B710" s="95"/>
      <c r="C710" s="60"/>
      <c r="D710" s="60"/>
      <c r="E710" s="60"/>
      <c r="F710" s="63"/>
      <c r="G710" s="63"/>
      <c r="H710" s="60"/>
      <c r="I710" s="100"/>
      <c r="O710" s="82"/>
    </row>
    <row r="711" spans="2:15" ht="21" customHeight="1" thickBot="1" x14ac:dyDescent="0.25">
      <c r="B711" s="95"/>
      <c r="C711" s="60"/>
      <c r="D711" s="60"/>
      <c r="E711" s="60"/>
      <c r="F711" s="63"/>
      <c r="G711" s="63"/>
      <c r="H711" s="60"/>
      <c r="I711" s="100"/>
      <c r="O711" s="82"/>
    </row>
    <row r="712" spans="2:15" ht="21" customHeight="1" thickBot="1" x14ac:dyDescent="0.25">
      <c r="B712" s="95"/>
      <c r="C712" s="60"/>
      <c r="D712" s="60"/>
      <c r="E712" s="60"/>
      <c r="F712" s="63"/>
      <c r="G712" s="63"/>
      <c r="H712" s="60"/>
      <c r="I712" s="100"/>
      <c r="O712" s="82"/>
    </row>
    <row r="713" spans="2:15" ht="21" customHeight="1" thickBot="1" x14ac:dyDescent="0.25">
      <c r="B713" s="95"/>
      <c r="C713" s="60"/>
      <c r="D713" s="60"/>
      <c r="E713" s="60"/>
      <c r="F713" s="63"/>
      <c r="G713" s="63"/>
      <c r="H713" s="60"/>
      <c r="I713" s="100"/>
      <c r="O713" s="82"/>
    </row>
    <row r="714" spans="2:15" ht="21" customHeight="1" thickBot="1" x14ac:dyDescent="0.25">
      <c r="B714" s="95"/>
      <c r="C714" s="60"/>
      <c r="D714" s="60"/>
      <c r="E714" s="60"/>
      <c r="F714" s="63"/>
      <c r="G714" s="63"/>
      <c r="H714" s="60"/>
      <c r="I714" s="100"/>
      <c r="O714" s="82"/>
    </row>
    <row r="715" spans="2:15" ht="21" customHeight="1" thickBot="1" x14ac:dyDescent="0.25">
      <c r="B715" s="95"/>
      <c r="C715" s="60"/>
      <c r="D715" s="60"/>
      <c r="E715" s="60"/>
      <c r="F715" s="63"/>
      <c r="G715" s="63"/>
      <c r="H715" s="60"/>
      <c r="I715" s="100"/>
      <c r="O715" s="82"/>
    </row>
    <row r="716" spans="2:15" ht="21" customHeight="1" thickBot="1" x14ac:dyDescent="0.25">
      <c r="B716" s="95"/>
      <c r="C716" s="60"/>
      <c r="D716" s="60"/>
      <c r="E716" s="60"/>
      <c r="F716" s="63"/>
      <c r="G716" s="63"/>
      <c r="H716" s="60"/>
      <c r="I716" s="100"/>
      <c r="O716" s="82"/>
    </row>
    <row r="717" spans="2:15" ht="21" customHeight="1" thickBot="1" x14ac:dyDescent="0.25">
      <c r="B717" s="95"/>
      <c r="C717" s="60"/>
      <c r="D717" s="60"/>
      <c r="E717" s="60"/>
      <c r="F717" s="63"/>
      <c r="G717" s="63"/>
      <c r="H717" s="60"/>
      <c r="I717" s="100"/>
      <c r="O717" s="82"/>
    </row>
    <row r="718" spans="2:15" ht="21" customHeight="1" thickBot="1" x14ac:dyDescent="0.25">
      <c r="B718" s="95"/>
      <c r="C718" s="60"/>
      <c r="D718" s="60"/>
      <c r="E718" s="60"/>
      <c r="F718" s="63"/>
      <c r="G718" s="63"/>
      <c r="H718" s="60"/>
      <c r="I718" s="100"/>
      <c r="O718" s="82"/>
    </row>
    <row r="719" spans="2:15" ht="21" customHeight="1" thickBot="1" x14ac:dyDescent="0.25">
      <c r="B719" s="95"/>
      <c r="C719" s="60"/>
      <c r="D719" s="60"/>
      <c r="E719" s="60"/>
      <c r="F719" s="63"/>
      <c r="G719" s="63"/>
      <c r="H719" s="60"/>
      <c r="I719" s="100"/>
      <c r="O719" s="82"/>
    </row>
    <row r="720" spans="2:15" ht="21" customHeight="1" thickBot="1" x14ac:dyDescent="0.25">
      <c r="B720" s="95"/>
      <c r="C720" s="60"/>
      <c r="D720" s="60"/>
      <c r="E720" s="60"/>
      <c r="F720" s="63"/>
      <c r="G720" s="63"/>
      <c r="H720" s="60"/>
      <c r="I720" s="100"/>
      <c r="O720" s="82"/>
    </row>
    <row r="721" spans="2:15" ht="21" customHeight="1" thickBot="1" x14ac:dyDescent="0.25">
      <c r="B721" s="95"/>
      <c r="C721" s="60"/>
      <c r="D721" s="60"/>
      <c r="E721" s="60"/>
      <c r="F721" s="63"/>
      <c r="G721" s="63"/>
      <c r="H721" s="60"/>
      <c r="I721" s="100"/>
      <c r="O721" s="82"/>
    </row>
    <row r="722" spans="2:15" ht="21" customHeight="1" thickBot="1" x14ac:dyDescent="0.25">
      <c r="B722" s="95"/>
      <c r="C722" s="60"/>
      <c r="D722" s="60"/>
      <c r="E722" s="60"/>
      <c r="F722" s="63"/>
      <c r="G722" s="63"/>
      <c r="H722" s="60"/>
      <c r="I722" s="100"/>
      <c r="O722" s="82"/>
    </row>
    <row r="723" spans="2:15" ht="21" customHeight="1" thickBot="1" x14ac:dyDescent="0.25">
      <c r="B723" s="95"/>
      <c r="C723" s="60"/>
      <c r="D723" s="60"/>
      <c r="E723" s="60"/>
      <c r="F723" s="63"/>
      <c r="G723" s="63"/>
      <c r="H723" s="60"/>
      <c r="I723" s="100"/>
      <c r="O723" s="82"/>
    </row>
    <row r="724" spans="2:15" ht="21" customHeight="1" thickBot="1" x14ac:dyDescent="0.25">
      <c r="B724" s="95"/>
      <c r="C724" s="60"/>
      <c r="D724" s="60"/>
      <c r="E724" s="60"/>
      <c r="F724" s="63"/>
      <c r="G724" s="63"/>
      <c r="H724" s="60"/>
      <c r="I724" s="100"/>
      <c r="O724" s="82"/>
    </row>
    <row r="725" spans="2:15" ht="21" customHeight="1" thickBot="1" x14ac:dyDescent="0.25">
      <c r="B725" s="95"/>
      <c r="C725" s="60"/>
      <c r="D725" s="60"/>
      <c r="E725" s="60"/>
      <c r="F725" s="63"/>
      <c r="G725" s="63"/>
      <c r="H725" s="60"/>
      <c r="I725" s="100"/>
      <c r="O725" s="82"/>
    </row>
    <row r="726" spans="2:15" ht="21" customHeight="1" thickBot="1" x14ac:dyDescent="0.25">
      <c r="B726" s="95"/>
      <c r="C726" s="60"/>
      <c r="D726" s="60"/>
      <c r="E726" s="60"/>
      <c r="F726" s="63"/>
      <c r="G726" s="63"/>
      <c r="H726" s="60"/>
      <c r="I726" s="100"/>
      <c r="O726" s="82"/>
    </row>
    <row r="727" spans="2:15" ht="21" customHeight="1" thickBot="1" x14ac:dyDescent="0.25">
      <c r="B727" s="95"/>
      <c r="C727" s="60"/>
      <c r="D727" s="60"/>
      <c r="E727" s="60"/>
      <c r="F727" s="63"/>
      <c r="G727" s="63"/>
      <c r="H727" s="60"/>
      <c r="I727" s="100"/>
      <c r="O727" s="82"/>
    </row>
    <row r="728" spans="2:15" ht="21" customHeight="1" thickBot="1" x14ac:dyDescent="0.25">
      <c r="B728" s="95"/>
      <c r="C728" s="60"/>
      <c r="D728" s="60"/>
      <c r="E728" s="60"/>
      <c r="F728" s="63"/>
      <c r="G728" s="63"/>
      <c r="H728" s="60"/>
      <c r="I728" s="100"/>
      <c r="O728" s="82"/>
    </row>
    <row r="729" spans="2:15" ht="21" customHeight="1" thickBot="1" x14ac:dyDescent="0.25">
      <c r="B729" s="95"/>
      <c r="C729" s="60"/>
      <c r="D729" s="60"/>
      <c r="E729" s="60"/>
      <c r="F729" s="63"/>
      <c r="G729" s="63"/>
      <c r="H729" s="60"/>
      <c r="I729" s="100"/>
      <c r="O729" s="82"/>
    </row>
    <row r="730" spans="2:15" ht="21" customHeight="1" thickBot="1" x14ac:dyDescent="0.25">
      <c r="B730" s="95"/>
      <c r="C730" s="60"/>
      <c r="D730" s="60"/>
      <c r="E730" s="60"/>
      <c r="F730" s="63"/>
      <c r="G730" s="63"/>
      <c r="H730" s="60"/>
      <c r="I730" s="100"/>
      <c r="O730" s="82"/>
    </row>
    <row r="731" spans="2:15" ht="21" customHeight="1" thickBot="1" x14ac:dyDescent="0.25">
      <c r="B731" s="95"/>
      <c r="C731" s="60"/>
      <c r="D731" s="60"/>
      <c r="E731" s="60"/>
      <c r="F731" s="63"/>
      <c r="G731" s="63"/>
      <c r="H731" s="60"/>
      <c r="I731" s="100"/>
      <c r="O731" s="82"/>
    </row>
    <row r="732" spans="2:15" ht="21" customHeight="1" thickBot="1" x14ac:dyDescent="0.25">
      <c r="B732" s="95"/>
      <c r="C732" s="60"/>
      <c r="D732" s="60"/>
      <c r="E732" s="60"/>
      <c r="F732" s="63"/>
      <c r="G732" s="63"/>
      <c r="H732" s="60"/>
      <c r="I732" s="100"/>
      <c r="O732" s="82"/>
    </row>
    <row r="733" spans="2:15" ht="21" customHeight="1" thickBot="1" x14ac:dyDescent="0.25">
      <c r="B733" s="95"/>
      <c r="C733" s="60"/>
      <c r="D733" s="60"/>
      <c r="E733" s="60"/>
      <c r="F733" s="63"/>
      <c r="G733" s="63"/>
      <c r="H733" s="60"/>
      <c r="I733" s="100"/>
      <c r="O733" s="82"/>
    </row>
    <row r="734" spans="2:15" ht="21" customHeight="1" thickBot="1" x14ac:dyDescent="0.25">
      <c r="B734" s="95"/>
      <c r="C734" s="60"/>
      <c r="D734" s="60"/>
      <c r="E734" s="60"/>
      <c r="F734" s="63"/>
      <c r="G734" s="63"/>
      <c r="H734" s="60"/>
      <c r="I734" s="100"/>
      <c r="O734" s="82"/>
    </row>
    <row r="735" spans="2:15" ht="21" customHeight="1" thickBot="1" x14ac:dyDescent="0.25">
      <c r="B735" s="95"/>
      <c r="C735" s="60"/>
      <c r="D735" s="60"/>
      <c r="E735" s="60"/>
      <c r="F735" s="63"/>
      <c r="G735" s="63"/>
      <c r="H735" s="60"/>
      <c r="I735" s="100"/>
      <c r="O735" s="82"/>
    </row>
    <row r="736" spans="2:15" ht="21" customHeight="1" thickBot="1" x14ac:dyDescent="0.25">
      <c r="B736" s="95"/>
      <c r="C736" s="60"/>
      <c r="D736" s="60"/>
      <c r="E736" s="60"/>
      <c r="F736" s="63"/>
      <c r="G736" s="63"/>
      <c r="H736" s="60"/>
      <c r="I736" s="100"/>
      <c r="O736" s="82"/>
    </row>
    <row r="737" spans="2:15" ht="21" customHeight="1" thickBot="1" x14ac:dyDescent="0.25">
      <c r="B737" s="95"/>
      <c r="C737" s="60"/>
      <c r="D737" s="60"/>
      <c r="E737" s="60"/>
      <c r="F737" s="63"/>
      <c r="G737" s="63"/>
      <c r="H737" s="60"/>
      <c r="I737" s="100"/>
      <c r="O737" s="82"/>
    </row>
    <row r="738" spans="2:15" ht="21" customHeight="1" thickBot="1" x14ac:dyDescent="0.25">
      <c r="B738" s="95"/>
      <c r="C738" s="60"/>
      <c r="D738" s="60"/>
      <c r="E738" s="60"/>
      <c r="F738" s="63"/>
      <c r="G738" s="63"/>
      <c r="H738" s="60"/>
      <c r="I738" s="100"/>
      <c r="O738" s="82"/>
    </row>
    <row r="739" spans="2:15" ht="21" customHeight="1" thickBot="1" x14ac:dyDescent="0.25">
      <c r="B739" s="95"/>
      <c r="C739" s="60"/>
      <c r="D739" s="60"/>
      <c r="E739" s="60"/>
      <c r="F739" s="63"/>
      <c r="G739" s="63"/>
      <c r="H739" s="60"/>
      <c r="I739" s="100"/>
      <c r="O739" s="82"/>
    </row>
    <row r="740" spans="2:15" ht="21" customHeight="1" thickBot="1" x14ac:dyDescent="0.25">
      <c r="B740" s="95"/>
      <c r="C740" s="60"/>
      <c r="D740" s="60"/>
      <c r="E740" s="60"/>
      <c r="F740" s="63"/>
      <c r="G740" s="63"/>
      <c r="H740" s="60"/>
      <c r="I740" s="100"/>
      <c r="O740" s="82"/>
    </row>
    <row r="741" spans="2:15" ht="21" customHeight="1" thickBot="1" x14ac:dyDescent="0.25">
      <c r="B741" s="95"/>
      <c r="C741" s="60"/>
      <c r="D741" s="60"/>
      <c r="E741" s="60"/>
      <c r="F741" s="63"/>
      <c r="G741" s="63"/>
      <c r="H741" s="60"/>
      <c r="I741" s="100"/>
      <c r="O741" s="82"/>
    </row>
    <row r="742" spans="2:15" ht="21" customHeight="1" thickBot="1" x14ac:dyDescent="0.25">
      <c r="B742" s="95"/>
      <c r="C742" s="60"/>
      <c r="D742" s="60"/>
      <c r="E742" s="60"/>
      <c r="F742" s="63"/>
      <c r="G742" s="63"/>
      <c r="H742" s="60"/>
      <c r="I742" s="100"/>
      <c r="O742" s="82"/>
    </row>
    <row r="743" spans="2:15" ht="21" customHeight="1" thickBot="1" x14ac:dyDescent="0.25">
      <c r="B743" s="95"/>
      <c r="C743" s="60"/>
      <c r="D743" s="60"/>
      <c r="E743" s="60"/>
      <c r="F743" s="63"/>
      <c r="G743" s="63"/>
      <c r="H743" s="60"/>
      <c r="I743" s="100"/>
      <c r="O743" s="82"/>
    </row>
    <row r="744" spans="2:15" ht="21" customHeight="1" thickBot="1" x14ac:dyDescent="0.25">
      <c r="B744" s="95"/>
      <c r="C744" s="60"/>
      <c r="D744" s="60"/>
      <c r="E744" s="60"/>
      <c r="F744" s="63"/>
      <c r="G744" s="63"/>
      <c r="H744" s="60"/>
      <c r="I744" s="100"/>
      <c r="O744" s="82"/>
    </row>
    <row r="745" spans="2:15" ht="21" customHeight="1" thickBot="1" x14ac:dyDescent="0.25">
      <c r="B745" s="95"/>
      <c r="C745" s="60"/>
      <c r="D745" s="60"/>
      <c r="E745" s="60"/>
      <c r="F745" s="63"/>
      <c r="G745" s="63"/>
      <c r="H745" s="60"/>
      <c r="I745" s="100"/>
      <c r="O745" s="82"/>
    </row>
    <row r="746" spans="2:15" ht="21" customHeight="1" thickBot="1" x14ac:dyDescent="0.25">
      <c r="B746" s="95"/>
      <c r="C746" s="60"/>
      <c r="D746" s="60"/>
      <c r="E746" s="60"/>
      <c r="F746" s="63"/>
      <c r="G746" s="63"/>
      <c r="H746" s="60"/>
      <c r="I746" s="100"/>
      <c r="O746" s="82"/>
    </row>
    <row r="747" spans="2:15" ht="21" customHeight="1" thickBot="1" x14ac:dyDescent="0.25">
      <c r="B747" s="95"/>
      <c r="C747" s="60"/>
      <c r="D747" s="60"/>
      <c r="E747" s="60"/>
      <c r="F747" s="63"/>
      <c r="G747" s="63"/>
      <c r="H747" s="60"/>
      <c r="I747" s="100"/>
      <c r="O747" s="82"/>
    </row>
    <row r="748" spans="2:15" ht="21" customHeight="1" thickBot="1" x14ac:dyDescent="0.25">
      <c r="B748" s="95"/>
      <c r="C748" s="60"/>
      <c r="D748" s="60"/>
      <c r="E748" s="60"/>
      <c r="F748" s="63"/>
      <c r="G748" s="63"/>
      <c r="H748" s="60"/>
      <c r="I748" s="100"/>
      <c r="O748" s="82"/>
    </row>
    <row r="749" spans="2:15" ht="21" customHeight="1" thickBot="1" x14ac:dyDescent="0.25">
      <c r="B749" s="95"/>
      <c r="C749" s="60"/>
      <c r="D749" s="60"/>
      <c r="E749" s="60"/>
      <c r="F749" s="63"/>
      <c r="G749" s="63"/>
      <c r="H749" s="60"/>
      <c r="I749" s="100"/>
      <c r="O749" s="82"/>
    </row>
    <row r="750" spans="2:15" ht="21" customHeight="1" thickBot="1" x14ac:dyDescent="0.25">
      <c r="B750" s="95"/>
      <c r="C750" s="60"/>
      <c r="D750" s="60"/>
      <c r="E750" s="60"/>
      <c r="F750" s="63"/>
      <c r="G750" s="63"/>
      <c r="H750" s="60"/>
      <c r="I750" s="100"/>
      <c r="O750" s="82"/>
    </row>
    <row r="751" spans="2:15" ht="21" customHeight="1" thickBot="1" x14ac:dyDescent="0.25">
      <c r="B751" s="95"/>
      <c r="C751" s="60"/>
      <c r="D751" s="60"/>
      <c r="E751" s="60"/>
      <c r="F751" s="63"/>
      <c r="G751" s="63"/>
      <c r="H751" s="60"/>
      <c r="I751" s="100"/>
      <c r="O751" s="82"/>
    </row>
    <row r="752" spans="2:15" ht="21" customHeight="1" thickBot="1" x14ac:dyDescent="0.25">
      <c r="B752" s="95"/>
      <c r="C752" s="60"/>
      <c r="D752" s="60"/>
      <c r="E752" s="60"/>
      <c r="F752" s="63"/>
      <c r="G752" s="63"/>
      <c r="H752" s="60"/>
      <c r="I752" s="100"/>
      <c r="O752" s="82"/>
    </row>
    <row r="753" spans="2:15" ht="21" customHeight="1" thickBot="1" x14ac:dyDescent="0.25">
      <c r="B753" s="95"/>
      <c r="C753" s="60"/>
      <c r="D753" s="60"/>
      <c r="E753" s="60"/>
      <c r="F753" s="63"/>
      <c r="G753" s="63"/>
      <c r="H753" s="60"/>
      <c r="I753" s="100"/>
      <c r="O753" s="82"/>
    </row>
    <row r="754" spans="2:15" ht="21" customHeight="1" thickBot="1" x14ac:dyDescent="0.25">
      <c r="B754" s="95"/>
      <c r="C754" s="60"/>
      <c r="D754" s="60"/>
      <c r="E754" s="60"/>
      <c r="F754" s="63"/>
      <c r="G754" s="63"/>
      <c r="H754" s="60"/>
      <c r="I754" s="100"/>
      <c r="O754" s="82"/>
    </row>
    <row r="755" spans="2:15" ht="21" customHeight="1" thickBot="1" x14ac:dyDescent="0.25">
      <c r="B755" s="95"/>
      <c r="C755" s="60"/>
      <c r="D755" s="60"/>
      <c r="E755" s="60"/>
      <c r="F755" s="63"/>
      <c r="G755" s="63"/>
      <c r="H755" s="60"/>
      <c r="I755" s="100"/>
      <c r="O755" s="82"/>
    </row>
    <row r="756" spans="2:15" ht="21" customHeight="1" thickBot="1" x14ac:dyDescent="0.25">
      <c r="B756" s="95"/>
      <c r="C756" s="60"/>
      <c r="D756" s="60"/>
      <c r="E756" s="60"/>
      <c r="F756" s="63"/>
      <c r="G756" s="63"/>
      <c r="H756" s="60"/>
      <c r="I756" s="100"/>
      <c r="O756" s="82"/>
    </row>
    <row r="757" spans="2:15" ht="21" customHeight="1" thickBot="1" x14ac:dyDescent="0.25">
      <c r="B757" s="95"/>
      <c r="C757" s="60"/>
      <c r="D757" s="60"/>
      <c r="E757" s="60"/>
      <c r="F757" s="63"/>
      <c r="G757" s="63"/>
      <c r="H757" s="60"/>
      <c r="I757" s="100"/>
      <c r="O757" s="82"/>
    </row>
    <row r="758" spans="2:15" ht="21" customHeight="1" thickBot="1" x14ac:dyDescent="0.25">
      <c r="B758" s="95"/>
      <c r="C758" s="60"/>
      <c r="D758" s="60"/>
      <c r="E758" s="60"/>
      <c r="F758" s="63"/>
      <c r="G758" s="63"/>
      <c r="H758" s="60"/>
      <c r="I758" s="100"/>
      <c r="O758" s="82"/>
    </row>
    <row r="759" spans="2:15" ht="21" customHeight="1" thickBot="1" x14ac:dyDescent="0.25">
      <c r="B759" s="95"/>
      <c r="C759" s="60"/>
      <c r="D759" s="60"/>
      <c r="E759" s="60"/>
      <c r="F759" s="63"/>
      <c r="G759" s="63"/>
      <c r="H759" s="60"/>
      <c r="I759" s="100"/>
      <c r="O759" s="82"/>
    </row>
    <row r="760" spans="2:15" ht="21" customHeight="1" thickBot="1" x14ac:dyDescent="0.25">
      <c r="B760" s="95"/>
      <c r="C760" s="60"/>
      <c r="D760" s="60"/>
      <c r="E760" s="60"/>
      <c r="F760" s="63"/>
      <c r="G760" s="63"/>
      <c r="H760" s="60"/>
      <c r="I760" s="100"/>
      <c r="O760" s="82"/>
    </row>
    <row r="761" spans="2:15" ht="21" customHeight="1" thickBot="1" x14ac:dyDescent="0.25">
      <c r="B761" s="95"/>
      <c r="C761" s="60"/>
      <c r="D761" s="60"/>
      <c r="E761" s="60"/>
      <c r="F761" s="63"/>
      <c r="G761" s="63"/>
      <c r="H761" s="60"/>
      <c r="I761" s="100"/>
      <c r="O761" s="82"/>
    </row>
    <row r="762" spans="2:15" ht="21" customHeight="1" thickBot="1" x14ac:dyDescent="0.25">
      <c r="B762" s="95"/>
      <c r="C762" s="60"/>
      <c r="D762" s="60"/>
      <c r="E762" s="60"/>
      <c r="F762" s="63"/>
      <c r="G762" s="63"/>
      <c r="H762" s="60"/>
      <c r="I762" s="100"/>
      <c r="O762" s="82"/>
    </row>
    <row r="763" spans="2:15" ht="21" customHeight="1" thickBot="1" x14ac:dyDescent="0.25">
      <c r="B763" s="95"/>
      <c r="C763" s="60"/>
      <c r="D763" s="60"/>
      <c r="E763" s="60"/>
      <c r="F763" s="63"/>
      <c r="G763" s="63"/>
      <c r="H763" s="60"/>
      <c r="I763" s="100"/>
      <c r="O763" s="82"/>
    </row>
    <row r="764" spans="2:15" ht="21" customHeight="1" thickBot="1" x14ac:dyDescent="0.25">
      <c r="B764" s="95"/>
      <c r="C764" s="60"/>
      <c r="D764" s="60"/>
      <c r="E764" s="60"/>
      <c r="F764" s="63"/>
      <c r="G764" s="63"/>
      <c r="H764" s="60"/>
      <c r="I764" s="100"/>
      <c r="O764" s="82"/>
    </row>
    <row r="765" spans="2:15" ht="21" customHeight="1" thickBot="1" x14ac:dyDescent="0.25">
      <c r="B765" s="95"/>
      <c r="C765" s="60"/>
      <c r="D765" s="60"/>
      <c r="E765" s="60"/>
      <c r="F765" s="63"/>
      <c r="G765" s="63"/>
      <c r="H765" s="60"/>
      <c r="I765" s="100"/>
      <c r="O765" s="82"/>
    </row>
    <row r="766" spans="2:15" ht="21" customHeight="1" thickBot="1" x14ac:dyDescent="0.25">
      <c r="B766" s="95"/>
      <c r="C766" s="60"/>
      <c r="D766" s="60"/>
      <c r="E766" s="60"/>
      <c r="F766" s="63"/>
      <c r="G766" s="63"/>
      <c r="H766" s="60"/>
      <c r="I766" s="100"/>
      <c r="O766" s="82"/>
    </row>
    <row r="767" spans="2:15" ht="21" customHeight="1" thickBot="1" x14ac:dyDescent="0.25">
      <c r="B767" s="95"/>
      <c r="C767" s="60"/>
      <c r="D767" s="60"/>
      <c r="E767" s="60"/>
      <c r="F767" s="63"/>
      <c r="G767" s="63"/>
      <c r="H767" s="60"/>
      <c r="I767" s="100"/>
      <c r="O767" s="82"/>
    </row>
    <row r="768" spans="2:15" ht="21" customHeight="1" thickBot="1" x14ac:dyDescent="0.25">
      <c r="B768" s="95"/>
      <c r="C768" s="60"/>
      <c r="D768" s="60"/>
      <c r="E768" s="60"/>
      <c r="F768" s="63"/>
      <c r="G768" s="63"/>
      <c r="H768" s="60"/>
      <c r="I768" s="100"/>
      <c r="O768" s="82"/>
    </row>
    <row r="769" spans="2:15" ht="21" customHeight="1" thickBot="1" x14ac:dyDescent="0.25">
      <c r="B769" s="95"/>
      <c r="C769" s="60"/>
      <c r="D769" s="60"/>
      <c r="E769" s="60"/>
      <c r="F769" s="63"/>
      <c r="G769" s="63"/>
      <c r="H769" s="60"/>
      <c r="I769" s="100"/>
      <c r="O769" s="82"/>
    </row>
    <row r="770" spans="2:15" ht="21" customHeight="1" thickBot="1" x14ac:dyDescent="0.25">
      <c r="B770" s="95"/>
      <c r="C770" s="60"/>
      <c r="D770" s="60"/>
      <c r="E770" s="60"/>
      <c r="F770" s="63"/>
      <c r="G770" s="63"/>
      <c r="H770" s="60"/>
      <c r="I770" s="100"/>
      <c r="O770" s="82"/>
    </row>
    <row r="771" spans="2:15" ht="21" customHeight="1" thickBot="1" x14ac:dyDescent="0.25">
      <c r="B771" s="95"/>
      <c r="C771" s="60"/>
      <c r="D771" s="60"/>
      <c r="E771" s="60"/>
      <c r="F771" s="63"/>
      <c r="G771" s="63"/>
      <c r="H771" s="60"/>
      <c r="I771" s="100"/>
      <c r="O771" s="82"/>
    </row>
    <row r="772" spans="2:15" ht="21" customHeight="1" thickBot="1" x14ac:dyDescent="0.25">
      <c r="B772" s="95"/>
      <c r="C772" s="60"/>
      <c r="D772" s="60"/>
      <c r="E772" s="60"/>
      <c r="F772" s="63"/>
      <c r="G772" s="63"/>
      <c r="H772" s="60"/>
      <c r="I772" s="100"/>
      <c r="O772" s="82"/>
    </row>
    <row r="773" spans="2:15" ht="21" customHeight="1" thickBot="1" x14ac:dyDescent="0.25">
      <c r="B773" s="95"/>
      <c r="C773" s="60"/>
      <c r="D773" s="60"/>
      <c r="E773" s="60"/>
      <c r="F773" s="63"/>
      <c r="G773" s="63"/>
      <c r="H773" s="60"/>
      <c r="I773" s="100"/>
      <c r="O773" s="82"/>
    </row>
    <row r="774" spans="2:15" ht="21" customHeight="1" thickBot="1" x14ac:dyDescent="0.25">
      <c r="B774" s="95"/>
      <c r="C774" s="60"/>
      <c r="D774" s="60"/>
      <c r="E774" s="60"/>
      <c r="F774" s="63"/>
      <c r="G774" s="63"/>
      <c r="H774" s="60"/>
      <c r="I774" s="100"/>
      <c r="O774" s="82"/>
    </row>
    <row r="775" spans="2:15" ht="21" customHeight="1" thickBot="1" x14ac:dyDescent="0.25">
      <c r="B775" s="95"/>
      <c r="C775" s="60"/>
      <c r="D775" s="60"/>
      <c r="E775" s="60"/>
      <c r="F775" s="63"/>
      <c r="G775" s="63"/>
      <c r="H775" s="60"/>
      <c r="I775" s="100"/>
      <c r="O775" s="82"/>
    </row>
    <row r="776" spans="2:15" ht="21" customHeight="1" thickBot="1" x14ac:dyDescent="0.25">
      <c r="B776" s="95"/>
      <c r="C776" s="60"/>
      <c r="D776" s="60"/>
      <c r="E776" s="60"/>
      <c r="F776" s="63"/>
      <c r="G776" s="63"/>
      <c r="H776" s="60"/>
      <c r="I776" s="100"/>
      <c r="O776" s="82"/>
    </row>
    <row r="777" spans="2:15" ht="21" customHeight="1" thickBot="1" x14ac:dyDescent="0.25">
      <c r="B777" s="95"/>
      <c r="C777" s="60"/>
      <c r="D777" s="60"/>
      <c r="E777" s="60"/>
      <c r="F777" s="63"/>
      <c r="G777" s="63"/>
      <c r="H777" s="60"/>
      <c r="I777" s="100"/>
      <c r="O777" s="82"/>
    </row>
    <row r="778" spans="2:15" ht="21" customHeight="1" thickBot="1" x14ac:dyDescent="0.25">
      <c r="B778" s="95"/>
      <c r="C778" s="60"/>
      <c r="D778" s="60"/>
      <c r="E778" s="60"/>
      <c r="F778" s="63"/>
      <c r="G778" s="63"/>
      <c r="H778" s="60"/>
      <c r="I778" s="100"/>
      <c r="O778" s="82"/>
    </row>
    <row r="779" spans="2:15" ht="21" customHeight="1" thickBot="1" x14ac:dyDescent="0.25">
      <c r="B779" s="95"/>
      <c r="C779" s="60"/>
      <c r="D779" s="60"/>
      <c r="E779" s="60"/>
      <c r="F779" s="63"/>
      <c r="G779" s="63"/>
      <c r="H779" s="60"/>
      <c r="I779" s="100"/>
      <c r="O779" s="82"/>
    </row>
    <row r="780" spans="2:15" ht="21" customHeight="1" thickBot="1" x14ac:dyDescent="0.25">
      <c r="B780" s="95"/>
      <c r="C780" s="60"/>
      <c r="D780" s="60"/>
      <c r="E780" s="60"/>
      <c r="F780" s="63"/>
      <c r="G780" s="63"/>
      <c r="H780" s="60"/>
      <c r="I780" s="100"/>
      <c r="O780" s="82"/>
    </row>
    <row r="781" spans="2:15" ht="21" customHeight="1" thickBot="1" x14ac:dyDescent="0.25">
      <c r="B781" s="95"/>
      <c r="C781" s="60"/>
      <c r="D781" s="60"/>
      <c r="E781" s="60"/>
      <c r="F781" s="63"/>
      <c r="G781" s="63"/>
      <c r="H781" s="60"/>
      <c r="I781" s="100"/>
      <c r="O781" s="82"/>
    </row>
    <row r="782" spans="2:15" ht="21" customHeight="1" thickBot="1" x14ac:dyDescent="0.25">
      <c r="B782" s="95"/>
      <c r="C782" s="60"/>
      <c r="D782" s="60"/>
      <c r="E782" s="60"/>
      <c r="F782" s="63"/>
      <c r="G782" s="63"/>
      <c r="H782" s="60"/>
      <c r="I782" s="100"/>
      <c r="O782" s="82"/>
    </row>
    <row r="783" spans="2:15" ht="21" customHeight="1" thickBot="1" x14ac:dyDescent="0.25">
      <c r="B783" s="95"/>
      <c r="C783" s="60"/>
      <c r="D783" s="60"/>
      <c r="E783" s="60"/>
      <c r="F783" s="63"/>
      <c r="G783" s="63"/>
      <c r="H783" s="60"/>
      <c r="I783" s="100"/>
      <c r="O783" s="82"/>
    </row>
    <row r="784" spans="2:15" ht="21" customHeight="1" thickBot="1" x14ac:dyDescent="0.25">
      <c r="B784" s="95"/>
      <c r="C784" s="60"/>
      <c r="D784" s="60"/>
      <c r="E784" s="60"/>
      <c r="F784" s="63"/>
      <c r="G784" s="63"/>
      <c r="H784" s="60"/>
      <c r="I784" s="100"/>
      <c r="O784" s="82"/>
    </row>
    <row r="785" spans="2:15" ht="21" customHeight="1" thickBot="1" x14ac:dyDescent="0.25">
      <c r="B785" s="95"/>
      <c r="C785" s="60"/>
      <c r="D785" s="60"/>
      <c r="E785" s="60"/>
      <c r="F785" s="63"/>
      <c r="G785" s="63"/>
      <c r="H785" s="60"/>
      <c r="I785" s="100"/>
      <c r="O785" s="82"/>
    </row>
    <row r="786" spans="2:15" ht="21" customHeight="1" thickBot="1" x14ac:dyDescent="0.25">
      <c r="B786" s="95"/>
      <c r="C786" s="60"/>
      <c r="D786" s="60"/>
      <c r="E786" s="60"/>
      <c r="F786" s="63"/>
      <c r="G786" s="63"/>
      <c r="H786" s="60"/>
      <c r="I786" s="100"/>
      <c r="O786" s="82"/>
    </row>
    <row r="787" spans="2:15" ht="21" customHeight="1" thickBot="1" x14ac:dyDescent="0.25">
      <c r="B787" s="95"/>
      <c r="C787" s="60"/>
      <c r="D787" s="60"/>
      <c r="E787" s="60"/>
      <c r="F787" s="63"/>
      <c r="G787" s="63"/>
      <c r="H787" s="60"/>
      <c r="I787" s="100"/>
      <c r="O787" s="82"/>
    </row>
    <row r="788" spans="2:15" ht="21" customHeight="1" thickBot="1" x14ac:dyDescent="0.25">
      <c r="B788" s="95"/>
      <c r="C788" s="60"/>
      <c r="D788" s="60"/>
      <c r="E788" s="60"/>
      <c r="F788" s="63"/>
      <c r="G788" s="63"/>
      <c r="H788" s="60"/>
      <c r="I788" s="100"/>
      <c r="O788" s="82"/>
    </row>
    <row r="789" spans="2:15" ht="21" customHeight="1" thickBot="1" x14ac:dyDescent="0.25">
      <c r="B789" s="95"/>
      <c r="C789" s="60"/>
      <c r="D789" s="60"/>
      <c r="E789" s="60"/>
      <c r="F789" s="63"/>
      <c r="G789" s="63"/>
      <c r="H789" s="60"/>
      <c r="I789" s="100"/>
      <c r="O789" s="82"/>
    </row>
    <row r="790" spans="2:15" ht="21" customHeight="1" thickBot="1" x14ac:dyDescent="0.25">
      <c r="B790" s="95"/>
      <c r="C790" s="60"/>
      <c r="D790" s="60"/>
      <c r="E790" s="60"/>
      <c r="F790" s="63"/>
      <c r="G790" s="63"/>
      <c r="H790" s="60"/>
      <c r="I790" s="100"/>
      <c r="O790" s="82"/>
    </row>
    <row r="791" spans="2:15" ht="21" customHeight="1" thickBot="1" x14ac:dyDescent="0.25">
      <c r="B791" s="95"/>
      <c r="C791" s="60"/>
      <c r="D791" s="60"/>
      <c r="E791" s="60"/>
      <c r="F791" s="63"/>
      <c r="G791" s="63"/>
      <c r="H791" s="60"/>
      <c r="I791" s="100"/>
      <c r="O791" s="82"/>
    </row>
    <row r="792" spans="2:15" ht="21" customHeight="1" thickBot="1" x14ac:dyDescent="0.25">
      <c r="B792" s="95"/>
      <c r="C792" s="60"/>
      <c r="D792" s="60"/>
      <c r="E792" s="60"/>
      <c r="F792" s="63"/>
      <c r="G792" s="63"/>
      <c r="H792" s="60"/>
      <c r="I792" s="100"/>
      <c r="O792" s="82"/>
    </row>
    <row r="793" spans="2:15" ht="21" customHeight="1" thickBot="1" x14ac:dyDescent="0.25">
      <c r="B793" s="95"/>
      <c r="C793" s="60"/>
      <c r="D793" s="60"/>
      <c r="E793" s="60"/>
      <c r="F793" s="63"/>
      <c r="G793" s="63"/>
      <c r="H793" s="60"/>
      <c r="I793" s="100"/>
      <c r="O793" s="82"/>
    </row>
    <row r="794" spans="2:15" ht="21" customHeight="1" thickBot="1" x14ac:dyDescent="0.25">
      <c r="B794" s="95"/>
      <c r="C794" s="60"/>
      <c r="D794" s="60"/>
      <c r="E794" s="60"/>
      <c r="F794" s="63"/>
      <c r="G794" s="63"/>
      <c r="H794" s="60"/>
      <c r="I794" s="100"/>
      <c r="O794" s="82"/>
    </row>
    <row r="795" spans="2:15" ht="21" customHeight="1" thickBot="1" x14ac:dyDescent="0.25">
      <c r="B795" s="95"/>
      <c r="C795" s="60"/>
      <c r="D795" s="60"/>
      <c r="E795" s="60"/>
      <c r="F795" s="63"/>
      <c r="G795" s="63"/>
      <c r="H795" s="60"/>
      <c r="I795" s="100"/>
      <c r="O795" s="82"/>
    </row>
    <row r="796" spans="2:15" ht="21" customHeight="1" thickBot="1" x14ac:dyDescent="0.25">
      <c r="B796" s="95"/>
      <c r="C796" s="60"/>
      <c r="D796" s="60"/>
      <c r="E796" s="60"/>
      <c r="F796" s="63"/>
      <c r="G796" s="63"/>
      <c r="H796" s="60"/>
      <c r="I796" s="100"/>
      <c r="O796" s="82"/>
    </row>
    <row r="797" spans="2:15" ht="21" customHeight="1" thickBot="1" x14ac:dyDescent="0.25">
      <c r="B797" s="95"/>
      <c r="C797" s="60"/>
      <c r="D797" s="60"/>
      <c r="E797" s="60"/>
      <c r="F797" s="63"/>
      <c r="G797" s="63"/>
      <c r="H797" s="60"/>
      <c r="I797" s="100"/>
      <c r="O797" s="82"/>
    </row>
    <row r="798" spans="2:15" ht="21" customHeight="1" thickBot="1" x14ac:dyDescent="0.25">
      <c r="B798" s="95"/>
      <c r="C798" s="60"/>
      <c r="D798" s="60"/>
      <c r="E798" s="60"/>
      <c r="F798" s="63"/>
      <c r="G798" s="63"/>
      <c r="H798" s="60"/>
      <c r="I798" s="100"/>
      <c r="O798" s="82"/>
    </row>
    <row r="799" spans="2:15" ht="21" customHeight="1" thickBot="1" x14ac:dyDescent="0.25">
      <c r="B799" s="95"/>
      <c r="C799" s="60"/>
      <c r="D799" s="60"/>
      <c r="E799" s="60"/>
      <c r="F799" s="63"/>
      <c r="G799" s="63"/>
      <c r="H799" s="60"/>
      <c r="I799" s="100"/>
      <c r="O799" s="82"/>
    </row>
    <row r="800" spans="2:15" ht="21" customHeight="1" thickBot="1" x14ac:dyDescent="0.25">
      <c r="B800" s="95"/>
      <c r="C800" s="60"/>
      <c r="D800" s="60"/>
      <c r="E800" s="60"/>
      <c r="F800" s="63"/>
      <c r="G800" s="63"/>
      <c r="H800" s="60"/>
      <c r="I800" s="100"/>
      <c r="O800" s="82"/>
    </row>
    <row r="801" spans="2:15" ht="21" customHeight="1" thickBot="1" x14ac:dyDescent="0.25">
      <c r="B801" s="95"/>
      <c r="C801" s="60"/>
      <c r="D801" s="60"/>
      <c r="E801" s="60"/>
      <c r="F801" s="63"/>
      <c r="G801" s="63"/>
      <c r="H801" s="60"/>
      <c r="I801" s="100"/>
      <c r="O801" s="82"/>
    </row>
    <row r="802" spans="2:15" ht="21" customHeight="1" thickBot="1" x14ac:dyDescent="0.25">
      <c r="B802" s="95"/>
      <c r="C802" s="60"/>
      <c r="D802" s="60"/>
      <c r="E802" s="60"/>
      <c r="F802" s="63"/>
      <c r="G802" s="63"/>
      <c r="H802" s="60"/>
      <c r="I802" s="100"/>
      <c r="O802" s="82"/>
    </row>
    <row r="803" spans="2:15" ht="21" customHeight="1" thickBot="1" x14ac:dyDescent="0.25">
      <c r="B803" s="95"/>
      <c r="C803" s="60"/>
      <c r="D803" s="60"/>
      <c r="E803" s="60"/>
      <c r="F803" s="63"/>
      <c r="G803" s="63"/>
      <c r="H803" s="60"/>
      <c r="I803" s="100"/>
      <c r="O803" s="82"/>
    </row>
    <row r="804" spans="2:15" ht="21" customHeight="1" thickBot="1" x14ac:dyDescent="0.25">
      <c r="B804" s="95"/>
      <c r="C804" s="60"/>
      <c r="D804" s="60"/>
      <c r="E804" s="60"/>
      <c r="F804" s="63"/>
      <c r="G804" s="63"/>
      <c r="H804" s="60"/>
      <c r="I804" s="100"/>
      <c r="O804" s="82"/>
    </row>
    <row r="805" spans="2:15" ht="21" customHeight="1" thickBot="1" x14ac:dyDescent="0.25">
      <c r="B805" s="95"/>
      <c r="C805" s="60"/>
      <c r="D805" s="60"/>
      <c r="E805" s="60"/>
      <c r="F805" s="63"/>
      <c r="G805" s="63"/>
      <c r="H805" s="60"/>
      <c r="I805" s="100"/>
      <c r="O805" s="82"/>
    </row>
    <row r="806" spans="2:15" ht="21" customHeight="1" thickBot="1" x14ac:dyDescent="0.25">
      <c r="B806" s="95"/>
      <c r="C806" s="60"/>
      <c r="D806" s="60"/>
      <c r="E806" s="60"/>
      <c r="F806" s="63"/>
      <c r="G806" s="63"/>
      <c r="H806" s="60"/>
      <c r="I806" s="100"/>
      <c r="O806" s="82"/>
    </row>
    <row r="807" spans="2:15" ht="21" customHeight="1" thickBot="1" x14ac:dyDescent="0.25">
      <c r="B807" s="95"/>
      <c r="C807" s="60"/>
      <c r="D807" s="60"/>
      <c r="E807" s="60"/>
      <c r="F807" s="63"/>
      <c r="G807" s="63"/>
      <c r="H807" s="60"/>
      <c r="I807" s="100"/>
      <c r="O807" s="82"/>
    </row>
    <row r="808" spans="2:15" ht="21" customHeight="1" thickBot="1" x14ac:dyDescent="0.25">
      <c r="B808" s="95"/>
      <c r="C808" s="60"/>
      <c r="D808" s="60"/>
      <c r="E808" s="60"/>
      <c r="F808" s="63"/>
      <c r="G808" s="63"/>
      <c r="H808" s="60"/>
      <c r="I808" s="100"/>
      <c r="O808" s="82"/>
    </row>
    <row r="809" spans="2:15" ht="21" customHeight="1" thickBot="1" x14ac:dyDescent="0.25">
      <c r="B809" s="95"/>
      <c r="C809" s="60"/>
      <c r="D809" s="60"/>
      <c r="E809" s="60"/>
      <c r="F809" s="63"/>
      <c r="G809" s="63"/>
      <c r="H809" s="60"/>
      <c r="I809" s="100"/>
      <c r="O809" s="82"/>
    </row>
    <row r="810" spans="2:15" ht="21" customHeight="1" thickBot="1" x14ac:dyDescent="0.25">
      <c r="B810" s="95"/>
      <c r="C810" s="60"/>
      <c r="D810" s="60"/>
      <c r="E810" s="60"/>
      <c r="F810" s="63"/>
      <c r="G810" s="63"/>
      <c r="H810" s="60"/>
      <c r="I810" s="100"/>
      <c r="O810" s="82"/>
    </row>
    <row r="811" spans="2:15" ht="21" customHeight="1" thickBot="1" x14ac:dyDescent="0.25">
      <c r="B811" s="95"/>
      <c r="C811" s="60"/>
      <c r="D811" s="60"/>
      <c r="E811" s="60"/>
      <c r="F811" s="63"/>
      <c r="G811" s="63"/>
      <c r="H811" s="60"/>
      <c r="I811" s="100"/>
      <c r="O811" s="82"/>
    </row>
    <row r="812" spans="2:15" ht="21" customHeight="1" thickBot="1" x14ac:dyDescent="0.25">
      <c r="B812" s="95"/>
      <c r="C812" s="60"/>
      <c r="D812" s="60"/>
      <c r="E812" s="60"/>
      <c r="F812" s="63"/>
      <c r="G812" s="63"/>
      <c r="H812" s="60"/>
      <c r="I812" s="100"/>
      <c r="O812" s="82"/>
    </row>
    <row r="813" spans="2:15" ht="21" customHeight="1" thickBot="1" x14ac:dyDescent="0.25">
      <c r="B813" s="95"/>
      <c r="C813" s="60"/>
      <c r="D813" s="60"/>
      <c r="E813" s="60"/>
      <c r="F813" s="63"/>
      <c r="G813" s="63"/>
      <c r="H813" s="60"/>
      <c r="I813" s="100"/>
      <c r="O813" s="82"/>
    </row>
    <row r="814" spans="2:15" ht="21" customHeight="1" thickBot="1" x14ac:dyDescent="0.25">
      <c r="B814" s="95"/>
      <c r="C814" s="60"/>
      <c r="D814" s="60"/>
      <c r="E814" s="60"/>
      <c r="F814" s="63"/>
      <c r="G814" s="63"/>
      <c r="H814" s="60"/>
      <c r="I814" s="100"/>
      <c r="O814" s="82"/>
    </row>
    <row r="815" spans="2:15" ht="21" customHeight="1" thickBot="1" x14ac:dyDescent="0.25">
      <c r="B815" s="95"/>
      <c r="C815" s="60"/>
      <c r="D815" s="60"/>
      <c r="E815" s="60"/>
      <c r="F815" s="63"/>
      <c r="G815" s="63"/>
      <c r="H815" s="60"/>
      <c r="I815" s="100"/>
      <c r="O815" s="82"/>
    </row>
    <row r="816" spans="2:15" ht="21" customHeight="1" thickBot="1" x14ac:dyDescent="0.25">
      <c r="B816" s="95"/>
      <c r="C816" s="60"/>
      <c r="D816" s="60"/>
      <c r="E816" s="60"/>
      <c r="F816" s="63"/>
      <c r="G816" s="63"/>
      <c r="H816" s="60"/>
      <c r="I816" s="100"/>
      <c r="O816" s="82"/>
    </row>
    <row r="817" spans="2:15" ht="21" customHeight="1" thickBot="1" x14ac:dyDescent="0.25">
      <c r="B817" s="95"/>
      <c r="C817" s="60"/>
      <c r="D817" s="60"/>
      <c r="E817" s="60"/>
      <c r="F817" s="63"/>
      <c r="G817" s="63"/>
      <c r="H817" s="60"/>
      <c r="I817" s="100"/>
      <c r="O817" s="82"/>
    </row>
    <row r="818" spans="2:15" ht="21" customHeight="1" thickBot="1" x14ac:dyDescent="0.25">
      <c r="B818" s="95"/>
      <c r="C818" s="60"/>
      <c r="D818" s="60"/>
      <c r="E818" s="60"/>
      <c r="F818" s="63"/>
      <c r="G818" s="63"/>
      <c r="H818" s="60"/>
      <c r="I818" s="100"/>
      <c r="O818" s="82"/>
    </row>
    <row r="819" spans="2:15" ht="21" customHeight="1" thickBot="1" x14ac:dyDescent="0.25">
      <c r="B819" s="95"/>
      <c r="C819" s="60"/>
      <c r="D819" s="60"/>
      <c r="E819" s="60"/>
      <c r="F819" s="63"/>
      <c r="G819" s="63"/>
      <c r="H819" s="60"/>
      <c r="I819" s="100"/>
      <c r="O819" s="82"/>
    </row>
    <row r="820" spans="2:15" ht="21" customHeight="1" thickBot="1" x14ac:dyDescent="0.25">
      <c r="B820" s="95"/>
      <c r="C820" s="60"/>
      <c r="D820" s="60"/>
      <c r="E820" s="60"/>
      <c r="F820" s="63"/>
      <c r="G820" s="63"/>
      <c r="H820" s="60"/>
      <c r="I820" s="100"/>
      <c r="O820" s="82"/>
    </row>
    <row r="821" spans="2:15" ht="21" customHeight="1" thickBot="1" x14ac:dyDescent="0.25">
      <c r="B821" s="95"/>
      <c r="C821" s="60"/>
      <c r="D821" s="60"/>
      <c r="E821" s="60"/>
      <c r="F821" s="63"/>
      <c r="G821" s="63"/>
      <c r="H821" s="60"/>
      <c r="I821" s="100"/>
      <c r="O821" s="82"/>
    </row>
    <row r="822" spans="2:15" ht="21" customHeight="1" thickBot="1" x14ac:dyDescent="0.25">
      <c r="B822" s="95"/>
      <c r="C822" s="60"/>
      <c r="D822" s="60"/>
      <c r="E822" s="60"/>
      <c r="F822" s="63"/>
      <c r="G822" s="63"/>
      <c r="H822" s="60"/>
      <c r="I822" s="100"/>
      <c r="O822" s="82"/>
    </row>
    <row r="823" spans="2:15" ht="21" customHeight="1" thickBot="1" x14ac:dyDescent="0.25">
      <c r="B823" s="95"/>
      <c r="C823" s="60"/>
      <c r="D823" s="60"/>
      <c r="E823" s="60"/>
      <c r="F823" s="63"/>
      <c r="G823" s="63"/>
      <c r="H823" s="60"/>
      <c r="I823" s="100"/>
      <c r="O823" s="82"/>
    </row>
    <row r="824" spans="2:15" ht="21" customHeight="1" thickBot="1" x14ac:dyDescent="0.25">
      <c r="B824" s="95"/>
      <c r="C824" s="60"/>
      <c r="D824" s="60"/>
      <c r="E824" s="60"/>
      <c r="F824" s="63"/>
      <c r="G824" s="63"/>
      <c r="H824" s="60"/>
      <c r="I824" s="100"/>
      <c r="O824" s="82"/>
    </row>
    <row r="825" spans="2:15" ht="21" customHeight="1" thickBot="1" x14ac:dyDescent="0.25">
      <c r="B825" s="95"/>
      <c r="C825" s="60"/>
      <c r="D825" s="60"/>
      <c r="E825" s="60"/>
      <c r="F825" s="63"/>
      <c r="G825" s="63"/>
      <c r="H825" s="60"/>
      <c r="I825" s="100"/>
      <c r="O825" s="82"/>
    </row>
    <row r="826" spans="2:15" ht="21" customHeight="1" thickBot="1" x14ac:dyDescent="0.25">
      <c r="B826" s="95"/>
      <c r="C826" s="60"/>
      <c r="D826" s="60"/>
      <c r="E826" s="60"/>
      <c r="F826" s="63"/>
      <c r="G826" s="63"/>
      <c r="H826" s="60"/>
      <c r="I826" s="100"/>
      <c r="O826" s="82"/>
    </row>
    <row r="827" spans="2:15" ht="21" customHeight="1" thickBot="1" x14ac:dyDescent="0.25">
      <c r="B827" s="95"/>
      <c r="C827" s="60"/>
      <c r="D827" s="60"/>
      <c r="E827" s="60"/>
      <c r="F827" s="63"/>
      <c r="G827" s="63"/>
      <c r="H827" s="60"/>
      <c r="I827" s="100"/>
      <c r="O827" s="82"/>
    </row>
    <row r="828" spans="2:15" ht="21" customHeight="1" thickBot="1" x14ac:dyDescent="0.25">
      <c r="B828" s="95"/>
      <c r="C828" s="60"/>
      <c r="D828" s="60"/>
      <c r="E828" s="60"/>
      <c r="F828" s="63"/>
      <c r="G828" s="63"/>
      <c r="H828" s="60"/>
      <c r="I828" s="100"/>
      <c r="O828" s="82"/>
    </row>
    <row r="829" spans="2:15" ht="21" customHeight="1" thickBot="1" x14ac:dyDescent="0.25">
      <c r="B829" s="95"/>
      <c r="C829" s="60"/>
      <c r="D829" s="60"/>
      <c r="E829" s="60"/>
      <c r="F829" s="63"/>
      <c r="G829" s="63"/>
      <c r="H829" s="60"/>
      <c r="I829" s="100"/>
      <c r="O829" s="82"/>
    </row>
    <row r="830" spans="2:15" ht="21" customHeight="1" thickBot="1" x14ac:dyDescent="0.25">
      <c r="B830" s="95"/>
      <c r="C830" s="60"/>
      <c r="D830" s="60"/>
      <c r="E830" s="60"/>
      <c r="F830" s="63"/>
      <c r="G830" s="63"/>
      <c r="H830" s="60"/>
      <c r="I830" s="100"/>
      <c r="O830" s="82"/>
    </row>
    <row r="831" spans="2:15" ht="21" customHeight="1" thickBot="1" x14ac:dyDescent="0.25">
      <c r="B831" s="95"/>
      <c r="C831" s="60"/>
      <c r="D831" s="60"/>
      <c r="E831" s="60"/>
      <c r="F831" s="63"/>
      <c r="G831" s="63"/>
      <c r="H831" s="60"/>
      <c r="I831" s="100"/>
      <c r="O831" s="82"/>
    </row>
    <row r="832" spans="2:15" ht="21" customHeight="1" thickBot="1" x14ac:dyDescent="0.25">
      <c r="B832" s="95"/>
      <c r="C832" s="60"/>
      <c r="D832" s="60"/>
      <c r="E832" s="60"/>
      <c r="F832" s="63"/>
      <c r="G832" s="63"/>
      <c r="H832" s="60"/>
      <c r="I832" s="100"/>
      <c r="O832" s="82"/>
    </row>
    <row r="833" spans="2:15" ht="21" customHeight="1" thickBot="1" x14ac:dyDescent="0.25">
      <c r="B833" s="95"/>
      <c r="C833" s="60"/>
      <c r="D833" s="60"/>
      <c r="E833" s="60"/>
      <c r="F833" s="63"/>
      <c r="G833" s="63"/>
      <c r="H833" s="60"/>
      <c r="I833" s="100"/>
      <c r="O833" s="82"/>
    </row>
    <row r="834" spans="2:15" ht="21" customHeight="1" thickBot="1" x14ac:dyDescent="0.25">
      <c r="B834" s="95"/>
      <c r="C834" s="60"/>
      <c r="D834" s="60"/>
      <c r="E834" s="60"/>
      <c r="F834" s="63"/>
      <c r="G834" s="63"/>
      <c r="H834" s="60"/>
      <c r="I834" s="100"/>
      <c r="O834" s="82"/>
    </row>
    <row r="835" spans="2:15" ht="21" customHeight="1" thickBot="1" x14ac:dyDescent="0.25">
      <c r="B835" s="95"/>
      <c r="C835" s="60"/>
      <c r="D835" s="60"/>
      <c r="E835" s="60"/>
      <c r="F835" s="63"/>
      <c r="G835" s="63"/>
      <c r="H835" s="60"/>
      <c r="I835" s="100"/>
      <c r="O835" s="82"/>
    </row>
    <row r="836" spans="2:15" ht="21" customHeight="1" thickBot="1" x14ac:dyDescent="0.25">
      <c r="B836" s="95"/>
      <c r="C836" s="60"/>
      <c r="D836" s="60"/>
      <c r="E836" s="60"/>
      <c r="F836" s="63"/>
      <c r="G836" s="63"/>
      <c r="H836" s="60"/>
      <c r="I836" s="100"/>
      <c r="O836" s="82"/>
    </row>
    <row r="837" spans="2:15" ht="21" customHeight="1" thickBot="1" x14ac:dyDescent="0.25">
      <c r="B837" s="95"/>
      <c r="C837" s="60"/>
      <c r="D837" s="60"/>
      <c r="E837" s="60"/>
      <c r="F837" s="63"/>
      <c r="G837" s="63"/>
      <c r="H837" s="60"/>
      <c r="I837" s="100"/>
      <c r="O837" s="82"/>
    </row>
    <row r="838" spans="2:15" ht="21" customHeight="1" thickBot="1" x14ac:dyDescent="0.25">
      <c r="B838" s="95"/>
      <c r="C838" s="60"/>
      <c r="D838" s="60"/>
      <c r="E838" s="60"/>
      <c r="F838" s="63"/>
      <c r="G838" s="63"/>
      <c r="H838" s="60"/>
      <c r="I838" s="100"/>
      <c r="O838" s="82"/>
    </row>
    <row r="839" spans="2:15" ht="21" customHeight="1" thickBot="1" x14ac:dyDescent="0.25">
      <c r="B839" s="95"/>
      <c r="C839" s="60"/>
      <c r="D839" s="60"/>
      <c r="E839" s="60"/>
      <c r="F839" s="63"/>
      <c r="G839" s="63"/>
      <c r="H839" s="60"/>
      <c r="I839" s="100"/>
      <c r="O839" s="82"/>
    </row>
    <row r="840" spans="2:15" ht="21" customHeight="1" thickBot="1" x14ac:dyDescent="0.25">
      <c r="B840" s="95"/>
      <c r="C840" s="60"/>
      <c r="D840" s="60"/>
      <c r="E840" s="60"/>
      <c r="F840" s="63"/>
      <c r="G840" s="63"/>
      <c r="H840" s="60"/>
      <c r="I840" s="100"/>
      <c r="O840" s="82"/>
    </row>
    <row r="841" spans="2:15" ht="21" customHeight="1" thickBot="1" x14ac:dyDescent="0.25">
      <c r="B841" s="95"/>
      <c r="C841" s="60"/>
      <c r="D841" s="60"/>
      <c r="E841" s="60"/>
      <c r="F841" s="63"/>
      <c r="G841" s="63"/>
      <c r="H841" s="60"/>
      <c r="I841" s="100"/>
      <c r="O841" s="82"/>
    </row>
    <row r="842" spans="2:15" ht="21" customHeight="1" thickBot="1" x14ac:dyDescent="0.25">
      <c r="B842" s="95"/>
      <c r="C842" s="60"/>
      <c r="D842" s="60"/>
      <c r="E842" s="60"/>
      <c r="F842" s="63"/>
      <c r="G842" s="63"/>
      <c r="H842" s="60"/>
      <c r="I842" s="100"/>
      <c r="O842" s="82"/>
    </row>
    <row r="843" spans="2:15" ht="21" customHeight="1" thickBot="1" x14ac:dyDescent="0.25">
      <c r="B843" s="95"/>
      <c r="C843" s="60"/>
      <c r="D843" s="60"/>
      <c r="E843" s="60"/>
      <c r="F843" s="63"/>
      <c r="G843" s="63"/>
      <c r="H843" s="60"/>
      <c r="I843" s="100"/>
      <c r="O843" s="82"/>
    </row>
    <row r="844" spans="2:15" ht="21" customHeight="1" thickBot="1" x14ac:dyDescent="0.25">
      <c r="B844" s="95"/>
      <c r="C844" s="60"/>
      <c r="D844" s="60"/>
      <c r="E844" s="60"/>
      <c r="F844" s="63"/>
      <c r="G844" s="63"/>
      <c r="H844" s="60"/>
      <c r="I844" s="100"/>
      <c r="O844" s="82"/>
    </row>
    <row r="845" spans="2:15" ht="21" customHeight="1" thickBot="1" x14ac:dyDescent="0.25">
      <c r="B845" s="95"/>
      <c r="C845" s="60"/>
      <c r="D845" s="60"/>
      <c r="E845" s="60"/>
      <c r="F845" s="63"/>
      <c r="G845" s="63"/>
      <c r="H845" s="60"/>
      <c r="I845" s="100"/>
      <c r="O845" s="82"/>
    </row>
    <row r="846" spans="2:15" ht="21" customHeight="1" thickBot="1" x14ac:dyDescent="0.25">
      <c r="B846" s="95"/>
      <c r="C846" s="60"/>
      <c r="D846" s="60"/>
      <c r="E846" s="60"/>
      <c r="F846" s="63"/>
      <c r="G846" s="63"/>
      <c r="H846" s="60"/>
      <c r="I846" s="100"/>
      <c r="O846" s="82"/>
    </row>
    <row r="847" spans="2:15" ht="21" customHeight="1" thickBot="1" x14ac:dyDescent="0.25">
      <c r="B847" s="95"/>
      <c r="C847" s="60"/>
      <c r="D847" s="60"/>
      <c r="E847" s="60"/>
      <c r="F847" s="63"/>
      <c r="G847" s="63"/>
      <c r="H847" s="60"/>
      <c r="I847" s="100"/>
      <c r="O847" s="82"/>
    </row>
    <row r="848" spans="2:15" ht="21" customHeight="1" thickBot="1" x14ac:dyDescent="0.25">
      <c r="B848" s="95"/>
      <c r="C848" s="60"/>
      <c r="D848" s="60"/>
      <c r="E848" s="60"/>
      <c r="F848" s="63"/>
      <c r="G848" s="63"/>
      <c r="H848" s="60"/>
      <c r="I848" s="100"/>
      <c r="O848" s="82"/>
    </row>
    <row r="849" spans="2:15" ht="21" customHeight="1" thickBot="1" x14ac:dyDescent="0.25">
      <c r="B849" s="95"/>
      <c r="C849" s="60"/>
      <c r="D849" s="60"/>
      <c r="E849" s="60"/>
      <c r="F849" s="63"/>
      <c r="G849" s="63"/>
      <c r="H849" s="60"/>
      <c r="I849" s="100"/>
      <c r="O849" s="82"/>
    </row>
    <row r="850" spans="2:15" ht="21" customHeight="1" thickBot="1" x14ac:dyDescent="0.25">
      <c r="B850" s="95"/>
      <c r="C850" s="60"/>
      <c r="D850" s="60"/>
      <c r="E850" s="60"/>
      <c r="F850" s="63"/>
      <c r="G850" s="63"/>
      <c r="H850" s="60"/>
      <c r="I850" s="100"/>
      <c r="O850" s="82"/>
    </row>
    <row r="851" spans="2:15" ht="21" customHeight="1" thickBot="1" x14ac:dyDescent="0.25">
      <c r="B851" s="95"/>
      <c r="C851" s="60"/>
      <c r="D851" s="60"/>
      <c r="E851" s="60"/>
      <c r="F851" s="63"/>
      <c r="G851" s="63"/>
      <c r="H851" s="60"/>
      <c r="I851" s="100"/>
      <c r="O851" s="82"/>
    </row>
    <row r="852" spans="2:15" ht="21" customHeight="1" thickBot="1" x14ac:dyDescent="0.25">
      <c r="B852" s="95"/>
      <c r="C852" s="60"/>
      <c r="D852" s="60"/>
      <c r="E852" s="60"/>
      <c r="F852" s="63"/>
      <c r="G852" s="63"/>
      <c r="H852" s="60"/>
      <c r="I852" s="100"/>
      <c r="O852" s="82"/>
    </row>
    <row r="853" spans="2:15" ht="21" customHeight="1" thickBot="1" x14ac:dyDescent="0.25">
      <c r="B853" s="95"/>
      <c r="C853" s="60"/>
      <c r="D853" s="60"/>
      <c r="E853" s="60"/>
      <c r="F853" s="63"/>
      <c r="G853" s="63"/>
      <c r="H853" s="60"/>
      <c r="I853" s="100"/>
      <c r="O853" s="82"/>
    </row>
    <row r="854" spans="2:15" ht="21" customHeight="1" thickBot="1" x14ac:dyDescent="0.25">
      <c r="B854" s="95"/>
      <c r="C854" s="60"/>
      <c r="D854" s="60"/>
      <c r="E854" s="60"/>
      <c r="F854" s="63"/>
      <c r="G854" s="63"/>
      <c r="H854" s="60"/>
      <c r="I854" s="100"/>
      <c r="O854" s="82"/>
    </row>
    <row r="855" spans="2:15" ht="21" customHeight="1" thickBot="1" x14ac:dyDescent="0.25">
      <c r="B855" s="95"/>
      <c r="C855" s="60"/>
      <c r="D855" s="60"/>
      <c r="E855" s="60"/>
      <c r="F855" s="63"/>
      <c r="G855" s="63"/>
      <c r="H855" s="60"/>
      <c r="I855" s="100"/>
      <c r="O855" s="82"/>
    </row>
    <row r="856" spans="2:15" ht="21" customHeight="1" thickBot="1" x14ac:dyDescent="0.25">
      <c r="B856" s="95"/>
      <c r="C856" s="60"/>
      <c r="D856" s="60"/>
      <c r="E856" s="60"/>
      <c r="F856" s="63"/>
      <c r="G856" s="63"/>
      <c r="H856" s="60"/>
      <c r="I856" s="100"/>
      <c r="O856" s="82"/>
    </row>
    <row r="857" spans="2:15" ht="21" customHeight="1" thickBot="1" x14ac:dyDescent="0.25">
      <c r="B857" s="95"/>
      <c r="C857" s="60"/>
      <c r="D857" s="60"/>
      <c r="E857" s="60"/>
      <c r="F857" s="63"/>
      <c r="G857" s="63"/>
      <c r="H857" s="60"/>
      <c r="I857" s="100"/>
      <c r="O857" s="82"/>
    </row>
    <row r="858" spans="2:15" ht="21" customHeight="1" thickBot="1" x14ac:dyDescent="0.25">
      <c r="B858" s="95"/>
      <c r="C858" s="60"/>
      <c r="D858" s="60"/>
      <c r="E858" s="60"/>
      <c r="F858" s="63"/>
      <c r="G858" s="63"/>
      <c r="H858" s="60"/>
      <c r="I858" s="100"/>
      <c r="O858" s="82"/>
    </row>
    <row r="859" spans="2:15" ht="21" customHeight="1" thickBot="1" x14ac:dyDescent="0.25">
      <c r="B859" s="95"/>
      <c r="C859" s="60"/>
      <c r="D859" s="60"/>
      <c r="E859" s="60"/>
      <c r="F859" s="63"/>
      <c r="G859" s="63"/>
      <c r="H859" s="60"/>
      <c r="I859" s="100"/>
      <c r="O859" s="82"/>
    </row>
    <row r="860" spans="2:15" ht="21" customHeight="1" thickBot="1" x14ac:dyDescent="0.25">
      <c r="B860" s="95"/>
      <c r="C860" s="60"/>
      <c r="D860" s="60"/>
      <c r="E860" s="60"/>
      <c r="F860" s="63"/>
      <c r="G860" s="63"/>
      <c r="H860" s="60"/>
      <c r="I860" s="100"/>
      <c r="O860" s="82"/>
    </row>
    <row r="861" spans="2:15" ht="21" customHeight="1" thickBot="1" x14ac:dyDescent="0.25">
      <c r="B861" s="95"/>
      <c r="C861" s="60"/>
      <c r="D861" s="60"/>
      <c r="E861" s="60"/>
      <c r="F861" s="63"/>
      <c r="G861" s="63"/>
      <c r="H861" s="60"/>
      <c r="I861" s="100"/>
      <c r="O861" s="82"/>
    </row>
    <row r="862" spans="2:15" ht="21" customHeight="1" thickBot="1" x14ac:dyDescent="0.25">
      <c r="B862" s="95"/>
      <c r="C862" s="60"/>
      <c r="D862" s="60"/>
      <c r="E862" s="60"/>
      <c r="F862" s="63"/>
      <c r="G862" s="63"/>
      <c r="H862" s="60"/>
      <c r="I862" s="100"/>
      <c r="O862" s="82"/>
    </row>
    <row r="863" spans="2:15" ht="21" customHeight="1" thickBot="1" x14ac:dyDescent="0.25">
      <c r="B863" s="95"/>
      <c r="C863" s="60"/>
      <c r="D863" s="60"/>
      <c r="E863" s="60"/>
      <c r="F863" s="63"/>
      <c r="G863" s="63"/>
      <c r="H863" s="60"/>
      <c r="I863" s="100"/>
      <c r="O863" s="82"/>
    </row>
    <row r="864" spans="2:15" ht="21" customHeight="1" thickBot="1" x14ac:dyDescent="0.25">
      <c r="B864" s="95"/>
      <c r="C864" s="60"/>
      <c r="D864" s="60"/>
      <c r="E864" s="60"/>
      <c r="F864" s="63"/>
      <c r="G864" s="63"/>
      <c r="H864" s="60"/>
      <c r="I864" s="100"/>
      <c r="O864" s="82"/>
    </row>
    <row r="865" spans="2:15" ht="21" customHeight="1" thickBot="1" x14ac:dyDescent="0.25">
      <c r="B865" s="95"/>
      <c r="C865" s="60"/>
      <c r="D865" s="60"/>
      <c r="E865" s="60"/>
      <c r="F865" s="63"/>
      <c r="G865" s="63"/>
      <c r="H865" s="60"/>
      <c r="I865" s="100"/>
      <c r="O865" s="82"/>
    </row>
    <row r="866" spans="2:15" ht="21" customHeight="1" thickBot="1" x14ac:dyDescent="0.25">
      <c r="B866" s="95"/>
      <c r="C866" s="60"/>
      <c r="D866" s="60"/>
      <c r="E866" s="60"/>
      <c r="F866" s="63"/>
      <c r="G866" s="63"/>
      <c r="H866" s="60"/>
      <c r="I866" s="100"/>
      <c r="O866" s="82"/>
    </row>
    <row r="867" spans="2:15" ht="21" customHeight="1" thickBot="1" x14ac:dyDescent="0.25">
      <c r="B867" s="95"/>
      <c r="C867" s="60"/>
      <c r="D867" s="60"/>
      <c r="E867" s="60"/>
      <c r="F867" s="63"/>
      <c r="G867" s="63"/>
      <c r="H867" s="60"/>
      <c r="I867" s="100"/>
      <c r="O867" s="82"/>
    </row>
    <row r="868" spans="2:15" ht="21" customHeight="1" thickBot="1" x14ac:dyDescent="0.25">
      <c r="B868" s="95"/>
      <c r="C868" s="60"/>
      <c r="D868" s="60"/>
      <c r="E868" s="60"/>
      <c r="F868" s="63"/>
      <c r="G868" s="63"/>
      <c r="H868" s="60"/>
      <c r="I868" s="100"/>
      <c r="O868" s="82"/>
    </row>
    <row r="869" spans="2:15" ht="21" customHeight="1" thickBot="1" x14ac:dyDescent="0.25">
      <c r="B869" s="95"/>
      <c r="C869" s="60"/>
      <c r="D869" s="60"/>
      <c r="E869" s="60"/>
      <c r="F869" s="63"/>
      <c r="G869" s="63"/>
      <c r="H869" s="60"/>
      <c r="I869" s="100"/>
      <c r="O869" s="82"/>
    </row>
    <row r="870" spans="2:15" ht="21" customHeight="1" thickBot="1" x14ac:dyDescent="0.25">
      <c r="B870" s="95"/>
      <c r="C870" s="60"/>
      <c r="D870" s="60"/>
      <c r="E870" s="60"/>
      <c r="F870" s="63"/>
      <c r="G870" s="63"/>
      <c r="H870" s="60"/>
      <c r="I870" s="100"/>
      <c r="O870" s="82"/>
    </row>
    <row r="871" spans="2:15" ht="21" customHeight="1" thickBot="1" x14ac:dyDescent="0.25">
      <c r="B871" s="95"/>
      <c r="C871" s="60"/>
      <c r="D871" s="60"/>
      <c r="E871" s="60"/>
      <c r="F871" s="63"/>
      <c r="G871" s="63"/>
      <c r="H871" s="60"/>
      <c r="I871" s="100"/>
      <c r="O871" s="82"/>
    </row>
    <row r="872" spans="2:15" ht="21" customHeight="1" thickBot="1" x14ac:dyDescent="0.25">
      <c r="B872" s="95"/>
      <c r="C872" s="60"/>
      <c r="D872" s="60"/>
      <c r="E872" s="60"/>
      <c r="F872" s="63"/>
      <c r="G872" s="63"/>
      <c r="H872" s="60"/>
      <c r="I872" s="100"/>
      <c r="O872" s="82"/>
    </row>
    <row r="873" spans="2:15" ht="21" customHeight="1" thickBot="1" x14ac:dyDescent="0.25">
      <c r="B873" s="95"/>
      <c r="C873" s="60"/>
      <c r="D873" s="60"/>
      <c r="E873" s="60"/>
      <c r="F873" s="63"/>
      <c r="G873" s="63"/>
      <c r="H873" s="60"/>
      <c r="I873" s="100"/>
      <c r="O873" s="82"/>
    </row>
    <row r="874" spans="2:15" ht="21" customHeight="1" thickBot="1" x14ac:dyDescent="0.25">
      <c r="B874" s="95"/>
      <c r="C874" s="60"/>
      <c r="D874" s="60"/>
      <c r="E874" s="60"/>
      <c r="F874" s="63"/>
      <c r="G874" s="63"/>
      <c r="H874" s="60"/>
      <c r="I874" s="100"/>
      <c r="O874" s="82"/>
    </row>
    <row r="875" spans="2:15" ht="21" customHeight="1" thickBot="1" x14ac:dyDescent="0.25">
      <c r="B875" s="95"/>
      <c r="C875" s="60"/>
      <c r="D875" s="60"/>
      <c r="E875" s="60"/>
      <c r="F875" s="63"/>
      <c r="G875" s="63"/>
      <c r="H875" s="60"/>
      <c r="I875" s="100"/>
      <c r="O875" s="82"/>
    </row>
    <row r="876" spans="2:15" ht="21" customHeight="1" thickBot="1" x14ac:dyDescent="0.25">
      <c r="B876" s="95"/>
      <c r="C876" s="60"/>
      <c r="D876" s="60"/>
      <c r="E876" s="60"/>
      <c r="F876" s="63"/>
      <c r="G876" s="63"/>
      <c r="H876" s="60"/>
      <c r="I876" s="100"/>
      <c r="O876" s="82"/>
    </row>
    <row r="877" spans="2:15" ht="21" customHeight="1" thickBot="1" x14ac:dyDescent="0.25">
      <c r="B877" s="95"/>
      <c r="C877" s="60"/>
      <c r="D877" s="60"/>
      <c r="E877" s="60"/>
      <c r="F877" s="63"/>
      <c r="G877" s="63"/>
      <c r="H877" s="60"/>
      <c r="I877" s="100"/>
      <c r="O877" s="82"/>
    </row>
    <row r="878" spans="2:15" ht="21" customHeight="1" thickBot="1" x14ac:dyDescent="0.25">
      <c r="B878" s="95"/>
      <c r="C878" s="60"/>
      <c r="D878" s="60"/>
      <c r="E878" s="60"/>
      <c r="F878" s="63"/>
      <c r="G878" s="63"/>
      <c r="H878" s="60"/>
      <c r="I878" s="100"/>
      <c r="O878" s="82"/>
    </row>
    <row r="879" spans="2:15" ht="21" customHeight="1" thickBot="1" x14ac:dyDescent="0.25">
      <c r="B879" s="95"/>
      <c r="C879" s="60"/>
      <c r="D879" s="60"/>
      <c r="E879" s="60"/>
      <c r="F879" s="63"/>
      <c r="G879" s="63"/>
      <c r="H879" s="60"/>
      <c r="I879" s="100"/>
      <c r="O879" s="82"/>
    </row>
    <row r="880" spans="2:15" ht="21" customHeight="1" thickBot="1" x14ac:dyDescent="0.25">
      <c r="B880" s="95"/>
      <c r="C880" s="60"/>
      <c r="D880" s="60"/>
      <c r="E880" s="60"/>
      <c r="F880" s="63"/>
      <c r="G880" s="63"/>
      <c r="H880" s="60"/>
      <c r="I880" s="100"/>
      <c r="O880" s="82"/>
    </row>
    <row r="881" spans="2:15" ht="21" customHeight="1" thickBot="1" x14ac:dyDescent="0.25">
      <c r="B881" s="95"/>
      <c r="C881" s="60"/>
      <c r="D881" s="60"/>
      <c r="E881" s="60"/>
      <c r="F881" s="63"/>
      <c r="G881" s="63"/>
      <c r="H881" s="60"/>
      <c r="I881" s="100"/>
      <c r="O881" s="82"/>
    </row>
    <row r="882" spans="2:15" ht="21" customHeight="1" thickBot="1" x14ac:dyDescent="0.25">
      <c r="B882" s="95"/>
      <c r="C882" s="60"/>
      <c r="D882" s="60"/>
      <c r="E882" s="60"/>
      <c r="F882" s="63"/>
      <c r="G882" s="63"/>
      <c r="H882" s="60"/>
      <c r="I882" s="100"/>
      <c r="O882" s="82"/>
    </row>
    <row r="883" spans="2:15" ht="21" customHeight="1" thickBot="1" x14ac:dyDescent="0.25">
      <c r="B883" s="95"/>
      <c r="C883" s="60"/>
      <c r="D883" s="60"/>
      <c r="E883" s="60"/>
      <c r="F883" s="63"/>
      <c r="G883" s="63"/>
      <c r="H883" s="60"/>
      <c r="I883" s="100"/>
      <c r="O883" s="82"/>
    </row>
    <row r="884" spans="2:15" ht="21" customHeight="1" thickBot="1" x14ac:dyDescent="0.25">
      <c r="B884" s="95"/>
      <c r="C884" s="60"/>
      <c r="D884" s="60"/>
      <c r="E884" s="60"/>
      <c r="F884" s="63"/>
      <c r="G884" s="63"/>
      <c r="H884" s="60"/>
      <c r="I884" s="100"/>
      <c r="O884" s="82"/>
    </row>
    <row r="885" spans="2:15" ht="21" customHeight="1" thickBot="1" x14ac:dyDescent="0.25">
      <c r="B885" s="95"/>
      <c r="C885" s="60"/>
      <c r="D885" s="60"/>
      <c r="E885" s="60"/>
      <c r="F885" s="63"/>
      <c r="G885" s="63"/>
      <c r="H885" s="60"/>
      <c r="I885" s="100"/>
      <c r="O885" s="82"/>
    </row>
    <row r="886" spans="2:15" ht="21" customHeight="1" thickBot="1" x14ac:dyDescent="0.25">
      <c r="B886" s="95"/>
      <c r="C886" s="60"/>
      <c r="D886" s="60"/>
      <c r="E886" s="60"/>
      <c r="F886" s="63"/>
      <c r="G886" s="63"/>
      <c r="H886" s="60"/>
      <c r="I886" s="100"/>
      <c r="O886" s="82"/>
    </row>
    <row r="887" spans="2:15" ht="21" customHeight="1" thickBot="1" x14ac:dyDescent="0.25">
      <c r="B887" s="95"/>
      <c r="C887" s="60"/>
      <c r="D887" s="60"/>
      <c r="E887" s="60"/>
      <c r="F887" s="63"/>
      <c r="G887" s="63"/>
      <c r="H887" s="60"/>
      <c r="I887" s="100"/>
      <c r="O887" s="82"/>
    </row>
    <row r="888" spans="2:15" ht="21" customHeight="1" thickBot="1" x14ac:dyDescent="0.25">
      <c r="B888" s="95"/>
      <c r="C888" s="60"/>
      <c r="D888" s="60"/>
      <c r="E888" s="60"/>
      <c r="F888" s="63"/>
      <c r="G888" s="63"/>
      <c r="H888" s="60"/>
      <c r="I888" s="100"/>
      <c r="O888" s="82"/>
    </row>
    <row r="889" spans="2:15" ht="21" customHeight="1" thickBot="1" x14ac:dyDescent="0.25">
      <c r="B889" s="95"/>
      <c r="C889" s="60"/>
      <c r="D889" s="60"/>
      <c r="E889" s="60"/>
      <c r="F889" s="63"/>
      <c r="G889" s="63"/>
      <c r="H889" s="60"/>
      <c r="I889" s="100"/>
      <c r="O889" s="82"/>
    </row>
    <row r="890" spans="2:15" ht="21" customHeight="1" thickBot="1" x14ac:dyDescent="0.25">
      <c r="B890" s="95"/>
      <c r="C890" s="60"/>
      <c r="D890" s="60"/>
      <c r="E890" s="60"/>
      <c r="F890" s="63"/>
      <c r="G890" s="63"/>
      <c r="H890" s="60"/>
      <c r="I890" s="100"/>
      <c r="O890" s="82"/>
    </row>
    <row r="891" spans="2:15" ht="21" customHeight="1" thickBot="1" x14ac:dyDescent="0.25">
      <c r="B891" s="95"/>
      <c r="C891" s="60"/>
      <c r="D891" s="60"/>
      <c r="E891" s="60"/>
      <c r="F891" s="63"/>
      <c r="G891" s="63"/>
      <c r="H891" s="60"/>
      <c r="I891" s="100"/>
      <c r="O891" s="82"/>
    </row>
    <row r="892" spans="2:15" ht="21" customHeight="1" thickBot="1" x14ac:dyDescent="0.25">
      <c r="B892" s="95"/>
      <c r="C892" s="60"/>
      <c r="D892" s="60"/>
      <c r="E892" s="60"/>
      <c r="F892" s="63"/>
      <c r="G892" s="63"/>
      <c r="H892" s="60"/>
      <c r="I892" s="100"/>
      <c r="O892" s="82"/>
    </row>
    <row r="893" spans="2:15" ht="21" customHeight="1" thickBot="1" x14ac:dyDescent="0.25">
      <c r="B893" s="95"/>
      <c r="C893" s="60"/>
      <c r="D893" s="60"/>
      <c r="E893" s="60"/>
      <c r="F893" s="63"/>
      <c r="G893" s="63"/>
      <c r="H893" s="60"/>
      <c r="I893" s="100"/>
      <c r="O893" s="82"/>
    </row>
    <row r="894" spans="2:15" ht="21" customHeight="1" thickBot="1" x14ac:dyDescent="0.25">
      <c r="B894" s="95"/>
      <c r="C894" s="60"/>
      <c r="D894" s="60"/>
      <c r="E894" s="60"/>
      <c r="F894" s="63"/>
      <c r="G894" s="63"/>
      <c r="H894" s="60"/>
      <c r="I894" s="100"/>
      <c r="O894" s="82"/>
    </row>
    <row r="895" spans="2:15" ht="21" customHeight="1" thickBot="1" x14ac:dyDescent="0.25">
      <c r="B895" s="95"/>
      <c r="C895" s="60"/>
      <c r="D895" s="60"/>
      <c r="E895" s="60"/>
      <c r="F895" s="63"/>
      <c r="G895" s="63"/>
      <c r="H895" s="60"/>
      <c r="I895" s="100"/>
      <c r="O895" s="82"/>
    </row>
    <row r="896" spans="2:15" ht="21" customHeight="1" thickBot="1" x14ac:dyDescent="0.25">
      <c r="B896" s="95"/>
      <c r="C896" s="60"/>
      <c r="D896" s="60"/>
      <c r="E896" s="60"/>
      <c r="F896" s="63"/>
      <c r="G896" s="63"/>
      <c r="H896" s="60"/>
      <c r="I896" s="100"/>
      <c r="O896" s="82"/>
    </row>
    <row r="897" spans="2:15" ht="21" customHeight="1" thickBot="1" x14ac:dyDescent="0.25">
      <c r="B897" s="95"/>
      <c r="C897" s="60"/>
      <c r="D897" s="60"/>
      <c r="E897" s="60"/>
      <c r="F897" s="63"/>
      <c r="G897" s="63"/>
      <c r="H897" s="60"/>
      <c r="I897" s="100"/>
      <c r="O897" s="82"/>
    </row>
    <row r="898" spans="2:15" ht="21" customHeight="1" thickBot="1" x14ac:dyDescent="0.25">
      <c r="B898" s="95"/>
      <c r="C898" s="60"/>
      <c r="D898" s="60"/>
      <c r="E898" s="60"/>
      <c r="F898" s="63"/>
      <c r="G898" s="63"/>
      <c r="H898" s="60"/>
      <c r="I898" s="100"/>
      <c r="O898" s="82"/>
    </row>
    <row r="899" spans="2:15" ht="21" customHeight="1" thickBot="1" x14ac:dyDescent="0.25">
      <c r="B899" s="95"/>
      <c r="C899" s="60"/>
      <c r="D899" s="60"/>
      <c r="E899" s="60"/>
      <c r="F899" s="63"/>
      <c r="G899" s="63"/>
      <c r="H899" s="60"/>
      <c r="I899" s="100"/>
      <c r="O899" s="82"/>
    </row>
    <row r="900" spans="2:15" ht="21" customHeight="1" thickBot="1" x14ac:dyDescent="0.25">
      <c r="B900" s="95"/>
      <c r="C900" s="60"/>
      <c r="D900" s="60"/>
      <c r="E900" s="60"/>
      <c r="F900" s="63"/>
      <c r="G900" s="63"/>
      <c r="H900" s="60"/>
      <c r="I900" s="100"/>
      <c r="O900" s="82"/>
    </row>
    <row r="901" spans="2:15" ht="21" customHeight="1" thickBot="1" x14ac:dyDescent="0.25">
      <c r="B901" s="95"/>
      <c r="C901" s="60"/>
      <c r="D901" s="60"/>
      <c r="E901" s="60"/>
      <c r="F901" s="63"/>
      <c r="G901" s="63"/>
      <c r="H901" s="60"/>
      <c r="I901" s="100"/>
      <c r="O901" s="82"/>
    </row>
    <row r="902" spans="2:15" ht="21" customHeight="1" thickBot="1" x14ac:dyDescent="0.25">
      <c r="B902" s="95"/>
      <c r="C902" s="60"/>
      <c r="D902" s="60"/>
      <c r="E902" s="60"/>
      <c r="F902" s="63"/>
      <c r="G902" s="63"/>
      <c r="H902" s="60"/>
      <c r="I902" s="100"/>
      <c r="O902" s="82"/>
    </row>
    <row r="903" spans="2:15" ht="21" customHeight="1" thickBot="1" x14ac:dyDescent="0.25">
      <c r="B903" s="95"/>
      <c r="C903" s="60"/>
      <c r="D903" s="60"/>
      <c r="E903" s="60"/>
      <c r="F903" s="63"/>
      <c r="G903" s="63"/>
      <c r="H903" s="60"/>
      <c r="I903" s="100"/>
      <c r="O903" s="82"/>
    </row>
    <row r="904" spans="2:15" ht="21" customHeight="1" thickBot="1" x14ac:dyDescent="0.25">
      <c r="B904" s="95"/>
      <c r="C904" s="60"/>
      <c r="D904" s="60"/>
      <c r="E904" s="60"/>
      <c r="F904" s="63"/>
      <c r="G904" s="63"/>
      <c r="H904" s="60"/>
      <c r="I904" s="100"/>
      <c r="O904" s="82"/>
    </row>
    <row r="905" spans="2:15" ht="21" customHeight="1" thickBot="1" x14ac:dyDescent="0.25">
      <c r="B905" s="95"/>
      <c r="C905" s="60"/>
      <c r="D905" s="60"/>
      <c r="E905" s="60"/>
      <c r="F905" s="63"/>
      <c r="G905" s="63"/>
      <c r="H905" s="60"/>
      <c r="I905" s="100"/>
      <c r="O905" s="82"/>
    </row>
    <row r="906" spans="2:15" ht="21" customHeight="1" thickBot="1" x14ac:dyDescent="0.25">
      <c r="B906" s="95"/>
      <c r="C906" s="60"/>
      <c r="D906" s="60"/>
      <c r="E906" s="60"/>
      <c r="F906" s="63"/>
      <c r="G906" s="63"/>
      <c r="H906" s="60"/>
      <c r="I906" s="100"/>
      <c r="O906" s="82"/>
    </row>
    <row r="907" spans="2:15" ht="21" customHeight="1" thickBot="1" x14ac:dyDescent="0.25">
      <c r="B907" s="95"/>
      <c r="C907" s="60"/>
      <c r="D907" s="60"/>
      <c r="E907" s="60"/>
      <c r="F907" s="63"/>
      <c r="G907" s="63"/>
      <c r="H907" s="60"/>
      <c r="I907" s="100"/>
      <c r="O907" s="82"/>
    </row>
    <row r="908" spans="2:15" ht="21" customHeight="1" thickBot="1" x14ac:dyDescent="0.25">
      <c r="B908" s="95"/>
      <c r="C908" s="60"/>
      <c r="D908" s="60"/>
      <c r="E908" s="60"/>
      <c r="F908" s="63"/>
      <c r="G908" s="63"/>
      <c r="H908" s="60"/>
      <c r="I908" s="100"/>
      <c r="O908" s="82"/>
    </row>
    <row r="909" spans="2:15" ht="21" customHeight="1" thickBot="1" x14ac:dyDescent="0.25">
      <c r="B909" s="95"/>
      <c r="C909" s="60"/>
      <c r="D909" s="60"/>
      <c r="E909" s="60"/>
      <c r="F909" s="63"/>
      <c r="G909" s="63"/>
      <c r="H909" s="60"/>
      <c r="I909" s="100"/>
      <c r="O909" s="82"/>
    </row>
    <row r="910" spans="2:15" ht="21" customHeight="1" thickBot="1" x14ac:dyDescent="0.25">
      <c r="B910" s="95"/>
      <c r="C910" s="60"/>
      <c r="D910" s="60"/>
      <c r="E910" s="60"/>
      <c r="F910" s="63"/>
      <c r="G910" s="63"/>
      <c r="H910" s="60"/>
      <c r="I910" s="100"/>
      <c r="O910" s="82"/>
    </row>
    <row r="911" spans="2:15" ht="21" customHeight="1" thickBot="1" x14ac:dyDescent="0.25">
      <c r="B911" s="95"/>
      <c r="C911" s="60"/>
      <c r="D911" s="60"/>
      <c r="E911" s="60"/>
      <c r="F911" s="63"/>
      <c r="G911" s="63"/>
      <c r="H911" s="60"/>
      <c r="I911" s="100"/>
      <c r="O911" s="82"/>
    </row>
    <row r="912" spans="2:15" ht="21" customHeight="1" thickBot="1" x14ac:dyDescent="0.25">
      <c r="B912" s="95"/>
      <c r="C912" s="60"/>
      <c r="D912" s="60"/>
      <c r="E912" s="60"/>
      <c r="F912" s="63"/>
      <c r="G912" s="63"/>
      <c r="H912" s="60"/>
      <c r="I912" s="100"/>
      <c r="O912" s="82"/>
    </row>
    <row r="913" spans="2:15" ht="21" customHeight="1" thickBot="1" x14ac:dyDescent="0.25">
      <c r="B913" s="95"/>
      <c r="C913" s="60"/>
      <c r="D913" s="60"/>
      <c r="E913" s="60"/>
      <c r="F913" s="63"/>
      <c r="G913" s="63"/>
      <c r="H913" s="60"/>
      <c r="I913" s="100"/>
      <c r="O913" s="82"/>
    </row>
    <row r="914" spans="2:15" ht="21" customHeight="1" thickBot="1" x14ac:dyDescent="0.25">
      <c r="B914" s="95"/>
      <c r="C914" s="60"/>
      <c r="D914" s="60"/>
      <c r="E914" s="60"/>
      <c r="F914" s="63"/>
      <c r="G914" s="63"/>
      <c r="H914" s="60"/>
      <c r="I914" s="100"/>
      <c r="O914" s="82"/>
    </row>
    <row r="915" spans="2:15" ht="21" customHeight="1" thickBot="1" x14ac:dyDescent="0.25">
      <c r="B915" s="95"/>
      <c r="C915" s="60"/>
      <c r="D915" s="60"/>
      <c r="E915" s="60"/>
      <c r="F915" s="63"/>
      <c r="G915" s="63"/>
      <c r="H915" s="60"/>
      <c r="I915" s="100"/>
      <c r="O915" s="82"/>
    </row>
    <row r="916" spans="2:15" ht="21" customHeight="1" thickBot="1" x14ac:dyDescent="0.25">
      <c r="B916" s="95"/>
      <c r="C916" s="60"/>
      <c r="D916" s="60"/>
      <c r="E916" s="60"/>
      <c r="F916" s="63"/>
      <c r="G916" s="63"/>
      <c r="H916" s="60"/>
      <c r="I916" s="100"/>
      <c r="O916" s="82"/>
    </row>
    <row r="917" spans="2:15" ht="21" customHeight="1" thickBot="1" x14ac:dyDescent="0.25">
      <c r="B917" s="95"/>
      <c r="C917" s="60"/>
      <c r="D917" s="60"/>
      <c r="E917" s="60"/>
      <c r="F917" s="63"/>
      <c r="G917" s="63"/>
      <c r="H917" s="60"/>
      <c r="I917" s="100"/>
      <c r="O917" s="82"/>
    </row>
    <row r="918" spans="2:15" ht="21" customHeight="1" thickBot="1" x14ac:dyDescent="0.25">
      <c r="B918" s="95"/>
      <c r="C918" s="60"/>
      <c r="D918" s="60"/>
      <c r="E918" s="60"/>
      <c r="F918" s="63"/>
      <c r="G918" s="63"/>
      <c r="H918" s="60"/>
      <c r="I918" s="100"/>
      <c r="O918" s="82"/>
    </row>
    <row r="919" spans="2:15" ht="21" customHeight="1" thickBot="1" x14ac:dyDescent="0.25">
      <c r="B919" s="95"/>
      <c r="C919" s="60"/>
      <c r="D919" s="60"/>
      <c r="E919" s="60"/>
      <c r="F919" s="63"/>
      <c r="G919" s="63"/>
      <c r="H919" s="60"/>
      <c r="I919" s="100"/>
      <c r="O919" s="82"/>
    </row>
    <row r="920" spans="2:15" ht="21" customHeight="1" thickBot="1" x14ac:dyDescent="0.25">
      <c r="B920" s="95"/>
      <c r="C920" s="60"/>
      <c r="D920" s="60"/>
      <c r="E920" s="60"/>
      <c r="F920" s="63"/>
      <c r="G920" s="63"/>
      <c r="H920" s="60"/>
      <c r="I920" s="100"/>
      <c r="O920" s="82"/>
    </row>
    <row r="921" spans="2:15" ht="21" customHeight="1" thickBot="1" x14ac:dyDescent="0.25">
      <c r="B921" s="95"/>
      <c r="C921" s="60"/>
      <c r="D921" s="60"/>
      <c r="E921" s="60"/>
      <c r="F921" s="63"/>
      <c r="G921" s="63"/>
      <c r="H921" s="60"/>
      <c r="I921" s="100"/>
      <c r="O921" s="82"/>
    </row>
    <row r="922" spans="2:15" ht="21" customHeight="1" thickBot="1" x14ac:dyDescent="0.25">
      <c r="B922" s="95"/>
      <c r="C922" s="60"/>
      <c r="D922" s="60"/>
      <c r="E922" s="60"/>
      <c r="F922" s="63"/>
      <c r="G922" s="63"/>
      <c r="H922" s="60"/>
      <c r="I922" s="100"/>
      <c r="O922" s="82"/>
    </row>
    <row r="923" spans="2:15" ht="21" customHeight="1" thickBot="1" x14ac:dyDescent="0.25">
      <c r="B923" s="95"/>
      <c r="C923" s="60"/>
      <c r="D923" s="60"/>
      <c r="E923" s="60"/>
      <c r="F923" s="63"/>
      <c r="G923" s="63"/>
      <c r="H923" s="60"/>
      <c r="I923" s="100"/>
      <c r="O923" s="82"/>
    </row>
    <row r="924" spans="2:15" ht="21" customHeight="1" thickBot="1" x14ac:dyDescent="0.25">
      <c r="B924" s="95"/>
      <c r="C924" s="60"/>
      <c r="D924" s="60"/>
      <c r="E924" s="60"/>
      <c r="F924" s="63"/>
      <c r="G924" s="63"/>
      <c r="H924" s="60"/>
      <c r="I924" s="100"/>
      <c r="O924" s="82"/>
    </row>
    <row r="925" spans="2:15" ht="21" customHeight="1" thickBot="1" x14ac:dyDescent="0.25">
      <c r="B925" s="95"/>
      <c r="C925" s="60"/>
      <c r="D925" s="60"/>
      <c r="E925" s="60"/>
      <c r="F925" s="63"/>
      <c r="G925" s="63"/>
      <c r="H925" s="60"/>
      <c r="I925" s="100"/>
      <c r="O925" s="82"/>
    </row>
    <row r="926" spans="2:15" ht="21" customHeight="1" thickBot="1" x14ac:dyDescent="0.25">
      <c r="B926" s="95"/>
      <c r="C926" s="60"/>
      <c r="D926" s="60"/>
      <c r="E926" s="60"/>
      <c r="F926" s="63"/>
      <c r="G926" s="63"/>
      <c r="H926" s="60"/>
      <c r="I926" s="100"/>
      <c r="O926" s="82"/>
    </row>
    <row r="927" spans="2:15" ht="21" customHeight="1" thickBot="1" x14ac:dyDescent="0.25">
      <c r="B927" s="95"/>
      <c r="C927" s="60"/>
      <c r="D927" s="60"/>
      <c r="E927" s="60"/>
      <c r="F927" s="63"/>
      <c r="G927" s="63"/>
      <c r="H927" s="60"/>
      <c r="I927" s="100"/>
      <c r="O927" s="82"/>
    </row>
    <row r="928" spans="2:15" ht="21" customHeight="1" thickBot="1" x14ac:dyDescent="0.25">
      <c r="B928" s="95"/>
      <c r="C928" s="60"/>
      <c r="D928" s="60"/>
      <c r="E928" s="60"/>
      <c r="F928" s="63"/>
      <c r="G928" s="63"/>
      <c r="H928" s="60"/>
      <c r="I928" s="100"/>
      <c r="O928" s="82"/>
    </row>
    <row r="929" spans="2:15" ht="21" customHeight="1" thickBot="1" x14ac:dyDescent="0.25">
      <c r="B929" s="95"/>
      <c r="C929" s="60"/>
      <c r="D929" s="60"/>
      <c r="E929" s="60"/>
      <c r="F929" s="63"/>
      <c r="G929" s="63"/>
      <c r="H929" s="60"/>
      <c r="I929" s="100"/>
      <c r="O929" s="82"/>
    </row>
    <row r="930" spans="2:15" ht="21" customHeight="1" thickBot="1" x14ac:dyDescent="0.25">
      <c r="B930" s="95"/>
      <c r="C930" s="60"/>
      <c r="D930" s="60"/>
      <c r="E930" s="60"/>
      <c r="F930" s="63"/>
      <c r="G930" s="63"/>
      <c r="H930" s="60"/>
      <c r="I930" s="100"/>
      <c r="O930" s="82"/>
    </row>
    <row r="931" spans="2:15" ht="21" customHeight="1" thickBot="1" x14ac:dyDescent="0.25">
      <c r="B931" s="95"/>
      <c r="C931" s="60"/>
      <c r="D931" s="60"/>
      <c r="E931" s="60"/>
      <c r="F931" s="63"/>
      <c r="G931" s="63"/>
      <c r="H931" s="60"/>
      <c r="I931" s="100"/>
      <c r="O931" s="82"/>
    </row>
    <row r="932" spans="2:15" ht="21" customHeight="1" thickBot="1" x14ac:dyDescent="0.25">
      <c r="B932" s="95"/>
      <c r="C932" s="60"/>
      <c r="D932" s="60"/>
      <c r="E932" s="60"/>
      <c r="F932" s="63"/>
      <c r="G932" s="63"/>
      <c r="H932" s="60"/>
      <c r="I932" s="100"/>
      <c r="O932" s="82"/>
    </row>
    <row r="933" spans="2:15" ht="21" customHeight="1" thickBot="1" x14ac:dyDescent="0.25">
      <c r="B933" s="95"/>
      <c r="C933" s="60"/>
      <c r="D933" s="60"/>
      <c r="E933" s="60"/>
      <c r="F933" s="63"/>
      <c r="G933" s="63"/>
      <c r="H933" s="60"/>
      <c r="I933" s="100"/>
      <c r="O933" s="82"/>
    </row>
    <row r="934" spans="2:15" ht="21" customHeight="1" thickBot="1" x14ac:dyDescent="0.25">
      <c r="B934" s="95"/>
      <c r="C934" s="60"/>
      <c r="D934" s="60"/>
      <c r="E934" s="60"/>
      <c r="F934" s="63"/>
      <c r="G934" s="63"/>
      <c r="H934" s="60"/>
      <c r="I934" s="100"/>
      <c r="O934" s="82"/>
    </row>
    <row r="935" spans="2:15" ht="21" customHeight="1" thickBot="1" x14ac:dyDescent="0.25">
      <c r="B935" s="95"/>
      <c r="C935" s="60"/>
      <c r="D935" s="60"/>
      <c r="E935" s="60"/>
      <c r="F935" s="63"/>
      <c r="G935" s="63"/>
      <c r="H935" s="60"/>
      <c r="I935" s="100"/>
      <c r="O935" s="82"/>
    </row>
    <row r="936" spans="2:15" ht="21" customHeight="1" thickBot="1" x14ac:dyDescent="0.25">
      <c r="B936" s="95"/>
      <c r="C936" s="60"/>
      <c r="D936" s="60"/>
      <c r="E936" s="60"/>
      <c r="F936" s="63"/>
      <c r="G936" s="63"/>
      <c r="H936" s="60"/>
      <c r="I936" s="100"/>
      <c r="O936" s="82"/>
    </row>
    <row r="937" spans="2:15" ht="21" customHeight="1" thickBot="1" x14ac:dyDescent="0.25">
      <c r="B937" s="95"/>
      <c r="C937" s="60"/>
      <c r="D937" s="60"/>
      <c r="E937" s="60"/>
      <c r="F937" s="63"/>
      <c r="G937" s="63"/>
      <c r="H937" s="60"/>
      <c r="I937" s="100"/>
      <c r="O937" s="82"/>
    </row>
    <row r="938" spans="2:15" ht="21" customHeight="1" thickBot="1" x14ac:dyDescent="0.25">
      <c r="B938" s="95"/>
      <c r="C938" s="60"/>
      <c r="D938" s="60"/>
      <c r="E938" s="60"/>
      <c r="F938" s="63"/>
      <c r="G938" s="63"/>
      <c r="H938" s="60"/>
      <c r="I938" s="100"/>
      <c r="O938" s="82"/>
    </row>
    <row r="939" spans="2:15" ht="21" customHeight="1" thickBot="1" x14ac:dyDescent="0.25">
      <c r="B939" s="95"/>
      <c r="C939" s="60"/>
      <c r="D939" s="60"/>
      <c r="E939" s="60"/>
      <c r="F939" s="63"/>
      <c r="G939" s="63"/>
      <c r="H939" s="60"/>
      <c r="I939" s="100"/>
      <c r="O939" s="82"/>
    </row>
    <row r="940" spans="2:15" ht="21" customHeight="1" thickBot="1" x14ac:dyDescent="0.25">
      <c r="B940" s="95"/>
      <c r="C940" s="60"/>
      <c r="D940" s="60"/>
      <c r="E940" s="60"/>
      <c r="F940" s="63"/>
      <c r="G940" s="63"/>
      <c r="H940" s="60"/>
      <c r="I940" s="100"/>
      <c r="O940" s="82"/>
    </row>
    <row r="941" spans="2:15" ht="21" customHeight="1" thickBot="1" x14ac:dyDescent="0.25">
      <c r="B941" s="95"/>
      <c r="C941" s="60"/>
      <c r="D941" s="60"/>
      <c r="E941" s="60"/>
      <c r="F941" s="63"/>
      <c r="G941" s="63"/>
      <c r="H941" s="60"/>
      <c r="I941" s="100"/>
      <c r="O941" s="82"/>
    </row>
    <row r="942" spans="2:15" ht="21" customHeight="1" thickBot="1" x14ac:dyDescent="0.25">
      <c r="B942" s="95"/>
      <c r="C942" s="60"/>
      <c r="D942" s="60"/>
      <c r="E942" s="60"/>
      <c r="F942" s="63"/>
      <c r="G942" s="63"/>
      <c r="H942" s="60"/>
      <c r="I942" s="100"/>
      <c r="O942" s="82"/>
    </row>
    <row r="943" spans="2:15" ht="21" customHeight="1" thickBot="1" x14ac:dyDescent="0.25">
      <c r="B943" s="95"/>
      <c r="C943" s="60"/>
      <c r="D943" s="60"/>
      <c r="E943" s="60"/>
      <c r="F943" s="63"/>
      <c r="G943" s="63"/>
      <c r="H943" s="60"/>
      <c r="I943" s="100"/>
      <c r="O943" s="82"/>
    </row>
    <row r="944" spans="2:15" ht="21" customHeight="1" thickBot="1" x14ac:dyDescent="0.25">
      <c r="B944" s="95"/>
      <c r="C944" s="60"/>
      <c r="D944" s="60"/>
      <c r="E944" s="60"/>
      <c r="F944" s="63"/>
      <c r="G944" s="63"/>
      <c r="H944" s="60"/>
      <c r="I944" s="100"/>
      <c r="O944" s="82"/>
    </row>
    <row r="945" spans="2:15" ht="21" customHeight="1" thickBot="1" x14ac:dyDescent="0.25">
      <c r="B945" s="95"/>
      <c r="C945" s="60"/>
      <c r="D945" s="60"/>
      <c r="E945" s="60"/>
      <c r="F945" s="63"/>
      <c r="G945" s="63"/>
      <c r="H945" s="60"/>
      <c r="I945" s="100"/>
      <c r="O945" s="82"/>
    </row>
    <row r="946" spans="2:15" ht="21" customHeight="1" thickBot="1" x14ac:dyDescent="0.25">
      <c r="B946" s="95"/>
      <c r="C946" s="60"/>
      <c r="D946" s="60"/>
      <c r="E946" s="60"/>
      <c r="F946" s="63"/>
      <c r="G946" s="63"/>
      <c r="H946" s="60"/>
      <c r="I946" s="100"/>
      <c r="O946" s="82"/>
    </row>
    <row r="947" spans="2:15" ht="21" customHeight="1" thickBot="1" x14ac:dyDescent="0.25">
      <c r="B947" s="95"/>
      <c r="C947" s="60"/>
      <c r="D947" s="60"/>
      <c r="E947" s="60"/>
      <c r="F947" s="63"/>
      <c r="G947" s="63"/>
      <c r="H947" s="60"/>
      <c r="I947" s="100"/>
      <c r="O947" s="82"/>
    </row>
    <row r="948" spans="2:15" ht="21" customHeight="1" thickBot="1" x14ac:dyDescent="0.25">
      <c r="B948" s="95"/>
      <c r="C948" s="60"/>
      <c r="D948" s="60"/>
      <c r="E948" s="60"/>
      <c r="F948" s="63"/>
      <c r="G948" s="63"/>
      <c r="H948" s="60"/>
      <c r="I948" s="100"/>
      <c r="O948" s="82"/>
    </row>
    <row r="949" spans="2:15" ht="21" customHeight="1" thickBot="1" x14ac:dyDescent="0.25">
      <c r="B949" s="95"/>
      <c r="C949" s="60"/>
      <c r="D949" s="60"/>
      <c r="E949" s="60"/>
      <c r="F949" s="63"/>
      <c r="G949" s="63"/>
      <c r="H949" s="60"/>
      <c r="I949" s="100"/>
      <c r="O949" s="82"/>
    </row>
    <row r="950" spans="2:15" ht="21" customHeight="1" thickBot="1" x14ac:dyDescent="0.25">
      <c r="B950" s="95"/>
      <c r="C950" s="60"/>
      <c r="D950" s="60"/>
      <c r="E950" s="60"/>
      <c r="F950" s="63"/>
      <c r="G950" s="63"/>
      <c r="H950" s="60"/>
      <c r="I950" s="100"/>
      <c r="O950" s="82"/>
    </row>
    <row r="951" spans="2:15" ht="21" customHeight="1" thickBot="1" x14ac:dyDescent="0.25">
      <c r="B951" s="95"/>
      <c r="C951" s="60"/>
      <c r="D951" s="60"/>
      <c r="E951" s="60"/>
      <c r="F951" s="63"/>
      <c r="G951" s="63"/>
      <c r="H951" s="60"/>
      <c r="I951" s="100"/>
      <c r="O951" s="82"/>
    </row>
    <row r="952" spans="2:15" ht="21" customHeight="1" thickBot="1" x14ac:dyDescent="0.25">
      <c r="B952" s="95"/>
      <c r="C952" s="60"/>
      <c r="D952" s="60"/>
      <c r="E952" s="60"/>
      <c r="F952" s="63"/>
      <c r="G952" s="63"/>
      <c r="H952" s="60"/>
      <c r="I952" s="100"/>
      <c r="O952" s="82"/>
    </row>
    <row r="953" spans="2:15" ht="21" customHeight="1" thickBot="1" x14ac:dyDescent="0.25">
      <c r="B953" s="95"/>
      <c r="C953" s="60"/>
      <c r="D953" s="60"/>
      <c r="E953" s="60"/>
      <c r="F953" s="63"/>
      <c r="G953" s="63"/>
      <c r="H953" s="60"/>
      <c r="I953" s="100"/>
      <c r="O953" s="82"/>
    </row>
    <row r="954" spans="2:15" ht="21" customHeight="1" thickBot="1" x14ac:dyDescent="0.25">
      <c r="B954" s="95"/>
      <c r="C954" s="60"/>
      <c r="D954" s="60"/>
      <c r="E954" s="60"/>
      <c r="F954" s="63"/>
      <c r="G954" s="63"/>
      <c r="H954" s="60"/>
      <c r="I954" s="100"/>
      <c r="O954" s="82"/>
    </row>
    <row r="955" spans="2:15" ht="21" customHeight="1" thickBot="1" x14ac:dyDescent="0.25">
      <c r="B955" s="95"/>
      <c r="C955" s="60"/>
      <c r="D955" s="60"/>
      <c r="E955" s="60"/>
      <c r="F955" s="63"/>
      <c r="G955" s="63"/>
      <c r="H955" s="60"/>
      <c r="I955" s="100"/>
      <c r="O955" s="82"/>
    </row>
    <row r="956" spans="2:15" ht="21" customHeight="1" thickBot="1" x14ac:dyDescent="0.25">
      <c r="B956" s="95"/>
      <c r="C956" s="60"/>
      <c r="D956" s="60"/>
      <c r="E956" s="60"/>
      <c r="F956" s="63"/>
      <c r="G956" s="63"/>
      <c r="H956" s="60"/>
      <c r="I956" s="100"/>
      <c r="O956" s="82"/>
    </row>
    <row r="957" spans="2:15" ht="21" customHeight="1" thickBot="1" x14ac:dyDescent="0.25">
      <c r="B957" s="95"/>
      <c r="C957" s="60"/>
      <c r="D957" s="60"/>
      <c r="E957" s="60"/>
      <c r="F957" s="63"/>
      <c r="G957" s="63"/>
      <c r="H957" s="60"/>
      <c r="I957" s="100"/>
      <c r="O957" s="82"/>
    </row>
    <row r="958" spans="2:15" ht="21" customHeight="1" thickBot="1" x14ac:dyDescent="0.25">
      <c r="B958" s="95"/>
      <c r="C958" s="60"/>
      <c r="D958" s="60"/>
      <c r="E958" s="60"/>
      <c r="F958" s="63"/>
      <c r="G958" s="63"/>
      <c r="H958" s="60"/>
      <c r="I958" s="100"/>
      <c r="O958" s="82"/>
    </row>
    <row r="959" spans="2:15" ht="21" customHeight="1" thickBot="1" x14ac:dyDescent="0.25">
      <c r="B959" s="95"/>
      <c r="C959" s="60"/>
      <c r="D959" s="60"/>
      <c r="E959" s="60"/>
      <c r="F959" s="63"/>
      <c r="G959" s="63"/>
      <c r="H959" s="60"/>
      <c r="I959" s="100"/>
      <c r="O959" s="82"/>
    </row>
    <row r="960" spans="2:15" ht="21" customHeight="1" thickBot="1" x14ac:dyDescent="0.25">
      <c r="B960" s="95"/>
      <c r="C960" s="60"/>
      <c r="D960" s="60"/>
      <c r="E960" s="60"/>
      <c r="F960" s="63"/>
      <c r="G960" s="63"/>
      <c r="H960" s="60"/>
      <c r="I960" s="100"/>
      <c r="O960" s="82"/>
    </row>
    <row r="961" spans="2:15" ht="21" customHeight="1" thickBot="1" x14ac:dyDescent="0.25">
      <c r="B961" s="95"/>
      <c r="C961" s="60"/>
      <c r="D961" s="60"/>
      <c r="E961" s="60"/>
      <c r="F961" s="63"/>
      <c r="G961" s="63"/>
      <c r="H961" s="60"/>
      <c r="I961" s="100"/>
      <c r="O961" s="82"/>
    </row>
    <row r="962" spans="2:15" ht="21" customHeight="1" thickBot="1" x14ac:dyDescent="0.25">
      <c r="B962" s="95"/>
      <c r="C962" s="60"/>
      <c r="D962" s="60"/>
      <c r="E962" s="60"/>
      <c r="F962" s="63"/>
      <c r="G962" s="63"/>
      <c r="H962" s="60"/>
      <c r="I962" s="100"/>
      <c r="O962" s="82"/>
    </row>
    <row r="963" spans="2:15" ht="21" customHeight="1" thickBot="1" x14ac:dyDescent="0.25">
      <c r="B963" s="95"/>
      <c r="C963" s="60"/>
      <c r="D963" s="60"/>
      <c r="E963" s="60"/>
      <c r="F963" s="63"/>
      <c r="G963" s="63"/>
      <c r="H963" s="60"/>
      <c r="I963" s="100"/>
      <c r="O963" s="82"/>
    </row>
    <row r="964" spans="2:15" ht="21" customHeight="1" thickBot="1" x14ac:dyDescent="0.25">
      <c r="B964" s="95"/>
      <c r="C964" s="60"/>
      <c r="D964" s="60"/>
      <c r="E964" s="60"/>
      <c r="F964" s="63"/>
      <c r="G964" s="63"/>
      <c r="H964" s="60"/>
      <c r="I964" s="100"/>
      <c r="O964" s="82"/>
    </row>
    <row r="965" spans="2:15" ht="21" customHeight="1" thickBot="1" x14ac:dyDescent="0.25">
      <c r="B965" s="95"/>
      <c r="C965" s="60"/>
      <c r="D965" s="60"/>
      <c r="E965" s="60"/>
      <c r="F965" s="63"/>
      <c r="G965" s="63"/>
      <c r="H965" s="60"/>
      <c r="I965" s="100"/>
      <c r="O965" s="82"/>
    </row>
    <row r="966" spans="2:15" ht="21" customHeight="1" thickBot="1" x14ac:dyDescent="0.25">
      <c r="B966" s="95"/>
      <c r="C966" s="60"/>
      <c r="D966" s="60"/>
      <c r="E966" s="60"/>
      <c r="F966" s="63"/>
      <c r="G966" s="63"/>
      <c r="H966" s="60"/>
      <c r="I966" s="100"/>
      <c r="O966" s="82"/>
    </row>
    <row r="967" spans="2:15" ht="21" customHeight="1" thickBot="1" x14ac:dyDescent="0.25">
      <c r="B967" s="95"/>
      <c r="C967" s="60"/>
      <c r="D967" s="60"/>
      <c r="E967" s="60"/>
      <c r="F967" s="63"/>
      <c r="G967" s="63"/>
      <c r="H967" s="60"/>
      <c r="I967" s="100"/>
      <c r="O967" s="82"/>
    </row>
    <row r="968" spans="2:15" ht="21" customHeight="1" thickBot="1" x14ac:dyDescent="0.25">
      <c r="B968" s="95"/>
      <c r="C968" s="60"/>
      <c r="D968" s="60"/>
      <c r="E968" s="60"/>
      <c r="F968" s="63"/>
      <c r="G968" s="63"/>
      <c r="H968" s="60"/>
      <c r="I968" s="100"/>
      <c r="O968" s="82"/>
    </row>
    <row r="969" spans="2:15" ht="21" customHeight="1" thickBot="1" x14ac:dyDescent="0.25">
      <c r="B969" s="95"/>
      <c r="C969" s="60"/>
      <c r="D969" s="60"/>
      <c r="E969" s="60"/>
      <c r="F969" s="63"/>
      <c r="G969" s="63"/>
      <c r="H969" s="60"/>
      <c r="I969" s="100"/>
      <c r="O969" s="82"/>
    </row>
    <row r="970" spans="2:15" ht="21" customHeight="1" thickBot="1" x14ac:dyDescent="0.25">
      <c r="B970" s="95"/>
      <c r="C970" s="60"/>
      <c r="D970" s="60"/>
      <c r="E970" s="60"/>
      <c r="F970" s="63"/>
      <c r="G970" s="63"/>
      <c r="H970" s="60"/>
      <c r="I970" s="100"/>
      <c r="O970" s="82"/>
    </row>
    <row r="971" spans="2:15" ht="21" customHeight="1" thickBot="1" x14ac:dyDescent="0.25">
      <c r="B971" s="95"/>
      <c r="C971" s="60"/>
      <c r="D971" s="60"/>
      <c r="E971" s="60"/>
      <c r="F971" s="63"/>
      <c r="G971" s="63"/>
      <c r="H971" s="60"/>
      <c r="I971" s="100"/>
      <c r="O971" s="82"/>
    </row>
    <row r="972" spans="2:15" ht="21" customHeight="1" thickBot="1" x14ac:dyDescent="0.25">
      <c r="B972" s="95"/>
      <c r="C972" s="60"/>
      <c r="D972" s="60"/>
      <c r="E972" s="60"/>
      <c r="F972" s="63"/>
      <c r="G972" s="63"/>
      <c r="H972" s="60"/>
      <c r="I972" s="100"/>
      <c r="O972" s="82"/>
    </row>
    <row r="973" spans="2:15" ht="21" customHeight="1" thickBot="1" x14ac:dyDescent="0.25">
      <c r="B973" s="95"/>
      <c r="C973" s="60"/>
      <c r="D973" s="60"/>
      <c r="E973" s="60"/>
      <c r="F973" s="63"/>
      <c r="G973" s="63"/>
      <c r="H973" s="60"/>
      <c r="I973" s="100"/>
      <c r="O973" s="82"/>
    </row>
    <row r="974" spans="2:15" ht="21" customHeight="1" thickBot="1" x14ac:dyDescent="0.25">
      <c r="B974" s="95"/>
      <c r="C974" s="60"/>
      <c r="D974" s="60"/>
      <c r="E974" s="60"/>
      <c r="F974" s="63"/>
      <c r="G974" s="63"/>
      <c r="H974" s="60"/>
      <c r="I974" s="100"/>
      <c r="O974" s="82"/>
    </row>
    <row r="975" spans="2:15" ht="21" customHeight="1" thickBot="1" x14ac:dyDescent="0.25">
      <c r="B975" s="95"/>
      <c r="C975" s="60"/>
      <c r="D975" s="60"/>
      <c r="E975" s="60"/>
      <c r="F975" s="63"/>
      <c r="G975" s="63"/>
      <c r="H975" s="60"/>
      <c r="I975" s="100"/>
      <c r="O975" s="82"/>
    </row>
    <row r="976" spans="2:15" ht="21" customHeight="1" thickBot="1" x14ac:dyDescent="0.25">
      <c r="B976" s="95"/>
      <c r="C976" s="60"/>
      <c r="D976" s="60"/>
      <c r="E976" s="60"/>
      <c r="F976" s="63"/>
      <c r="G976" s="63"/>
      <c r="H976" s="60"/>
      <c r="I976" s="100"/>
      <c r="O976" s="82"/>
    </row>
    <row r="977" spans="2:15" ht="21" customHeight="1" thickBot="1" x14ac:dyDescent="0.25">
      <c r="B977" s="95"/>
      <c r="C977" s="60"/>
      <c r="D977" s="60"/>
      <c r="E977" s="60"/>
      <c r="F977" s="63"/>
      <c r="G977" s="63"/>
      <c r="H977" s="60"/>
      <c r="I977" s="100"/>
      <c r="O977" s="82"/>
    </row>
    <row r="978" spans="2:15" ht="21" customHeight="1" thickBot="1" x14ac:dyDescent="0.25">
      <c r="B978" s="95"/>
      <c r="C978" s="60"/>
      <c r="D978" s="60"/>
      <c r="E978" s="60"/>
      <c r="F978" s="63"/>
      <c r="G978" s="63"/>
      <c r="H978" s="60"/>
      <c r="I978" s="100"/>
      <c r="O978" s="82"/>
    </row>
    <row r="979" spans="2:15" ht="21" customHeight="1" thickBot="1" x14ac:dyDescent="0.25">
      <c r="B979" s="95"/>
      <c r="C979" s="60"/>
      <c r="D979" s="60"/>
      <c r="E979" s="60"/>
      <c r="F979" s="63"/>
      <c r="G979" s="63"/>
      <c r="H979" s="60"/>
      <c r="I979" s="100"/>
      <c r="O979" s="82"/>
    </row>
    <row r="980" spans="2:15" ht="21" customHeight="1" thickBot="1" x14ac:dyDescent="0.25">
      <c r="B980" s="95"/>
      <c r="C980" s="60"/>
      <c r="D980" s="60"/>
      <c r="E980" s="60"/>
      <c r="F980" s="63"/>
      <c r="G980" s="63"/>
      <c r="H980" s="60"/>
      <c r="I980" s="100"/>
      <c r="O980" s="82"/>
    </row>
    <row r="981" spans="2:15" ht="21" customHeight="1" thickBot="1" x14ac:dyDescent="0.25">
      <c r="B981" s="95"/>
      <c r="C981" s="60"/>
      <c r="D981" s="60"/>
      <c r="E981" s="60"/>
      <c r="F981" s="63"/>
      <c r="G981" s="63"/>
      <c r="H981" s="60"/>
      <c r="I981" s="100"/>
      <c r="O981" s="82"/>
    </row>
    <row r="982" spans="2:15" ht="21" customHeight="1" thickBot="1" x14ac:dyDescent="0.25">
      <c r="B982" s="95"/>
      <c r="C982" s="60"/>
      <c r="D982" s="60"/>
      <c r="E982" s="60"/>
      <c r="F982" s="63"/>
      <c r="G982" s="63"/>
      <c r="H982" s="60"/>
      <c r="I982" s="100"/>
      <c r="O982" s="82"/>
    </row>
    <row r="983" spans="2:15" ht="21" customHeight="1" thickBot="1" x14ac:dyDescent="0.25">
      <c r="B983" s="95"/>
      <c r="C983" s="60"/>
      <c r="D983" s="60"/>
      <c r="E983" s="60"/>
      <c r="F983" s="63"/>
      <c r="G983" s="63"/>
      <c r="H983" s="60"/>
      <c r="I983" s="100"/>
      <c r="O983" s="82"/>
    </row>
    <row r="984" spans="2:15" ht="21" customHeight="1" thickBot="1" x14ac:dyDescent="0.25">
      <c r="B984" s="95"/>
      <c r="C984" s="60"/>
      <c r="D984" s="60"/>
      <c r="E984" s="60"/>
      <c r="F984" s="63"/>
      <c r="G984" s="63"/>
      <c r="H984" s="60"/>
      <c r="I984" s="100"/>
      <c r="O984" s="82"/>
    </row>
    <row r="985" spans="2:15" ht="21" customHeight="1" thickBot="1" x14ac:dyDescent="0.25">
      <c r="B985" s="95"/>
      <c r="C985" s="60"/>
      <c r="D985" s="60"/>
      <c r="E985" s="60"/>
      <c r="F985" s="63"/>
      <c r="G985" s="63"/>
      <c r="H985" s="60"/>
      <c r="I985" s="100"/>
      <c r="O985" s="82"/>
    </row>
    <row r="986" spans="2:15" ht="21" customHeight="1" thickBot="1" x14ac:dyDescent="0.25">
      <c r="B986" s="95"/>
      <c r="C986" s="60"/>
      <c r="D986" s="60"/>
      <c r="E986" s="60"/>
      <c r="F986" s="63"/>
      <c r="G986" s="63"/>
      <c r="H986" s="60"/>
      <c r="I986" s="100"/>
      <c r="O986" s="82"/>
    </row>
    <row r="987" spans="2:15" ht="21" customHeight="1" thickBot="1" x14ac:dyDescent="0.25">
      <c r="B987" s="95"/>
      <c r="C987" s="60"/>
      <c r="D987" s="60"/>
      <c r="E987" s="60"/>
      <c r="F987" s="63"/>
      <c r="G987" s="63"/>
      <c r="H987" s="60"/>
      <c r="I987" s="100"/>
      <c r="O987" s="82"/>
    </row>
    <row r="988" spans="2:15" ht="21" customHeight="1" thickBot="1" x14ac:dyDescent="0.25">
      <c r="B988" s="95"/>
      <c r="C988" s="60"/>
      <c r="D988" s="60"/>
      <c r="E988" s="60"/>
      <c r="F988" s="63"/>
      <c r="G988" s="63"/>
      <c r="H988" s="60"/>
      <c r="I988" s="100"/>
      <c r="O988" s="82"/>
    </row>
    <row r="989" spans="2:15" ht="21" customHeight="1" thickBot="1" x14ac:dyDescent="0.25">
      <c r="B989" s="95"/>
      <c r="C989" s="60"/>
      <c r="D989" s="60"/>
      <c r="E989" s="60"/>
      <c r="F989" s="63"/>
      <c r="G989" s="63"/>
      <c r="H989" s="60"/>
      <c r="I989" s="100"/>
      <c r="O989" s="82"/>
    </row>
    <row r="990" spans="2:15" ht="21" customHeight="1" thickBot="1" x14ac:dyDescent="0.25">
      <c r="B990" s="95"/>
      <c r="C990" s="60"/>
      <c r="D990" s="60"/>
      <c r="E990" s="60"/>
      <c r="F990" s="63"/>
      <c r="G990" s="63"/>
      <c r="H990" s="60"/>
      <c r="I990" s="100"/>
      <c r="O990" s="82"/>
    </row>
    <row r="991" spans="2:15" ht="21" customHeight="1" thickBot="1" x14ac:dyDescent="0.25">
      <c r="B991" s="95"/>
      <c r="C991" s="60"/>
      <c r="D991" s="60"/>
      <c r="E991" s="60"/>
      <c r="F991" s="63"/>
      <c r="G991" s="63"/>
      <c r="H991" s="60"/>
      <c r="I991" s="100"/>
      <c r="O991" s="82"/>
    </row>
    <row r="992" spans="2:15" ht="21" customHeight="1" thickBot="1" x14ac:dyDescent="0.25">
      <c r="B992" s="95"/>
      <c r="C992" s="60"/>
      <c r="D992" s="60"/>
      <c r="E992" s="60"/>
      <c r="F992" s="63"/>
      <c r="G992" s="63"/>
      <c r="H992" s="60"/>
      <c r="I992" s="100"/>
      <c r="O992" s="82"/>
    </row>
    <row r="993" spans="2:15" ht="21" customHeight="1" thickBot="1" x14ac:dyDescent="0.25">
      <c r="B993" s="95"/>
      <c r="C993" s="60"/>
      <c r="D993" s="60"/>
      <c r="E993" s="60"/>
      <c r="F993" s="63"/>
      <c r="G993" s="63"/>
      <c r="H993" s="60"/>
      <c r="I993" s="100"/>
      <c r="O993" s="82"/>
    </row>
    <row r="994" spans="2:15" ht="21" customHeight="1" thickBot="1" x14ac:dyDescent="0.25">
      <c r="B994" s="95"/>
      <c r="C994" s="60"/>
      <c r="D994" s="60"/>
      <c r="E994" s="60"/>
      <c r="F994" s="63"/>
      <c r="G994" s="63"/>
      <c r="H994" s="60"/>
      <c r="I994" s="100"/>
      <c r="O994" s="82"/>
    </row>
    <row r="995" spans="2:15" ht="21" customHeight="1" thickBot="1" x14ac:dyDescent="0.25">
      <c r="B995" s="95"/>
      <c r="C995" s="60"/>
      <c r="D995" s="60"/>
      <c r="E995" s="60"/>
      <c r="F995" s="63"/>
      <c r="G995" s="63"/>
      <c r="H995" s="60"/>
      <c r="I995" s="100"/>
      <c r="O995" s="82"/>
    </row>
    <row r="996" spans="2:15" ht="21" customHeight="1" thickBot="1" x14ac:dyDescent="0.25">
      <c r="B996" s="95"/>
      <c r="C996" s="60"/>
      <c r="D996" s="60"/>
      <c r="E996" s="60"/>
      <c r="F996" s="63"/>
      <c r="G996" s="63"/>
      <c r="H996" s="60"/>
      <c r="I996" s="100"/>
      <c r="O996" s="82"/>
    </row>
    <row r="997" spans="2:15" ht="21" customHeight="1" thickBot="1" x14ac:dyDescent="0.25">
      <c r="B997" s="95"/>
      <c r="C997" s="60"/>
      <c r="D997" s="60"/>
      <c r="E997" s="60"/>
      <c r="F997" s="63"/>
      <c r="G997" s="63"/>
      <c r="H997" s="60"/>
      <c r="I997" s="100"/>
      <c r="O997" s="82"/>
    </row>
    <row r="998" spans="2:15" ht="21" customHeight="1" thickBot="1" x14ac:dyDescent="0.25">
      <c r="B998" s="95"/>
      <c r="C998" s="60"/>
      <c r="D998" s="60"/>
      <c r="E998" s="60"/>
      <c r="F998" s="63"/>
      <c r="G998" s="63"/>
      <c r="H998" s="60"/>
      <c r="I998" s="100"/>
      <c r="O998" s="82"/>
    </row>
    <row r="999" spans="2:15" ht="21" customHeight="1" thickBot="1" x14ac:dyDescent="0.25">
      <c r="B999" s="95"/>
      <c r="C999" s="60"/>
      <c r="D999" s="60"/>
      <c r="E999" s="60"/>
      <c r="F999" s="63"/>
      <c r="G999" s="63"/>
      <c r="H999" s="60"/>
      <c r="I999" s="100"/>
      <c r="O999" s="82"/>
    </row>
    <row r="1000" spans="2:15" ht="21" customHeight="1" thickBot="1" x14ac:dyDescent="0.25">
      <c r="B1000" s="95"/>
      <c r="C1000" s="60"/>
      <c r="D1000" s="60"/>
      <c r="E1000" s="60"/>
      <c r="F1000" s="63"/>
      <c r="G1000" s="63"/>
      <c r="H1000" s="60"/>
      <c r="I1000" s="100"/>
      <c r="O1000" s="82"/>
    </row>
    <row r="1001" spans="2:15" ht="21" customHeight="1" thickBot="1" x14ac:dyDescent="0.25">
      <c r="B1001" s="95"/>
      <c r="C1001" s="60"/>
      <c r="D1001" s="60"/>
      <c r="E1001" s="60"/>
      <c r="F1001" s="63"/>
      <c r="G1001" s="63"/>
      <c r="H1001" s="60"/>
      <c r="I1001" s="100"/>
      <c r="O1001" s="82"/>
    </row>
    <row r="1002" spans="2:15" ht="21" customHeight="1" thickBot="1" x14ac:dyDescent="0.25">
      <c r="B1002" s="95"/>
      <c r="C1002" s="60"/>
      <c r="D1002" s="60"/>
      <c r="E1002" s="60"/>
      <c r="F1002" s="63"/>
      <c r="G1002" s="63"/>
      <c r="H1002" s="60"/>
      <c r="I1002" s="100"/>
      <c r="O1002" s="82"/>
    </row>
    <row r="1003" spans="2:15" ht="21" customHeight="1" thickBot="1" x14ac:dyDescent="0.25">
      <c r="B1003" s="95"/>
      <c r="C1003" s="60"/>
      <c r="D1003" s="60"/>
      <c r="E1003" s="60"/>
      <c r="F1003" s="63"/>
      <c r="G1003" s="63"/>
      <c r="H1003" s="60"/>
      <c r="I1003" s="100"/>
      <c r="O1003" s="82"/>
    </row>
    <row r="1004" spans="2:15" ht="21" customHeight="1" thickBot="1" x14ac:dyDescent="0.25">
      <c r="B1004" s="95"/>
      <c r="C1004" s="60"/>
      <c r="D1004" s="60"/>
      <c r="E1004" s="60"/>
      <c r="F1004" s="63"/>
      <c r="G1004" s="63"/>
      <c r="H1004" s="60"/>
      <c r="I1004" s="100"/>
      <c r="O1004" s="82"/>
    </row>
    <row r="1005" spans="2:15" ht="21" customHeight="1" thickBot="1" x14ac:dyDescent="0.25">
      <c r="B1005" s="95"/>
      <c r="C1005" s="60"/>
      <c r="D1005" s="60"/>
      <c r="E1005" s="60"/>
      <c r="F1005" s="63"/>
      <c r="G1005" s="63"/>
      <c r="H1005" s="60"/>
      <c r="I1005" s="100"/>
      <c r="O1005" s="82"/>
    </row>
    <row r="1006" spans="2:15" ht="21" customHeight="1" thickBot="1" x14ac:dyDescent="0.25">
      <c r="B1006" s="95"/>
      <c r="C1006" s="60"/>
      <c r="D1006" s="60"/>
      <c r="E1006" s="60"/>
      <c r="F1006" s="63"/>
      <c r="G1006" s="63"/>
      <c r="H1006" s="60"/>
      <c r="I1006" s="100"/>
      <c r="O1006" s="82"/>
    </row>
    <row r="1007" spans="2:15" ht="21" customHeight="1" thickBot="1" x14ac:dyDescent="0.25">
      <c r="B1007" s="95"/>
      <c r="C1007" s="60"/>
      <c r="D1007" s="60"/>
      <c r="E1007" s="60"/>
      <c r="F1007" s="63"/>
      <c r="G1007" s="63"/>
      <c r="H1007" s="60"/>
      <c r="I1007" s="100"/>
      <c r="O1007" s="82"/>
    </row>
    <row r="1008" spans="2:15" ht="21" customHeight="1" thickBot="1" x14ac:dyDescent="0.25">
      <c r="B1008" s="95"/>
      <c r="C1008" s="60"/>
      <c r="D1008" s="60"/>
      <c r="E1008" s="60"/>
      <c r="F1008" s="63"/>
      <c r="G1008" s="63"/>
      <c r="H1008" s="60"/>
      <c r="I1008" s="100"/>
      <c r="O1008" s="82"/>
    </row>
    <row r="1009" spans="2:15" ht="21" customHeight="1" thickBot="1" x14ac:dyDescent="0.25">
      <c r="B1009" s="95"/>
      <c r="C1009" s="60"/>
      <c r="D1009" s="60"/>
      <c r="E1009" s="60"/>
      <c r="F1009" s="63"/>
      <c r="G1009" s="63"/>
      <c r="H1009" s="60"/>
      <c r="I1009" s="100"/>
      <c r="O1009" s="82"/>
    </row>
    <row r="1010" spans="2:15" ht="21" customHeight="1" thickBot="1" x14ac:dyDescent="0.25">
      <c r="B1010" s="95"/>
      <c r="C1010" s="60"/>
      <c r="D1010" s="60"/>
      <c r="E1010" s="60"/>
      <c r="F1010" s="63"/>
      <c r="G1010" s="63"/>
      <c r="H1010" s="60"/>
      <c r="I1010" s="100"/>
      <c r="O1010" s="82"/>
    </row>
    <row r="1011" spans="2:15" ht="21" customHeight="1" thickBot="1" x14ac:dyDescent="0.25">
      <c r="B1011" s="95"/>
      <c r="C1011" s="60"/>
      <c r="D1011" s="60"/>
      <c r="E1011" s="60"/>
      <c r="F1011" s="63"/>
      <c r="G1011" s="63"/>
      <c r="H1011" s="60"/>
      <c r="I1011" s="100"/>
      <c r="O1011" s="82"/>
    </row>
    <row r="1012" spans="2:15" ht="21" customHeight="1" thickBot="1" x14ac:dyDescent="0.25">
      <c r="B1012" s="95"/>
      <c r="C1012" s="60"/>
      <c r="D1012" s="60"/>
      <c r="E1012" s="60"/>
      <c r="F1012" s="63"/>
      <c r="G1012" s="63"/>
      <c r="H1012" s="60"/>
      <c r="I1012" s="100"/>
      <c r="O1012" s="82"/>
    </row>
    <row r="1013" spans="2:15" ht="21" customHeight="1" thickBot="1" x14ac:dyDescent="0.25">
      <c r="B1013" s="95"/>
      <c r="C1013" s="60"/>
      <c r="D1013" s="60"/>
      <c r="E1013" s="60"/>
      <c r="F1013" s="63"/>
      <c r="G1013" s="63"/>
      <c r="H1013" s="60"/>
      <c r="I1013" s="100"/>
      <c r="O1013" s="82"/>
    </row>
    <row r="1014" spans="2:15" ht="21" customHeight="1" thickBot="1" x14ac:dyDescent="0.25">
      <c r="B1014" s="95"/>
      <c r="C1014" s="60"/>
      <c r="D1014" s="60"/>
      <c r="E1014" s="60"/>
      <c r="F1014" s="63"/>
      <c r="G1014" s="63"/>
      <c r="H1014" s="60"/>
      <c r="I1014" s="100"/>
      <c r="O1014" s="82"/>
    </row>
    <row r="1015" spans="2:15" ht="21" customHeight="1" thickBot="1" x14ac:dyDescent="0.25">
      <c r="B1015" s="95"/>
      <c r="C1015" s="60"/>
      <c r="D1015" s="60"/>
      <c r="E1015" s="60"/>
      <c r="F1015" s="63"/>
      <c r="G1015" s="63"/>
      <c r="H1015" s="60"/>
      <c r="I1015" s="100"/>
      <c r="O1015" s="82"/>
    </row>
    <row r="1016" spans="2:15" ht="21" customHeight="1" thickBot="1" x14ac:dyDescent="0.25">
      <c r="B1016" s="95"/>
      <c r="C1016" s="60"/>
      <c r="D1016" s="60"/>
      <c r="E1016" s="60"/>
      <c r="F1016" s="63"/>
      <c r="G1016" s="63"/>
      <c r="H1016" s="60"/>
      <c r="I1016" s="100"/>
      <c r="O1016" s="82"/>
    </row>
    <row r="1017" spans="2:15" ht="21" customHeight="1" thickBot="1" x14ac:dyDescent="0.25">
      <c r="B1017" s="95"/>
      <c r="C1017" s="60"/>
      <c r="D1017" s="60"/>
      <c r="E1017" s="60"/>
      <c r="F1017" s="63"/>
      <c r="G1017" s="63"/>
      <c r="H1017" s="60"/>
      <c r="I1017" s="100"/>
      <c r="O1017" s="82"/>
    </row>
    <row r="1018" spans="2:15" ht="21" customHeight="1" thickBot="1" x14ac:dyDescent="0.25">
      <c r="B1018" s="95"/>
      <c r="C1018" s="60"/>
      <c r="D1018" s="60"/>
      <c r="E1018" s="60"/>
      <c r="F1018" s="63"/>
      <c r="G1018" s="63"/>
      <c r="H1018" s="60"/>
      <c r="I1018" s="100"/>
      <c r="O1018" s="82"/>
    </row>
    <row r="1019" spans="2:15" ht="21" customHeight="1" thickBot="1" x14ac:dyDescent="0.25">
      <c r="B1019" s="95"/>
      <c r="C1019" s="60"/>
      <c r="D1019" s="60"/>
      <c r="E1019" s="60"/>
      <c r="F1019" s="63"/>
      <c r="G1019" s="63"/>
      <c r="H1019" s="60"/>
      <c r="I1019" s="100"/>
      <c r="O1019" s="82"/>
    </row>
    <row r="1020" spans="2:15" ht="21" customHeight="1" thickBot="1" x14ac:dyDescent="0.25">
      <c r="B1020" s="95"/>
      <c r="C1020" s="60"/>
      <c r="D1020" s="60"/>
      <c r="E1020" s="60"/>
      <c r="F1020" s="63"/>
      <c r="G1020" s="63"/>
      <c r="H1020" s="60"/>
      <c r="I1020" s="100"/>
      <c r="O1020" s="82"/>
    </row>
    <row r="1021" spans="2:15" ht="21" customHeight="1" thickBot="1" x14ac:dyDescent="0.25">
      <c r="B1021" s="95"/>
      <c r="C1021" s="60"/>
      <c r="D1021" s="60"/>
      <c r="E1021" s="60"/>
      <c r="F1021" s="63"/>
      <c r="G1021" s="63"/>
      <c r="H1021" s="60"/>
      <c r="I1021" s="100"/>
      <c r="O1021" s="82"/>
    </row>
    <row r="1022" spans="2:15" ht="21" customHeight="1" thickBot="1" x14ac:dyDescent="0.25">
      <c r="B1022" s="95"/>
      <c r="C1022" s="60"/>
      <c r="D1022" s="60"/>
      <c r="E1022" s="60"/>
      <c r="F1022" s="63"/>
      <c r="G1022" s="63"/>
      <c r="H1022" s="60"/>
      <c r="I1022" s="100"/>
      <c r="O1022" s="82"/>
    </row>
    <row r="1023" spans="2:15" ht="21" customHeight="1" thickBot="1" x14ac:dyDescent="0.25">
      <c r="B1023" s="95"/>
      <c r="C1023" s="60"/>
      <c r="D1023" s="60"/>
      <c r="E1023" s="60"/>
      <c r="F1023" s="63"/>
      <c r="G1023" s="63"/>
      <c r="H1023" s="60"/>
      <c r="I1023" s="100"/>
      <c r="O1023" s="82"/>
    </row>
    <row r="1024" spans="2:15" ht="21" customHeight="1" thickBot="1" x14ac:dyDescent="0.25">
      <c r="B1024" s="95"/>
      <c r="C1024" s="60"/>
      <c r="D1024" s="60"/>
      <c r="E1024" s="60"/>
      <c r="F1024" s="63"/>
      <c r="G1024" s="63"/>
      <c r="H1024" s="60"/>
      <c r="I1024" s="100"/>
      <c r="O1024" s="82"/>
    </row>
    <row r="1025" spans="2:15" ht="21" customHeight="1" thickBot="1" x14ac:dyDescent="0.25">
      <c r="B1025" s="95"/>
      <c r="C1025" s="60"/>
      <c r="D1025" s="60"/>
      <c r="E1025" s="60"/>
      <c r="F1025" s="63"/>
      <c r="G1025" s="63"/>
      <c r="H1025" s="60"/>
      <c r="I1025" s="100"/>
      <c r="O1025" s="82"/>
    </row>
    <row r="1026" spans="2:15" ht="21" customHeight="1" thickBot="1" x14ac:dyDescent="0.25">
      <c r="B1026" s="95"/>
      <c r="C1026" s="60"/>
      <c r="D1026" s="60"/>
      <c r="E1026" s="60"/>
      <c r="F1026" s="63"/>
      <c r="G1026" s="63"/>
      <c r="H1026" s="60"/>
      <c r="I1026" s="100"/>
      <c r="O1026" s="82"/>
    </row>
    <row r="1027" spans="2:15" ht="21" customHeight="1" thickBot="1" x14ac:dyDescent="0.25">
      <c r="B1027" s="95"/>
      <c r="C1027" s="60"/>
      <c r="D1027" s="60"/>
      <c r="E1027" s="60"/>
      <c r="F1027" s="63"/>
      <c r="G1027" s="63"/>
      <c r="H1027" s="60"/>
      <c r="I1027" s="100"/>
      <c r="O1027" s="82"/>
    </row>
    <row r="1028" spans="2:15" ht="21" customHeight="1" thickBot="1" x14ac:dyDescent="0.25">
      <c r="B1028" s="95"/>
      <c r="C1028" s="60"/>
      <c r="D1028" s="60"/>
      <c r="E1028" s="60"/>
      <c r="F1028" s="63"/>
      <c r="G1028" s="63"/>
      <c r="H1028" s="60"/>
      <c r="I1028" s="100"/>
      <c r="O1028" s="82"/>
    </row>
    <row r="1029" spans="2:15" ht="21" customHeight="1" thickBot="1" x14ac:dyDescent="0.25">
      <c r="B1029" s="95"/>
      <c r="C1029" s="60"/>
      <c r="D1029" s="60"/>
      <c r="E1029" s="60"/>
      <c r="F1029" s="63"/>
      <c r="G1029" s="63"/>
      <c r="H1029" s="60"/>
      <c r="I1029" s="100"/>
      <c r="O1029" s="82"/>
    </row>
    <row r="1030" spans="2:15" ht="21" customHeight="1" thickBot="1" x14ac:dyDescent="0.25">
      <c r="B1030" s="95"/>
      <c r="C1030" s="60"/>
      <c r="D1030" s="60"/>
      <c r="E1030" s="60"/>
      <c r="F1030" s="63"/>
      <c r="G1030" s="63"/>
      <c r="H1030" s="60"/>
      <c r="I1030" s="100"/>
      <c r="O1030" s="82"/>
    </row>
    <row r="1031" spans="2:15" ht="21" customHeight="1" thickBot="1" x14ac:dyDescent="0.25">
      <c r="B1031" s="95"/>
      <c r="C1031" s="60"/>
      <c r="D1031" s="60"/>
      <c r="E1031" s="60"/>
      <c r="F1031" s="63"/>
      <c r="G1031" s="63"/>
      <c r="H1031" s="60"/>
      <c r="I1031" s="100"/>
      <c r="O1031" s="82"/>
    </row>
    <row r="1032" spans="2:15" ht="21" customHeight="1" thickBot="1" x14ac:dyDescent="0.25">
      <c r="B1032" s="95"/>
      <c r="C1032" s="60"/>
      <c r="D1032" s="60"/>
      <c r="E1032" s="60"/>
      <c r="F1032" s="63"/>
      <c r="G1032" s="63"/>
      <c r="H1032" s="60"/>
      <c r="I1032" s="100"/>
      <c r="O1032" s="82"/>
    </row>
    <row r="1033" spans="2:15" ht="21" customHeight="1" thickBot="1" x14ac:dyDescent="0.25">
      <c r="B1033" s="95"/>
      <c r="C1033" s="60"/>
      <c r="D1033" s="60"/>
      <c r="E1033" s="60"/>
      <c r="F1033" s="63"/>
      <c r="G1033" s="63"/>
      <c r="H1033" s="60"/>
      <c r="I1033" s="100"/>
      <c r="O1033" s="82"/>
    </row>
    <row r="1034" spans="2:15" ht="21" customHeight="1" thickBot="1" x14ac:dyDescent="0.25">
      <c r="B1034" s="95"/>
      <c r="C1034" s="60"/>
      <c r="D1034" s="60"/>
      <c r="E1034" s="60"/>
      <c r="F1034" s="63"/>
      <c r="G1034" s="63"/>
      <c r="H1034" s="60"/>
      <c r="I1034" s="100"/>
      <c r="O1034" s="82"/>
    </row>
    <row r="1035" spans="2:15" ht="21" customHeight="1" thickBot="1" x14ac:dyDescent="0.25">
      <c r="B1035" s="95"/>
      <c r="C1035" s="60"/>
      <c r="D1035" s="60"/>
      <c r="E1035" s="60"/>
      <c r="F1035" s="63"/>
      <c r="G1035" s="63"/>
      <c r="H1035" s="60"/>
      <c r="I1035" s="100"/>
      <c r="O1035" s="82"/>
    </row>
    <row r="1036" spans="2:15" ht="21" customHeight="1" thickBot="1" x14ac:dyDescent="0.25">
      <c r="B1036" s="95"/>
      <c r="C1036" s="60"/>
      <c r="D1036" s="60"/>
      <c r="E1036" s="60"/>
      <c r="F1036" s="63"/>
      <c r="G1036" s="63"/>
      <c r="H1036" s="60"/>
      <c r="I1036" s="100"/>
      <c r="O1036" s="82"/>
    </row>
    <row r="1037" spans="2:15" ht="21" customHeight="1" thickBot="1" x14ac:dyDescent="0.25">
      <c r="B1037" s="95"/>
      <c r="C1037" s="60"/>
      <c r="D1037" s="60"/>
      <c r="E1037" s="60"/>
      <c r="F1037" s="63"/>
      <c r="G1037" s="63"/>
      <c r="H1037" s="60"/>
      <c r="I1037" s="100"/>
      <c r="O1037" s="82"/>
    </row>
    <row r="1038" spans="2:15" ht="21" customHeight="1" thickBot="1" x14ac:dyDescent="0.25">
      <c r="B1038" s="95"/>
      <c r="C1038" s="60"/>
      <c r="D1038" s="60"/>
      <c r="E1038" s="60"/>
      <c r="F1038" s="63"/>
      <c r="G1038" s="63"/>
      <c r="H1038" s="60"/>
      <c r="I1038" s="100"/>
      <c r="O1038" s="82"/>
    </row>
    <row r="1039" spans="2:15" ht="21" customHeight="1" thickBot="1" x14ac:dyDescent="0.25">
      <c r="B1039" s="95"/>
      <c r="C1039" s="60"/>
      <c r="D1039" s="60"/>
      <c r="E1039" s="60"/>
      <c r="F1039" s="63"/>
      <c r="G1039" s="63"/>
      <c r="H1039" s="60"/>
      <c r="I1039" s="100"/>
      <c r="O1039" s="82"/>
    </row>
    <row r="1040" spans="2:15" ht="21" customHeight="1" thickBot="1" x14ac:dyDescent="0.25">
      <c r="B1040" s="95"/>
      <c r="C1040" s="60"/>
      <c r="D1040" s="60"/>
      <c r="E1040" s="60"/>
      <c r="F1040" s="63"/>
      <c r="G1040" s="63"/>
      <c r="H1040" s="60"/>
      <c r="I1040" s="100"/>
      <c r="O1040" s="82"/>
    </row>
    <row r="1041" spans="2:15" ht="21" customHeight="1" thickBot="1" x14ac:dyDescent="0.25">
      <c r="B1041" s="95"/>
      <c r="C1041" s="60"/>
      <c r="D1041" s="60"/>
      <c r="E1041" s="60"/>
      <c r="F1041" s="63"/>
      <c r="G1041" s="63"/>
      <c r="H1041" s="60"/>
      <c r="I1041" s="100"/>
      <c r="O1041" s="82"/>
    </row>
    <row r="1042" spans="2:15" ht="21" customHeight="1" thickBot="1" x14ac:dyDescent="0.25">
      <c r="B1042" s="95"/>
      <c r="C1042" s="60"/>
      <c r="D1042" s="60"/>
      <c r="E1042" s="60"/>
      <c r="F1042" s="63"/>
      <c r="G1042" s="63"/>
      <c r="H1042" s="60"/>
      <c r="I1042" s="100"/>
      <c r="O1042" s="82"/>
    </row>
    <row r="1043" spans="2:15" ht="21" customHeight="1" thickBot="1" x14ac:dyDescent="0.25">
      <c r="B1043" s="95"/>
      <c r="C1043" s="60"/>
      <c r="D1043" s="60"/>
      <c r="E1043" s="60"/>
      <c r="F1043" s="63"/>
      <c r="G1043" s="63"/>
      <c r="H1043" s="60"/>
      <c r="I1043" s="100"/>
      <c r="O1043" s="82"/>
    </row>
    <row r="1044" spans="2:15" ht="21" customHeight="1" thickBot="1" x14ac:dyDescent="0.25">
      <c r="B1044" s="95"/>
      <c r="C1044" s="60"/>
      <c r="D1044" s="60"/>
      <c r="E1044" s="60"/>
      <c r="F1044" s="63"/>
      <c r="G1044" s="63"/>
      <c r="H1044" s="60"/>
      <c r="I1044" s="100"/>
      <c r="O1044" s="82"/>
    </row>
    <row r="1045" spans="2:15" ht="21" customHeight="1" thickBot="1" x14ac:dyDescent="0.25">
      <c r="B1045" s="95"/>
      <c r="C1045" s="60"/>
      <c r="D1045" s="60"/>
      <c r="E1045" s="60"/>
      <c r="F1045" s="63"/>
      <c r="G1045" s="63"/>
      <c r="H1045" s="60"/>
      <c r="I1045" s="100"/>
      <c r="O1045" s="82"/>
    </row>
    <row r="1046" spans="2:15" ht="21" customHeight="1" thickBot="1" x14ac:dyDescent="0.25">
      <c r="B1046" s="95"/>
      <c r="C1046" s="60"/>
      <c r="D1046" s="60"/>
      <c r="E1046" s="60"/>
      <c r="F1046" s="63"/>
      <c r="G1046" s="63"/>
      <c r="H1046" s="60"/>
      <c r="I1046" s="100"/>
      <c r="O1046" s="82"/>
    </row>
    <row r="1047" spans="2:15" ht="21" customHeight="1" thickBot="1" x14ac:dyDescent="0.25">
      <c r="B1047" s="95"/>
      <c r="C1047" s="60"/>
      <c r="D1047" s="60"/>
      <c r="E1047" s="60"/>
      <c r="F1047" s="63"/>
      <c r="G1047" s="63"/>
      <c r="H1047" s="60"/>
      <c r="I1047" s="100"/>
      <c r="O1047" s="82"/>
    </row>
    <row r="1048" spans="2:15" ht="21" customHeight="1" thickBot="1" x14ac:dyDescent="0.25">
      <c r="B1048" s="95"/>
      <c r="C1048" s="60"/>
      <c r="D1048" s="60"/>
      <c r="E1048" s="60"/>
      <c r="F1048" s="63"/>
      <c r="G1048" s="63"/>
      <c r="H1048" s="60"/>
      <c r="I1048" s="100"/>
      <c r="O1048" s="82"/>
    </row>
    <row r="1049" spans="2:15" ht="21" customHeight="1" thickBot="1" x14ac:dyDescent="0.25">
      <c r="B1049" s="95"/>
      <c r="C1049" s="60"/>
      <c r="D1049" s="60"/>
      <c r="E1049" s="60"/>
      <c r="F1049" s="63"/>
      <c r="G1049" s="63"/>
      <c r="H1049" s="60"/>
      <c r="I1049" s="100"/>
      <c r="O1049" s="82"/>
    </row>
    <row r="1050" spans="2:15" ht="21" customHeight="1" thickBot="1" x14ac:dyDescent="0.25">
      <c r="B1050" s="95"/>
      <c r="C1050" s="60"/>
      <c r="D1050" s="60"/>
      <c r="E1050" s="60"/>
      <c r="F1050" s="63"/>
      <c r="G1050" s="63"/>
      <c r="H1050" s="60"/>
      <c r="I1050" s="100"/>
      <c r="O1050" s="82"/>
    </row>
    <row r="1051" spans="2:15" ht="21" customHeight="1" thickBot="1" x14ac:dyDescent="0.25">
      <c r="B1051" s="95"/>
      <c r="C1051" s="60"/>
      <c r="D1051" s="60"/>
      <c r="E1051" s="60"/>
      <c r="F1051" s="63"/>
      <c r="G1051" s="63"/>
      <c r="H1051" s="60"/>
      <c r="I1051" s="100"/>
      <c r="O1051" s="82"/>
    </row>
    <row r="1052" spans="2:15" ht="21" customHeight="1" thickBot="1" x14ac:dyDescent="0.25">
      <c r="B1052" s="95"/>
      <c r="C1052" s="60"/>
      <c r="D1052" s="60"/>
      <c r="E1052" s="60"/>
      <c r="F1052" s="63"/>
      <c r="G1052" s="63"/>
      <c r="H1052" s="60"/>
      <c r="I1052" s="100"/>
      <c r="O1052" s="82"/>
    </row>
    <row r="1053" spans="2:15" ht="21" customHeight="1" thickBot="1" x14ac:dyDescent="0.25">
      <c r="B1053" s="95"/>
      <c r="C1053" s="60"/>
      <c r="D1053" s="60"/>
      <c r="E1053" s="60"/>
      <c r="F1053" s="63"/>
      <c r="G1053" s="63"/>
      <c r="H1053" s="60"/>
      <c r="I1053" s="100"/>
      <c r="O1053" s="82"/>
    </row>
    <row r="1054" spans="2:15" ht="21" customHeight="1" thickBot="1" x14ac:dyDescent="0.25">
      <c r="B1054" s="95"/>
      <c r="C1054" s="60"/>
      <c r="D1054" s="60"/>
      <c r="E1054" s="60"/>
      <c r="F1054" s="63"/>
      <c r="G1054" s="63"/>
      <c r="H1054" s="60"/>
      <c r="I1054" s="100"/>
      <c r="O1054" s="82"/>
    </row>
    <row r="1055" spans="2:15" ht="21" customHeight="1" thickBot="1" x14ac:dyDescent="0.25">
      <c r="B1055" s="95"/>
      <c r="C1055" s="60"/>
      <c r="D1055" s="60"/>
      <c r="E1055" s="60"/>
      <c r="F1055" s="63"/>
      <c r="G1055" s="63"/>
      <c r="H1055" s="60"/>
      <c r="I1055" s="100"/>
      <c r="O1055" s="82"/>
    </row>
    <row r="1056" spans="2:15" ht="21" customHeight="1" thickBot="1" x14ac:dyDescent="0.25">
      <c r="B1056" s="95"/>
      <c r="C1056" s="60"/>
      <c r="D1056" s="60"/>
      <c r="E1056" s="60"/>
      <c r="F1056" s="63"/>
      <c r="G1056" s="63"/>
      <c r="H1056" s="60"/>
      <c r="I1056" s="100"/>
      <c r="O1056" s="82"/>
    </row>
    <row r="1057" spans="2:15" ht="21" customHeight="1" thickBot="1" x14ac:dyDescent="0.25">
      <c r="B1057" s="95"/>
      <c r="C1057" s="60"/>
      <c r="D1057" s="60"/>
      <c r="E1057" s="60"/>
      <c r="F1057" s="63"/>
      <c r="G1057" s="63"/>
      <c r="H1057" s="60"/>
      <c r="I1057" s="100"/>
      <c r="O1057" s="82"/>
    </row>
    <row r="1058" spans="2:15" ht="21" customHeight="1" thickBot="1" x14ac:dyDescent="0.25">
      <c r="B1058" s="95"/>
      <c r="C1058" s="60"/>
      <c r="D1058" s="60"/>
      <c r="E1058" s="60"/>
      <c r="F1058" s="63"/>
      <c r="G1058" s="63"/>
      <c r="H1058" s="60"/>
      <c r="I1058" s="100"/>
      <c r="O1058" s="82"/>
    </row>
    <row r="1059" spans="2:15" ht="21" customHeight="1" thickBot="1" x14ac:dyDescent="0.25">
      <c r="B1059" s="95"/>
      <c r="C1059" s="60"/>
      <c r="D1059" s="60"/>
      <c r="E1059" s="60"/>
      <c r="F1059" s="63"/>
      <c r="G1059" s="63"/>
      <c r="H1059" s="60"/>
      <c r="I1059" s="100"/>
      <c r="O1059" s="82"/>
    </row>
    <row r="1060" spans="2:15" ht="21" customHeight="1" thickBot="1" x14ac:dyDescent="0.25">
      <c r="B1060" s="95"/>
      <c r="C1060" s="60"/>
      <c r="D1060" s="60"/>
      <c r="E1060" s="60"/>
      <c r="F1060" s="63"/>
      <c r="G1060" s="63"/>
      <c r="H1060" s="60"/>
      <c r="I1060" s="100"/>
      <c r="O1060" s="82"/>
    </row>
    <row r="1061" spans="2:15" ht="21" customHeight="1" thickBot="1" x14ac:dyDescent="0.25">
      <c r="B1061" s="95"/>
      <c r="C1061" s="60"/>
      <c r="D1061" s="60"/>
      <c r="E1061" s="60"/>
      <c r="F1061" s="63"/>
      <c r="G1061" s="63"/>
      <c r="H1061" s="60"/>
      <c r="I1061" s="100"/>
      <c r="O1061" s="82"/>
    </row>
    <row r="1062" spans="2:15" ht="21" customHeight="1" thickBot="1" x14ac:dyDescent="0.25">
      <c r="B1062" s="95"/>
      <c r="C1062" s="60"/>
      <c r="D1062" s="60"/>
      <c r="E1062" s="60"/>
      <c r="F1062" s="63"/>
      <c r="G1062" s="63"/>
      <c r="H1062" s="60"/>
      <c r="I1062" s="100"/>
      <c r="O1062" s="82"/>
    </row>
    <row r="1063" spans="2:15" ht="21" customHeight="1" thickBot="1" x14ac:dyDescent="0.25">
      <c r="B1063" s="95"/>
      <c r="C1063" s="60"/>
      <c r="D1063" s="60"/>
      <c r="E1063" s="60"/>
      <c r="F1063" s="63"/>
      <c r="G1063" s="63"/>
      <c r="H1063" s="60"/>
      <c r="I1063" s="100"/>
      <c r="O1063" s="82"/>
    </row>
    <row r="1064" spans="2:15" ht="21" customHeight="1" thickBot="1" x14ac:dyDescent="0.25">
      <c r="B1064" s="95"/>
      <c r="C1064" s="60"/>
      <c r="D1064" s="60"/>
      <c r="E1064" s="60"/>
      <c r="F1064" s="63"/>
      <c r="G1064" s="63"/>
      <c r="H1064" s="60"/>
      <c r="I1064" s="100"/>
      <c r="O1064" s="82"/>
    </row>
    <row r="1065" spans="2:15" ht="21" customHeight="1" thickBot="1" x14ac:dyDescent="0.25">
      <c r="B1065" s="95"/>
      <c r="C1065" s="60"/>
      <c r="D1065" s="60"/>
      <c r="E1065" s="60"/>
      <c r="F1065" s="63"/>
      <c r="G1065" s="63"/>
      <c r="H1065" s="60"/>
      <c r="I1065" s="100"/>
      <c r="O1065" s="82"/>
    </row>
    <row r="1066" spans="2:15" ht="21" customHeight="1" thickBot="1" x14ac:dyDescent="0.25">
      <c r="B1066" s="95"/>
      <c r="C1066" s="60"/>
      <c r="D1066" s="60"/>
      <c r="E1066" s="60"/>
      <c r="F1066" s="63"/>
      <c r="G1066" s="63"/>
      <c r="H1066" s="60"/>
      <c r="I1066" s="100"/>
      <c r="O1066" s="82"/>
    </row>
    <row r="1067" spans="2:15" ht="21" customHeight="1" thickBot="1" x14ac:dyDescent="0.25">
      <c r="B1067" s="95"/>
      <c r="C1067" s="60"/>
      <c r="D1067" s="60"/>
      <c r="E1067" s="60"/>
      <c r="F1067" s="63"/>
      <c r="G1067" s="63"/>
      <c r="H1067" s="60"/>
      <c r="I1067" s="100"/>
      <c r="O1067" s="82"/>
    </row>
    <row r="1068" spans="2:15" ht="21" customHeight="1" thickBot="1" x14ac:dyDescent="0.25">
      <c r="B1068" s="95"/>
      <c r="C1068" s="60"/>
      <c r="D1068" s="60"/>
      <c r="E1068" s="60"/>
      <c r="F1068" s="63"/>
      <c r="G1068" s="63"/>
      <c r="H1068" s="60"/>
      <c r="I1068" s="100"/>
      <c r="O1068" s="82"/>
    </row>
    <row r="1069" spans="2:15" ht="21" customHeight="1" thickBot="1" x14ac:dyDescent="0.25">
      <c r="B1069" s="95"/>
      <c r="C1069" s="60"/>
      <c r="D1069" s="60"/>
      <c r="E1069" s="60"/>
      <c r="F1069" s="63"/>
      <c r="G1069" s="63"/>
      <c r="H1069" s="60"/>
      <c r="I1069" s="100"/>
      <c r="O1069" s="82"/>
    </row>
    <row r="1070" spans="2:15" ht="21" customHeight="1" thickBot="1" x14ac:dyDescent="0.25">
      <c r="B1070" s="95"/>
      <c r="C1070" s="60"/>
      <c r="D1070" s="60"/>
      <c r="E1070" s="60"/>
      <c r="F1070" s="63"/>
      <c r="G1070" s="63"/>
      <c r="H1070" s="60"/>
      <c r="I1070" s="100"/>
      <c r="O1070" s="82"/>
    </row>
    <row r="1071" spans="2:15" ht="21" customHeight="1" thickBot="1" x14ac:dyDescent="0.25">
      <c r="B1071" s="95"/>
      <c r="C1071" s="60"/>
      <c r="D1071" s="60"/>
      <c r="E1071" s="60"/>
      <c r="F1071" s="63"/>
      <c r="G1071" s="63"/>
      <c r="H1071" s="60"/>
      <c r="I1071" s="100"/>
      <c r="O1071" s="82"/>
    </row>
    <row r="1072" spans="2:15" ht="21" customHeight="1" thickBot="1" x14ac:dyDescent="0.25">
      <c r="B1072" s="95"/>
      <c r="C1072" s="60"/>
      <c r="D1072" s="60"/>
      <c r="E1072" s="60"/>
      <c r="F1072" s="63"/>
      <c r="G1072" s="63"/>
      <c r="H1072" s="60"/>
      <c r="I1072" s="100"/>
      <c r="O1072" s="82"/>
    </row>
    <row r="1073" spans="2:15" ht="21" customHeight="1" thickBot="1" x14ac:dyDescent="0.25">
      <c r="B1073" s="95"/>
      <c r="C1073" s="60"/>
      <c r="D1073" s="60"/>
      <c r="E1073" s="60"/>
      <c r="F1073" s="63"/>
      <c r="G1073" s="63"/>
      <c r="H1073" s="60"/>
      <c r="I1073" s="100"/>
      <c r="O1073" s="82"/>
    </row>
    <row r="1074" spans="2:15" ht="21" customHeight="1" thickBot="1" x14ac:dyDescent="0.25">
      <c r="B1074" s="95"/>
      <c r="C1074" s="60"/>
      <c r="D1074" s="60"/>
      <c r="E1074" s="60"/>
      <c r="F1074" s="63"/>
      <c r="G1074" s="63"/>
      <c r="H1074" s="60"/>
      <c r="I1074" s="100"/>
      <c r="O1074" s="82"/>
    </row>
    <row r="1075" spans="2:15" ht="21" customHeight="1" thickBot="1" x14ac:dyDescent="0.25">
      <c r="B1075" s="95"/>
      <c r="C1075" s="60"/>
      <c r="D1075" s="60"/>
      <c r="E1075" s="60"/>
      <c r="F1075" s="63"/>
      <c r="G1075" s="63"/>
      <c r="H1075" s="60"/>
      <c r="I1075" s="100"/>
      <c r="O1075" s="82"/>
    </row>
    <row r="1076" spans="2:15" ht="21" customHeight="1" thickBot="1" x14ac:dyDescent="0.25">
      <c r="B1076" s="95"/>
      <c r="C1076" s="60"/>
      <c r="D1076" s="60"/>
      <c r="E1076" s="60"/>
      <c r="F1076" s="63"/>
      <c r="G1076" s="63"/>
      <c r="H1076" s="60"/>
      <c r="I1076" s="100"/>
      <c r="O1076" s="82"/>
    </row>
    <row r="1077" spans="2:15" ht="21" customHeight="1" thickBot="1" x14ac:dyDescent="0.25">
      <c r="B1077" s="95"/>
      <c r="C1077" s="60"/>
      <c r="D1077" s="60"/>
      <c r="E1077" s="60"/>
      <c r="F1077" s="63"/>
      <c r="G1077" s="63"/>
      <c r="H1077" s="60"/>
      <c r="I1077" s="100"/>
      <c r="O1077" s="82"/>
    </row>
    <row r="1078" spans="2:15" ht="21" customHeight="1" thickBot="1" x14ac:dyDescent="0.25">
      <c r="B1078" s="95"/>
      <c r="C1078" s="60"/>
      <c r="D1078" s="60"/>
      <c r="E1078" s="60"/>
      <c r="F1078" s="63"/>
      <c r="G1078" s="63"/>
      <c r="H1078" s="60"/>
      <c r="I1078" s="100"/>
      <c r="O1078" s="82"/>
    </row>
    <row r="1079" spans="2:15" ht="21" customHeight="1" thickBot="1" x14ac:dyDescent="0.25">
      <c r="B1079" s="95"/>
      <c r="C1079" s="60"/>
      <c r="D1079" s="60"/>
      <c r="E1079" s="60"/>
      <c r="F1079" s="63"/>
      <c r="G1079" s="63"/>
      <c r="H1079" s="60"/>
      <c r="I1079" s="100"/>
      <c r="O1079" s="82"/>
    </row>
    <row r="1080" spans="2:15" ht="21" customHeight="1" thickBot="1" x14ac:dyDescent="0.25">
      <c r="B1080" s="95"/>
      <c r="C1080" s="60"/>
      <c r="D1080" s="60"/>
      <c r="E1080" s="60"/>
      <c r="F1080" s="63"/>
      <c r="G1080" s="63"/>
      <c r="H1080" s="60"/>
      <c r="I1080" s="100"/>
      <c r="O1080" s="82"/>
    </row>
    <row r="1081" spans="2:15" ht="21" customHeight="1" thickBot="1" x14ac:dyDescent="0.25">
      <c r="B1081" s="95"/>
      <c r="C1081" s="60"/>
      <c r="D1081" s="60"/>
      <c r="E1081" s="60"/>
      <c r="F1081" s="63"/>
      <c r="G1081" s="63"/>
      <c r="H1081" s="60"/>
      <c r="I1081" s="100"/>
      <c r="O1081" s="82"/>
    </row>
    <row r="1082" spans="2:15" ht="21" customHeight="1" thickBot="1" x14ac:dyDescent="0.25">
      <c r="B1082" s="95"/>
      <c r="C1082" s="60"/>
      <c r="D1082" s="60"/>
      <c r="E1082" s="60"/>
      <c r="F1082" s="63"/>
      <c r="G1082" s="63"/>
      <c r="H1082" s="60"/>
      <c r="I1082" s="100"/>
      <c r="O1082" s="82"/>
    </row>
    <row r="1083" spans="2:15" ht="21" customHeight="1" thickBot="1" x14ac:dyDescent="0.25">
      <c r="B1083" s="95"/>
      <c r="C1083" s="60"/>
      <c r="D1083" s="60"/>
      <c r="E1083" s="60"/>
      <c r="F1083" s="63"/>
      <c r="G1083" s="63"/>
      <c r="H1083" s="60"/>
      <c r="I1083" s="100"/>
      <c r="O1083" s="82"/>
    </row>
    <row r="1084" spans="2:15" ht="21" customHeight="1" thickBot="1" x14ac:dyDescent="0.25">
      <c r="B1084" s="95"/>
      <c r="C1084" s="60"/>
      <c r="D1084" s="60"/>
      <c r="E1084" s="60"/>
      <c r="F1084" s="63"/>
      <c r="G1084" s="63"/>
      <c r="H1084" s="60"/>
      <c r="I1084" s="100"/>
      <c r="O1084" s="82"/>
    </row>
    <row r="1085" spans="2:15" ht="21" customHeight="1" thickBot="1" x14ac:dyDescent="0.25">
      <c r="B1085" s="95"/>
      <c r="C1085" s="60"/>
      <c r="D1085" s="60"/>
      <c r="E1085" s="60"/>
      <c r="F1085" s="63"/>
      <c r="G1085" s="63"/>
      <c r="H1085" s="60"/>
      <c r="I1085" s="100"/>
      <c r="O1085" s="82"/>
    </row>
    <row r="1086" spans="2:15" ht="21" customHeight="1" thickBot="1" x14ac:dyDescent="0.25">
      <c r="B1086" s="95"/>
      <c r="C1086" s="60"/>
      <c r="D1086" s="60"/>
      <c r="E1086" s="60"/>
      <c r="F1086" s="63"/>
      <c r="G1086" s="63"/>
      <c r="H1086" s="60"/>
      <c r="I1086" s="100"/>
      <c r="O1086" s="82"/>
    </row>
    <row r="1087" spans="2:15" ht="21" customHeight="1" thickBot="1" x14ac:dyDescent="0.25">
      <c r="B1087" s="95"/>
      <c r="C1087" s="60"/>
      <c r="D1087" s="60"/>
      <c r="E1087" s="60"/>
      <c r="F1087" s="63"/>
      <c r="G1087" s="63"/>
      <c r="H1087" s="60"/>
      <c r="I1087" s="100"/>
      <c r="O1087" s="82"/>
    </row>
    <row r="1088" spans="2:15" ht="21" customHeight="1" thickBot="1" x14ac:dyDescent="0.25">
      <c r="B1088" s="95"/>
      <c r="C1088" s="60"/>
      <c r="D1088" s="60"/>
      <c r="E1088" s="60"/>
      <c r="F1088" s="63"/>
      <c r="G1088" s="63"/>
      <c r="H1088" s="60"/>
      <c r="I1088" s="100"/>
      <c r="O1088" s="82"/>
    </row>
    <row r="1089" spans="2:15" ht="21" customHeight="1" thickBot="1" x14ac:dyDescent="0.25">
      <c r="B1089" s="95"/>
      <c r="C1089" s="60"/>
      <c r="D1089" s="60"/>
      <c r="E1089" s="60"/>
      <c r="F1089" s="63"/>
      <c r="G1089" s="63"/>
      <c r="H1089" s="60"/>
      <c r="I1089" s="100"/>
      <c r="O1089" s="82"/>
    </row>
    <row r="1090" spans="2:15" ht="21" customHeight="1" thickBot="1" x14ac:dyDescent="0.25">
      <c r="B1090" s="95"/>
      <c r="C1090" s="60"/>
      <c r="D1090" s="60"/>
      <c r="E1090" s="60"/>
      <c r="F1090" s="63"/>
      <c r="G1090" s="63"/>
      <c r="H1090" s="60"/>
      <c r="I1090" s="100"/>
      <c r="O1090" s="82"/>
    </row>
    <row r="1091" spans="2:15" ht="21" customHeight="1" thickBot="1" x14ac:dyDescent="0.25">
      <c r="B1091" s="95"/>
      <c r="C1091" s="60"/>
      <c r="D1091" s="60"/>
      <c r="E1091" s="60"/>
      <c r="F1091" s="63"/>
      <c r="G1091" s="63"/>
      <c r="H1091" s="60"/>
      <c r="I1091" s="100"/>
      <c r="O1091" s="82"/>
    </row>
    <row r="1092" spans="2:15" ht="21" customHeight="1" thickBot="1" x14ac:dyDescent="0.25">
      <c r="B1092" s="95"/>
      <c r="C1092" s="60"/>
      <c r="D1092" s="60"/>
      <c r="E1092" s="60"/>
      <c r="F1092" s="63"/>
      <c r="G1092" s="63"/>
      <c r="H1092" s="60"/>
      <c r="I1092" s="100"/>
      <c r="O1092" s="82"/>
    </row>
    <row r="1093" spans="2:15" ht="21" customHeight="1" thickBot="1" x14ac:dyDescent="0.25">
      <c r="B1093" s="95"/>
      <c r="C1093" s="60"/>
      <c r="D1093" s="60"/>
      <c r="E1093" s="60"/>
      <c r="F1093" s="63"/>
      <c r="G1093" s="63"/>
      <c r="H1093" s="60"/>
      <c r="I1093" s="100"/>
      <c r="O1093" s="82"/>
    </row>
    <row r="1094" spans="2:15" ht="21" customHeight="1" thickBot="1" x14ac:dyDescent="0.25">
      <c r="B1094" s="95"/>
      <c r="C1094" s="60"/>
      <c r="D1094" s="60"/>
      <c r="E1094" s="60"/>
      <c r="F1094" s="63"/>
      <c r="G1094" s="63"/>
      <c r="H1094" s="60"/>
      <c r="I1094" s="100"/>
      <c r="O1094" s="82"/>
    </row>
    <row r="1095" spans="2:15" ht="21" customHeight="1" thickBot="1" x14ac:dyDescent="0.25">
      <c r="B1095" s="95"/>
      <c r="C1095" s="60"/>
      <c r="D1095" s="60"/>
      <c r="E1095" s="60"/>
      <c r="F1095" s="63"/>
      <c r="G1095" s="63"/>
      <c r="H1095" s="60"/>
      <c r="I1095" s="100"/>
      <c r="O1095" s="82"/>
    </row>
    <row r="1096" spans="2:15" ht="21" customHeight="1" thickBot="1" x14ac:dyDescent="0.25">
      <c r="B1096" s="95"/>
      <c r="C1096" s="60"/>
      <c r="D1096" s="60"/>
      <c r="E1096" s="60"/>
      <c r="F1096" s="63"/>
      <c r="G1096" s="63"/>
      <c r="H1096" s="60"/>
      <c r="I1096" s="100"/>
      <c r="O1096" s="82"/>
    </row>
    <row r="1097" spans="2:15" ht="21" customHeight="1" thickBot="1" x14ac:dyDescent="0.25">
      <c r="B1097" s="95"/>
      <c r="C1097" s="60"/>
      <c r="D1097" s="60"/>
      <c r="E1097" s="60"/>
      <c r="F1097" s="63"/>
      <c r="G1097" s="63"/>
      <c r="H1097" s="60"/>
      <c r="I1097" s="100"/>
      <c r="O1097" s="82"/>
    </row>
    <row r="1098" spans="2:15" ht="21" customHeight="1" thickBot="1" x14ac:dyDescent="0.25">
      <c r="B1098" s="95"/>
      <c r="C1098" s="60"/>
      <c r="D1098" s="60"/>
      <c r="E1098" s="60"/>
      <c r="F1098" s="63"/>
      <c r="G1098" s="63"/>
      <c r="H1098" s="60"/>
      <c r="I1098" s="100"/>
      <c r="O1098" s="82"/>
    </row>
    <row r="1099" spans="2:15" ht="21" customHeight="1" thickBot="1" x14ac:dyDescent="0.25">
      <c r="B1099" s="95"/>
      <c r="C1099" s="60"/>
      <c r="D1099" s="60"/>
      <c r="E1099" s="60"/>
      <c r="F1099" s="63"/>
      <c r="G1099" s="63"/>
      <c r="H1099" s="60"/>
      <c r="I1099" s="100"/>
      <c r="O1099" s="82"/>
    </row>
    <row r="1100" spans="2:15" ht="21" customHeight="1" thickBot="1" x14ac:dyDescent="0.25">
      <c r="B1100" s="95"/>
      <c r="C1100" s="60"/>
      <c r="D1100" s="60"/>
      <c r="E1100" s="60"/>
      <c r="F1100" s="63"/>
      <c r="G1100" s="63"/>
      <c r="H1100" s="60"/>
      <c r="I1100" s="100"/>
      <c r="O1100" s="82"/>
    </row>
    <row r="1101" spans="2:15" ht="21" customHeight="1" thickBot="1" x14ac:dyDescent="0.25">
      <c r="B1101" s="95"/>
      <c r="C1101" s="60"/>
      <c r="D1101" s="60"/>
      <c r="E1101" s="60"/>
      <c r="F1101" s="63"/>
      <c r="G1101" s="63"/>
      <c r="H1101" s="60"/>
      <c r="I1101" s="100"/>
      <c r="O1101" s="82"/>
    </row>
    <row r="1102" spans="2:15" ht="21" customHeight="1" thickBot="1" x14ac:dyDescent="0.25">
      <c r="B1102" s="95"/>
      <c r="C1102" s="60"/>
      <c r="D1102" s="60"/>
      <c r="E1102" s="60"/>
      <c r="F1102" s="63"/>
      <c r="G1102" s="63"/>
      <c r="H1102" s="60"/>
      <c r="I1102" s="100"/>
      <c r="O1102" s="82"/>
    </row>
    <row r="1103" spans="2:15" ht="21" customHeight="1" thickBot="1" x14ac:dyDescent="0.25">
      <c r="B1103" s="95"/>
      <c r="C1103" s="60"/>
      <c r="D1103" s="60"/>
      <c r="E1103" s="60"/>
      <c r="F1103" s="63"/>
      <c r="G1103" s="63"/>
      <c r="H1103" s="60"/>
      <c r="I1103" s="100"/>
      <c r="O1103" s="82"/>
    </row>
    <row r="1104" spans="2:15" ht="21" customHeight="1" thickBot="1" x14ac:dyDescent="0.25">
      <c r="B1104" s="95"/>
      <c r="C1104" s="60"/>
      <c r="D1104" s="60"/>
      <c r="E1104" s="60"/>
      <c r="F1104" s="63"/>
      <c r="G1104" s="63"/>
      <c r="H1104" s="60"/>
      <c r="I1104" s="100"/>
      <c r="O1104" s="82"/>
    </row>
    <row r="1105" spans="2:15" ht="21" customHeight="1" thickBot="1" x14ac:dyDescent="0.25">
      <c r="B1105" s="95"/>
      <c r="C1105" s="60"/>
      <c r="D1105" s="60"/>
      <c r="E1105" s="60"/>
      <c r="F1105" s="63"/>
      <c r="G1105" s="63"/>
      <c r="H1105" s="60"/>
      <c r="I1105" s="100"/>
      <c r="O1105" s="82"/>
    </row>
    <row r="1106" spans="2:15" ht="21" customHeight="1" thickBot="1" x14ac:dyDescent="0.25">
      <c r="B1106" s="95"/>
      <c r="C1106" s="60"/>
      <c r="D1106" s="60"/>
      <c r="E1106" s="60"/>
      <c r="F1106" s="63"/>
      <c r="G1106" s="63"/>
      <c r="H1106" s="60"/>
      <c r="I1106" s="100"/>
      <c r="O1106" s="82"/>
    </row>
    <row r="1107" spans="2:15" ht="21" customHeight="1" thickBot="1" x14ac:dyDescent="0.25">
      <c r="B1107" s="95"/>
      <c r="C1107" s="60"/>
      <c r="D1107" s="60"/>
      <c r="E1107" s="60"/>
      <c r="F1107" s="63"/>
      <c r="G1107" s="63"/>
      <c r="H1107" s="60"/>
      <c r="I1107" s="100"/>
      <c r="O1107" s="82"/>
    </row>
    <row r="1108" spans="2:15" ht="21" customHeight="1" thickBot="1" x14ac:dyDescent="0.25">
      <c r="B1108" s="95"/>
      <c r="C1108" s="60"/>
      <c r="D1108" s="60"/>
      <c r="E1108" s="60"/>
      <c r="F1108" s="63"/>
      <c r="G1108" s="63"/>
      <c r="H1108" s="60"/>
      <c r="I1108" s="100"/>
      <c r="O1108" s="82"/>
    </row>
    <row r="1109" spans="2:15" ht="21" customHeight="1" thickBot="1" x14ac:dyDescent="0.25">
      <c r="B1109" s="95"/>
      <c r="C1109" s="60"/>
      <c r="D1109" s="60"/>
      <c r="E1109" s="60"/>
      <c r="F1109" s="63"/>
      <c r="G1109" s="63"/>
      <c r="H1109" s="60"/>
      <c r="I1109" s="100"/>
      <c r="O1109" s="82"/>
    </row>
    <row r="1110" spans="2:15" ht="21" customHeight="1" thickBot="1" x14ac:dyDescent="0.25">
      <c r="B1110" s="95"/>
      <c r="C1110" s="60"/>
      <c r="D1110" s="60"/>
      <c r="E1110" s="60"/>
      <c r="F1110" s="63"/>
      <c r="G1110" s="63"/>
      <c r="H1110" s="60"/>
      <c r="I1110" s="100"/>
      <c r="O1110" s="82"/>
    </row>
    <row r="1111" spans="2:15" ht="21" customHeight="1" thickBot="1" x14ac:dyDescent="0.25">
      <c r="B1111" s="95"/>
      <c r="C1111" s="60"/>
      <c r="D1111" s="60"/>
      <c r="E1111" s="60"/>
      <c r="F1111" s="63"/>
      <c r="G1111" s="63"/>
      <c r="H1111" s="60"/>
      <c r="I1111" s="100"/>
      <c r="O1111" s="82"/>
    </row>
    <row r="1112" spans="2:15" ht="21" customHeight="1" thickBot="1" x14ac:dyDescent="0.25">
      <c r="B1112" s="95"/>
      <c r="C1112" s="60"/>
      <c r="D1112" s="60"/>
      <c r="E1112" s="60"/>
      <c r="F1112" s="63"/>
      <c r="G1112" s="63"/>
      <c r="H1112" s="60"/>
      <c r="I1112" s="100"/>
      <c r="O1112" s="82"/>
    </row>
    <row r="1113" spans="2:15" ht="21" customHeight="1" thickBot="1" x14ac:dyDescent="0.25">
      <c r="B1113" s="95"/>
      <c r="C1113" s="60"/>
      <c r="D1113" s="60"/>
      <c r="E1113" s="60"/>
      <c r="F1113" s="63"/>
      <c r="G1113" s="63"/>
      <c r="H1113" s="60"/>
      <c r="I1113" s="100"/>
      <c r="O1113" s="82"/>
    </row>
    <row r="1114" spans="2:15" ht="21" customHeight="1" thickBot="1" x14ac:dyDescent="0.25">
      <c r="B1114" s="95"/>
      <c r="C1114" s="60"/>
      <c r="D1114" s="60"/>
      <c r="E1114" s="60"/>
      <c r="F1114" s="63"/>
      <c r="G1114" s="63"/>
      <c r="H1114" s="60"/>
      <c r="I1114" s="100"/>
      <c r="O1114" s="82"/>
    </row>
    <row r="1115" spans="2:15" ht="21" customHeight="1" thickBot="1" x14ac:dyDescent="0.25">
      <c r="B1115" s="95"/>
      <c r="C1115" s="60"/>
      <c r="D1115" s="60"/>
      <c r="E1115" s="60"/>
      <c r="F1115" s="63"/>
      <c r="G1115" s="63"/>
      <c r="H1115" s="60"/>
      <c r="I1115" s="100"/>
      <c r="O1115" s="82"/>
    </row>
    <row r="1116" spans="2:15" ht="21" customHeight="1" thickBot="1" x14ac:dyDescent="0.25">
      <c r="B1116" s="95"/>
      <c r="C1116" s="60"/>
      <c r="D1116" s="60"/>
      <c r="E1116" s="60"/>
      <c r="F1116" s="63"/>
      <c r="G1116" s="63"/>
      <c r="H1116" s="60"/>
      <c r="I1116" s="100"/>
      <c r="O1116" s="82"/>
    </row>
    <row r="1117" spans="2:15" ht="21" customHeight="1" thickBot="1" x14ac:dyDescent="0.25">
      <c r="B1117" s="95"/>
      <c r="C1117" s="60"/>
      <c r="D1117" s="60"/>
      <c r="E1117" s="60"/>
      <c r="F1117" s="63"/>
      <c r="G1117" s="63"/>
      <c r="H1117" s="60"/>
      <c r="I1117" s="100"/>
      <c r="O1117" s="82"/>
    </row>
    <row r="1118" spans="2:15" ht="21" customHeight="1" thickBot="1" x14ac:dyDescent="0.25">
      <c r="B1118" s="95"/>
      <c r="C1118" s="60"/>
      <c r="D1118" s="60"/>
      <c r="E1118" s="60"/>
      <c r="F1118" s="63"/>
      <c r="G1118" s="63"/>
      <c r="H1118" s="60"/>
      <c r="I1118" s="100"/>
      <c r="O1118" s="82"/>
    </row>
    <row r="1119" spans="2:15" ht="21" customHeight="1" thickBot="1" x14ac:dyDescent="0.25">
      <c r="B1119" s="95"/>
      <c r="C1119" s="60"/>
      <c r="D1119" s="60"/>
      <c r="E1119" s="60"/>
      <c r="F1119" s="63"/>
      <c r="G1119" s="63"/>
      <c r="H1119" s="60"/>
      <c r="I1119" s="100"/>
      <c r="O1119" s="82"/>
    </row>
    <row r="1120" spans="2:15" ht="21" customHeight="1" thickBot="1" x14ac:dyDescent="0.25">
      <c r="B1120" s="95"/>
      <c r="C1120" s="60"/>
      <c r="D1120" s="60"/>
      <c r="E1120" s="60"/>
      <c r="F1120" s="63"/>
      <c r="G1120" s="63"/>
      <c r="H1120" s="60"/>
      <c r="I1120" s="100"/>
      <c r="O1120" s="82"/>
    </row>
    <row r="1121" spans="2:15" ht="21" customHeight="1" thickBot="1" x14ac:dyDescent="0.25">
      <c r="B1121" s="95"/>
      <c r="C1121" s="60"/>
      <c r="D1121" s="60"/>
      <c r="E1121" s="60"/>
      <c r="F1121" s="63"/>
      <c r="G1121" s="63"/>
      <c r="H1121" s="60"/>
      <c r="I1121" s="100"/>
      <c r="O1121" s="82"/>
    </row>
    <row r="1122" spans="2:15" ht="21" customHeight="1" thickBot="1" x14ac:dyDescent="0.25">
      <c r="B1122" s="95"/>
      <c r="C1122" s="60"/>
      <c r="D1122" s="60"/>
      <c r="E1122" s="60"/>
      <c r="F1122" s="63"/>
      <c r="G1122" s="63"/>
      <c r="H1122" s="60"/>
      <c r="I1122" s="100"/>
      <c r="O1122" s="82"/>
    </row>
    <row r="1123" spans="2:15" ht="21" customHeight="1" thickBot="1" x14ac:dyDescent="0.25">
      <c r="B1123" s="95"/>
      <c r="C1123" s="60"/>
      <c r="D1123" s="60"/>
      <c r="E1123" s="60"/>
      <c r="F1123" s="63"/>
      <c r="G1123" s="63"/>
      <c r="H1123" s="60"/>
      <c r="I1123" s="100"/>
      <c r="O1123" s="82"/>
    </row>
    <row r="1124" spans="2:15" ht="21" customHeight="1" thickBot="1" x14ac:dyDescent="0.25">
      <c r="B1124" s="95"/>
      <c r="C1124" s="60"/>
      <c r="D1124" s="60"/>
      <c r="E1124" s="60"/>
      <c r="F1124" s="63"/>
      <c r="G1124" s="63"/>
      <c r="H1124" s="60"/>
      <c r="I1124" s="100"/>
      <c r="O1124" s="82"/>
    </row>
    <row r="1125" spans="2:15" ht="21" customHeight="1" thickBot="1" x14ac:dyDescent="0.25">
      <c r="B1125" s="95"/>
      <c r="C1125" s="60"/>
      <c r="D1125" s="60"/>
      <c r="E1125" s="60"/>
      <c r="F1125" s="63"/>
      <c r="G1125" s="63"/>
      <c r="H1125" s="60"/>
      <c r="I1125" s="100"/>
      <c r="O1125" s="82"/>
    </row>
    <row r="1126" spans="2:15" ht="21" customHeight="1" thickBot="1" x14ac:dyDescent="0.25">
      <c r="B1126" s="95"/>
      <c r="C1126" s="60"/>
      <c r="D1126" s="60"/>
      <c r="E1126" s="60"/>
      <c r="F1126" s="63"/>
      <c r="G1126" s="63"/>
      <c r="H1126" s="60"/>
      <c r="I1126" s="100"/>
      <c r="O1126" s="82"/>
    </row>
    <row r="1127" spans="2:15" ht="21" customHeight="1" thickBot="1" x14ac:dyDescent="0.25">
      <c r="B1127" s="95"/>
      <c r="C1127" s="60"/>
      <c r="D1127" s="60"/>
      <c r="E1127" s="60"/>
      <c r="F1127" s="63"/>
      <c r="G1127" s="63"/>
      <c r="H1127" s="60"/>
      <c r="I1127" s="100"/>
      <c r="O1127" s="82"/>
    </row>
    <row r="1128" spans="2:15" ht="21" customHeight="1" thickBot="1" x14ac:dyDescent="0.25">
      <c r="B1128" s="95"/>
      <c r="C1128" s="60"/>
      <c r="D1128" s="60"/>
      <c r="E1128" s="60"/>
      <c r="F1128" s="63"/>
      <c r="G1128" s="63"/>
      <c r="H1128" s="60"/>
      <c r="I1128" s="100"/>
      <c r="O1128" s="82"/>
    </row>
    <row r="1129" spans="2:15" ht="21" customHeight="1" thickBot="1" x14ac:dyDescent="0.25">
      <c r="B1129" s="95"/>
      <c r="C1129" s="60"/>
      <c r="D1129" s="60"/>
      <c r="E1129" s="60"/>
      <c r="F1129" s="63"/>
      <c r="G1129" s="63"/>
      <c r="H1129" s="60"/>
      <c r="I1129" s="100"/>
      <c r="O1129" s="82"/>
    </row>
    <row r="1130" spans="2:15" ht="21" customHeight="1" thickBot="1" x14ac:dyDescent="0.25">
      <c r="B1130" s="95"/>
      <c r="C1130" s="60"/>
      <c r="D1130" s="60"/>
      <c r="E1130" s="60"/>
      <c r="F1130" s="63"/>
      <c r="G1130" s="63"/>
      <c r="H1130" s="60"/>
      <c r="I1130" s="100"/>
      <c r="O1130" s="82"/>
    </row>
    <row r="1131" spans="2:15" ht="21" customHeight="1" thickBot="1" x14ac:dyDescent="0.25">
      <c r="B1131" s="95"/>
      <c r="C1131" s="60"/>
      <c r="D1131" s="60"/>
      <c r="E1131" s="60"/>
      <c r="F1131" s="63"/>
      <c r="G1131" s="63"/>
      <c r="H1131" s="60"/>
      <c r="I1131" s="100"/>
      <c r="O1131" s="82"/>
    </row>
    <row r="1132" spans="2:15" ht="21" customHeight="1" thickBot="1" x14ac:dyDescent="0.25">
      <c r="B1132" s="95"/>
      <c r="C1132" s="60"/>
      <c r="D1132" s="60"/>
      <c r="E1132" s="60"/>
      <c r="F1132" s="63"/>
      <c r="G1132" s="63"/>
      <c r="H1132" s="60"/>
      <c r="I1132" s="100"/>
      <c r="O1132" s="82"/>
    </row>
    <row r="1133" spans="2:15" ht="21" customHeight="1" thickBot="1" x14ac:dyDescent="0.25">
      <c r="B1133" s="95"/>
      <c r="C1133" s="60"/>
      <c r="D1133" s="60"/>
      <c r="E1133" s="60"/>
      <c r="F1133" s="63"/>
      <c r="G1133" s="63"/>
      <c r="H1133" s="60"/>
      <c r="I1133" s="100"/>
      <c r="O1133" s="82"/>
    </row>
    <row r="1134" spans="2:15" ht="21" customHeight="1" thickBot="1" x14ac:dyDescent="0.25">
      <c r="B1134" s="95"/>
      <c r="C1134" s="60"/>
      <c r="D1134" s="60"/>
      <c r="E1134" s="60"/>
      <c r="F1134" s="63"/>
      <c r="G1134" s="63"/>
      <c r="H1134" s="60"/>
      <c r="I1134" s="100"/>
      <c r="O1134" s="82"/>
    </row>
    <row r="1135" spans="2:15" ht="21" customHeight="1" thickBot="1" x14ac:dyDescent="0.25">
      <c r="B1135" s="95"/>
      <c r="C1135" s="60"/>
      <c r="D1135" s="60"/>
      <c r="E1135" s="60"/>
      <c r="F1135" s="63"/>
      <c r="G1135" s="63"/>
      <c r="H1135" s="60"/>
      <c r="I1135" s="100"/>
      <c r="O1135" s="82"/>
    </row>
    <row r="1136" spans="2:15" ht="21" customHeight="1" thickBot="1" x14ac:dyDescent="0.25">
      <c r="B1136" s="95"/>
      <c r="C1136" s="60"/>
      <c r="D1136" s="60"/>
      <c r="E1136" s="60"/>
      <c r="F1136" s="63"/>
      <c r="G1136" s="63"/>
      <c r="H1136" s="60"/>
      <c r="I1136" s="100"/>
      <c r="O1136" s="82"/>
    </row>
    <row r="1137" spans="2:15" ht="21" customHeight="1" thickBot="1" x14ac:dyDescent="0.25">
      <c r="B1137" s="95"/>
      <c r="C1137" s="60"/>
      <c r="D1137" s="60"/>
      <c r="E1137" s="60"/>
      <c r="F1137" s="63"/>
      <c r="G1137" s="63"/>
      <c r="H1137" s="60"/>
      <c r="I1137" s="100"/>
      <c r="O1137" s="82"/>
    </row>
    <row r="1138" spans="2:15" ht="21" customHeight="1" thickBot="1" x14ac:dyDescent="0.25">
      <c r="B1138" s="95"/>
      <c r="C1138" s="60"/>
      <c r="D1138" s="60"/>
      <c r="E1138" s="60"/>
      <c r="F1138" s="63"/>
      <c r="G1138" s="63"/>
      <c r="H1138" s="60"/>
      <c r="I1138" s="100"/>
      <c r="O1138" s="82"/>
    </row>
    <row r="1139" spans="2:15" ht="21" customHeight="1" thickBot="1" x14ac:dyDescent="0.25">
      <c r="B1139" s="95"/>
      <c r="C1139" s="60"/>
      <c r="D1139" s="60"/>
      <c r="E1139" s="60"/>
      <c r="F1139" s="63"/>
      <c r="G1139" s="63"/>
      <c r="H1139" s="60"/>
      <c r="I1139" s="100"/>
      <c r="O1139" s="82"/>
    </row>
    <row r="1140" spans="2:15" ht="21" customHeight="1" thickBot="1" x14ac:dyDescent="0.25">
      <c r="B1140" s="95"/>
      <c r="C1140" s="60"/>
      <c r="D1140" s="60"/>
      <c r="E1140" s="60"/>
      <c r="F1140" s="63"/>
      <c r="G1140" s="63"/>
      <c r="H1140" s="60"/>
      <c r="I1140" s="100"/>
      <c r="O1140" s="82"/>
    </row>
    <row r="1141" spans="2:15" ht="21" customHeight="1" thickBot="1" x14ac:dyDescent="0.25">
      <c r="B1141" s="95"/>
      <c r="C1141" s="60"/>
      <c r="D1141" s="60"/>
      <c r="E1141" s="60"/>
      <c r="F1141" s="63"/>
      <c r="G1141" s="63"/>
      <c r="H1141" s="60"/>
      <c r="I1141" s="100"/>
      <c r="O1141" s="82"/>
    </row>
    <row r="1142" spans="2:15" ht="21" customHeight="1" thickBot="1" x14ac:dyDescent="0.25">
      <c r="B1142" s="95"/>
      <c r="C1142" s="60"/>
      <c r="D1142" s="60"/>
      <c r="E1142" s="60"/>
      <c r="F1142" s="63"/>
      <c r="G1142" s="63"/>
      <c r="H1142" s="60"/>
      <c r="I1142" s="100"/>
      <c r="O1142" s="82"/>
    </row>
    <row r="1143" spans="2:15" ht="21" customHeight="1" thickBot="1" x14ac:dyDescent="0.25">
      <c r="B1143" s="95"/>
      <c r="C1143" s="60"/>
      <c r="D1143" s="60"/>
      <c r="E1143" s="60"/>
      <c r="F1143" s="63"/>
      <c r="G1143" s="63"/>
      <c r="H1143" s="60"/>
      <c r="I1143" s="100"/>
      <c r="O1143" s="82"/>
    </row>
    <row r="1144" spans="2:15" ht="21" customHeight="1" thickBot="1" x14ac:dyDescent="0.25">
      <c r="B1144" s="95"/>
      <c r="C1144" s="60"/>
      <c r="D1144" s="60"/>
      <c r="E1144" s="60"/>
      <c r="F1144" s="63"/>
      <c r="G1144" s="63"/>
      <c r="H1144" s="60"/>
      <c r="I1144" s="100"/>
      <c r="O1144" s="82"/>
    </row>
    <row r="1145" spans="2:15" ht="21" customHeight="1" thickBot="1" x14ac:dyDescent="0.25">
      <c r="B1145" s="95"/>
      <c r="C1145" s="60"/>
      <c r="D1145" s="60"/>
      <c r="E1145" s="60"/>
      <c r="F1145" s="63"/>
      <c r="G1145" s="63"/>
      <c r="H1145" s="60"/>
      <c r="I1145" s="100"/>
      <c r="O1145" s="82"/>
    </row>
    <row r="1146" spans="2:15" ht="21" customHeight="1" thickBot="1" x14ac:dyDescent="0.25">
      <c r="B1146" s="95"/>
      <c r="C1146" s="60"/>
      <c r="D1146" s="60"/>
      <c r="E1146" s="60"/>
      <c r="F1146" s="63"/>
      <c r="G1146" s="63"/>
      <c r="H1146" s="60"/>
      <c r="I1146" s="100"/>
      <c r="O1146" s="82"/>
    </row>
    <row r="1147" spans="2:15" ht="21" customHeight="1" thickBot="1" x14ac:dyDescent="0.25">
      <c r="B1147" s="95"/>
      <c r="C1147" s="60"/>
      <c r="D1147" s="60"/>
      <c r="E1147" s="60"/>
      <c r="F1147" s="63"/>
      <c r="G1147" s="63"/>
      <c r="H1147" s="60"/>
      <c r="I1147" s="100"/>
      <c r="O1147" s="82"/>
    </row>
    <row r="1148" spans="2:15" ht="21" customHeight="1" thickBot="1" x14ac:dyDescent="0.25">
      <c r="B1148" s="95"/>
      <c r="C1148" s="60"/>
      <c r="D1148" s="60"/>
      <c r="E1148" s="60"/>
      <c r="F1148" s="63"/>
      <c r="G1148" s="63"/>
      <c r="H1148" s="60"/>
      <c r="I1148" s="100"/>
      <c r="O1148" s="82"/>
    </row>
    <row r="1149" spans="2:15" ht="21" customHeight="1" thickBot="1" x14ac:dyDescent="0.25">
      <c r="B1149" s="95"/>
      <c r="C1149" s="60"/>
      <c r="D1149" s="60"/>
      <c r="E1149" s="60"/>
      <c r="F1149" s="63"/>
      <c r="G1149" s="63"/>
      <c r="H1149" s="60"/>
      <c r="I1149" s="100"/>
      <c r="O1149" s="82"/>
    </row>
    <row r="1150" spans="2:15" ht="21" customHeight="1" thickBot="1" x14ac:dyDescent="0.25">
      <c r="B1150" s="95"/>
      <c r="C1150" s="60"/>
      <c r="D1150" s="60"/>
      <c r="E1150" s="60"/>
      <c r="F1150" s="63"/>
      <c r="G1150" s="63"/>
      <c r="H1150" s="60"/>
      <c r="I1150" s="100"/>
      <c r="O1150" s="82"/>
    </row>
    <row r="1151" spans="2:15" ht="21" customHeight="1" thickBot="1" x14ac:dyDescent="0.25">
      <c r="B1151" s="95"/>
      <c r="C1151" s="60"/>
      <c r="D1151" s="60"/>
      <c r="E1151" s="60"/>
      <c r="F1151" s="63"/>
      <c r="G1151" s="63"/>
      <c r="H1151" s="60"/>
      <c r="I1151" s="100"/>
      <c r="O1151" s="82"/>
    </row>
    <row r="1152" spans="2:15" ht="21" customHeight="1" thickBot="1" x14ac:dyDescent="0.25">
      <c r="B1152" s="95"/>
      <c r="C1152" s="60"/>
      <c r="D1152" s="60"/>
      <c r="E1152" s="60"/>
      <c r="F1152" s="63"/>
      <c r="G1152" s="63"/>
      <c r="H1152" s="60"/>
      <c r="I1152" s="100"/>
      <c r="O1152" s="82"/>
    </row>
    <row r="1153" spans="2:15" ht="21" customHeight="1" thickBot="1" x14ac:dyDescent="0.25">
      <c r="B1153" s="95"/>
      <c r="C1153" s="60"/>
      <c r="D1153" s="60"/>
      <c r="E1153" s="60"/>
      <c r="F1153" s="63"/>
      <c r="G1153" s="63"/>
      <c r="H1153" s="60"/>
      <c r="I1153" s="100"/>
      <c r="O1153" s="82"/>
    </row>
    <row r="1154" spans="2:15" ht="21" customHeight="1" thickBot="1" x14ac:dyDescent="0.25">
      <c r="B1154" s="95"/>
      <c r="C1154" s="60"/>
      <c r="D1154" s="60"/>
      <c r="E1154" s="60"/>
      <c r="F1154" s="63"/>
      <c r="G1154" s="63"/>
      <c r="H1154" s="60"/>
      <c r="I1154" s="100"/>
      <c r="O1154" s="82"/>
    </row>
    <row r="1155" spans="2:15" ht="21" customHeight="1" thickBot="1" x14ac:dyDescent="0.25">
      <c r="B1155" s="95"/>
      <c r="C1155" s="60"/>
      <c r="D1155" s="60"/>
      <c r="E1155" s="60"/>
      <c r="F1155" s="63"/>
      <c r="G1155" s="63"/>
      <c r="H1155" s="60"/>
      <c r="I1155" s="100"/>
      <c r="O1155" s="82"/>
    </row>
    <row r="1156" spans="2:15" ht="21" customHeight="1" thickBot="1" x14ac:dyDescent="0.25">
      <c r="B1156" s="95"/>
      <c r="C1156" s="60"/>
      <c r="D1156" s="60"/>
      <c r="E1156" s="60"/>
      <c r="F1156" s="63"/>
      <c r="G1156" s="63"/>
      <c r="H1156" s="60"/>
      <c r="I1156" s="100"/>
      <c r="O1156" s="82"/>
    </row>
    <row r="1157" spans="2:15" ht="21" customHeight="1" thickBot="1" x14ac:dyDescent="0.25">
      <c r="B1157" s="95"/>
      <c r="C1157" s="60"/>
      <c r="D1157" s="60"/>
      <c r="E1157" s="60"/>
      <c r="F1157" s="63"/>
      <c r="G1157" s="63"/>
      <c r="H1157" s="60"/>
      <c r="I1157" s="100"/>
      <c r="O1157" s="82"/>
    </row>
    <row r="1158" spans="2:15" ht="21" customHeight="1" thickBot="1" x14ac:dyDescent="0.25">
      <c r="B1158" s="95"/>
      <c r="C1158" s="60"/>
      <c r="D1158" s="60"/>
      <c r="E1158" s="60"/>
      <c r="F1158" s="63"/>
      <c r="G1158" s="63"/>
      <c r="H1158" s="60"/>
      <c r="I1158" s="100"/>
      <c r="O1158" s="82"/>
    </row>
    <row r="1159" spans="2:15" ht="21" customHeight="1" thickBot="1" x14ac:dyDescent="0.25">
      <c r="B1159" s="95"/>
      <c r="C1159" s="60"/>
      <c r="D1159" s="60"/>
      <c r="E1159" s="60"/>
      <c r="F1159" s="63"/>
      <c r="G1159" s="63"/>
      <c r="H1159" s="60"/>
      <c r="I1159" s="100"/>
      <c r="O1159" s="82"/>
    </row>
    <row r="1160" spans="2:15" ht="21" customHeight="1" thickBot="1" x14ac:dyDescent="0.25">
      <c r="B1160" s="95"/>
      <c r="C1160" s="60"/>
      <c r="D1160" s="60"/>
      <c r="E1160" s="60"/>
      <c r="F1160" s="63"/>
      <c r="G1160" s="63"/>
      <c r="H1160" s="60"/>
      <c r="I1160" s="100"/>
      <c r="O1160" s="82"/>
    </row>
    <row r="1161" spans="2:15" ht="21" customHeight="1" thickBot="1" x14ac:dyDescent="0.25">
      <c r="B1161" s="95"/>
      <c r="C1161" s="60"/>
      <c r="D1161" s="60"/>
      <c r="E1161" s="60"/>
      <c r="F1161" s="63"/>
      <c r="G1161" s="63"/>
      <c r="H1161" s="60"/>
      <c r="I1161" s="100"/>
      <c r="O1161" s="82"/>
    </row>
    <row r="1162" spans="2:15" ht="21" customHeight="1" thickBot="1" x14ac:dyDescent="0.25">
      <c r="B1162" s="95"/>
      <c r="C1162" s="60"/>
      <c r="D1162" s="60"/>
      <c r="E1162" s="60"/>
      <c r="F1162" s="63"/>
      <c r="G1162" s="63"/>
      <c r="H1162" s="60"/>
      <c r="I1162" s="100"/>
      <c r="O1162" s="82"/>
    </row>
    <row r="1163" spans="2:15" ht="21" customHeight="1" thickBot="1" x14ac:dyDescent="0.25">
      <c r="B1163" s="95"/>
      <c r="C1163" s="60"/>
      <c r="D1163" s="60"/>
      <c r="E1163" s="60"/>
      <c r="F1163" s="63"/>
      <c r="G1163" s="63"/>
      <c r="H1163" s="60"/>
      <c r="I1163" s="100"/>
      <c r="O1163" s="82"/>
    </row>
    <row r="1164" spans="2:15" ht="21" customHeight="1" thickBot="1" x14ac:dyDescent="0.25">
      <c r="B1164" s="95"/>
      <c r="C1164" s="60"/>
      <c r="D1164" s="60"/>
      <c r="E1164" s="60"/>
      <c r="F1164" s="63"/>
      <c r="G1164" s="63"/>
      <c r="H1164" s="60"/>
      <c r="I1164" s="100"/>
      <c r="O1164" s="82"/>
    </row>
    <row r="1165" spans="2:15" ht="21" customHeight="1" thickBot="1" x14ac:dyDescent="0.25">
      <c r="B1165" s="95"/>
      <c r="C1165" s="60"/>
      <c r="D1165" s="60"/>
      <c r="E1165" s="60"/>
      <c r="F1165" s="63"/>
      <c r="G1165" s="63"/>
      <c r="H1165" s="60"/>
      <c r="I1165" s="100"/>
      <c r="O1165" s="82"/>
    </row>
    <row r="1166" spans="2:15" ht="21" customHeight="1" thickBot="1" x14ac:dyDescent="0.25">
      <c r="B1166" s="95"/>
      <c r="C1166" s="60"/>
      <c r="D1166" s="60"/>
      <c r="E1166" s="60"/>
      <c r="F1166" s="63"/>
      <c r="G1166" s="63"/>
      <c r="H1166" s="60"/>
      <c r="I1166" s="100"/>
      <c r="O1166" s="82"/>
    </row>
    <row r="1167" spans="2:15" ht="21" customHeight="1" thickBot="1" x14ac:dyDescent="0.25">
      <c r="B1167" s="95"/>
      <c r="C1167" s="60"/>
      <c r="D1167" s="60"/>
      <c r="E1167" s="60"/>
      <c r="F1167" s="63"/>
      <c r="G1167" s="63"/>
      <c r="H1167" s="60"/>
      <c r="I1167" s="100"/>
      <c r="O1167" s="82"/>
    </row>
    <row r="1168" spans="2:15" ht="21" customHeight="1" thickBot="1" x14ac:dyDescent="0.25">
      <c r="B1168" s="95"/>
      <c r="C1168" s="60"/>
      <c r="D1168" s="60"/>
      <c r="E1168" s="60"/>
      <c r="F1168" s="63"/>
      <c r="G1168" s="63"/>
      <c r="H1168" s="60"/>
      <c r="I1168" s="100"/>
      <c r="O1168" s="82"/>
    </row>
    <row r="1169" spans="2:15" ht="21" customHeight="1" thickBot="1" x14ac:dyDescent="0.25">
      <c r="B1169" s="95"/>
      <c r="C1169" s="60"/>
      <c r="D1169" s="60"/>
      <c r="E1169" s="60"/>
      <c r="F1169" s="63"/>
      <c r="G1169" s="63"/>
      <c r="H1169" s="60"/>
      <c r="I1169" s="100"/>
      <c r="O1169" s="82"/>
    </row>
    <row r="1170" spans="2:15" ht="21" customHeight="1" thickBot="1" x14ac:dyDescent="0.25">
      <c r="B1170" s="95"/>
      <c r="C1170" s="60"/>
      <c r="D1170" s="60"/>
      <c r="E1170" s="60"/>
      <c r="F1170" s="63"/>
      <c r="G1170" s="63"/>
      <c r="H1170" s="60"/>
      <c r="I1170" s="100"/>
      <c r="O1170" s="82"/>
    </row>
    <row r="1171" spans="2:15" ht="21" customHeight="1" thickBot="1" x14ac:dyDescent="0.25">
      <c r="B1171" s="95"/>
      <c r="C1171" s="60"/>
      <c r="D1171" s="60"/>
      <c r="E1171" s="60"/>
      <c r="F1171" s="63"/>
      <c r="G1171" s="63"/>
      <c r="H1171" s="60"/>
      <c r="I1171" s="100"/>
      <c r="O1171" s="82"/>
    </row>
    <row r="1172" spans="2:15" ht="21" customHeight="1" thickBot="1" x14ac:dyDescent="0.25">
      <c r="B1172" s="95"/>
      <c r="C1172" s="60"/>
      <c r="D1172" s="60"/>
      <c r="E1172" s="60"/>
      <c r="F1172" s="63"/>
      <c r="G1172" s="63"/>
      <c r="H1172" s="60"/>
      <c r="I1172" s="100"/>
      <c r="O1172" s="82"/>
    </row>
    <row r="1173" spans="2:15" ht="21" customHeight="1" thickBot="1" x14ac:dyDescent="0.25">
      <c r="B1173" s="95"/>
      <c r="C1173" s="60"/>
      <c r="D1173" s="60"/>
      <c r="E1173" s="60"/>
      <c r="F1173" s="63"/>
      <c r="G1173" s="63"/>
      <c r="H1173" s="60"/>
      <c r="I1173" s="100"/>
      <c r="O1173" s="82"/>
    </row>
    <row r="1174" spans="2:15" ht="21" customHeight="1" thickBot="1" x14ac:dyDescent="0.25">
      <c r="B1174" s="95"/>
      <c r="C1174" s="60"/>
      <c r="D1174" s="60"/>
      <c r="E1174" s="60"/>
      <c r="F1174" s="63"/>
      <c r="G1174" s="63"/>
      <c r="H1174" s="60"/>
      <c r="I1174" s="100"/>
      <c r="O1174" s="82"/>
    </row>
    <row r="1175" spans="2:15" ht="21" customHeight="1" thickBot="1" x14ac:dyDescent="0.25">
      <c r="B1175" s="95"/>
      <c r="C1175" s="60"/>
      <c r="D1175" s="60"/>
      <c r="E1175" s="60"/>
      <c r="F1175" s="63"/>
      <c r="G1175" s="63"/>
      <c r="H1175" s="60"/>
      <c r="I1175" s="100"/>
      <c r="O1175" s="82"/>
    </row>
    <row r="1176" spans="2:15" ht="21" customHeight="1" thickBot="1" x14ac:dyDescent="0.25">
      <c r="B1176" s="95"/>
      <c r="C1176" s="60"/>
      <c r="D1176" s="60"/>
      <c r="E1176" s="60"/>
      <c r="F1176" s="63"/>
      <c r="G1176" s="63"/>
      <c r="H1176" s="60"/>
      <c r="I1176" s="100"/>
      <c r="O1176" s="82"/>
    </row>
    <row r="1177" spans="2:15" ht="21" customHeight="1" thickBot="1" x14ac:dyDescent="0.25">
      <c r="B1177" s="95"/>
      <c r="C1177" s="60"/>
      <c r="D1177" s="60"/>
      <c r="E1177" s="60"/>
      <c r="F1177" s="63"/>
      <c r="G1177" s="63"/>
      <c r="H1177" s="60"/>
      <c r="I1177" s="100"/>
      <c r="O1177" s="82"/>
    </row>
    <row r="1178" spans="2:15" ht="21" customHeight="1" thickBot="1" x14ac:dyDescent="0.25">
      <c r="B1178" s="95"/>
      <c r="C1178" s="60"/>
      <c r="D1178" s="60"/>
      <c r="E1178" s="60"/>
      <c r="F1178" s="63"/>
      <c r="G1178" s="63"/>
      <c r="H1178" s="60"/>
      <c r="I1178" s="100"/>
      <c r="O1178" s="82"/>
    </row>
    <row r="1179" spans="2:15" ht="21" customHeight="1" thickBot="1" x14ac:dyDescent="0.25">
      <c r="B1179" s="95"/>
      <c r="C1179" s="60"/>
      <c r="D1179" s="60"/>
      <c r="E1179" s="60"/>
      <c r="F1179" s="63"/>
      <c r="G1179" s="63"/>
      <c r="H1179" s="60"/>
      <c r="I1179" s="100"/>
      <c r="O1179" s="82"/>
    </row>
    <row r="1180" spans="2:15" ht="21" customHeight="1" thickBot="1" x14ac:dyDescent="0.25">
      <c r="B1180" s="95"/>
      <c r="C1180" s="60"/>
      <c r="D1180" s="60"/>
      <c r="E1180" s="60"/>
      <c r="F1180" s="63"/>
      <c r="G1180" s="63"/>
      <c r="H1180" s="60"/>
      <c r="I1180" s="100"/>
      <c r="O1180" s="82"/>
    </row>
    <row r="1181" spans="2:15" ht="21" customHeight="1" thickBot="1" x14ac:dyDescent="0.25">
      <c r="B1181" s="95"/>
      <c r="C1181" s="60"/>
      <c r="D1181" s="60"/>
      <c r="E1181" s="60"/>
      <c r="F1181" s="63"/>
      <c r="G1181" s="63"/>
      <c r="H1181" s="60"/>
      <c r="I1181" s="100"/>
      <c r="O1181" s="82"/>
    </row>
    <row r="1182" spans="2:15" ht="21" customHeight="1" thickBot="1" x14ac:dyDescent="0.25">
      <c r="B1182" s="95"/>
      <c r="C1182" s="60"/>
      <c r="D1182" s="60"/>
      <c r="E1182" s="60"/>
      <c r="F1182" s="63"/>
      <c r="G1182" s="63"/>
      <c r="H1182" s="60"/>
      <c r="I1182" s="100"/>
      <c r="O1182" s="82"/>
    </row>
    <row r="1183" spans="2:15" ht="21" customHeight="1" thickBot="1" x14ac:dyDescent="0.25">
      <c r="B1183" s="95"/>
      <c r="C1183" s="60"/>
      <c r="D1183" s="60"/>
      <c r="E1183" s="60"/>
      <c r="F1183" s="63"/>
      <c r="G1183" s="63"/>
      <c r="H1183" s="60"/>
      <c r="I1183" s="100"/>
      <c r="O1183" s="82"/>
    </row>
    <row r="1184" spans="2:15" ht="21" customHeight="1" thickBot="1" x14ac:dyDescent="0.25">
      <c r="B1184" s="95"/>
      <c r="C1184" s="60"/>
      <c r="D1184" s="60"/>
      <c r="E1184" s="60"/>
      <c r="F1184" s="63"/>
      <c r="G1184" s="63"/>
      <c r="H1184" s="60"/>
      <c r="I1184" s="100"/>
      <c r="O1184" s="82"/>
    </row>
    <row r="1185" spans="2:15" ht="21" customHeight="1" thickBot="1" x14ac:dyDescent="0.25">
      <c r="B1185" s="95"/>
      <c r="C1185" s="60"/>
      <c r="D1185" s="60"/>
      <c r="E1185" s="60"/>
      <c r="F1185" s="63"/>
      <c r="G1185" s="63"/>
      <c r="H1185" s="60"/>
      <c r="I1185" s="100"/>
      <c r="O1185" s="82"/>
    </row>
    <row r="1186" spans="2:15" ht="21" customHeight="1" thickBot="1" x14ac:dyDescent="0.25">
      <c r="B1186" s="95"/>
      <c r="C1186" s="60"/>
      <c r="D1186" s="60"/>
      <c r="E1186" s="60"/>
      <c r="F1186" s="63"/>
      <c r="G1186" s="63"/>
      <c r="H1186" s="60"/>
      <c r="I1186" s="100"/>
      <c r="O1186" s="82"/>
    </row>
    <row r="1187" spans="2:15" ht="21" customHeight="1" thickBot="1" x14ac:dyDescent="0.25">
      <c r="B1187" s="95"/>
      <c r="C1187" s="60"/>
      <c r="D1187" s="60"/>
      <c r="E1187" s="60"/>
      <c r="F1187" s="63"/>
      <c r="G1187" s="63"/>
      <c r="H1187" s="60"/>
      <c r="I1187" s="100"/>
      <c r="O1187" s="82"/>
    </row>
    <row r="1188" spans="2:15" ht="21" customHeight="1" thickBot="1" x14ac:dyDescent="0.25">
      <c r="B1188" s="95"/>
      <c r="C1188" s="60"/>
      <c r="D1188" s="60"/>
      <c r="E1188" s="60"/>
      <c r="F1188" s="63"/>
      <c r="G1188" s="63"/>
      <c r="H1188" s="60"/>
      <c r="I1188" s="100"/>
      <c r="O1188" s="82"/>
    </row>
    <row r="1189" spans="2:15" ht="21" customHeight="1" thickBot="1" x14ac:dyDescent="0.25">
      <c r="B1189" s="95"/>
      <c r="C1189" s="60"/>
      <c r="D1189" s="60"/>
      <c r="E1189" s="60"/>
      <c r="F1189" s="63"/>
      <c r="G1189" s="63"/>
      <c r="H1189" s="60"/>
      <c r="I1189" s="100"/>
      <c r="O1189" s="82"/>
    </row>
    <row r="1190" spans="2:15" ht="21" customHeight="1" thickBot="1" x14ac:dyDescent="0.25">
      <c r="B1190" s="95"/>
      <c r="C1190" s="60"/>
      <c r="D1190" s="60"/>
      <c r="E1190" s="60"/>
      <c r="F1190" s="63"/>
      <c r="G1190" s="63"/>
      <c r="H1190" s="60"/>
      <c r="I1190" s="100"/>
      <c r="O1190" s="82"/>
    </row>
    <row r="1191" spans="2:15" ht="21" customHeight="1" thickBot="1" x14ac:dyDescent="0.25">
      <c r="B1191" s="95"/>
      <c r="C1191" s="60"/>
      <c r="D1191" s="60"/>
      <c r="E1191" s="60"/>
      <c r="F1191" s="63"/>
      <c r="G1191" s="63"/>
      <c r="H1191" s="60"/>
      <c r="I1191" s="100"/>
      <c r="O1191" s="82"/>
    </row>
    <row r="1192" spans="2:15" ht="21" customHeight="1" thickBot="1" x14ac:dyDescent="0.25">
      <c r="B1192" s="95"/>
      <c r="C1192" s="60"/>
      <c r="D1192" s="60"/>
      <c r="E1192" s="60"/>
      <c r="F1192" s="63"/>
      <c r="G1192" s="63"/>
      <c r="H1192" s="60"/>
      <c r="I1192" s="100"/>
      <c r="O1192" s="82"/>
    </row>
    <row r="1193" spans="2:15" ht="21" customHeight="1" thickBot="1" x14ac:dyDescent="0.25">
      <c r="B1193" s="95"/>
      <c r="C1193" s="60"/>
      <c r="D1193" s="60"/>
      <c r="E1193" s="60"/>
      <c r="F1193" s="63"/>
      <c r="G1193" s="63"/>
      <c r="H1193" s="60"/>
      <c r="I1193" s="100"/>
      <c r="O1193" s="82"/>
    </row>
    <row r="1194" spans="2:15" ht="21" customHeight="1" thickBot="1" x14ac:dyDescent="0.25">
      <c r="B1194" s="95"/>
      <c r="C1194" s="60"/>
      <c r="D1194" s="60"/>
      <c r="E1194" s="60"/>
      <c r="F1194" s="63"/>
      <c r="G1194" s="63"/>
      <c r="H1194" s="60"/>
      <c r="I1194" s="100"/>
      <c r="O1194" s="82"/>
    </row>
    <row r="1195" spans="2:15" ht="21" customHeight="1" thickBot="1" x14ac:dyDescent="0.25">
      <c r="B1195" s="95"/>
      <c r="C1195" s="60"/>
      <c r="D1195" s="60"/>
      <c r="E1195" s="60"/>
      <c r="F1195" s="63"/>
      <c r="G1195" s="63"/>
      <c r="H1195" s="60"/>
      <c r="I1195" s="100"/>
      <c r="O1195" s="82"/>
    </row>
    <row r="1196" spans="2:15" ht="21" customHeight="1" thickBot="1" x14ac:dyDescent="0.25">
      <c r="B1196" s="95"/>
      <c r="C1196" s="60"/>
      <c r="D1196" s="60"/>
      <c r="E1196" s="60"/>
      <c r="F1196" s="63"/>
      <c r="G1196" s="63"/>
      <c r="H1196" s="60"/>
      <c r="I1196" s="100"/>
      <c r="O1196" s="82"/>
    </row>
    <row r="1197" spans="2:15" ht="21" customHeight="1" thickBot="1" x14ac:dyDescent="0.25">
      <c r="B1197" s="95"/>
      <c r="C1197" s="60"/>
      <c r="D1197" s="60"/>
      <c r="E1197" s="60"/>
      <c r="F1197" s="63"/>
      <c r="G1197" s="63"/>
      <c r="H1197" s="60"/>
      <c r="I1197" s="100"/>
      <c r="O1197" s="82"/>
    </row>
    <row r="1198" spans="2:15" ht="21" customHeight="1" thickBot="1" x14ac:dyDescent="0.25">
      <c r="B1198" s="95"/>
      <c r="C1198" s="60"/>
      <c r="D1198" s="60"/>
      <c r="E1198" s="60"/>
      <c r="F1198" s="63"/>
      <c r="G1198" s="63"/>
      <c r="H1198" s="60"/>
      <c r="I1198" s="100"/>
      <c r="O1198" s="82"/>
    </row>
    <row r="1199" spans="2:15" ht="21" customHeight="1" thickBot="1" x14ac:dyDescent="0.25">
      <c r="B1199" s="95"/>
      <c r="C1199" s="60"/>
      <c r="D1199" s="60"/>
      <c r="E1199" s="60"/>
      <c r="F1199" s="63"/>
      <c r="G1199" s="63"/>
      <c r="H1199" s="60"/>
      <c r="I1199" s="100"/>
      <c r="O1199" s="82"/>
    </row>
    <row r="1200" spans="2:15" ht="21" customHeight="1" thickBot="1" x14ac:dyDescent="0.25">
      <c r="B1200" s="95"/>
      <c r="C1200" s="60"/>
      <c r="D1200" s="60"/>
      <c r="E1200" s="60"/>
      <c r="F1200" s="63"/>
      <c r="G1200" s="63"/>
      <c r="H1200" s="60"/>
      <c r="I1200" s="100"/>
      <c r="O1200" s="82"/>
    </row>
    <row r="1201" spans="2:15" ht="21" customHeight="1" thickBot="1" x14ac:dyDescent="0.25">
      <c r="B1201" s="95"/>
      <c r="C1201" s="60"/>
      <c r="D1201" s="60"/>
      <c r="E1201" s="60"/>
      <c r="F1201" s="63"/>
      <c r="G1201" s="63"/>
      <c r="H1201" s="60"/>
      <c r="I1201" s="100"/>
      <c r="O1201" s="82"/>
    </row>
    <row r="1202" spans="2:15" ht="21" customHeight="1" thickBot="1" x14ac:dyDescent="0.25">
      <c r="B1202" s="95"/>
      <c r="C1202" s="60"/>
      <c r="D1202" s="60"/>
      <c r="E1202" s="60"/>
      <c r="F1202" s="63"/>
      <c r="G1202" s="63"/>
      <c r="H1202" s="60"/>
      <c r="I1202" s="100"/>
      <c r="O1202" s="82"/>
    </row>
    <row r="1203" spans="2:15" ht="21" customHeight="1" thickBot="1" x14ac:dyDescent="0.25">
      <c r="B1203" s="95"/>
      <c r="C1203" s="60"/>
      <c r="D1203" s="60"/>
      <c r="E1203" s="60"/>
      <c r="F1203" s="63"/>
      <c r="G1203" s="63"/>
      <c r="H1203" s="60"/>
      <c r="I1203" s="100"/>
      <c r="O1203" s="82"/>
    </row>
    <row r="1204" spans="2:15" ht="21" customHeight="1" thickBot="1" x14ac:dyDescent="0.25">
      <c r="B1204" s="95"/>
      <c r="C1204" s="60"/>
      <c r="D1204" s="60"/>
      <c r="E1204" s="60"/>
      <c r="F1204" s="63"/>
      <c r="G1204" s="63"/>
      <c r="H1204" s="60"/>
      <c r="I1204" s="100"/>
      <c r="O1204" s="82"/>
    </row>
    <row r="1205" spans="2:15" ht="21" customHeight="1" thickBot="1" x14ac:dyDescent="0.25">
      <c r="B1205" s="95"/>
      <c r="C1205" s="60"/>
      <c r="D1205" s="60"/>
      <c r="E1205" s="60"/>
      <c r="F1205" s="63"/>
      <c r="G1205" s="63"/>
      <c r="H1205" s="60"/>
      <c r="I1205" s="100"/>
      <c r="O1205" s="82"/>
    </row>
    <row r="1206" spans="2:15" ht="21" customHeight="1" thickBot="1" x14ac:dyDescent="0.25">
      <c r="B1206" s="95"/>
      <c r="C1206" s="60"/>
      <c r="D1206" s="60"/>
      <c r="E1206" s="60"/>
      <c r="F1206" s="63"/>
      <c r="G1206" s="63"/>
      <c r="H1206" s="60"/>
      <c r="I1206" s="100"/>
      <c r="O1206" s="82"/>
    </row>
    <row r="1207" spans="2:15" ht="21" customHeight="1" thickBot="1" x14ac:dyDescent="0.25">
      <c r="B1207" s="95"/>
      <c r="C1207" s="60"/>
      <c r="D1207" s="60"/>
      <c r="E1207" s="60"/>
      <c r="F1207" s="63"/>
      <c r="G1207" s="63"/>
      <c r="H1207" s="60"/>
      <c r="I1207" s="100"/>
      <c r="O1207" s="82"/>
    </row>
    <row r="1208" spans="2:15" ht="21" customHeight="1" thickBot="1" x14ac:dyDescent="0.25">
      <c r="B1208" s="95"/>
      <c r="C1208" s="60"/>
      <c r="D1208" s="60"/>
      <c r="E1208" s="60"/>
      <c r="F1208" s="63"/>
      <c r="G1208" s="63"/>
      <c r="H1208" s="60"/>
      <c r="I1208" s="100"/>
      <c r="O1208" s="82"/>
    </row>
    <row r="1209" spans="2:15" ht="21" customHeight="1" thickBot="1" x14ac:dyDescent="0.25">
      <c r="B1209" s="95"/>
      <c r="C1209" s="60"/>
      <c r="D1209" s="60"/>
      <c r="E1209" s="60"/>
      <c r="F1209" s="63"/>
      <c r="G1209" s="63"/>
      <c r="H1209" s="60"/>
      <c r="I1209" s="100"/>
      <c r="O1209" s="82"/>
    </row>
    <row r="1210" spans="2:15" ht="21" customHeight="1" thickBot="1" x14ac:dyDescent="0.25">
      <c r="B1210" s="95"/>
      <c r="C1210" s="60"/>
      <c r="D1210" s="60"/>
      <c r="E1210" s="60"/>
      <c r="F1210" s="63"/>
      <c r="G1210" s="63"/>
      <c r="H1210" s="60"/>
      <c r="I1210" s="100"/>
      <c r="O1210" s="82"/>
    </row>
    <row r="1211" spans="2:15" ht="21" customHeight="1" thickBot="1" x14ac:dyDescent="0.25">
      <c r="B1211" s="95"/>
      <c r="C1211" s="60"/>
      <c r="D1211" s="60"/>
      <c r="E1211" s="60"/>
      <c r="F1211" s="63"/>
      <c r="G1211" s="63"/>
      <c r="H1211" s="60"/>
      <c r="I1211" s="100"/>
      <c r="O1211" s="82"/>
    </row>
    <row r="1212" spans="2:15" ht="21" customHeight="1" thickBot="1" x14ac:dyDescent="0.25">
      <c r="B1212" s="95"/>
      <c r="C1212" s="60"/>
      <c r="D1212" s="60"/>
      <c r="E1212" s="60"/>
      <c r="F1212" s="63"/>
      <c r="G1212" s="63"/>
      <c r="H1212" s="60"/>
      <c r="I1212" s="100"/>
      <c r="O1212" s="82"/>
    </row>
    <row r="1213" spans="2:15" ht="21" customHeight="1" thickBot="1" x14ac:dyDescent="0.25">
      <c r="B1213" s="95"/>
      <c r="C1213" s="60"/>
      <c r="D1213" s="60"/>
      <c r="E1213" s="60"/>
      <c r="F1213" s="63"/>
      <c r="G1213" s="63"/>
      <c r="H1213" s="60"/>
      <c r="I1213" s="100"/>
      <c r="O1213" s="82"/>
    </row>
    <row r="1214" spans="2:15" ht="21" customHeight="1" thickBot="1" x14ac:dyDescent="0.25">
      <c r="B1214" s="95"/>
      <c r="C1214" s="60"/>
      <c r="D1214" s="60"/>
      <c r="E1214" s="60"/>
      <c r="F1214" s="63"/>
      <c r="G1214" s="63"/>
      <c r="H1214" s="60"/>
      <c r="I1214" s="100"/>
      <c r="O1214" s="82"/>
    </row>
    <row r="1215" spans="2:15" ht="21" customHeight="1" thickBot="1" x14ac:dyDescent="0.25">
      <c r="B1215" s="95"/>
      <c r="C1215" s="60"/>
      <c r="D1215" s="60"/>
      <c r="E1215" s="60"/>
      <c r="F1215" s="63"/>
      <c r="G1215" s="63"/>
      <c r="H1215" s="60"/>
      <c r="I1215" s="100"/>
      <c r="O1215" s="82"/>
    </row>
    <row r="1216" spans="2:15" ht="21" customHeight="1" thickBot="1" x14ac:dyDescent="0.25">
      <c r="B1216" s="95"/>
      <c r="C1216" s="60"/>
      <c r="D1216" s="60"/>
      <c r="E1216" s="60"/>
      <c r="F1216" s="63"/>
      <c r="G1216" s="63"/>
      <c r="H1216" s="60"/>
      <c r="I1216" s="100"/>
      <c r="O1216" s="82"/>
    </row>
    <row r="1217" spans="2:15" ht="21" customHeight="1" thickBot="1" x14ac:dyDescent="0.25">
      <c r="B1217" s="95"/>
      <c r="C1217" s="60"/>
      <c r="D1217" s="60"/>
      <c r="E1217" s="60"/>
      <c r="F1217" s="63"/>
      <c r="G1217" s="63"/>
      <c r="H1217" s="60"/>
      <c r="I1217" s="100"/>
      <c r="O1217" s="82"/>
    </row>
    <row r="1218" spans="2:15" ht="21" customHeight="1" thickBot="1" x14ac:dyDescent="0.25">
      <c r="B1218" s="95"/>
      <c r="C1218" s="60"/>
      <c r="D1218" s="60"/>
      <c r="E1218" s="60"/>
      <c r="F1218" s="63"/>
      <c r="G1218" s="63"/>
      <c r="H1218" s="60"/>
      <c r="I1218" s="100"/>
      <c r="O1218" s="82"/>
    </row>
    <row r="1219" spans="2:15" ht="21" customHeight="1" thickBot="1" x14ac:dyDescent="0.25">
      <c r="B1219" s="95"/>
      <c r="C1219" s="60"/>
      <c r="D1219" s="60"/>
      <c r="E1219" s="60"/>
      <c r="F1219" s="63"/>
      <c r="G1219" s="63"/>
      <c r="H1219" s="60"/>
      <c r="I1219" s="100"/>
      <c r="O1219" s="82"/>
    </row>
    <row r="1220" spans="2:15" ht="21" customHeight="1" thickBot="1" x14ac:dyDescent="0.25">
      <c r="B1220" s="95"/>
      <c r="C1220" s="60"/>
      <c r="D1220" s="60"/>
      <c r="E1220" s="60"/>
      <c r="F1220" s="63"/>
      <c r="G1220" s="63"/>
      <c r="H1220" s="60"/>
      <c r="I1220" s="100"/>
      <c r="O1220" s="82"/>
    </row>
    <row r="1221" spans="2:15" ht="21" customHeight="1" thickBot="1" x14ac:dyDescent="0.25">
      <c r="B1221" s="95"/>
      <c r="C1221" s="60"/>
      <c r="D1221" s="60"/>
      <c r="E1221" s="60"/>
      <c r="F1221" s="63"/>
      <c r="G1221" s="63"/>
      <c r="H1221" s="60"/>
      <c r="I1221" s="100"/>
      <c r="O1221" s="82"/>
    </row>
    <row r="1222" spans="2:15" ht="21" customHeight="1" thickBot="1" x14ac:dyDescent="0.25">
      <c r="B1222" s="95"/>
      <c r="C1222" s="60"/>
      <c r="D1222" s="60"/>
      <c r="E1222" s="60"/>
      <c r="F1222" s="63"/>
      <c r="G1222" s="63"/>
      <c r="H1222" s="60"/>
      <c r="I1222" s="100"/>
      <c r="O1222" s="82"/>
    </row>
    <row r="1223" spans="2:15" ht="21" customHeight="1" thickBot="1" x14ac:dyDescent="0.25">
      <c r="B1223" s="95"/>
      <c r="C1223" s="60"/>
      <c r="D1223" s="60"/>
      <c r="E1223" s="60"/>
      <c r="F1223" s="63"/>
      <c r="G1223" s="63"/>
      <c r="H1223" s="60"/>
      <c r="I1223" s="100"/>
      <c r="O1223" s="82"/>
    </row>
    <row r="1224" spans="2:15" ht="21" customHeight="1" thickBot="1" x14ac:dyDescent="0.25">
      <c r="B1224" s="95"/>
      <c r="C1224" s="60"/>
      <c r="D1224" s="60"/>
      <c r="E1224" s="60"/>
      <c r="F1224" s="63"/>
      <c r="G1224" s="63"/>
      <c r="H1224" s="60"/>
      <c r="I1224" s="100"/>
      <c r="O1224" s="82"/>
    </row>
    <row r="1225" spans="2:15" ht="21" customHeight="1" thickBot="1" x14ac:dyDescent="0.25">
      <c r="B1225" s="95"/>
      <c r="C1225" s="60"/>
      <c r="D1225" s="60"/>
      <c r="E1225" s="60"/>
      <c r="F1225" s="63"/>
      <c r="G1225" s="63"/>
      <c r="H1225" s="60"/>
      <c r="I1225" s="100"/>
      <c r="O1225" s="82"/>
    </row>
    <row r="1226" spans="2:15" ht="21" customHeight="1" thickBot="1" x14ac:dyDescent="0.25">
      <c r="B1226" s="95"/>
      <c r="C1226" s="60"/>
      <c r="D1226" s="60"/>
      <c r="E1226" s="60"/>
      <c r="F1226" s="63"/>
      <c r="G1226" s="63"/>
      <c r="H1226" s="60"/>
      <c r="I1226" s="100"/>
      <c r="O1226" s="82"/>
    </row>
    <row r="1227" spans="2:15" ht="21" customHeight="1" thickBot="1" x14ac:dyDescent="0.25">
      <c r="B1227" s="95"/>
      <c r="C1227" s="60"/>
      <c r="D1227" s="60"/>
      <c r="E1227" s="60"/>
      <c r="F1227" s="63"/>
      <c r="G1227" s="63"/>
      <c r="H1227" s="60"/>
      <c r="I1227" s="100"/>
      <c r="O1227" s="82"/>
    </row>
    <row r="1228" spans="2:15" ht="21" customHeight="1" thickBot="1" x14ac:dyDescent="0.25">
      <c r="B1228" s="95"/>
      <c r="C1228" s="60"/>
      <c r="D1228" s="60"/>
      <c r="E1228" s="60"/>
      <c r="F1228" s="63"/>
      <c r="G1228" s="63"/>
      <c r="H1228" s="60"/>
      <c r="I1228" s="100"/>
      <c r="O1228" s="82"/>
    </row>
    <row r="1229" spans="2:15" ht="21" customHeight="1" thickBot="1" x14ac:dyDescent="0.25">
      <c r="B1229" s="95"/>
      <c r="C1229" s="60"/>
      <c r="D1229" s="60"/>
      <c r="E1229" s="60"/>
      <c r="F1229" s="63"/>
      <c r="G1229" s="63"/>
      <c r="H1229" s="60"/>
      <c r="I1229" s="100"/>
      <c r="O1229" s="82"/>
    </row>
    <row r="1230" spans="2:15" ht="21" customHeight="1" thickBot="1" x14ac:dyDescent="0.25">
      <c r="B1230" s="95"/>
      <c r="C1230" s="60"/>
      <c r="D1230" s="60"/>
      <c r="E1230" s="60"/>
      <c r="F1230" s="63"/>
      <c r="G1230" s="63"/>
      <c r="H1230" s="60"/>
      <c r="I1230" s="100"/>
      <c r="O1230" s="82"/>
    </row>
    <row r="1231" spans="2:15" ht="21" customHeight="1" thickBot="1" x14ac:dyDescent="0.25">
      <c r="B1231" s="95"/>
      <c r="C1231" s="60"/>
      <c r="D1231" s="60"/>
      <c r="E1231" s="60"/>
      <c r="F1231" s="63"/>
      <c r="G1231" s="63"/>
      <c r="H1231" s="60"/>
      <c r="I1231" s="100"/>
      <c r="O1231" s="82"/>
    </row>
    <row r="1232" spans="2:15" ht="21" customHeight="1" thickBot="1" x14ac:dyDescent="0.25">
      <c r="B1232" s="95"/>
      <c r="C1232" s="60"/>
      <c r="D1232" s="60"/>
      <c r="E1232" s="60"/>
      <c r="F1232" s="63"/>
      <c r="G1232" s="63"/>
      <c r="H1232" s="60"/>
      <c r="I1232" s="100"/>
      <c r="O1232" s="82"/>
    </row>
    <row r="1233" spans="2:15" ht="21" customHeight="1" thickBot="1" x14ac:dyDescent="0.25">
      <c r="B1233" s="95"/>
      <c r="C1233" s="60"/>
      <c r="D1233" s="60"/>
      <c r="E1233" s="60"/>
      <c r="F1233" s="63"/>
      <c r="G1233" s="63"/>
      <c r="H1233" s="60"/>
      <c r="I1233" s="100"/>
      <c r="O1233" s="82"/>
    </row>
    <row r="1234" spans="2:15" ht="21" customHeight="1" thickBot="1" x14ac:dyDescent="0.25">
      <c r="B1234" s="95"/>
      <c r="C1234" s="60"/>
      <c r="D1234" s="60"/>
      <c r="E1234" s="60"/>
      <c r="F1234" s="63"/>
      <c r="G1234" s="63"/>
      <c r="H1234" s="60"/>
      <c r="I1234" s="100"/>
      <c r="O1234" s="82"/>
    </row>
    <row r="1235" spans="2:15" ht="21" customHeight="1" thickBot="1" x14ac:dyDescent="0.25">
      <c r="B1235" s="95"/>
      <c r="C1235" s="60"/>
      <c r="D1235" s="60"/>
      <c r="E1235" s="60"/>
      <c r="F1235" s="63"/>
      <c r="G1235" s="63"/>
      <c r="H1235" s="60"/>
      <c r="I1235" s="100"/>
      <c r="O1235" s="82"/>
    </row>
    <row r="1236" spans="2:15" ht="21" customHeight="1" thickBot="1" x14ac:dyDescent="0.25">
      <c r="B1236" s="95"/>
      <c r="C1236" s="60"/>
      <c r="D1236" s="60"/>
      <c r="E1236" s="60"/>
      <c r="F1236" s="63"/>
      <c r="G1236" s="63"/>
      <c r="H1236" s="60"/>
      <c r="I1236" s="100"/>
      <c r="O1236" s="82"/>
    </row>
    <row r="1237" spans="2:15" ht="21" customHeight="1" thickBot="1" x14ac:dyDescent="0.25">
      <c r="B1237" s="95"/>
      <c r="C1237" s="60"/>
      <c r="D1237" s="60"/>
      <c r="E1237" s="60"/>
      <c r="F1237" s="63"/>
      <c r="G1237" s="63"/>
      <c r="H1237" s="60"/>
      <c r="I1237" s="100"/>
      <c r="O1237" s="82"/>
    </row>
    <row r="1238" spans="2:15" ht="21" customHeight="1" thickBot="1" x14ac:dyDescent="0.25">
      <c r="B1238" s="95"/>
      <c r="C1238" s="60"/>
      <c r="D1238" s="60"/>
      <c r="E1238" s="60"/>
      <c r="F1238" s="63"/>
      <c r="G1238" s="63"/>
      <c r="H1238" s="60"/>
      <c r="I1238" s="100"/>
      <c r="O1238" s="82"/>
    </row>
    <row r="1239" spans="2:15" ht="21" customHeight="1" thickBot="1" x14ac:dyDescent="0.25">
      <c r="B1239" s="95"/>
      <c r="C1239" s="60"/>
      <c r="D1239" s="60"/>
      <c r="E1239" s="60"/>
      <c r="F1239" s="63"/>
      <c r="G1239" s="63"/>
      <c r="H1239" s="60"/>
      <c r="I1239" s="100"/>
      <c r="O1239" s="82"/>
    </row>
    <row r="1240" spans="2:15" ht="21" customHeight="1" thickBot="1" x14ac:dyDescent="0.25">
      <c r="B1240" s="95"/>
      <c r="C1240" s="60"/>
      <c r="D1240" s="60"/>
      <c r="E1240" s="60"/>
      <c r="F1240" s="63"/>
      <c r="G1240" s="63"/>
      <c r="H1240" s="60"/>
      <c r="I1240" s="100"/>
      <c r="O1240" s="82"/>
    </row>
    <row r="1241" spans="2:15" ht="21" customHeight="1" thickBot="1" x14ac:dyDescent="0.25">
      <c r="B1241" s="95"/>
      <c r="C1241" s="60"/>
      <c r="D1241" s="60"/>
      <c r="E1241" s="60"/>
      <c r="F1241" s="63"/>
      <c r="G1241" s="63"/>
      <c r="H1241" s="60"/>
      <c r="I1241" s="100"/>
      <c r="O1241" s="82"/>
    </row>
    <row r="1242" spans="2:15" ht="21" customHeight="1" thickBot="1" x14ac:dyDescent="0.25">
      <c r="B1242" s="95"/>
      <c r="C1242" s="60"/>
      <c r="D1242" s="60"/>
      <c r="E1242" s="60"/>
      <c r="F1242" s="63"/>
      <c r="G1242" s="63"/>
      <c r="H1242" s="60"/>
      <c r="I1242" s="100"/>
      <c r="O1242" s="82"/>
    </row>
    <row r="1243" spans="2:15" ht="21" customHeight="1" thickBot="1" x14ac:dyDescent="0.25">
      <c r="B1243" s="95"/>
      <c r="C1243" s="60"/>
      <c r="D1243" s="60"/>
      <c r="E1243" s="60"/>
      <c r="F1243" s="63"/>
      <c r="G1243" s="63"/>
      <c r="H1243" s="60"/>
      <c r="I1243" s="100"/>
      <c r="O1243" s="82"/>
    </row>
    <row r="1244" spans="2:15" ht="21" customHeight="1" thickBot="1" x14ac:dyDescent="0.25">
      <c r="B1244" s="95"/>
      <c r="C1244" s="60"/>
      <c r="D1244" s="60"/>
      <c r="E1244" s="60"/>
      <c r="F1244" s="63"/>
      <c r="G1244" s="63"/>
      <c r="H1244" s="60"/>
      <c r="I1244" s="100"/>
      <c r="O1244" s="82"/>
    </row>
    <row r="1245" spans="2:15" ht="21" customHeight="1" thickBot="1" x14ac:dyDescent="0.25">
      <c r="B1245" s="95"/>
      <c r="C1245" s="60"/>
      <c r="D1245" s="60"/>
      <c r="E1245" s="60"/>
      <c r="F1245" s="63"/>
      <c r="G1245" s="63"/>
      <c r="H1245" s="60"/>
      <c r="I1245" s="100"/>
      <c r="O1245" s="82"/>
    </row>
    <row r="1246" spans="2:15" ht="21" customHeight="1" thickBot="1" x14ac:dyDescent="0.25">
      <c r="B1246" s="95"/>
      <c r="C1246" s="60"/>
      <c r="D1246" s="60"/>
      <c r="E1246" s="60"/>
      <c r="F1246" s="63"/>
      <c r="G1246" s="63"/>
      <c r="H1246" s="60"/>
      <c r="I1246" s="100"/>
      <c r="O1246" s="82"/>
    </row>
    <row r="1247" spans="2:15" ht="21" customHeight="1" thickBot="1" x14ac:dyDescent="0.25">
      <c r="B1247" s="95"/>
      <c r="C1247" s="60"/>
      <c r="D1247" s="60"/>
      <c r="E1247" s="60"/>
      <c r="F1247" s="63"/>
      <c r="G1247" s="63"/>
      <c r="H1247" s="60"/>
      <c r="I1247" s="100"/>
      <c r="O1247" s="82"/>
    </row>
    <row r="1248" spans="2:15" ht="21" customHeight="1" thickBot="1" x14ac:dyDescent="0.25">
      <c r="B1248" s="95"/>
      <c r="C1248" s="60"/>
      <c r="D1248" s="60"/>
      <c r="E1248" s="60"/>
      <c r="F1248" s="63"/>
      <c r="G1248" s="63"/>
      <c r="H1248" s="60"/>
      <c r="I1248" s="100"/>
      <c r="O1248" s="82"/>
    </row>
    <row r="1249" spans="2:15" ht="21" customHeight="1" thickBot="1" x14ac:dyDescent="0.25">
      <c r="B1249" s="95"/>
      <c r="C1249" s="60"/>
      <c r="D1249" s="60"/>
      <c r="E1249" s="60"/>
      <c r="F1249" s="63"/>
      <c r="G1249" s="63"/>
      <c r="H1249" s="60"/>
      <c r="I1249" s="100"/>
      <c r="O1249" s="82"/>
    </row>
    <row r="1250" spans="2:15" ht="21" customHeight="1" thickBot="1" x14ac:dyDescent="0.25">
      <c r="B1250" s="95"/>
      <c r="C1250" s="60"/>
      <c r="D1250" s="60"/>
      <c r="E1250" s="60"/>
      <c r="F1250" s="63"/>
      <c r="G1250" s="63"/>
      <c r="H1250" s="60"/>
      <c r="I1250" s="100"/>
      <c r="O1250" s="82"/>
    </row>
    <row r="1251" spans="2:15" ht="21" customHeight="1" thickBot="1" x14ac:dyDescent="0.25">
      <c r="B1251" s="95"/>
      <c r="C1251" s="60"/>
      <c r="D1251" s="60"/>
      <c r="E1251" s="60"/>
      <c r="F1251" s="63"/>
      <c r="G1251" s="63"/>
      <c r="H1251" s="60"/>
      <c r="I1251" s="100"/>
      <c r="O1251" s="82"/>
    </row>
    <row r="1252" spans="2:15" ht="21" customHeight="1" thickBot="1" x14ac:dyDescent="0.25">
      <c r="B1252" s="95"/>
      <c r="C1252" s="60"/>
      <c r="D1252" s="60"/>
      <c r="E1252" s="60"/>
      <c r="F1252" s="63"/>
      <c r="G1252" s="63"/>
      <c r="H1252" s="60"/>
      <c r="I1252" s="100"/>
      <c r="O1252" s="82"/>
    </row>
    <row r="1253" spans="2:15" ht="21" customHeight="1" thickBot="1" x14ac:dyDescent="0.25">
      <c r="B1253" s="95"/>
      <c r="C1253" s="60"/>
      <c r="D1253" s="60"/>
      <c r="E1253" s="60"/>
      <c r="F1253" s="63"/>
      <c r="G1253" s="63"/>
      <c r="H1253" s="60"/>
      <c r="I1253" s="100"/>
      <c r="O1253" s="82"/>
    </row>
    <row r="1254" spans="2:15" ht="21" customHeight="1" thickBot="1" x14ac:dyDescent="0.25">
      <c r="B1254" s="95"/>
      <c r="C1254" s="60"/>
      <c r="D1254" s="60"/>
      <c r="E1254" s="60"/>
      <c r="F1254" s="63"/>
      <c r="G1254" s="63"/>
      <c r="H1254" s="60"/>
      <c r="I1254" s="100"/>
      <c r="O1254" s="82"/>
    </row>
    <row r="1255" spans="2:15" ht="21" customHeight="1" thickBot="1" x14ac:dyDescent="0.25">
      <c r="B1255" s="95"/>
      <c r="C1255" s="60"/>
      <c r="D1255" s="60"/>
      <c r="E1255" s="60"/>
      <c r="F1255" s="63"/>
      <c r="G1255" s="63"/>
      <c r="H1255" s="60"/>
      <c r="I1255" s="100"/>
      <c r="O1255" s="82"/>
    </row>
    <row r="1256" spans="2:15" ht="21" customHeight="1" thickBot="1" x14ac:dyDescent="0.25">
      <c r="B1256" s="95"/>
      <c r="C1256" s="60"/>
      <c r="D1256" s="60"/>
      <c r="E1256" s="60"/>
      <c r="F1256" s="63"/>
      <c r="G1256" s="63"/>
      <c r="H1256" s="60"/>
      <c r="I1256" s="100"/>
      <c r="O1256" s="82"/>
    </row>
    <row r="1257" spans="2:15" ht="21" customHeight="1" thickBot="1" x14ac:dyDescent="0.25">
      <c r="B1257" s="95"/>
      <c r="C1257" s="60"/>
      <c r="D1257" s="60"/>
      <c r="E1257" s="60"/>
      <c r="F1257" s="63"/>
      <c r="G1257" s="63"/>
      <c r="H1257" s="60"/>
      <c r="I1257" s="100"/>
      <c r="O1257" s="82"/>
    </row>
    <row r="1258" spans="2:15" ht="21" customHeight="1" thickBot="1" x14ac:dyDescent="0.25">
      <c r="B1258" s="95"/>
      <c r="C1258" s="60"/>
      <c r="D1258" s="60"/>
      <c r="E1258" s="60"/>
      <c r="F1258" s="63"/>
      <c r="G1258" s="63"/>
      <c r="H1258" s="60"/>
      <c r="I1258" s="100"/>
      <c r="O1258" s="82"/>
    </row>
    <row r="1259" spans="2:15" ht="21" customHeight="1" thickBot="1" x14ac:dyDescent="0.25">
      <c r="B1259" s="95"/>
      <c r="C1259" s="60"/>
      <c r="D1259" s="60"/>
      <c r="E1259" s="60"/>
      <c r="F1259" s="63"/>
      <c r="G1259" s="63"/>
      <c r="H1259" s="60"/>
      <c r="I1259" s="100"/>
      <c r="O1259" s="82"/>
    </row>
    <row r="1260" spans="2:15" ht="21" customHeight="1" thickBot="1" x14ac:dyDescent="0.25">
      <c r="B1260" s="95"/>
      <c r="C1260" s="60"/>
      <c r="D1260" s="60"/>
      <c r="E1260" s="60"/>
      <c r="F1260" s="63"/>
      <c r="G1260" s="63"/>
      <c r="H1260" s="60"/>
      <c r="I1260" s="100"/>
      <c r="O1260" s="82"/>
    </row>
    <row r="1261" spans="2:15" ht="21" customHeight="1" thickBot="1" x14ac:dyDescent="0.25">
      <c r="B1261" s="95"/>
      <c r="C1261" s="60"/>
      <c r="D1261" s="60"/>
      <c r="E1261" s="60"/>
      <c r="F1261" s="63"/>
      <c r="G1261" s="63"/>
      <c r="H1261" s="60"/>
      <c r="I1261" s="100"/>
      <c r="O1261" s="82"/>
    </row>
    <row r="1262" spans="2:15" ht="21" customHeight="1" thickBot="1" x14ac:dyDescent="0.25">
      <c r="B1262" s="95"/>
      <c r="C1262" s="60"/>
      <c r="D1262" s="60"/>
      <c r="E1262" s="60"/>
      <c r="F1262" s="63"/>
      <c r="G1262" s="63"/>
      <c r="H1262" s="60"/>
      <c r="I1262" s="100"/>
      <c r="O1262" s="82"/>
    </row>
    <row r="1263" spans="2:15" ht="21" customHeight="1" thickBot="1" x14ac:dyDescent="0.25">
      <c r="B1263" s="95"/>
      <c r="C1263" s="60"/>
      <c r="D1263" s="60"/>
      <c r="E1263" s="60"/>
      <c r="F1263" s="63"/>
      <c r="G1263" s="63"/>
      <c r="H1263" s="60"/>
      <c r="I1263" s="100"/>
      <c r="O1263" s="82"/>
    </row>
    <row r="1264" spans="2:15" ht="21" customHeight="1" thickBot="1" x14ac:dyDescent="0.25">
      <c r="B1264" s="95"/>
      <c r="C1264" s="60"/>
      <c r="D1264" s="60"/>
      <c r="E1264" s="60"/>
      <c r="F1264" s="63"/>
      <c r="G1264" s="63"/>
      <c r="H1264" s="60"/>
      <c r="I1264" s="100"/>
      <c r="O1264" s="82"/>
    </row>
    <row r="1265" spans="2:15" ht="21" customHeight="1" thickBot="1" x14ac:dyDescent="0.25">
      <c r="B1265" s="95"/>
      <c r="C1265" s="60"/>
      <c r="D1265" s="60"/>
      <c r="E1265" s="60"/>
      <c r="F1265" s="63"/>
      <c r="G1265" s="63"/>
      <c r="H1265" s="60"/>
      <c r="I1265" s="100"/>
      <c r="O1265" s="82"/>
    </row>
    <row r="1266" spans="2:15" ht="21" customHeight="1" thickBot="1" x14ac:dyDescent="0.25">
      <c r="B1266" s="95"/>
      <c r="C1266" s="60"/>
      <c r="D1266" s="60"/>
      <c r="E1266" s="60"/>
      <c r="F1266" s="63"/>
      <c r="G1266" s="63"/>
      <c r="H1266" s="60"/>
      <c r="I1266" s="100"/>
      <c r="O1266" s="82"/>
    </row>
    <row r="1267" spans="2:15" ht="21" customHeight="1" thickBot="1" x14ac:dyDescent="0.25">
      <c r="B1267" s="95"/>
      <c r="C1267" s="60"/>
      <c r="D1267" s="60"/>
      <c r="E1267" s="60"/>
      <c r="F1267" s="63"/>
      <c r="G1267" s="63"/>
      <c r="H1267" s="60"/>
      <c r="I1267" s="100"/>
      <c r="O1267" s="82"/>
    </row>
    <row r="1268" spans="2:15" ht="21" customHeight="1" thickBot="1" x14ac:dyDescent="0.25">
      <c r="B1268" s="95"/>
      <c r="C1268" s="60"/>
      <c r="D1268" s="60"/>
      <c r="E1268" s="60"/>
      <c r="F1268" s="63"/>
      <c r="G1268" s="63"/>
      <c r="H1268" s="60"/>
      <c r="I1268" s="100"/>
      <c r="O1268" s="82"/>
    </row>
    <row r="1269" spans="2:15" ht="21" customHeight="1" thickBot="1" x14ac:dyDescent="0.25">
      <c r="B1269" s="95"/>
      <c r="C1269" s="60"/>
      <c r="D1269" s="60"/>
      <c r="E1269" s="60"/>
      <c r="F1269" s="63"/>
      <c r="G1269" s="63"/>
      <c r="H1269" s="60"/>
      <c r="I1269" s="100"/>
      <c r="O1269" s="82"/>
    </row>
    <row r="1270" spans="2:15" ht="21" customHeight="1" thickBot="1" x14ac:dyDescent="0.25">
      <c r="B1270" s="95"/>
      <c r="C1270" s="60"/>
      <c r="D1270" s="60"/>
      <c r="E1270" s="60"/>
      <c r="F1270" s="63"/>
      <c r="G1270" s="63"/>
      <c r="H1270" s="60"/>
      <c r="I1270" s="100"/>
      <c r="O1270" s="82"/>
    </row>
    <row r="1271" spans="2:15" ht="21" customHeight="1" thickBot="1" x14ac:dyDescent="0.25">
      <c r="B1271" s="95"/>
      <c r="C1271" s="60"/>
      <c r="D1271" s="60"/>
      <c r="E1271" s="60"/>
      <c r="F1271" s="63"/>
      <c r="G1271" s="63"/>
      <c r="H1271" s="60"/>
      <c r="I1271" s="100"/>
      <c r="O1271" s="82"/>
    </row>
    <row r="1272" spans="2:15" ht="21" customHeight="1" thickBot="1" x14ac:dyDescent="0.25">
      <c r="B1272" s="95"/>
      <c r="C1272" s="60"/>
      <c r="D1272" s="60"/>
      <c r="E1272" s="60"/>
      <c r="F1272" s="63"/>
      <c r="G1272" s="63"/>
      <c r="H1272" s="60"/>
      <c r="I1272" s="100"/>
      <c r="O1272" s="82"/>
    </row>
    <row r="1273" spans="2:15" ht="21" customHeight="1" thickBot="1" x14ac:dyDescent="0.25">
      <c r="B1273" s="95"/>
      <c r="C1273" s="60"/>
      <c r="D1273" s="60"/>
      <c r="E1273" s="60"/>
      <c r="F1273" s="63"/>
      <c r="G1273" s="63"/>
      <c r="H1273" s="60"/>
      <c r="I1273" s="100"/>
      <c r="O1273" s="82"/>
    </row>
    <row r="1274" spans="2:15" ht="21" customHeight="1" thickBot="1" x14ac:dyDescent="0.25">
      <c r="B1274" s="95"/>
      <c r="C1274" s="60"/>
      <c r="D1274" s="60"/>
      <c r="E1274" s="60"/>
      <c r="F1274" s="63"/>
      <c r="G1274" s="63"/>
      <c r="H1274" s="60"/>
      <c r="I1274" s="100"/>
      <c r="O1274" s="82"/>
    </row>
    <row r="1275" spans="2:15" ht="21" customHeight="1" thickBot="1" x14ac:dyDescent="0.25">
      <c r="B1275" s="95"/>
      <c r="C1275" s="60"/>
      <c r="D1275" s="60"/>
      <c r="E1275" s="60"/>
      <c r="F1275" s="63"/>
      <c r="G1275" s="63"/>
      <c r="H1275" s="60"/>
      <c r="I1275" s="100"/>
      <c r="O1275" s="82"/>
    </row>
    <row r="1276" spans="2:15" ht="21" customHeight="1" thickBot="1" x14ac:dyDescent="0.25">
      <c r="B1276" s="95"/>
      <c r="C1276" s="60"/>
      <c r="D1276" s="60"/>
      <c r="E1276" s="60"/>
      <c r="F1276" s="63"/>
      <c r="G1276" s="63"/>
      <c r="H1276" s="60"/>
      <c r="I1276" s="100"/>
      <c r="O1276" s="82"/>
    </row>
    <row r="1277" spans="2:15" ht="21" customHeight="1" thickBot="1" x14ac:dyDescent="0.25">
      <c r="B1277" s="95"/>
      <c r="C1277" s="60"/>
      <c r="D1277" s="60"/>
      <c r="E1277" s="60"/>
      <c r="F1277" s="63"/>
      <c r="G1277" s="63"/>
      <c r="H1277" s="60"/>
      <c r="I1277" s="100"/>
      <c r="O1277" s="82"/>
    </row>
    <row r="1278" spans="2:15" ht="21" customHeight="1" thickBot="1" x14ac:dyDescent="0.25">
      <c r="B1278" s="95"/>
      <c r="C1278" s="60"/>
      <c r="D1278" s="60"/>
      <c r="E1278" s="60"/>
      <c r="F1278" s="63"/>
      <c r="G1278" s="63"/>
      <c r="H1278" s="60"/>
      <c r="I1278" s="100"/>
      <c r="O1278" s="82"/>
    </row>
    <row r="1279" spans="2:15" ht="21" customHeight="1" thickBot="1" x14ac:dyDescent="0.25">
      <c r="B1279" s="95"/>
      <c r="C1279" s="60"/>
      <c r="D1279" s="60"/>
      <c r="E1279" s="60"/>
      <c r="F1279" s="63"/>
      <c r="G1279" s="63"/>
      <c r="H1279" s="60"/>
      <c r="I1279" s="100"/>
      <c r="O1279" s="82"/>
    </row>
    <row r="1280" spans="2:15" ht="21" customHeight="1" thickBot="1" x14ac:dyDescent="0.25">
      <c r="B1280" s="95"/>
      <c r="C1280" s="60"/>
      <c r="D1280" s="60"/>
      <c r="E1280" s="60"/>
      <c r="F1280" s="63"/>
      <c r="G1280" s="63"/>
      <c r="H1280" s="60"/>
      <c r="I1280" s="100"/>
      <c r="O1280" s="82"/>
    </row>
    <row r="1281" spans="2:15" ht="21" customHeight="1" thickBot="1" x14ac:dyDescent="0.25">
      <c r="B1281" s="95"/>
      <c r="C1281" s="60"/>
      <c r="D1281" s="60"/>
      <c r="E1281" s="60"/>
      <c r="F1281" s="63"/>
      <c r="G1281" s="63"/>
      <c r="H1281" s="60"/>
      <c r="I1281" s="100"/>
      <c r="O1281" s="82"/>
    </row>
    <row r="1282" spans="2:15" ht="21" customHeight="1" thickBot="1" x14ac:dyDescent="0.25">
      <c r="B1282" s="95"/>
      <c r="C1282" s="60"/>
      <c r="D1282" s="60"/>
      <c r="E1282" s="60"/>
      <c r="F1282" s="63"/>
      <c r="G1282" s="63"/>
      <c r="H1282" s="60"/>
      <c r="I1282" s="100"/>
      <c r="O1282" s="82"/>
    </row>
    <row r="1283" spans="2:15" ht="21" customHeight="1" thickBot="1" x14ac:dyDescent="0.25">
      <c r="B1283" s="95"/>
      <c r="C1283" s="60"/>
      <c r="D1283" s="60"/>
      <c r="E1283" s="60"/>
      <c r="F1283" s="63"/>
      <c r="G1283" s="63"/>
      <c r="H1283" s="60"/>
      <c r="I1283" s="100"/>
      <c r="O1283" s="82"/>
    </row>
    <row r="1284" spans="2:15" ht="21" customHeight="1" thickBot="1" x14ac:dyDescent="0.25">
      <c r="B1284" s="95"/>
      <c r="C1284" s="60"/>
      <c r="D1284" s="60"/>
      <c r="E1284" s="60"/>
      <c r="F1284" s="63"/>
      <c r="G1284" s="63"/>
      <c r="H1284" s="60"/>
      <c r="I1284" s="100"/>
      <c r="O1284" s="82"/>
    </row>
    <row r="1285" spans="2:15" ht="21" customHeight="1" thickBot="1" x14ac:dyDescent="0.25">
      <c r="B1285" s="95"/>
      <c r="C1285" s="60"/>
      <c r="D1285" s="60"/>
      <c r="E1285" s="60"/>
      <c r="F1285" s="63"/>
      <c r="G1285" s="63"/>
      <c r="H1285" s="60"/>
      <c r="I1285" s="100"/>
      <c r="O1285" s="82"/>
    </row>
    <row r="1286" spans="2:15" ht="21" customHeight="1" thickBot="1" x14ac:dyDescent="0.25">
      <c r="B1286" s="95"/>
      <c r="C1286" s="60"/>
      <c r="D1286" s="60"/>
      <c r="E1286" s="60"/>
      <c r="F1286" s="63"/>
      <c r="G1286" s="63"/>
      <c r="H1286" s="60"/>
      <c r="I1286" s="100"/>
      <c r="O1286" s="82"/>
    </row>
    <row r="1287" spans="2:15" ht="21" customHeight="1" thickBot="1" x14ac:dyDescent="0.25">
      <c r="B1287" s="95"/>
      <c r="C1287" s="60"/>
      <c r="D1287" s="60"/>
      <c r="E1287" s="60"/>
      <c r="F1287" s="63"/>
      <c r="G1287" s="63"/>
      <c r="H1287" s="60"/>
      <c r="I1287" s="100"/>
      <c r="O1287" s="82"/>
    </row>
    <row r="1288" spans="2:15" ht="21" customHeight="1" thickBot="1" x14ac:dyDescent="0.25">
      <c r="B1288" s="95"/>
      <c r="C1288" s="60"/>
      <c r="D1288" s="60"/>
      <c r="E1288" s="60"/>
      <c r="F1288" s="63"/>
      <c r="G1288" s="63"/>
      <c r="H1288" s="60"/>
      <c r="I1288" s="100"/>
      <c r="O1288" s="82"/>
    </row>
    <row r="1289" spans="2:15" ht="21" customHeight="1" thickBot="1" x14ac:dyDescent="0.25">
      <c r="B1289" s="95"/>
      <c r="C1289" s="60"/>
      <c r="D1289" s="60"/>
      <c r="E1289" s="60"/>
      <c r="F1289" s="63"/>
      <c r="G1289" s="63"/>
      <c r="H1289" s="60"/>
      <c r="I1289" s="100"/>
      <c r="O1289" s="82"/>
    </row>
    <row r="1290" spans="2:15" ht="21" customHeight="1" thickBot="1" x14ac:dyDescent="0.25">
      <c r="B1290" s="95"/>
      <c r="C1290" s="60"/>
      <c r="D1290" s="60"/>
      <c r="E1290" s="60"/>
      <c r="F1290" s="63"/>
      <c r="G1290" s="63"/>
      <c r="H1290" s="60"/>
      <c r="I1290" s="100"/>
      <c r="O1290" s="82"/>
    </row>
    <row r="1291" spans="2:15" ht="21" customHeight="1" thickBot="1" x14ac:dyDescent="0.25">
      <c r="B1291" s="95"/>
      <c r="C1291" s="60"/>
      <c r="D1291" s="60"/>
      <c r="E1291" s="60"/>
      <c r="F1291" s="63"/>
      <c r="G1291" s="63"/>
      <c r="H1291" s="60"/>
      <c r="I1291" s="100"/>
      <c r="O1291" s="82"/>
    </row>
    <row r="1292" spans="2:15" ht="21" customHeight="1" thickBot="1" x14ac:dyDescent="0.25">
      <c r="B1292" s="95"/>
      <c r="C1292" s="60"/>
      <c r="D1292" s="60"/>
      <c r="E1292" s="60"/>
      <c r="F1292" s="63"/>
      <c r="G1292" s="63"/>
      <c r="H1292" s="60"/>
      <c r="I1292" s="100"/>
      <c r="O1292" s="82"/>
    </row>
    <row r="1293" spans="2:15" ht="21" customHeight="1" thickBot="1" x14ac:dyDescent="0.25">
      <c r="B1293" s="95"/>
      <c r="C1293" s="60"/>
      <c r="D1293" s="60"/>
      <c r="E1293" s="60"/>
      <c r="F1293" s="63"/>
      <c r="G1293" s="63"/>
      <c r="H1293" s="60"/>
      <c r="I1293" s="100"/>
      <c r="O1293" s="82"/>
    </row>
    <row r="1294" spans="2:15" ht="21" customHeight="1" thickBot="1" x14ac:dyDescent="0.25">
      <c r="B1294" s="95"/>
      <c r="C1294" s="60"/>
      <c r="D1294" s="60"/>
      <c r="E1294" s="60"/>
      <c r="F1294" s="63"/>
      <c r="G1294" s="63"/>
      <c r="H1294" s="60"/>
      <c r="I1294" s="100"/>
      <c r="O1294" s="82"/>
    </row>
    <row r="1295" spans="2:15" ht="21" customHeight="1" thickBot="1" x14ac:dyDescent="0.25">
      <c r="B1295" s="95"/>
      <c r="C1295" s="60"/>
      <c r="D1295" s="60"/>
      <c r="E1295" s="60"/>
      <c r="F1295" s="63"/>
      <c r="G1295" s="63"/>
      <c r="H1295" s="60"/>
      <c r="I1295" s="100"/>
      <c r="O1295" s="82"/>
    </row>
    <row r="1296" spans="2:15" ht="21" customHeight="1" thickBot="1" x14ac:dyDescent="0.25">
      <c r="B1296" s="95"/>
      <c r="C1296" s="60"/>
      <c r="D1296" s="60"/>
      <c r="E1296" s="60"/>
      <c r="F1296" s="63"/>
      <c r="G1296" s="63"/>
      <c r="H1296" s="60"/>
      <c r="I1296" s="100"/>
      <c r="O1296" s="82"/>
    </row>
    <row r="1297" spans="2:15" ht="21" customHeight="1" thickBot="1" x14ac:dyDescent="0.25">
      <c r="B1297" s="95"/>
      <c r="C1297" s="60"/>
      <c r="D1297" s="60"/>
      <c r="E1297" s="60"/>
      <c r="F1297" s="63"/>
      <c r="G1297" s="63"/>
      <c r="H1297" s="60"/>
      <c r="I1297" s="100"/>
      <c r="O1297" s="82"/>
    </row>
    <row r="1298" spans="2:15" ht="21" customHeight="1" thickBot="1" x14ac:dyDescent="0.25">
      <c r="B1298" s="95"/>
      <c r="C1298" s="60"/>
      <c r="D1298" s="60"/>
      <c r="E1298" s="60"/>
      <c r="F1298" s="63"/>
      <c r="G1298" s="63"/>
      <c r="H1298" s="60"/>
      <c r="I1298" s="100"/>
      <c r="O1298" s="82"/>
    </row>
    <row r="1299" spans="2:15" ht="21" customHeight="1" thickBot="1" x14ac:dyDescent="0.25">
      <c r="B1299" s="95"/>
      <c r="C1299" s="60"/>
      <c r="D1299" s="60"/>
      <c r="E1299" s="60"/>
      <c r="F1299" s="63"/>
      <c r="G1299" s="63"/>
      <c r="H1299" s="60"/>
      <c r="I1299" s="100"/>
      <c r="O1299" s="82"/>
    </row>
    <row r="1300" spans="2:15" ht="21" customHeight="1" thickBot="1" x14ac:dyDescent="0.25">
      <c r="B1300" s="95"/>
      <c r="C1300" s="60"/>
      <c r="D1300" s="60"/>
      <c r="E1300" s="60"/>
      <c r="F1300" s="63"/>
      <c r="G1300" s="63"/>
      <c r="H1300" s="60"/>
      <c r="I1300" s="100"/>
      <c r="O1300" s="82"/>
    </row>
    <row r="1301" spans="2:15" ht="21" customHeight="1" thickBot="1" x14ac:dyDescent="0.25">
      <c r="B1301" s="95"/>
      <c r="C1301" s="60"/>
      <c r="D1301" s="60"/>
      <c r="E1301" s="60"/>
      <c r="F1301" s="63"/>
      <c r="G1301" s="63"/>
      <c r="H1301" s="60"/>
      <c r="I1301" s="100"/>
      <c r="O1301" s="82"/>
    </row>
    <row r="1302" spans="2:15" ht="21" customHeight="1" thickBot="1" x14ac:dyDescent="0.25">
      <c r="B1302" s="95"/>
      <c r="C1302" s="60"/>
      <c r="D1302" s="60"/>
      <c r="E1302" s="60"/>
      <c r="F1302" s="63"/>
      <c r="G1302" s="63"/>
      <c r="H1302" s="60"/>
      <c r="I1302" s="100"/>
      <c r="O1302" s="82"/>
    </row>
    <row r="1303" spans="2:15" ht="21" customHeight="1" thickBot="1" x14ac:dyDescent="0.25">
      <c r="B1303" s="95"/>
      <c r="C1303" s="60"/>
      <c r="D1303" s="60"/>
      <c r="E1303" s="60"/>
      <c r="F1303" s="63"/>
      <c r="G1303" s="63"/>
      <c r="H1303" s="60"/>
      <c r="I1303" s="100"/>
      <c r="O1303" s="82"/>
    </row>
    <row r="1304" spans="2:15" ht="21" customHeight="1" thickBot="1" x14ac:dyDescent="0.25">
      <c r="B1304" s="95"/>
      <c r="C1304" s="60"/>
      <c r="D1304" s="60"/>
      <c r="E1304" s="60"/>
      <c r="F1304" s="63"/>
      <c r="G1304" s="63"/>
      <c r="H1304" s="60"/>
      <c r="I1304" s="100"/>
      <c r="O1304" s="82"/>
    </row>
    <row r="1305" spans="2:15" ht="21" customHeight="1" thickBot="1" x14ac:dyDescent="0.25">
      <c r="B1305" s="95"/>
      <c r="C1305" s="60"/>
      <c r="D1305" s="60"/>
      <c r="E1305" s="60"/>
      <c r="F1305" s="63"/>
      <c r="G1305" s="63"/>
      <c r="H1305" s="60"/>
      <c r="I1305" s="100"/>
      <c r="O1305" s="82"/>
    </row>
    <row r="1306" spans="2:15" ht="21" customHeight="1" thickBot="1" x14ac:dyDescent="0.25">
      <c r="B1306" s="95"/>
      <c r="C1306" s="60"/>
      <c r="D1306" s="60"/>
      <c r="E1306" s="60"/>
      <c r="F1306" s="63"/>
      <c r="G1306" s="63"/>
      <c r="H1306" s="60"/>
      <c r="I1306" s="100"/>
      <c r="O1306" s="82"/>
    </row>
    <row r="1307" spans="2:15" ht="21" customHeight="1" thickBot="1" x14ac:dyDescent="0.25">
      <c r="B1307" s="95"/>
      <c r="C1307" s="60"/>
      <c r="D1307" s="60"/>
      <c r="E1307" s="60"/>
      <c r="F1307" s="63"/>
      <c r="G1307" s="63"/>
      <c r="H1307" s="60"/>
      <c r="I1307" s="100"/>
      <c r="O1307" s="82"/>
    </row>
    <row r="1308" spans="2:15" ht="21" customHeight="1" thickBot="1" x14ac:dyDescent="0.25">
      <c r="B1308" s="95"/>
      <c r="C1308" s="60"/>
      <c r="D1308" s="60"/>
      <c r="E1308" s="60"/>
      <c r="F1308" s="63"/>
      <c r="G1308" s="63"/>
      <c r="H1308" s="60"/>
      <c r="I1308" s="100"/>
      <c r="O1308" s="82"/>
    </row>
    <row r="1309" spans="2:15" ht="21" customHeight="1" thickBot="1" x14ac:dyDescent="0.25">
      <c r="B1309" s="95"/>
      <c r="C1309" s="60"/>
      <c r="D1309" s="60"/>
      <c r="E1309" s="60"/>
      <c r="F1309" s="63"/>
      <c r="G1309" s="63"/>
      <c r="H1309" s="60"/>
      <c r="I1309" s="100"/>
      <c r="O1309" s="82"/>
    </row>
    <row r="1310" spans="2:15" ht="21" customHeight="1" thickBot="1" x14ac:dyDescent="0.25">
      <c r="B1310" s="95"/>
      <c r="C1310" s="60"/>
      <c r="D1310" s="60"/>
      <c r="E1310" s="60"/>
      <c r="F1310" s="63"/>
      <c r="G1310" s="63"/>
      <c r="H1310" s="60"/>
      <c r="I1310" s="100"/>
      <c r="O1310" s="82"/>
    </row>
    <row r="1311" spans="2:15" ht="21" customHeight="1" thickBot="1" x14ac:dyDescent="0.25">
      <c r="B1311" s="95"/>
      <c r="C1311" s="60"/>
      <c r="D1311" s="60"/>
      <c r="E1311" s="60"/>
      <c r="F1311" s="63"/>
      <c r="G1311" s="63"/>
      <c r="H1311" s="60"/>
      <c r="I1311" s="100"/>
      <c r="O1311" s="82"/>
    </row>
    <row r="1312" spans="2:15" ht="21" customHeight="1" thickBot="1" x14ac:dyDescent="0.25">
      <c r="B1312" s="95"/>
      <c r="C1312" s="60"/>
      <c r="D1312" s="60"/>
      <c r="E1312" s="60"/>
      <c r="F1312" s="63"/>
      <c r="G1312" s="63"/>
      <c r="H1312" s="60"/>
      <c r="I1312" s="100"/>
      <c r="O1312" s="82"/>
    </row>
    <row r="1313" spans="2:15" ht="21" customHeight="1" thickBot="1" x14ac:dyDescent="0.25">
      <c r="B1313" s="95"/>
      <c r="C1313" s="60"/>
      <c r="D1313" s="60"/>
      <c r="E1313" s="60"/>
      <c r="F1313" s="63"/>
      <c r="G1313" s="63"/>
      <c r="H1313" s="60"/>
      <c r="I1313" s="100"/>
      <c r="O1313" s="82"/>
    </row>
    <row r="1314" spans="2:15" ht="21" customHeight="1" thickBot="1" x14ac:dyDescent="0.25">
      <c r="B1314" s="95"/>
      <c r="C1314" s="60"/>
      <c r="D1314" s="60"/>
      <c r="E1314" s="60"/>
      <c r="F1314" s="63"/>
      <c r="G1314" s="63"/>
      <c r="H1314" s="60"/>
      <c r="I1314" s="100"/>
      <c r="O1314" s="82"/>
    </row>
    <row r="1315" spans="2:15" ht="21" customHeight="1" thickBot="1" x14ac:dyDescent="0.25">
      <c r="B1315" s="95"/>
      <c r="C1315" s="60"/>
      <c r="D1315" s="60"/>
      <c r="E1315" s="60"/>
      <c r="F1315" s="63"/>
      <c r="G1315" s="63"/>
      <c r="H1315" s="60"/>
      <c r="I1315" s="100"/>
      <c r="O1315" s="82"/>
    </row>
    <row r="1316" spans="2:15" ht="21" customHeight="1" thickBot="1" x14ac:dyDescent="0.25">
      <c r="B1316" s="95"/>
      <c r="C1316" s="60"/>
      <c r="D1316" s="60"/>
      <c r="E1316" s="60"/>
      <c r="F1316" s="63"/>
      <c r="G1316" s="63"/>
      <c r="H1316" s="60"/>
      <c r="I1316" s="100"/>
      <c r="O1316" s="82"/>
    </row>
    <row r="1317" spans="2:15" ht="21" customHeight="1" thickBot="1" x14ac:dyDescent="0.25">
      <c r="B1317" s="95"/>
      <c r="C1317" s="60"/>
      <c r="D1317" s="60"/>
      <c r="E1317" s="60"/>
      <c r="F1317" s="63"/>
      <c r="G1317" s="63"/>
      <c r="H1317" s="60"/>
      <c r="I1317" s="100"/>
      <c r="O1317" s="82"/>
    </row>
    <row r="1318" spans="2:15" ht="21" customHeight="1" thickBot="1" x14ac:dyDescent="0.25">
      <c r="B1318" s="95"/>
      <c r="C1318" s="60"/>
      <c r="D1318" s="60"/>
      <c r="E1318" s="60"/>
      <c r="F1318" s="63"/>
      <c r="G1318" s="63"/>
      <c r="H1318" s="60"/>
      <c r="I1318" s="100"/>
      <c r="O1318" s="82"/>
    </row>
    <row r="1319" spans="2:15" ht="21" customHeight="1" thickBot="1" x14ac:dyDescent="0.25">
      <c r="B1319" s="95"/>
      <c r="C1319" s="60"/>
      <c r="D1319" s="60"/>
      <c r="E1319" s="60"/>
      <c r="F1319" s="63"/>
      <c r="G1319" s="63"/>
      <c r="H1319" s="60"/>
      <c r="I1319" s="100"/>
      <c r="O1319" s="82"/>
    </row>
    <row r="1320" spans="2:15" ht="21" customHeight="1" thickBot="1" x14ac:dyDescent="0.25">
      <c r="B1320" s="95"/>
      <c r="C1320" s="60"/>
      <c r="D1320" s="60"/>
      <c r="E1320" s="60"/>
      <c r="F1320" s="63"/>
      <c r="G1320" s="63"/>
      <c r="H1320" s="60"/>
      <c r="I1320" s="100"/>
      <c r="O1320" s="82"/>
    </row>
    <row r="1321" spans="2:15" ht="21" customHeight="1" thickBot="1" x14ac:dyDescent="0.25">
      <c r="B1321" s="95"/>
      <c r="C1321" s="60"/>
      <c r="D1321" s="60"/>
      <c r="E1321" s="60"/>
      <c r="F1321" s="63"/>
      <c r="G1321" s="63"/>
      <c r="H1321" s="60"/>
      <c r="I1321" s="100"/>
      <c r="O1321" s="82"/>
    </row>
    <row r="1322" spans="2:15" ht="21" customHeight="1" thickBot="1" x14ac:dyDescent="0.25">
      <c r="B1322" s="95"/>
      <c r="C1322" s="60"/>
      <c r="D1322" s="60"/>
      <c r="E1322" s="60"/>
      <c r="F1322" s="63"/>
      <c r="G1322" s="63"/>
      <c r="H1322" s="60"/>
      <c r="I1322" s="100"/>
      <c r="O1322" s="82"/>
    </row>
    <row r="1323" spans="2:15" ht="21" customHeight="1" thickBot="1" x14ac:dyDescent="0.25">
      <c r="B1323" s="95"/>
      <c r="C1323" s="60"/>
      <c r="D1323" s="60"/>
      <c r="E1323" s="60"/>
      <c r="F1323" s="63"/>
      <c r="G1323" s="63"/>
      <c r="H1323" s="60"/>
      <c r="I1323" s="100"/>
      <c r="O1323" s="82"/>
    </row>
    <row r="1324" spans="2:15" ht="21" customHeight="1" thickBot="1" x14ac:dyDescent="0.25">
      <c r="B1324" s="95"/>
      <c r="C1324" s="60"/>
      <c r="D1324" s="60"/>
      <c r="E1324" s="60"/>
      <c r="F1324" s="63"/>
      <c r="G1324" s="63"/>
      <c r="H1324" s="60"/>
      <c r="I1324" s="100"/>
      <c r="O1324" s="82"/>
    </row>
    <row r="1325" spans="2:15" ht="21" customHeight="1" thickBot="1" x14ac:dyDescent="0.25">
      <c r="B1325" s="95"/>
      <c r="C1325" s="60"/>
      <c r="D1325" s="60"/>
      <c r="E1325" s="60"/>
      <c r="F1325" s="63"/>
      <c r="G1325" s="63"/>
      <c r="H1325" s="60"/>
      <c r="I1325" s="100"/>
      <c r="O1325" s="82"/>
    </row>
    <row r="1326" spans="2:15" ht="21" customHeight="1" thickBot="1" x14ac:dyDescent="0.25">
      <c r="B1326" s="95"/>
      <c r="C1326" s="60"/>
      <c r="D1326" s="60"/>
      <c r="E1326" s="60"/>
      <c r="F1326" s="63"/>
      <c r="G1326" s="63"/>
      <c r="H1326" s="60"/>
      <c r="I1326" s="100"/>
      <c r="O1326" s="82"/>
    </row>
    <row r="1327" spans="2:15" ht="21" customHeight="1" thickBot="1" x14ac:dyDescent="0.25">
      <c r="B1327" s="95"/>
      <c r="C1327" s="60"/>
      <c r="D1327" s="60"/>
      <c r="E1327" s="60"/>
      <c r="F1327" s="63"/>
      <c r="G1327" s="63"/>
      <c r="H1327" s="60"/>
      <c r="I1327" s="100"/>
      <c r="O1327" s="82"/>
    </row>
    <row r="1328" spans="2:15" ht="21" customHeight="1" thickBot="1" x14ac:dyDescent="0.25">
      <c r="B1328" s="95"/>
      <c r="C1328" s="60"/>
      <c r="D1328" s="60"/>
      <c r="E1328" s="60"/>
      <c r="F1328" s="63"/>
      <c r="G1328" s="63"/>
      <c r="H1328" s="60"/>
      <c r="I1328" s="100"/>
      <c r="O1328" s="82"/>
    </row>
    <row r="1329" spans="2:15" ht="21" customHeight="1" thickBot="1" x14ac:dyDescent="0.25">
      <c r="B1329" s="95"/>
      <c r="C1329" s="60"/>
      <c r="D1329" s="60"/>
      <c r="E1329" s="60"/>
      <c r="F1329" s="63"/>
      <c r="G1329" s="63"/>
      <c r="H1329" s="60"/>
      <c r="I1329" s="100"/>
      <c r="O1329" s="82"/>
    </row>
    <row r="1330" spans="2:15" ht="21" customHeight="1" thickBot="1" x14ac:dyDescent="0.25">
      <c r="B1330" s="95"/>
      <c r="C1330" s="60"/>
      <c r="D1330" s="60"/>
      <c r="E1330" s="60"/>
      <c r="F1330" s="63"/>
      <c r="G1330" s="63"/>
      <c r="H1330" s="60"/>
      <c r="I1330" s="100"/>
      <c r="O1330" s="82"/>
    </row>
    <row r="1331" spans="2:15" ht="21" customHeight="1" thickBot="1" x14ac:dyDescent="0.25">
      <c r="B1331" s="95"/>
      <c r="C1331" s="60"/>
      <c r="D1331" s="60"/>
      <c r="E1331" s="60"/>
      <c r="F1331" s="63"/>
      <c r="G1331" s="63"/>
      <c r="H1331" s="60"/>
      <c r="I1331" s="100"/>
      <c r="O1331" s="82"/>
    </row>
    <row r="1332" spans="2:15" ht="21" customHeight="1" thickBot="1" x14ac:dyDescent="0.25">
      <c r="B1332" s="95"/>
      <c r="C1332" s="60"/>
      <c r="D1332" s="60"/>
      <c r="E1332" s="60"/>
      <c r="F1332" s="63"/>
      <c r="G1332" s="63"/>
      <c r="H1332" s="60"/>
      <c r="I1332" s="100"/>
      <c r="O1332" s="82"/>
    </row>
    <row r="1333" spans="2:15" ht="21" customHeight="1" thickBot="1" x14ac:dyDescent="0.25">
      <c r="B1333" s="95"/>
      <c r="C1333" s="60"/>
      <c r="D1333" s="60"/>
      <c r="E1333" s="60"/>
      <c r="F1333" s="63"/>
      <c r="G1333" s="63"/>
      <c r="H1333" s="60"/>
      <c r="I1333" s="100"/>
      <c r="O1333" s="82"/>
    </row>
    <row r="1334" spans="2:15" ht="21" customHeight="1" thickBot="1" x14ac:dyDescent="0.25">
      <c r="B1334" s="95"/>
      <c r="C1334" s="60"/>
      <c r="D1334" s="60"/>
      <c r="E1334" s="60"/>
      <c r="F1334" s="63"/>
      <c r="G1334" s="63"/>
      <c r="H1334" s="60"/>
      <c r="I1334" s="100"/>
      <c r="O1334" s="82"/>
    </row>
    <row r="1335" spans="2:15" ht="21" customHeight="1" thickBot="1" x14ac:dyDescent="0.25">
      <c r="B1335" s="95"/>
      <c r="C1335" s="60"/>
      <c r="D1335" s="60"/>
      <c r="E1335" s="60"/>
      <c r="F1335" s="63"/>
      <c r="G1335" s="63"/>
      <c r="H1335" s="60"/>
      <c r="I1335" s="100"/>
      <c r="O1335" s="82"/>
    </row>
    <row r="1336" spans="2:15" ht="21" customHeight="1" thickBot="1" x14ac:dyDescent="0.25">
      <c r="B1336" s="95"/>
      <c r="C1336" s="60"/>
      <c r="D1336" s="60"/>
      <c r="E1336" s="60"/>
      <c r="F1336" s="63"/>
      <c r="G1336" s="63"/>
      <c r="H1336" s="60"/>
      <c r="I1336" s="100"/>
      <c r="O1336" s="82"/>
    </row>
    <row r="1337" spans="2:15" ht="21" customHeight="1" thickBot="1" x14ac:dyDescent="0.25">
      <c r="B1337" s="95"/>
      <c r="C1337" s="60"/>
      <c r="D1337" s="60"/>
      <c r="E1337" s="60"/>
      <c r="F1337" s="63"/>
      <c r="G1337" s="63"/>
      <c r="H1337" s="60"/>
      <c r="I1337" s="100"/>
      <c r="O1337" s="82"/>
    </row>
    <row r="1338" spans="2:15" ht="21" customHeight="1" thickBot="1" x14ac:dyDescent="0.25">
      <c r="B1338" s="95"/>
      <c r="C1338" s="60"/>
      <c r="D1338" s="60"/>
      <c r="E1338" s="60"/>
      <c r="F1338" s="63"/>
      <c r="G1338" s="63"/>
      <c r="H1338" s="60"/>
      <c r="I1338" s="100"/>
      <c r="O1338" s="82"/>
    </row>
    <row r="1339" spans="2:15" ht="21" customHeight="1" thickBot="1" x14ac:dyDescent="0.25">
      <c r="B1339" s="95"/>
      <c r="C1339" s="60"/>
      <c r="D1339" s="60"/>
      <c r="E1339" s="60"/>
      <c r="F1339" s="63"/>
      <c r="G1339" s="63"/>
      <c r="H1339" s="60"/>
      <c r="I1339" s="100"/>
      <c r="O1339" s="82"/>
    </row>
    <row r="1340" spans="2:15" ht="21" customHeight="1" thickBot="1" x14ac:dyDescent="0.25">
      <c r="B1340" s="95"/>
      <c r="C1340" s="60"/>
      <c r="D1340" s="60"/>
      <c r="E1340" s="60"/>
      <c r="F1340" s="63"/>
      <c r="G1340" s="63"/>
      <c r="H1340" s="60"/>
      <c r="I1340" s="100"/>
      <c r="O1340" s="82"/>
    </row>
    <row r="1341" spans="2:15" ht="21" customHeight="1" thickBot="1" x14ac:dyDescent="0.25">
      <c r="B1341" s="95"/>
      <c r="C1341" s="60"/>
      <c r="D1341" s="60"/>
      <c r="E1341" s="60"/>
      <c r="F1341" s="63"/>
      <c r="G1341" s="63"/>
      <c r="H1341" s="60"/>
      <c r="I1341" s="100"/>
      <c r="O1341" s="82"/>
    </row>
    <row r="1342" spans="2:15" ht="21" customHeight="1" thickBot="1" x14ac:dyDescent="0.25">
      <c r="B1342" s="95"/>
      <c r="C1342" s="60"/>
      <c r="D1342" s="60"/>
      <c r="E1342" s="60"/>
      <c r="F1342" s="63"/>
      <c r="G1342" s="63"/>
      <c r="H1342" s="60"/>
      <c r="I1342" s="100"/>
      <c r="O1342" s="82"/>
    </row>
    <row r="1343" spans="2:15" ht="21" customHeight="1" thickBot="1" x14ac:dyDescent="0.25">
      <c r="B1343" s="95"/>
      <c r="C1343" s="60"/>
      <c r="D1343" s="60"/>
      <c r="E1343" s="60"/>
      <c r="F1343" s="63"/>
      <c r="G1343" s="63"/>
      <c r="H1343" s="60"/>
      <c r="I1343" s="100"/>
      <c r="O1343" s="82"/>
    </row>
    <row r="1344" spans="2:15" ht="21" customHeight="1" thickBot="1" x14ac:dyDescent="0.25">
      <c r="B1344" s="95"/>
      <c r="C1344" s="60"/>
      <c r="D1344" s="60"/>
      <c r="E1344" s="60"/>
      <c r="F1344" s="63"/>
      <c r="G1344" s="63"/>
      <c r="H1344" s="60"/>
      <c r="I1344" s="100"/>
      <c r="O1344" s="82"/>
    </row>
    <row r="1345" spans="2:15" ht="21" customHeight="1" thickBot="1" x14ac:dyDescent="0.25">
      <c r="B1345" s="95"/>
      <c r="C1345" s="60"/>
      <c r="D1345" s="60"/>
      <c r="E1345" s="60"/>
      <c r="F1345" s="63"/>
      <c r="G1345" s="63"/>
      <c r="H1345" s="60"/>
      <c r="I1345" s="100"/>
      <c r="O1345" s="82"/>
    </row>
    <row r="1346" spans="2:15" ht="21" customHeight="1" thickBot="1" x14ac:dyDescent="0.25">
      <c r="B1346" s="95"/>
      <c r="C1346" s="60"/>
      <c r="D1346" s="60"/>
      <c r="E1346" s="60"/>
      <c r="F1346" s="63"/>
      <c r="G1346" s="63"/>
      <c r="H1346" s="60"/>
      <c r="I1346" s="100"/>
      <c r="O1346" s="82"/>
    </row>
    <row r="1347" spans="2:15" ht="21" customHeight="1" thickBot="1" x14ac:dyDescent="0.25">
      <c r="B1347" s="95"/>
      <c r="C1347" s="60"/>
      <c r="D1347" s="60"/>
      <c r="E1347" s="60"/>
      <c r="F1347" s="63"/>
      <c r="G1347" s="63"/>
      <c r="H1347" s="60"/>
      <c r="I1347" s="100"/>
      <c r="O1347" s="82"/>
    </row>
    <row r="1348" spans="2:15" ht="21" customHeight="1" thickBot="1" x14ac:dyDescent="0.25">
      <c r="B1348" s="95"/>
      <c r="C1348" s="60"/>
      <c r="D1348" s="60"/>
      <c r="E1348" s="60"/>
      <c r="F1348" s="63"/>
      <c r="G1348" s="63"/>
      <c r="H1348" s="60"/>
      <c r="I1348" s="100"/>
      <c r="O1348" s="82"/>
    </row>
    <row r="1349" spans="2:15" ht="21" customHeight="1" thickBot="1" x14ac:dyDescent="0.25">
      <c r="B1349" s="95"/>
      <c r="C1349" s="60"/>
      <c r="D1349" s="60"/>
      <c r="E1349" s="60"/>
      <c r="F1349" s="63"/>
      <c r="G1349" s="63"/>
      <c r="H1349" s="60"/>
      <c r="I1349" s="100"/>
      <c r="O1349" s="82"/>
    </row>
    <row r="1350" spans="2:15" ht="21" customHeight="1" thickBot="1" x14ac:dyDescent="0.25">
      <c r="B1350" s="95"/>
      <c r="C1350" s="60"/>
      <c r="D1350" s="60"/>
      <c r="E1350" s="60"/>
      <c r="F1350" s="63"/>
      <c r="G1350" s="63"/>
      <c r="H1350" s="60"/>
      <c r="I1350" s="100"/>
      <c r="O1350" s="82"/>
    </row>
    <row r="1351" spans="2:15" ht="21" customHeight="1" thickBot="1" x14ac:dyDescent="0.25">
      <c r="B1351" s="95"/>
      <c r="C1351" s="60"/>
      <c r="D1351" s="60"/>
      <c r="E1351" s="60"/>
      <c r="F1351" s="63"/>
      <c r="G1351" s="63"/>
      <c r="H1351" s="60"/>
      <c r="I1351" s="100"/>
      <c r="O1351" s="82"/>
    </row>
    <row r="1352" spans="2:15" ht="21" customHeight="1" thickBot="1" x14ac:dyDescent="0.25">
      <c r="B1352" s="95"/>
      <c r="C1352" s="60"/>
      <c r="D1352" s="60"/>
      <c r="E1352" s="60"/>
      <c r="F1352" s="63"/>
      <c r="G1352" s="63"/>
      <c r="H1352" s="60"/>
      <c r="I1352" s="100"/>
      <c r="O1352" s="82"/>
    </row>
    <row r="1353" spans="2:15" ht="21" customHeight="1" thickBot="1" x14ac:dyDescent="0.25">
      <c r="B1353" s="95"/>
      <c r="C1353" s="60"/>
      <c r="D1353" s="60"/>
      <c r="E1353" s="60"/>
      <c r="F1353" s="63"/>
      <c r="G1353" s="63"/>
      <c r="H1353" s="60"/>
      <c r="I1353" s="100"/>
      <c r="O1353" s="82"/>
    </row>
    <row r="1354" spans="2:15" ht="21" customHeight="1" thickBot="1" x14ac:dyDescent="0.25">
      <c r="B1354" s="95"/>
      <c r="C1354" s="60"/>
      <c r="D1354" s="60"/>
      <c r="E1354" s="60"/>
      <c r="F1354" s="63"/>
      <c r="G1354" s="63"/>
      <c r="H1354" s="60"/>
      <c r="I1354" s="100"/>
      <c r="O1354" s="82"/>
    </row>
    <row r="1355" spans="2:15" ht="21" customHeight="1" thickBot="1" x14ac:dyDescent="0.25">
      <c r="B1355" s="95"/>
      <c r="C1355" s="60"/>
      <c r="D1355" s="60"/>
      <c r="E1355" s="60"/>
      <c r="F1355" s="63"/>
      <c r="G1355" s="63"/>
      <c r="H1355" s="60"/>
      <c r="I1355" s="100"/>
      <c r="O1355" s="82"/>
    </row>
    <row r="1356" spans="2:15" ht="21" customHeight="1" thickBot="1" x14ac:dyDescent="0.25">
      <c r="B1356" s="95"/>
      <c r="C1356" s="60"/>
      <c r="D1356" s="60"/>
      <c r="E1356" s="60"/>
      <c r="F1356" s="63"/>
      <c r="G1356" s="63"/>
      <c r="H1356" s="60"/>
      <c r="I1356" s="100"/>
      <c r="O1356" s="82"/>
    </row>
    <row r="1357" spans="2:15" ht="21" customHeight="1" thickBot="1" x14ac:dyDescent="0.25">
      <c r="B1357" s="95"/>
      <c r="C1357" s="60"/>
      <c r="D1357" s="60"/>
      <c r="E1357" s="60"/>
      <c r="F1357" s="63"/>
      <c r="G1357" s="63"/>
      <c r="H1357" s="60"/>
      <c r="I1357" s="100"/>
      <c r="O1357" s="82"/>
    </row>
    <row r="1358" spans="2:15" ht="21" customHeight="1" thickBot="1" x14ac:dyDescent="0.25">
      <c r="B1358" s="95"/>
      <c r="C1358" s="60"/>
      <c r="D1358" s="60"/>
      <c r="E1358" s="60"/>
      <c r="F1358" s="63"/>
      <c r="G1358" s="63"/>
      <c r="H1358" s="60"/>
      <c r="I1358" s="100"/>
      <c r="O1358" s="82"/>
    </row>
    <row r="1359" spans="2:15" ht="21" customHeight="1" thickBot="1" x14ac:dyDescent="0.25">
      <c r="B1359" s="95"/>
      <c r="C1359" s="60"/>
      <c r="D1359" s="60"/>
      <c r="E1359" s="60"/>
      <c r="F1359" s="63"/>
      <c r="G1359" s="63"/>
      <c r="H1359" s="60"/>
      <c r="I1359" s="100"/>
      <c r="O1359" s="82"/>
    </row>
    <row r="1360" spans="2:15" ht="21" customHeight="1" thickBot="1" x14ac:dyDescent="0.25">
      <c r="B1360" s="95"/>
      <c r="C1360" s="60"/>
      <c r="D1360" s="60"/>
      <c r="E1360" s="60"/>
      <c r="F1360" s="63"/>
      <c r="G1360" s="63"/>
      <c r="H1360" s="60"/>
      <c r="I1360" s="100"/>
      <c r="O1360" s="82"/>
    </row>
    <row r="1361" spans="2:15" ht="21" customHeight="1" thickBot="1" x14ac:dyDescent="0.25">
      <c r="B1361" s="95"/>
      <c r="C1361" s="60"/>
      <c r="D1361" s="60"/>
      <c r="E1361" s="60"/>
      <c r="F1361" s="63"/>
      <c r="G1361" s="63"/>
      <c r="H1361" s="60"/>
      <c r="I1361" s="100"/>
      <c r="O1361" s="82"/>
    </row>
    <row r="1362" spans="2:15" ht="21" customHeight="1" thickBot="1" x14ac:dyDescent="0.25">
      <c r="B1362" s="95"/>
      <c r="C1362" s="60"/>
      <c r="D1362" s="60"/>
      <c r="E1362" s="60"/>
      <c r="F1362" s="63"/>
      <c r="G1362" s="63"/>
      <c r="H1362" s="60"/>
      <c r="I1362" s="100"/>
      <c r="O1362" s="82"/>
    </row>
    <row r="1363" spans="2:15" ht="21" customHeight="1" thickBot="1" x14ac:dyDescent="0.25">
      <c r="B1363" s="95"/>
      <c r="C1363" s="60"/>
      <c r="D1363" s="60"/>
      <c r="E1363" s="60"/>
      <c r="F1363" s="63"/>
      <c r="G1363" s="63"/>
      <c r="H1363" s="60"/>
      <c r="I1363" s="100"/>
      <c r="O1363" s="82"/>
    </row>
    <row r="1364" spans="2:15" ht="21" customHeight="1" thickBot="1" x14ac:dyDescent="0.25">
      <c r="B1364" s="95"/>
      <c r="C1364" s="60"/>
      <c r="D1364" s="60"/>
      <c r="E1364" s="60"/>
      <c r="F1364" s="63"/>
      <c r="G1364" s="63"/>
      <c r="H1364" s="60"/>
      <c r="I1364" s="100"/>
      <c r="O1364" s="82"/>
    </row>
    <row r="1365" spans="2:15" ht="21" customHeight="1" thickBot="1" x14ac:dyDescent="0.25">
      <c r="B1365" s="95"/>
      <c r="C1365" s="60"/>
      <c r="D1365" s="60"/>
      <c r="E1365" s="60"/>
      <c r="F1365" s="63"/>
      <c r="G1365" s="63"/>
      <c r="H1365" s="60"/>
      <c r="I1365" s="100"/>
      <c r="O1365" s="82"/>
    </row>
    <row r="1366" spans="2:15" ht="21" customHeight="1" thickBot="1" x14ac:dyDescent="0.25">
      <c r="B1366" s="95"/>
      <c r="C1366" s="60"/>
      <c r="D1366" s="60"/>
      <c r="E1366" s="60"/>
      <c r="F1366" s="63"/>
      <c r="G1366" s="63"/>
      <c r="H1366" s="60"/>
      <c r="I1366" s="100"/>
      <c r="O1366" s="82"/>
    </row>
    <row r="1367" spans="2:15" ht="21" customHeight="1" thickBot="1" x14ac:dyDescent="0.25">
      <c r="B1367" s="95"/>
      <c r="C1367" s="60"/>
      <c r="D1367" s="60"/>
      <c r="E1367" s="60"/>
      <c r="F1367" s="63"/>
      <c r="G1367" s="63"/>
      <c r="H1367" s="60"/>
      <c r="I1367" s="100"/>
      <c r="O1367" s="82"/>
    </row>
    <row r="1368" spans="2:15" ht="21" customHeight="1" thickBot="1" x14ac:dyDescent="0.25">
      <c r="B1368" s="95"/>
      <c r="C1368" s="60"/>
      <c r="D1368" s="60"/>
      <c r="E1368" s="60"/>
      <c r="F1368" s="63"/>
      <c r="G1368" s="63"/>
      <c r="H1368" s="60"/>
      <c r="I1368" s="100"/>
      <c r="O1368" s="82"/>
    </row>
    <row r="1369" spans="2:15" ht="21" customHeight="1" thickBot="1" x14ac:dyDescent="0.25">
      <c r="B1369" s="95"/>
      <c r="C1369" s="60"/>
      <c r="D1369" s="60"/>
      <c r="E1369" s="60"/>
      <c r="F1369" s="63"/>
      <c r="G1369" s="63"/>
      <c r="H1369" s="60"/>
      <c r="I1369" s="100"/>
      <c r="O1369" s="82"/>
    </row>
    <row r="1370" spans="2:15" ht="21" customHeight="1" thickBot="1" x14ac:dyDescent="0.25">
      <c r="B1370" s="95"/>
      <c r="C1370" s="60"/>
      <c r="D1370" s="60"/>
      <c r="E1370" s="60"/>
      <c r="F1370" s="63"/>
      <c r="G1370" s="63"/>
      <c r="H1370" s="60"/>
      <c r="I1370" s="100"/>
      <c r="O1370" s="82"/>
    </row>
    <row r="1371" spans="2:15" ht="21" customHeight="1" thickBot="1" x14ac:dyDescent="0.25">
      <c r="B1371" s="95"/>
      <c r="C1371" s="60"/>
      <c r="D1371" s="60"/>
      <c r="E1371" s="60"/>
      <c r="F1371" s="63"/>
      <c r="G1371" s="63"/>
      <c r="H1371" s="60"/>
      <c r="I1371" s="100"/>
      <c r="O1371" s="82"/>
    </row>
    <row r="1372" spans="2:15" ht="21" customHeight="1" thickBot="1" x14ac:dyDescent="0.25">
      <c r="B1372" s="95"/>
      <c r="C1372" s="60"/>
      <c r="D1372" s="60"/>
      <c r="E1372" s="60"/>
      <c r="F1372" s="63"/>
      <c r="G1372" s="63"/>
      <c r="H1372" s="60"/>
      <c r="I1372" s="100"/>
      <c r="O1372" s="82"/>
    </row>
    <row r="1373" spans="2:15" ht="21" customHeight="1" thickBot="1" x14ac:dyDescent="0.25">
      <c r="B1373" s="95"/>
      <c r="C1373" s="60"/>
      <c r="D1373" s="60"/>
      <c r="E1373" s="60"/>
      <c r="F1373" s="63"/>
      <c r="G1373" s="63"/>
      <c r="H1373" s="60"/>
      <c r="I1373" s="100"/>
      <c r="O1373" s="82"/>
    </row>
    <row r="1374" spans="2:15" ht="21" customHeight="1" thickBot="1" x14ac:dyDescent="0.25">
      <c r="B1374" s="95"/>
      <c r="C1374" s="60"/>
      <c r="D1374" s="60"/>
      <c r="E1374" s="60"/>
      <c r="F1374" s="63"/>
      <c r="G1374" s="63"/>
      <c r="H1374" s="60"/>
      <c r="I1374" s="100"/>
      <c r="O1374" s="82"/>
    </row>
    <row r="1375" spans="2:15" ht="21" customHeight="1" thickBot="1" x14ac:dyDescent="0.25">
      <c r="B1375" s="95"/>
      <c r="C1375" s="60"/>
      <c r="D1375" s="60"/>
      <c r="E1375" s="60"/>
      <c r="F1375" s="63"/>
      <c r="G1375" s="63"/>
      <c r="H1375" s="60"/>
      <c r="I1375" s="100"/>
      <c r="O1375" s="82"/>
    </row>
    <row r="1376" spans="2:15" ht="21" customHeight="1" thickBot="1" x14ac:dyDescent="0.25">
      <c r="B1376" s="95"/>
      <c r="C1376" s="60"/>
      <c r="D1376" s="60"/>
      <c r="E1376" s="60"/>
      <c r="F1376" s="63"/>
      <c r="G1376" s="63"/>
      <c r="H1376" s="60"/>
      <c r="I1376" s="100"/>
      <c r="O1376" s="82"/>
    </row>
    <row r="1377" spans="2:15" ht="21" customHeight="1" thickBot="1" x14ac:dyDescent="0.25">
      <c r="B1377" s="95"/>
      <c r="C1377" s="60"/>
      <c r="D1377" s="60"/>
      <c r="E1377" s="60"/>
      <c r="F1377" s="63"/>
      <c r="G1377" s="63"/>
      <c r="H1377" s="60"/>
      <c r="I1377" s="100"/>
      <c r="O1377" s="82"/>
    </row>
    <row r="1378" spans="2:15" ht="21" customHeight="1" thickBot="1" x14ac:dyDescent="0.25">
      <c r="B1378" s="95"/>
      <c r="C1378" s="60"/>
      <c r="D1378" s="60"/>
      <c r="E1378" s="60"/>
      <c r="F1378" s="63"/>
      <c r="G1378" s="63"/>
      <c r="H1378" s="60"/>
      <c r="I1378" s="100"/>
      <c r="O1378" s="82"/>
    </row>
    <row r="1379" spans="2:15" ht="21" customHeight="1" thickBot="1" x14ac:dyDescent="0.25">
      <c r="B1379" s="95"/>
      <c r="C1379" s="60"/>
      <c r="D1379" s="60"/>
      <c r="E1379" s="60"/>
      <c r="F1379" s="63"/>
      <c r="G1379" s="63"/>
      <c r="H1379" s="60"/>
      <c r="I1379" s="100"/>
      <c r="O1379" s="82"/>
    </row>
    <row r="1380" spans="2:15" ht="21" customHeight="1" thickBot="1" x14ac:dyDescent="0.25">
      <c r="B1380" s="95"/>
      <c r="C1380" s="60"/>
      <c r="D1380" s="60"/>
      <c r="E1380" s="60"/>
      <c r="F1380" s="63"/>
      <c r="G1380" s="63"/>
      <c r="H1380" s="60"/>
      <c r="I1380" s="100"/>
      <c r="O1380" s="82"/>
    </row>
    <row r="1381" spans="2:15" ht="21" customHeight="1" thickBot="1" x14ac:dyDescent="0.25">
      <c r="B1381" s="95"/>
      <c r="C1381" s="60"/>
      <c r="D1381" s="60"/>
      <c r="E1381" s="60"/>
      <c r="F1381" s="63"/>
      <c r="G1381" s="63"/>
      <c r="H1381" s="60"/>
      <c r="I1381" s="100"/>
      <c r="O1381" s="82"/>
    </row>
    <row r="1382" spans="2:15" ht="21" customHeight="1" thickBot="1" x14ac:dyDescent="0.25">
      <c r="B1382" s="95"/>
      <c r="C1382" s="60"/>
      <c r="D1382" s="60"/>
      <c r="E1382" s="60"/>
      <c r="F1382" s="63"/>
      <c r="G1382" s="63"/>
      <c r="H1382" s="60"/>
      <c r="I1382" s="100"/>
      <c r="O1382" s="82"/>
    </row>
    <row r="1383" spans="2:15" ht="21" customHeight="1" thickBot="1" x14ac:dyDescent="0.25">
      <c r="B1383" s="95"/>
      <c r="C1383" s="60"/>
      <c r="D1383" s="60"/>
      <c r="E1383" s="60"/>
      <c r="F1383" s="63"/>
      <c r="G1383" s="63"/>
      <c r="H1383" s="60"/>
      <c r="I1383" s="100"/>
      <c r="O1383" s="82"/>
    </row>
    <row r="1384" spans="2:15" ht="21" customHeight="1" thickBot="1" x14ac:dyDescent="0.25">
      <c r="B1384" s="95"/>
      <c r="C1384" s="60"/>
      <c r="D1384" s="60"/>
      <c r="E1384" s="60"/>
      <c r="F1384" s="63"/>
      <c r="G1384" s="63"/>
      <c r="H1384" s="60"/>
      <c r="I1384" s="100"/>
      <c r="O1384" s="82"/>
    </row>
    <row r="1385" spans="2:15" ht="21" customHeight="1" thickBot="1" x14ac:dyDescent="0.25">
      <c r="B1385" s="95"/>
      <c r="C1385" s="60"/>
      <c r="D1385" s="60"/>
      <c r="E1385" s="60"/>
      <c r="F1385" s="63"/>
      <c r="G1385" s="63"/>
      <c r="H1385" s="60"/>
      <c r="I1385" s="100"/>
      <c r="O1385" s="82"/>
    </row>
    <row r="1386" spans="2:15" ht="21" customHeight="1" thickBot="1" x14ac:dyDescent="0.25">
      <c r="B1386" s="95"/>
      <c r="C1386" s="60"/>
      <c r="D1386" s="60"/>
      <c r="E1386" s="60"/>
      <c r="F1386" s="63"/>
      <c r="G1386" s="63"/>
      <c r="H1386" s="60"/>
      <c r="I1386" s="100"/>
      <c r="O1386" s="82"/>
    </row>
    <row r="1387" spans="2:15" ht="21" customHeight="1" thickBot="1" x14ac:dyDescent="0.25">
      <c r="B1387" s="95"/>
      <c r="C1387" s="60"/>
      <c r="D1387" s="60"/>
      <c r="E1387" s="60"/>
      <c r="F1387" s="63"/>
      <c r="G1387" s="63"/>
      <c r="H1387" s="60"/>
      <c r="I1387" s="100"/>
      <c r="O1387" s="82"/>
    </row>
    <row r="1388" spans="2:15" ht="21" customHeight="1" thickBot="1" x14ac:dyDescent="0.25">
      <c r="B1388" s="95"/>
      <c r="C1388" s="60"/>
      <c r="D1388" s="60"/>
      <c r="E1388" s="60"/>
      <c r="F1388" s="63"/>
      <c r="G1388" s="63"/>
      <c r="H1388" s="60"/>
      <c r="I1388" s="100"/>
      <c r="O1388" s="82"/>
    </row>
    <row r="1389" spans="2:15" ht="21" customHeight="1" thickBot="1" x14ac:dyDescent="0.25">
      <c r="B1389" s="95"/>
      <c r="C1389" s="60"/>
      <c r="D1389" s="60"/>
      <c r="E1389" s="60"/>
      <c r="F1389" s="63"/>
      <c r="G1389" s="63"/>
      <c r="H1389" s="60"/>
      <c r="I1389" s="100"/>
      <c r="O1389" s="82"/>
    </row>
    <row r="1390" spans="2:15" ht="21" customHeight="1" thickBot="1" x14ac:dyDescent="0.25">
      <c r="B1390" s="95"/>
      <c r="C1390" s="60"/>
      <c r="D1390" s="60"/>
      <c r="E1390" s="60"/>
      <c r="F1390" s="63"/>
      <c r="G1390" s="63"/>
      <c r="H1390" s="60"/>
      <c r="I1390" s="100"/>
      <c r="O1390" s="82"/>
    </row>
    <row r="1391" spans="2:15" ht="21" customHeight="1" thickBot="1" x14ac:dyDescent="0.25">
      <c r="B1391" s="95"/>
      <c r="C1391" s="60"/>
      <c r="D1391" s="60"/>
      <c r="E1391" s="60"/>
      <c r="F1391" s="63"/>
      <c r="G1391" s="63"/>
      <c r="H1391" s="60"/>
      <c r="I1391" s="100"/>
      <c r="O1391" s="82"/>
    </row>
    <row r="1392" spans="2:15" ht="21" customHeight="1" thickBot="1" x14ac:dyDescent="0.25">
      <c r="B1392" s="95"/>
      <c r="C1392" s="60"/>
      <c r="D1392" s="60"/>
      <c r="E1392" s="60"/>
      <c r="F1392" s="63"/>
      <c r="G1392" s="63"/>
      <c r="H1392" s="60"/>
      <c r="I1392" s="100"/>
      <c r="O1392" s="82"/>
    </row>
    <row r="1393" spans="2:15" ht="21" customHeight="1" thickBot="1" x14ac:dyDescent="0.25">
      <c r="B1393" s="95"/>
      <c r="C1393" s="60"/>
      <c r="D1393" s="60"/>
      <c r="E1393" s="60"/>
      <c r="F1393" s="63"/>
      <c r="G1393" s="63"/>
      <c r="H1393" s="60"/>
      <c r="I1393" s="100"/>
      <c r="O1393" s="82"/>
    </row>
    <row r="1394" spans="2:15" ht="21" customHeight="1" thickBot="1" x14ac:dyDescent="0.25">
      <c r="B1394" s="95"/>
      <c r="C1394" s="60"/>
      <c r="D1394" s="60"/>
      <c r="E1394" s="60"/>
      <c r="F1394" s="63"/>
      <c r="G1394" s="63"/>
      <c r="H1394" s="60"/>
      <c r="I1394" s="100"/>
      <c r="O1394" s="82"/>
    </row>
    <row r="1395" spans="2:15" ht="21" customHeight="1" thickBot="1" x14ac:dyDescent="0.25">
      <c r="B1395" s="95"/>
      <c r="C1395" s="60"/>
      <c r="D1395" s="60"/>
      <c r="E1395" s="60"/>
      <c r="F1395" s="63"/>
      <c r="G1395" s="63"/>
      <c r="H1395" s="60"/>
      <c r="I1395" s="100"/>
      <c r="O1395" s="82"/>
    </row>
    <row r="1396" spans="2:15" ht="21" customHeight="1" thickBot="1" x14ac:dyDescent="0.25">
      <c r="B1396" s="95"/>
      <c r="C1396" s="60"/>
      <c r="D1396" s="60"/>
      <c r="E1396" s="60"/>
      <c r="F1396" s="63"/>
      <c r="G1396" s="63"/>
      <c r="H1396" s="60"/>
      <c r="I1396" s="100"/>
      <c r="O1396" s="82"/>
    </row>
    <row r="1397" spans="2:15" ht="21" customHeight="1" thickBot="1" x14ac:dyDescent="0.25">
      <c r="B1397" s="95"/>
      <c r="C1397" s="60"/>
      <c r="D1397" s="60"/>
      <c r="E1397" s="60"/>
      <c r="F1397" s="63"/>
      <c r="G1397" s="63"/>
      <c r="H1397" s="60"/>
      <c r="I1397" s="100"/>
      <c r="O1397" s="82"/>
    </row>
    <row r="1398" spans="2:15" ht="21" customHeight="1" thickBot="1" x14ac:dyDescent="0.25">
      <c r="B1398" s="95"/>
      <c r="C1398" s="60"/>
      <c r="D1398" s="60"/>
      <c r="E1398" s="60"/>
      <c r="F1398" s="63"/>
      <c r="G1398" s="63"/>
      <c r="H1398" s="60"/>
      <c r="I1398" s="100"/>
      <c r="O1398" s="82"/>
    </row>
    <row r="1399" spans="2:15" ht="21" customHeight="1" thickBot="1" x14ac:dyDescent="0.25">
      <c r="B1399" s="95"/>
      <c r="C1399" s="60"/>
      <c r="D1399" s="60"/>
      <c r="E1399" s="60"/>
      <c r="F1399" s="63"/>
      <c r="G1399" s="63"/>
      <c r="H1399" s="60"/>
      <c r="I1399" s="100"/>
      <c r="O1399" s="82"/>
    </row>
    <row r="1400" spans="2:15" ht="21" customHeight="1" thickBot="1" x14ac:dyDescent="0.25">
      <c r="B1400" s="95"/>
      <c r="C1400" s="60"/>
      <c r="D1400" s="60"/>
      <c r="E1400" s="60"/>
      <c r="F1400" s="63"/>
      <c r="G1400" s="63"/>
      <c r="H1400" s="60"/>
      <c r="I1400" s="100"/>
      <c r="O1400" s="82"/>
    </row>
    <row r="1401" spans="2:15" ht="21" customHeight="1" thickBot="1" x14ac:dyDescent="0.25">
      <c r="B1401" s="95"/>
      <c r="C1401" s="60"/>
      <c r="D1401" s="60"/>
      <c r="E1401" s="60"/>
      <c r="F1401" s="63"/>
      <c r="G1401" s="63"/>
      <c r="H1401" s="60"/>
      <c r="I1401" s="100"/>
      <c r="O1401" s="82"/>
    </row>
    <row r="1402" spans="2:15" ht="21" customHeight="1" thickBot="1" x14ac:dyDescent="0.25">
      <c r="B1402" s="95"/>
      <c r="C1402" s="60"/>
      <c r="D1402" s="60"/>
      <c r="E1402" s="60"/>
      <c r="F1402" s="63"/>
      <c r="G1402" s="63"/>
      <c r="H1402" s="60"/>
      <c r="I1402" s="100"/>
      <c r="O1402" s="82"/>
    </row>
    <row r="1403" spans="2:15" ht="21" customHeight="1" thickBot="1" x14ac:dyDescent="0.25">
      <c r="B1403" s="95"/>
      <c r="C1403" s="60"/>
      <c r="D1403" s="60"/>
      <c r="E1403" s="60"/>
      <c r="F1403" s="63"/>
      <c r="G1403" s="63"/>
      <c r="H1403" s="60"/>
      <c r="I1403" s="100"/>
      <c r="O1403" s="82"/>
    </row>
    <row r="1404" spans="2:15" ht="21" customHeight="1" thickBot="1" x14ac:dyDescent="0.25">
      <c r="B1404" s="95"/>
      <c r="C1404" s="60"/>
      <c r="D1404" s="60"/>
      <c r="E1404" s="60"/>
      <c r="F1404" s="63"/>
      <c r="G1404" s="63"/>
      <c r="H1404" s="60"/>
      <c r="I1404" s="100"/>
      <c r="O1404" s="82"/>
    </row>
    <row r="1405" spans="2:15" ht="21" customHeight="1" thickBot="1" x14ac:dyDescent="0.25">
      <c r="B1405" s="95"/>
      <c r="C1405" s="60"/>
      <c r="D1405" s="60"/>
      <c r="E1405" s="60"/>
      <c r="F1405" s="63"/>
      <c r="G1405" s="63"/>
      <c r="H1405" s="60"/>
      <c r="I1405" s="100"/>
      <c r="O1405" s="82"/>
    </row>
    <row r="1406" spans="2:15" ht="21" customHeight="1" thickBot="1" x14ac:dyDescent="0.25">
      <c r="B1406" s="95"/>
      <c r="C1406" s="60"/>
      <c r="D1406" s="60"/>
      <c r="E1406" s="60"/>
      <c r="F1406" s="63"/>
      <c r="G1406" s="63"/>
      <c r="H1406" s="60"/>
      <c r="I1406" s="100"/>
      <c r="O1406" s="82"/>
    </row>
    <row r="1407" spans="2:15" ht="21" customHeight="1" thickBot="1" x14ac:dyDescent="0.25">
      <c r="B1407" s="95"/>
      <c r="C1407" s="60"/>
      <c r="D1407" s="60"/>
      <c r="E1407" s="60"/>
      <c r="F1407" s="63"/>
      <c r="G1407" s="63"/>
      <c r="H1407" s="60"/>
      <c r="I1407" s="100"/>
      <c r="O1407" s="82"/>
    </row>
    <row r="1408" spans="2:15" ht="21" customHeight="1" thickBot="1" x14ac:dyDescent="0.25">
      <c r="B1408" s="95"/>
      <c r="C1408" s="60"/>
      <c r="D1408" s="60"/>
      <c r="E1408" s="60"/>
      <c r="F1408" s="63"/>
      <c r="G1408" s="63"/>
      <c r="H1408" s="60"/>
      <c r="I1408" s="100"/>
      <c r="O1408" s="82"/>
    </row>
    <row r="1409" spans="2:15" ht="21" customHeight="1" thickBot="1" x14ac:dyDescent="0.25">
      <c r="B1409" s="95"/>
      <c r="C1409" s="60"/>
      <c r="D1409" s="60"/>
      <c r="E1409" s="60"/>
      <c r="F1409" s="63"/>
      <c r="G1409" s="63"/>
      <c r="H1409" s="60"/>
      <c r="I1409" s="100"/>
      <c r="O1409" s="82"/>
    </row>
    <row r="1410" spans="2:15" ht="21" customHeight="1" thickBot="1" x14ac:dyDescent="0.25">
      <c r="B1410" s="95"/>
      <c r="C1410" s="60"/>
      <c r="D1410" s="60"/>
      <c r="E1410" s="60"/>
      <c r="F1410" s="63"/>
      <c r="G1410" s="63"/>
      <c r="H1410" s="60"/>
      <c r="I1410" s="100"/>
      <c r="O1410" s="82"/>
    </row>
    <row r="1411" spans="2:15" ht="21" customHeight="1" thickBot="1" x14ac:dyDescent="0.25">
      <c r="B1411" s="95"/>
      <c r="C1411" s="60"/>
      <c r="D1411" s="60"/>
      <c r="E1411" s="60"/>
      <c r="F1411" s="63"/>
      <c r="G1411" s="63"/>
      <c r="H1411" s="60"/>
      <c r="I1411" s="100"/>
      <c r="O1411" s="82"/>
    </row>
    <row r="1412" spans="2:15" ht="21" customHeight="1" thickBot="1" x14ac:dyDescent="0.25">
      <c r="B1412" s="95"/>
      <c r="C1412" s="60"/>
      <c r="D1412" s="60"/>
      <c r="E1412" s="60"/>
      <c r="F1412" s="63"/>
      <c r="G1412" s="63"/>
      <c r="H1412" s="60"/>
      <c r="I1412" s="100"/>
      <c r="O1412" s="82"/>
    </row>
    <row r="1413" spans="2:15" ht="21" customHeight="1" thickBot="1" x14ac:dyDescent="0.25">
      <c r="B1413" s="95"/>
      <c r="C1413" s="60"/>
      <c r="D1413" s="60"/>
      <c r="E1413" s="60"/>
      <c r="F1413" s="63"/>
      <c r="G1413" s="63"/>
      <c r="H1413" s="60"/>
      <c r="I1413" s="100"/>
      <c r="O1413" s="82"/>
    </row>
    <row r="1414" spans="2:15" ht="21" customHeight="1" thickBot="1" x14ac:dyDescent="0.25">
      <c r="B1414" s="95"/>
      <c r="C1414" s="60"/>
      <c r="D1414" s="60"/>
      <c r="E1414" s="60"/>
      <c r="F1414" s="63"/>
      <c r="G1414" s="63"/>
      <c r="H1414" s="60"/>
      <c r="I1414" s="100"/>
      <c r="O1414" s="82"/>
    </row>
    <row r="1415" spans="2:15" ht="21" customHeight="1" thickBot="1" x14ac:dyDescent="0.25">
      <c r="B1415" s="95"/>
      <c r="C1415" s="60"/>
      <c r="D1415" s="60"/>
      <c r="E1415" s="60"/>
      <c r="F1415" s="63"/>
      <c r="G1415" s="63"/>
      <c r="H1415" s="60"/>
      <c r="I1415" s="100"/>
      <c r="O1415" s="82"/>
    </row>
    <row r="1416" spans="2:15" ht="21" customHeight="1" thickBot="1" x14ac:dyDescent="0.25">
      <c r="B1416" s="95"/>
      <c r="C1416" s="60"/>
      <c r="D1416" s="60"/>
      <c r="E1416" s="60"/>
      <c r="F1416" s="63"/>
      <c r="G1416" s="63"/>
      <c r="H1416" s="60"/>
      <c r="I1416" s="100"/>
      <c r="O1416" s="82"/>
    </row>
    <row r="1417" spans="2:15" ht="21" customHeight="1" thickBot="1" x14ac:dyDescent="0.25">
      <c r="B1417" s="95"/>
      <c r="C1417" s="60"/>
      <c r="D1417" s="60"/>
      <c r="E1417" s="60"/>
      <c r="F1417" s="63"/>
      <c r="G1417" s="63"/>
      <c r="H1417" s="60"/>
      <c r="I1417" s="100"/>
      <c r="O1417" s="82"/>
    </row>
    <row r="1418" spans="2:15" ht="21" customHeight="1" thickBot="1" x14ac:dyDescent="0.25">
      <c r="B1418" s="95"/>
      <c r="C1418" s="60"/>
      <c r="D1418" s="60"/>
      <c r="E1418" s="60"/>
      <c r="F1418" s="63"/>
      <c r="G1418" s="63"/>
      <c r="H1418" s="60"/>
      <c r="I1418" s="100"/>
      <c r="O1418" s="82"/>
    </row>
    <row r="1419" spans="2:15" ht="21" customHeight="1" thickBot="1" x14ac:dyDescent="0.25">
      <c r="B1419" s="95"/>
      <c r="C1419" s="60"/>
      <c r="D1419" s="60"/>
      <c r="E1419" s="60"/>
      <c r="F1419" s="63"/>
      <c r="G1419" s="63"/>
      <c r="H1419" s="60"/>
      <c r="I1419" s="100"/>
      <c r="O1419" s="82"/>
    </row>
    <row r="1420" spans="2:15" ht="21" customHeight="1" thickBot="1" x14ac:dyDescent="0.25">
      <c r="B1420" s="95"/>
      <c r="C1420" s="60"/>
      <c r="D1420" s="60"/>
      <c r="E1420" s="60"/>
      <c r="F1420" s="63"/>
      <c r="G1420" s="63"/>
      <c r="H1420" s="60"/>
      <c r="I1420" s="100"/>
      <c r="O1420" s="82"/>
    </row>
    <row r="1421" spans="2:15" ht="21" customHeight="1" thickBot="1" x14ac:dyDescent="0.25">
      <c r="B1421" s="95"/>
      <c r="C1421" s="60"/>
      <c r="D1421" s="60"/>
      <c r="E1421" s="60"/>
      <c r="F1421" s="63"/>
      <c r="G1421" s="63"/>
      <c r="H1421" s="60"/>
      <c r="I1421" s="100"/>
      <c r="O1421" s="82"/>
    </row>
    <row r="1422" spans="2:15" ht="21" customHeight="1" thickBot="1" x14ac:dyDescent="0.25">
      <c r="B1422" s="95"/>
      <c r="C1422" s="60"/>
      <c r="D1422" s="60"/>
      <c r="E1422" s="60"/>
      <c r="F1422" s="63"/>
      <c r="G1422" s="63"/>
      <c r="H1422" s="60"/>
      <c r="I1422" s="100"/>
      <c r="O1422" s="82"/>
    </row>
    <row r="1423" spans="2:15" ht="21" customHeight="1" thickBot="1" x14ac:dyDescent="0.25">
      <c r="B1423" s="95"/>
      <c r="C1423" s="60"/>
      <c r="D1423" s="60"/>
      <c r="E1423" s="60"/>
      <c r="F1423" s="63"/>
      <c r="G1423" s="63"/>
      <c r="H1423" s="60"/>
      <c r="I1423" s="100"/>
      <c r="O1423" s="82"/>
    </row>
    <row r="1424" spans="2:15" ht="21" customHeight="1" thickBot="1" x14ac:dyDescent="0.25">
      <c r="B1424" s="95"/>
      <c r="C1424" s="60"/>
      <c r="D1424" s="60"/>
      <c r="E1424" s="60"/>
      <c r="F1424" s="63"/>
      <c r="G1424" s="63"/>
      <c r="H1424" s="60"/>
      <c r="I1424" s="100"/>
      <c r="O1424" s="82"/>
    </row>
    <row r="1425" spans="2:15" ht="21" customHeight="1" thickBot="1" x14ac:dyDescent="0.25">
      <c r="B1425" s="95"/>
      <c r="C1425" s="60"/>
      <c r="D1425" s="60"/>
      <c r="E1425" s="60"/>
      <c r="F1425" s="63"/>
      <c r="G1425" s="63"/>
      <c r="H1425" s="60"/>
      <c r="I1425" s="100"/>
      <c r="O1425" s="82"/>
    </row>
    <row r="1426" spans="2:15" ht="21" customHeight="1" thickBot="1" x14ac:dyDescent="0.25">
      <c r="B1426" s="95"/>
      <c r="C1426" s="60"/>
      <c r="D1426" s="60"/>
      <c r="E1426" s="60"/>
      <c r="F1426" s="63"/>
      <c r="G1426" s="63"/>
      <c r="H1426" s="60"/>
      <c r="I1426" s="100"/>
      <c r="O1426" s="82"/>
    </row>
    <row r="1427" spans="2:15" ht="21" customHeight="1" thickBot="1" x14ac:dyDescent="0.25">
      <c r="B1427" s="95"/>
      <c r="C1427" s="60"/>
      <c r="D1427" s="60"/>
      <c r="E1427" s="60"/>
      <c r="F1427" s="63"/>
      <c r="G1427" s="63"/>
      <c r="H1427" s="60"/>
      <c r="I1427" s="100"/>
      <c r="O1427" s="82"/>
    </row>
    <row r="1428" spans="2:15" ht="21" customHeight="1" thickBot="1" x14ac:dyDescent="0.25">
      <c r="B1428" s="95"/>
      <c r="C1428" s="60"/>
      <c r="D1428" s="60"/>
      <c r="E1428" s="60"/>
      <c r="F1428" s="63"/>
      <c r="G1428" s="63"/>
      <c r="H1428" s="60"/>
      <c r="I1428" s="100"/>
      <c r="O1428" s="82"/>
    </row>
    <row r="1429" spans="2:15" ht="21" customHeight="1" thickBot="1" x14ac:dyDescent="0.25">
      <c r="B1429" s="95"/>
      <c r="C1429" s="60"/>
      <c r="D1429" s="60"/>
      <c r="E1429" s="60"/>
      <c r="F1429" s="63"/>
      <c r="G1429" s="63"/>
      <c r="H1429" s="60"/>
      <c r="I1429" s="100"/>
      <c r="O1429" s="82"/>
    </row>
    <row r="1430" spans="2:15" ht="21" customHeight="1" thickBot="1" x14ac:dyDescent="0.25">
      <c r="B1430" s="95"/>
      <c r="C1430" s="60"/>
      <c r="D1430" s="60"/>
      <c r="E1430" s="60"/>
      <c r="F1430" s="63"/>
      <c r="G1430" s="63"/>
      <c r="H1430" s="60"/>
      <c r="I1430" s="100"/>
      <c r="O1430" s="82"/>
    </row>
    <row r="1431" spans="2:15" ht="21" customHeight="1" thickBot="1" x14ac:dyDescent="0.25">
      <c r="B1431" s="95"/>
      <c r="C1431" s="60"/>
      <c r="D1431" s="60"/>
      <c r="E1431" s="60"/>
      <c r="F1431" s="63"/>
      <c r="G1431" s="63"/>
      <c r="H1431" s="60"/>
      <c r="I1431" s="100"/>
      <c r="O1431" s="82"/>
    </row>
    <row r="1432" spans="2:15" ht="21" customHeight="1" thickBot="1" x14ac:dyDescent="0.25">
      <c r="B1432" s="95"/>
      <c r="C1432" s="60"/>
      <c r="D1432" s="60"/>
      <c r="E1432" s="60"/>
      <c r="F1432" s="63"/>
      <c r="G1432" s="63"/>
      <c r="H1432" s="60"/>
      <c r="I1432" s="100"/>
      <c r="O1432" s="82"/>
    </row>
    <row r="1433" spans="2:15" ht="21" customHeight="1" thickBot="1" x14ac:dyDescent="0.25">
      <c r="B1433" s="95"/>
      <c r="C1433" s="60"/>
      <c r="D1433" s="60"/>
      <c r="E1433" s="60"/>
      <c r="F1433" s="63"/>
      <c r="G1433" s="63"/>
      <c r="H1433" s="60"/>
      <c r="I1433" s="100"/>
      <c r="O1433" s="82"/>
    </row>
    <row r="1434" spans="2:15" ht="21" customHeight="1" thickBot="1" x14ac:dyDescent="0.25">
      <c r="B1434" s="95"/>
      <c r="C1434" s="60"/>
      <c r="D1434" s="60"/>
      <c r="E1434" s="60"/>
      <c r="F1434" s="63"/>
      <c r="G1434" s="63"/>
      <c r="H1434" s="60"/>
      <c r="I1434" s="100"/>
      <c r="O1434" s="82"/>
    </row>
    <row r="1435" spans="2:15" ht="21" customHeight="1" thickBot="1" x14ac:dyDescent="0.25">
      <c r="B1435" s="95"/>
      <c r="C1435" s="60"/>
      <c r="D1435" s="60"/>
      <c r="E1435" s="60"/>
      <c r="F1435" s="63"/>
      <c r="G1435" s="63"/>
      <c r="H1435" s="60"/>
      <c r="I1435" s="100"/>
      <c r="O1435" s="82"/>
    </row>
    <row r="1436" spans="2:15" ht="21" customHeight="1" thickBot="1" x14ac:dyDescent="0.25">
      <c r="B1436" s="95"/>
      <c r="C1436" s="60"/>
      <c r="D1436" s="60"/>
      <c r="E1436" s="60"/>
      <c r="F1436" s="63"/>
      <c r="G1436" s="63"/>
      <c r="H1436" s="60"/>
      <c r="I1436" s="100"/>
      <c r="O1436" s="82"/>
    </row>
    <row r="1437" spans="2:15" ht="21" customHeight="1" thickBot="1" x14ac:dyDescent="0.25">
      <c r="B1437" s="95"/>
      <c r="C1437" s="60"/>
      <c r="D1437" s="60"/>
      <c r="E1437" s="60"/>
      <c r="F1437" s="63"/>
      <c r="G1437" s="63"/>
      <c r="H1437" s="60"/>
      <c r="I1437" s="100"/>
      <c r="O1437" s="82"/>
    </row>
    <row r="1438" spans="2:15" ht="21" customHeight="1" thickBot="1" x14ac:dyDescent="0.25">
      <c r="B1438" s="95"/>
      <c r="C1438" s="60"/>
      <c r="D1438" s="60"/>
      <c r="E1438" s="60"/>
      <c r="F1438" s="63"/>
      <c r="G1438" s="63"/>
      <c r="H1438" s="60"/>
      <c r="I1438" s="100"/>
      <c r="O1438" s="82"/>
    </row>
    <row r="1439" spans="2:15" ht="21" customHeight="1" thickBot="1" x14ac:dyDescent="0.25">
      <c r="B1439" s="95"/>
      <c r="C1439" s="60"/>
      <c r="D1439" s="60"/>
      <c r="E1439" s="60"/>
      <c r="F1439" s="63"/>
      <c r="G1439" s="63"/>
      <c r="H1439" s="60"/>
      <c r="I1439" s="100"/>
      <c r="O1439" s="82"/>
    </row>
    <row r="1440" spans="2:15" ht="21" customHeight="1" thickBot="1" x14ac:dyDescent="0.25">
      <c r="B1440" s="95"/>
      <c r="C1440" s="60"/>
      <c r="D1440" s="60"/>
      <c r="E1440" s="60"/>
      <c r="F1440" s="63"/>
      <c r="G1440" s="63"/>
      <c r="H1440" s="60"/>
      <c r="I1440" s="100"/>
      <c r="O1440" s="82"/>
    </row>
    <row r="1441" spans="2:15" ht="21" customHeight="1" thickBot="1" x14ac:dyDescent="0.25">
      <c r="B1441" s="95"/>
      <c r="C1441" s="60"/>
      <c r="D1441" s="60"/>
      <c r="E1441" s="60"/>
      <c r="F1441" s="63"/>
      <c r="G1441" s="63"/>
      <c r="H1441" s="60"/>
      <c r="I1441" s="100"/>
      <c r="O1441" s="82"/>
    </row>
    <row r="1442" spans="2:15" ht="21" customHeight="1" thickBot="1" x14ac:dyDescent="0.25">
      <c r="B1442" s="95"/>
      <c r="C1442" s="60"/>
      <c r="D1442" s="60"/>
      <c r="E1442" s="60"/>
      <c r="F1442" s="63"/>
      <c r="G1442" s="63"/>
      <c r="H1442" s="60"/>
      <c r="I1442" s="100"/>
      <c r="O1442" s="82"/>
    </row>
    <row r="1443" spans="2:15" ht="21" customHeight="1" thickBot="1" x14ac:dyDescent="0.25">
      <c r="B1443" s="95"/>
      <c r="C1443" s="60"/>
      <c r="D1443" s="60"/>
      <c r="E1443" s="60"/>
      <c r="F1443" s="63"/>
      <c r="G1443" s="63"/>
      <c r="H1443" s="60"/>
      <c r="I1443" s="100"/>
      <c r="O1443" s="82"/>
    </row>
    <row r="1444" spans="2:15" ht="21" customHeight="1" thickBot="1" x14ac:dyDescent="0.25">
      <c r="B1444" s="95"/>
      <c r="C1444" s="60"/>
      <c r="D1444" s="60"/>
      <c r="E1444" s="60"/>
      <c r="F1444" s="63"/>
      <c r="G1444" s="63"/>
      <c r="H1444" s="60"/>
      <c r="I1444" s="100"/>
      <c r="O1444" s="82"/>
    </row>
    <row r="1445" spans="2:15" ht="21" customHeight="1" thickBot="1" x14ac:dyDescent="0.25">
      <c r="B1445" s="95"/>
      <c r="C1445" s="60"/>
      <c r="D1445" s="60"/>
      <c r="E1445" s="60"/>
      <c r="F1445" s="63"/>
      <c r="G1445" s="63"/>
      <c r="H1445" s="60"/>
      <c r="I1445" s="100"/>
      <c r="O1445" s="82"/>
    </row>
    <row r="1446" spans="2:15" ht="21" customHeight="1" thickBot="1" x14ac:dyDescent="0.25">
      <c r="B1446" s="95"/>
      <c r="C1446" s="60"/>
      <c r="D1446" s="60"/>
      <c r="E1446" s="60"/>
      <c r="F1446" s="63"/>
      <c r="G1446" s="63"/>
      <c r="H1446" s="60"/>
      <c r="I1446" s="100"/>
      <c r="O1446" s="82"/>
    </row>
    <row r="1447" spans="2:15" ht="21" customHeight="1" thickBot="1" x14ac:dyDescent="0.25">
      <c r="B1447" s="95"/>
      <c r="C1447" s="60"/>
      <c r="D1447" s="60"/>
      <c r="E1447" s="60"/>
      <c r="F1447" s="63"/>
      <c r="G1447" s="63"/>
      <c r="H1447" s="60"/>
      <c r="I1447" s="100"/>
      <c r="O1447" s="82"/>
    </row>
    <row r="1448" spans="2:15" ht="21" customHeight="1" thickBot="1" x14ac:dyDescent="0.25">
      <c r="B1448" s="95"/>
      <c r="C1448" s="60"/>
      <c r="D1448" s="60"/>
      <c r="E1448" s="60"/>
      <c r="F1448" s="63"/>
      <c r="G1448" s="63"/>
      <c r="H1448" s="60"/>
      <c r="I1448" s="100"/>
      <c r="O1448" s="82"/>
    </row>
    <row r="1449" spans="2:15" ht="21" customHeight="1" thickBot="1" x14ac:dyDescent="0.25">
      <c r="B1449" s="95"/>
      <c r="C1449" s="60"/>
      <c r="D1449" s="60"/>
      <c r="E1449" s="60"/>
      <c r="F1449" s="63"/>
      <c r="G1449" s="63"/>
      <c r="H1449" s="60"/>
      <c r="I1449" s="100"/>
      <c r="O1449" s="82"/>
    </row>
    <row r="1450" spans="2:15" ht="21" customHeight="1" thickBot="1" x14ac:dyDescent="0.25">
      <c r="B1450" s="95"/>
      <c r="C1450" s="60"/>
      <c r="D1450" s="60"/>
      <c r="E1450" s="60"/>
      <c r="F1450" s="63"/>
      <c r="G1450" s="63"/>
      <c r="H1450" s="60"/>
      <c r="I1450" s="100"/>
      <c r="O1450" s="82"/>
    </row>
    <row r="1451" spans="2:15" ht="21" customHeight="1" thickBot="1" x14ac:dyDescent="0.25">
      <c r="B1451" s="95"/>
      <c r="C1451" s="60"/>
      <c r="D1451" s="60"/>
      <c r="E1451" s="60"/>
      <c r="F1451" s="63"/>
      <c r="G1451" s="63"/>
      <c r="H1451" s="60"/>
      <c r="I1451" s="100"/>
      <c r="O1451" s="82"/>
    </row>
    <row r="1452" spans="2:15" ht="21" customHeight="1" thickBot="1" x14ac:dyDescent="0.25">
      <c r="B1452" s="95"/>
      <c r="C1452" s="60"/>
      <c r="D1452" s="60"/>
      <c r="E1452" s="60"/>
      <c r="F1452" s="63"/>
      <c r="G1452" s="63"/>
      <c r="H1452" s="60"/>
      <c r="I1452" s="100"/>
      <c r="O1452" s="82"/>
    </row>
    <row r="1453" spans="2:15" ht="21" customHeight="1" thickBot="1" x14ac:dyDescent="0.25">
      <c r="B1453" s="95"/>
      <c r="C1453" s="60"/>
      <c r="D1453" s="60"/>
      <c r="E1453" s="60"/>
      <c r="F1453" s="63"/>
      <c r="G1453" s="63"/>
      <c r="H1453" s="60"/>
      <c r="I1453" s="100"/>
      <c r="O1453" s="82"/>
    </row>
    <row r="1454" spans="2:15" ht="21" customHeight="1" thickBot="1" x14ac:dyDescent="0.25">
      <c r="B1454" s="95"/>
      <c r="C1454" s="60"/>
      <c r="D1454" s="60"/>
      <c r="E1454" s="60"/>
      <c r="F1454" s="63"/>
      <c r="G1454" s="63"/>
      <c r="H1454" s="60"/>
      <c r="I1454" s="100"/>
      <c r="O1454" s="82"/>
    </row>
    <row r="1455" spans="2:15" ht="21" customHeight="1" thickBot="1" x14ac:dyDescent="0.25">
      <c r="B1455" s="95"/>
      <c r="C1455" s="60"/>
      <c r="D1455" s="60"/>
      <c r="E1455" s="60"/>
      <c r="F1455" s="63"/>
      <c r="G1455" s="63"/>
      <c r="H1455" s="60"/>
      <c r="I1455" s="100"/>
      <c r="O1455" s="82"/>
    </row>
    <row r="1456" spans="2:15" ht="21" customHeight="1" thickBot="1" x14ac:dyDescent="0.25">
      <c r="B1456" s="95"/>
      <c r="C1456" s="60"/>
      <c r="D1456" s="60"/>
      <c r="E1456" s="60"/>
      <c r="F1456" s="63"/>
      <c r="G1456" s="63"/>
      <c r="H1456" s="60"/>
      <c r="I1456" s="100"/>
      <c r="O1456" s="82"/>
    </row>
    <row r="1457" spans="2:15" ht="21" customHeight="1" thickBot="1" x14ac:dyDescent="0.25">
      <c r="B1457" s="95"/>
      <c r="C1457" s="60"/>
      <c r="D1457" s="60"/>
      <c r="E1457" s="60"/>
      <c r="F1457" s="63"/>
      <c r="G1457" s="63"/>
      <c r="H1457" s="60"/>
      <c r="I1457" s="100"/>
      <c r="O1457" s="82"/>
    </row>
    <row r="1458" spans="2:15" ht="21" customHeight="1" thickBot="1" x14ac:dyDescent="0.25">
      <c r="B1458" s="95"/>
      <c r="C1458" s="60"/>
      <c r="D1458" s="60"/>
      <c r="E1458" s="60"/>
      <c r="F1458" s="63"/>
      <c r="G1458" s="63"/>
      <c r="H1458" s="60"/>
      <c r="I1458" s="100"/>
      <c r="O1458" s="82"/>
    </row>
    <row r="1459" spans="2:15" ht="21" customHeight="1" thickBot="1" x14ac:dyDescent="0.25">
      <c r="B1459" s="95"/>
      <c r="C1459" s="60"/>
      <c r="D1459" s="60"/>
      <c r="E1459" s="60"/>
      <c r="F1459" s="63"/>
      <c r="G1459" s="63"/>
      <c r="H1459" s="60"/>
      <c r="I1459" s="100"/>
      <c r="O1459" s="82"/>
    </row>
    <row r="1460" spans="2:15" ht="21" customHeight="1" thickBot="1" x14ac:dyDescent="0.25">
      <c r="B1460" s="95"/>
      <c r="C1460" s="60"/>
      <c r="D1460" s="60"/>
      <c r="E1460" s="60"/>
      <c r="F1460" s="63"/>
      <c r="G1460" s="63"/>
      <c r="H1460" s="60"/>
      <c r="I1460" s="100"/>
      <c r="O1460" s="82"/>
    </row>
    <row r="1461" spans="2:15" ht="21" customHeight="1" thickBot="1" x14ac:dyDescent="0.25">
      <c r="B1461" s="95"/>
      <c r="C1461" s="60"/>
      <c r="D1461" s="60"/>
      <c r="E1461" s="60"/>
      <c r="F1461" s="63"/>
      <c r="G1461" s="63"/>
      <c r="H1461" s="60"/>
      <c r="I1461" s="100"/>
      <c r="O1461" s="82"/>
    </row>
    <row r="1462" spans="2:15" ht="21" customHeight="1" thickBot="1" x14ac:dyDescent="0.25">
      <c r="B1462" s="95"/>
      <c r="C1462" s="60"/>
      <c r="D1462" s="60"/>
      <c r="E1462" s="60"/>
      <c r="F1462" s="63"/>
      <c r="G1462" s="63"/>
      <c r="H1462" s="60"/>
      <c r="I1462" s="100"/>
      <c r="O1462" s="82"/>
    </row>
    <row r="1463" spans="2:15" ht="21" customHeight="1" thickBot="1" x14ac:dyDescent="0.25">
      <c r="B1463" s="95"/>
      <c r="C1463" s="60"/>
      <c r="D1463" s="60"/>
      <c r="E1463" s="60"/>
      <c r="F1463" s="63"/>
      <c r="G1463" s="63"/>
      <c r="H1463" s="60"/>
      <c r="I1463" s="100"/>
      <c r="O1463" s="82"/>
    </row>
    <row r="1464" spans="2:15" ht="21" customHeight="1" thickBot="1" x14ac:dyDescent="0.25">
      <c r="B1464" s="95"/>
      <c r="C1464" s="60"/>
      <c r="D1464" s="60"/>
      <c r="E1464" s="60"/>
      <c r="F1464" s="63"/>
      <c r="G1464" s="63"/>
      <c r="H1464" s="60"/>
      <c r="I1464" s="100"/>
      <c r="O1464" s="82"/>
    </row>
    <row r="1465" spans="2:15" ht="21" customHeight="1" thickBot="1" x14ac:dyDescent="0.25">
      <c r="B1465" s="95"/>
      <c r="C1465" s="60"/>
      <c r="D1465" s="60"/>
      <c r="E1465" s="60"/>
      <c r="F1465" s="63"/>
      <c r="G1465" s="63"/>
      <c r="H1465" s="60"/>
      <c r="I1465" s="100"/>
      <c r="O1465" s="82"/>
    </row>
    <row r="1466" spans="2:15" ht="21" customHeight="1" thickBot="1" x14ac:dyDescent="0.25">
      <c r="B1466" s="95"/>
      <c r="C1466" s="60"/>
      <c r="D1466" s="60"/>
      <c r="E1466" s="60"/>
      <c r="F1466" s="63"/>
      <c r="G1466" s="63"/>
      <c r="H1466" s="60"/>
      <c r="I1466" s="100"/>
      <c r="O1466" s="82"/>
    </row>
    <row r="1467" spans="2:15" ht="21" customHeight="1" thickBot="1" x14ac:dyDescent="0.25">
      <c r="B1467" s="95"/>
      <c r="C1467" s="60"/>
      <c r="D1467" s="60"/>
      <c r="E1467" s="60"/>
      <c r="F1467" s="63"/>
      <c r="G1467" s="63"/>
      <c r="H1467" s="60"/>
      <c r="I1467" s="100"/>
      <c r="O1467" s="82"/>
    </row>
    <row r="1468" spans="2:15" ht="21" customHeight="1" thickBot="1" x14ac:dyDescent="0.25">
      <c r="B1468" s="95"/>
      <c r="C1468" s="60"/>
      <c r="D1468" s="60"/>
      <c r="E1468" s="60"/>
      <c r="F1468" s="63"/>
      <c r="G1468" s="63"/>
      <c r="H1468" s="60"/>
      <c r="I1468" s="100"/>
      <c r="O1468" s="82"/>
    </row>
    <row r="1469" spans="2:15" ht="21" customHeight="1" thickBot="1" x14ac:dyDescent="0.25">
      <c r="B1469" s="95"/>
      <c r="C1469" s="60"/>
      <c r="D1469" s="60"/>
      <c r="E1469" s="60"/>
      <c r="F1469" s="63"/>
      <c r="G1469" s="63"/>
      <c r="H1469" s="60"/>
      <c r="I1469" s="100"/>
      <c r="O1469" s="82"/>
    </row>
    <row r="1470" spans="2:15" ht="21" customHeight="1" thickBot="1" x14ac:dyDescent="0.25">
      <c r="B1470" s="95"/>
      <c r="C1470" s="60"/>
      <c r="D1470" s="60"/>
      <c r="E1470" s="60"/>
      <c r="F1470" s="63"/>
      <c r="G1470" s="63"/>
      <c r="H1470" s="60"/>
      <c r="I1470" s="100"/>
      <c r="O1470" s="82"/>
    </row>
    <row r="1471" spans="2:15" ht="21" customHeight="1" thickBot="1" x14ac:dyDescent="0.25">
      <c r="B1471" s="95"/>
      <c r="C1471" s="60"/>
      <c r="D1471" s="60"/>
      <c r="E1471" s="60"/>
      <c r="F1471" s="63"/>
      <c r="G1471" s="63"/>
      <c r="H1471" s="60"/>
      <c r="I1471" s="100"/>
      <c r="O1471" s="82"/>
    </row>
    <row r="1472" spans="2:15" ht="21" customHeight="1" thickBot="1" x14ac:dyDescent="0.25">
      <c r="B1472" s="95"/>
      <c r="C1472" s="60"/>
      <c r="D1472" s="60"/>
      <c r="E1472" s="60"/>
      <c r="F1472" s="63"/>
      <c r="G1472" s="63"/>
      <c r="H1472" s="60"/>
      <c r="I1472" s="100"/>
      <c r="O1472" s="82"/>
    </row>
    <row r="1473" spans="2:15" ht="21" customHeight="1" thickBot="1" x14ac:dyDescent="0.25">
      <c r="B1473" s="95"/>
      <c r="C1473" s="60"/>
      <c r="D1473" s="60"/>
      <c r="E1473" s="60"/>
      <c r="F1473" s="63"/>
      <c r="G1473" s="63"/>
      <c r="H1473" s="60"/>
      <c r="I1473" s="100"/>
      <c r="O1473" s="82"/>
    </row>
    <row r="1474" spans="2:15" ht="21" customHeight="1" thickBot="1" x14ac:dyDescent="0.25">
      <c r="B1474" s="95"/>
      <c r="C1474" s="60"/>
      <c r="D1474" s="60"/>
      <c r="E1474" s="60"/>
      <c r="F1474" s="63"/>
      <c r="G1474" s="63"/>
      <c r="H1474" s="60"/>
      <c r="I1474" s="100"/>
      <c r="O1474" s="82"/>
    </row>
    <row r="1475" spans="2:15" ht="21" customHeight="1" thickBot="1" x14ac:dyDescent="0.25">
      <c r="B1475" s="95"/>
      <c r="C1475" s="60"/>
      <c r="D1475" s="60"/>
      <c r="E1475" s="60"/>
      <c r="F1475" s="63"/>
      <c r="G1475" s="63"/>
      <c r="H1475" s="60"/>
      <c r="I1475" s="100"/>
      <c r="O1475" s="82"/>
    </row>
    <row r="1476" spans="2:15" ht="21" customHeight="1" thickBot="1" x14ac:dyDescent="0.25">
      <c r="B1476" s="95"/>
      <c r="C1476" s="60"/>
      <c r="D1476" s="60"/>
      <c r="E1476" s="60"/>
      <c r="F1476" s="63"/>
      <c r="G1476" s="63"/>
      <c r="H1476" s="60"/>
      <c r="I1476" s="100"/>
      <c r="O1476" s="82"/>
    </row>
    <row r="1477" spans="2:15" ht="21" customHeight="1" thickBot="1" x14ac:dyDescent="0.25">
      <c r="B1477" s="95"/>
      <c r="C1477" s="60"/>
      <c r="D1477" s="60"/>
      <c r="E1477" s="60"/>
      <c r="F1477" s="63"/>
      <c r="G1477" s="63"/>
      <c r="H1477" s="60"/>
      <c r="I1477" s="100"/>
      <c r="O1477" s="82"/>
    </row>
    <row r="1478" spans="2:15" ht="21" customHeight="1" thickBot="1" x14ac:dyDescent="0.25">
      <c r="B1478" s="95"/>
      <c r="C1478" s="60"/>
      <c r="D1478" s="60"/>
      <c r="E1478" s="60"/>
      <c r="F1478" s="63"/>
      <c r="G1478" s="63"/>
      <c r="H1478" s="60"/>
      <c r="I1478" s="100"/>
      <c r="O1478" s="82"/>
    </row>
    <row r="1479" spans="2:15" ht="21" customHeight="1" thickBot="1" x14ac:dyDescent="0.25">
      <c r="B1479" s="95"/>
      <c r="C1479" s="60"/>
      <c r="D1479" s="60"/>
      <c r="E1479" s="60"/>
      <c r="F1479" s="63"/>
      <c r="G1479" s="63"/>
      <c r="H1479" s="60"/>
      <c r="I1479" s="100"/>
      <c r="O1479" s="82"/>
    </row>
    <row r="1480" spans="2:15" ht="21" customHeight="1" thickBot="1" x14ac:dyDescent="0.25">
      <c r="B1480" s="95"/>
      <c r="C1480" s="60"/>
      <c r="D1480" s="60"/>
      <c r="E1480" s="60"/>
      <c r="F1480" s="63"/>
      <c r="G1480" s="63"/>
      <c r="H1480" s="60"/>
      <c r="I1480" s="100"/>
      <c r="O1480" s="82"/>
    </row>
    <row r="1481" spans="2:15" ht="21" customHeight="1" thickBot="1" x14ac:dyDescent="0.25">
      <c r="B1481" s="95"/>
      <c r="C1481" s="60"/>
      <c r="D1481" s="60"/>
      <c r="E1481" s="60"/>
      <c r="F1481" s="63"/>
      <c r="G1481" s="63"/>
      <c r="H1481" s="60"/>
      <c r="I1481" s="100"/>
      <c r="O1481" s="82"/>
    </row>
    <row r="1482" spans="2:15" ht="21" customHeight="1" thickBot="1" x14ac:dyDescent="0.25">
      <c r="B1482" s="95"/>
      <c r="C1482" s="60"/>
      <c r="D1482" s="60"/>
      <c r="E1482" s="60"/>
      <c r="F1482" s="63"/>
      <c r="G1482" s="63"/>
      <c r="H1482" s="60"/>
      <c r="I1482" s="100"/>
      <c r="O1482" s="82"/>
    </row>
    <row r="1483" spans="2:15" ht="21" customHeight="1" thickBot="1" x14ac:dyDescent="0.25">
      <c r="B1483" s="95"/>
      <c r="C1483" s="60"/>
      <c r="D1483" s="60"/>
      <c r="E1483" s="60"/>
      <c r="F1483" s="63"/>
      <c r="G1483" s="63"/>
      <c r="H1483" s="60"/>
      <c r="I1483" s="100"/>
      <c r="O1483" s="82"/>
    </row>
    <row r="1484" spans="2:15" ht="21" customHeight="1" thickBot="1" x14ac:dyDescent="0.25">
      <c r="B1484" s="95"/>
      <c r="C1484" s="60"/>
      <c r="D1484" s="60"/>
      <c r="E1484" s="60"/>
      <c r="F1484" s="63"/>
      <c r="G1484" s="63"/>
      <c r="H1484" s="60"/>
      <c r="I1484" s="100"/>
      <c r="O1484" s="82"/>
    </row>
    <row r="1485" spans="2:15" ht="21" customHeight="1" thickBot="1" x14ac:dyDescent="0.25">
      <c r="B1485" s="95"/>
      <c r="C1485" s="60"/>
      <c r="D1485" s="60"/>
      <c r="E1485" s="60"/>
      <c r="F1485" s="63"/>
      <c r="G1485" s="63"/>
      <c r="H1485" s="60"/>
      <c r="I1485" s="100"/>
      <c r="O1485" s="82"/>
    </row>
    <row r="1486" spans="2:15" ht="21" customHeight="1" thickBot="1" x14ac:dyDescent="0.25">
      <c r="B1486" s="95"/>
      <c r="C1486" s="60"/>
      <c r="D1486" s="60"/>
      <c r="E1486" s="60"/>
      <c r="F1486" s="63"/>
      <c r="G1486" s="63"/>
      <c r="H1486" s="60"/>
      <c r="I1486" s="100"/>
      <c r="O1486" s="82"/>
    </row>
    <row r="1487" spans="2:15" ht="21" customHeight="1" thickBot="1" x14ac:dyDescent="0.25">
      <c r="B1487" s="95"/>
      <c r="C1487" s="60"/>
      <c r="D1487" s="60"/>
      <c r="E1487" s="60"/>
      <c r="F1487" s="63"/>
      <c r="G1487" s="63"/>
      <c r="H1487" s="60"/>
      <c r="I1487" s="100"/>
      <c r="O1487" s="82"/>
    </row>
    <row r="1488" spans="2:15" ht="21" customHeight="1" thickBot="1" x14ac:dyDescent="0.25">
      <c r="B1488" s="95"/>
      <c r="C1488" s="60"/>
      <c r="D1488" s="60"/>
      <c r="E1488" s="60"/>
      <c r="F1488" s="63"/>
      <c r="G1488" s="63"/>
      <c r="H1488" s="60"/>
      <c r="I1488" s="100"/>
      <c r="O1488" s="82"/>
    </row>
    <row r="1489" spans="2:15" ht="21" customHeight="1" thickBot="1" x14ac:dyDescent="0.25">
      <c r="B1489" s="95"/>
      <c r="C1489" s="60"/>
      <c r="D1489" s="60"/>
      <c r="E1489" s="60"/>
      <c r="F1489" s="63"/>
      <c r="G1489" s="63"/>
      <c r="H1489" s="60"/>
      <c r="I1489" s="100"/>
      <c r="O1489" s="82"/>
    </row>
    <row r="1490" spans="2:15" ht="21" customHeight="1" thickBot="1" x14ac:dyDescent="0.25">
      <c r="B1490" s="95"/>
      <c r="C1490" s="60"/>
      <c r="D1490" s="60"/>
      <c r="E1490" s="60"/>
      <c r="F1490" s="63"/>
      <c r="G1490" s="63"/>
      <c r="H1490" s="60"/>
      <c r="I1490" s="100"/>
      <c r="O1490" s="82"/>
    </row>
    <row r="1491" spans="2:15" ht="21" customHeight="1" thickBot="1" x14ac:dyDescent="0.25">
      <c r="B1491" s="95"/>
      <c r="C1491" s="60"/>
      <c r="D1491" s="60"/>
      <c r="E1491" s="60"/>
      <c r="F1491" s="63"/>
      <c r="G1491" s="63"/>
      <c r="H1491" s="60"/>
      <c r="I1491" s="100"/>
      <c r="O1491" s="82"/>
    </row>
    <row r="1492" spans="2:15" ht="21" customHeight="1" thickBot="1" x14ac:dyDescent="0.25">
      <c r="B1492" s="95"/>
      <c r="C1492" s="60"/>
      <c r="D1492" s="60"/>
      <c r="E1492" s="60"/>
      <c r="F1492" s="63"/>
      <c r="G1492" s="63"/>
      <c r="H1492" s="60"/>
      <c r="I1492" s="100"/>
      <c r="O1492" s="82"/>
    </row>
    <row r="1493" spans="2:15" ht="21" customHeight="1" thickBot="1" x14ac:dyDescent="0.25">
      <c r="B1493" s="95"/>
      <c r="C1493" s="60"/>
      <c r="D1493" s="60"/>
      <c r="E1493" s="60"/>
      <c r="F1493" s="63"/>
      <c r="G1493" s="63"/>
      <c r="H1493" s="60"/>
      <c r="I1493" s="100"/>
      <c r="O1493" s="82"/>
    </row>
    <row r="1494" spans="2:15" ht="21" customHeight="1" thickBot="1" x14ac:dyDescent="0.25">
      <c r="B1494" s="95"/>
      <c r="C1494" s="60"/>
      <c r="D1494" s="60"/>
      <c r="E1494" s="60"/>
      <c r="F1494" s="63"/>
      <c r="G1494" s="63"/>
      <c r="H1494" s="60"/>
      <c r="I1494" s="100"/>
      <c r="O1494" s="82"/>
    </row>
    <row r="1495" spans="2:15" ht="21" customHeight="1" thickBot="1" x14ac:dyDescent="0.25">
      <c r="B1495" s="95"/>
      <c r="C1495" s="60"/>
      <c r="D1495" s="60"/>
      <c r="E1495" s="60"/>
      <c r="F1495" s="63"/>
      <c r="G1495" s="63"/>
      <c r="H1495" s="60"/>
      <c r="I1495" s="100"/>
      <c r="O1495" s="82"/>
    </row>
    <row r="1496" spans="2:15" ht="21" customHeight="1" thickBot="1" x14ac:dyDescent="0.25">
      <c r="B1496" s="95"/>
      <c r="C1496" s="60"/>
      <c r="D1496" s="60"/>
      <c r="E1496" s="60"/>
      <c r="F1496" s="63"/>
      <c r="G1496" s="63"/>
      <c r="H1496" s="60"/>
      <c r="I1496" s="100"/>
      <c r="O1496" s="82"/>
    </row>
    <row r="1497" spans="2:15" ht="21" customHeight="1" thickBot="1" x14ac:dyDescent="0.25">
      <c r="B1497" s="95"/>
      <c r="C1497" s="60"/>
      <c r="D1497" s="60"/>
      <c r="E1497" s="60"/>
      <c r="F1497" s="63"/>
      <c r="G1497" s="63"/>
      <c r="H1497" s="60"/>
      <c r="I1497" s="100"/>
      <c r="O1497" s="82"/>
    </row>
    <row r="1498" spans="2:15" ht="21" customHeight="1" thickBot="1" x14ac:dyDescent="0.25">
      <c r="B1498" s="95"/>
      <c r="C1498" s="60"/>
      <c r="D1498" s="60"/>
      <c r="E1498" s="60"/>
      <c r="F1498" s="63"/>
      <c r="G1498" s="63"/>
      <c r="H1498" s="60"/>
      <c r="I1498" s="100"/>
      <c r="O1498" s="82"/>
    </row>
    <row r="1499" spans="2:15" ht="21" customHeight="1" thickBot="1" x14ac:dyDescent="0.25">
      <c r="B1499" s="95"/>
      <c r="C1499" s="60"/>
      <c r="D1499" s="60"/>
      <c r="E1499" s="60"/>
      <c r="F1499" s="63"/>
      <c r="G1499" s="63"/>
      <c r="H1499" s="60"/>
      <c r="I1499" s="100"/>
      <c r="O1499" s="82"/>
    </row>
    <row r="1500" spans="2:15" ht="21" customHeight="1" thickBot="1" x14ac:dyDescent="0.25">
      <c r="B1500" s="95"/>
      <c r="C1500" s="60"/>
      <c r="D1500" s="60"/>
      <c r="E1500" s="60"/>
      <c r="F1500" s="63"/>
      <c r="G1500" s="63"/>
      <c r="H1500" s="60"/>
      <c r="I1500" s="100"/>
      <c r="O1500" s="82"/>
    </row>
    <row r="1501" spans="2:15" ht="21" customHeight="1" thickBot="1" x14ac:dyDescent="0.25">
      <c r="B1501" s="95"/>
      <c r="C1501" s="60"/>
      <c r="D1501" s="60"/>
      <c r="E1501" s="60"/>
      <c r="F1501" s="63"/>
      <c r="G1501" s="63"/>
      <c r="H1501" s="60"/>
      <c r="I1501" s="100"/>
      <c r="O1501" s="82"/>
    </row>
    <row r="1502" spans="2:15" ht="21" customHeight="1" thickBot="1" x14ac:dyDescent="0.25">
      <c r="B1502" s="95"/>
      <c r="C1502" s="60"/>
      <c r="D1502" s="60"/>
      <c r="E1502" s="60"/>
      <c r="F1502" s="63"/>
      <c r="G1502" s="63"/>
      <c r="H1502" s="60"/>
      <c r="I1502" s="100"/>
      <c r="O1502" s="82"/>
    </row>
    <row r="1503" spans="2:15" ht="21" customHeight="1" thickBot="1" x14ac:dyDescent="0.25">
      <c r="B1503" s="95"/>
      <c r="C1503" s="60"/>
      <c r="D1503" s="60"/>
      <c r="E1503" s="60"/>
      <c r="F1503" s="63"/>
      <c r="G1503" s="63"/>
      <c r="H1503" s="60"/>
      <c r="I1503" s="100"/>
      <c r="O1503" s="82"/>
    </row>
    <row r="1504" spans="2:15" ht="21" customHeight="1" thickBot="1" x14ac:dyDescent="0.25">
      <c r="B1504" s="95"/>
      <c r="C1504" s="60"/>
      <c r="D1504" s="60"/>
      <c r="E1504" s="60"/>
      <c r="F1504" s="63"/>
      <c r="G1504" s="63"/>
      <c r="H1504" s="60"/>
      <c r="I1504" s="100"/>
      <c r="O1504" s="82"/>
    </row>
    <row r="1505" spans="2:15" ht="21" customHeight="1" thickBot="1" x14ac:dyDescent="0.25">
      <c r="B1505" s="95"/>
      <c r="C1505" s="60"/>
      <c r="D1505" s="60"/>
      <c r="E1505" s="60"/>
      <c r="F1505" s="63"/>
      <c r="G1505" s="63"/>
      <c r="H1505" s="60"/>
      <c r="I1505" s="100"/>
      <c r="O1505" s="82"/>
    </row>
    <row r="1506" spans="2:15" ht="21" customHeight="1" thickBot="1" x14ac:dyDescent="0.25">
      <c r="B1506" s="95"/>
      <c r="C1506" s="60"/>
      <c r="D1506" s="60"/>
      <c r="E1506" s="60"/>
      <c r="F1506" s="63"/>
      <c r="G1506" s="63"/>
      <c r="H1506" s="60"/>
      <c r="I1506" s="100"/>
      <c r="O1506" s="82"/>
    </row>
    <row r="1507" spans="2:15" ht="21" customHeight="1" thickBot="1" x14ac:dyDescent="0.25">
      <c r="B1507" s="95"/>
      <c r="C1507" s="60"/>
      <c r="D1507" s="60"/>
      <c r="E1507" s="60"/>
      <c r="F1507" s="63"/>
      <c r="G1507" s="63"/>
      <c r="H1507" s="60"/>
      <c r="I1507" s="100"/>
      <c r="O1507" s="82"/>
    </row>
    <row r="1508" spans="2:15" ht="21" customHeight="1" thickBot="1" x14ac:dyDescent="0.25">
      <c r="B1508" s="95"/>
      <c r="C1508" s="60"/>
      <c r="D1508" s="60"/>
      <c r="E1508" s="60"/>
      <c r="F1508" s="63"/>
      <c r="G1508" s="63"/>
      <c r="H1508" s="60"/>
      <c r="I1508" s="100"/>
      <c r="O1508" s="82"/>
    </row>
    <row r="1509" spans="2:15" ht="21" customHeight="1" thickBot="1" x14ac:dyDescent="0.25">
      <c r="B1509" s="95"/>
      <c r="C1509" s="60"/>
      <c r="D1509" s="60"/>
      <c r="E1509" s="60"/>
      <c r="F1509" s="63"/>
      <c r="G1509" s="63"/>
      <c r="H1509" s="60"/>
      <c r="I1509" s="100"/>
      <c r="O1509" s="82"/>
    </row>
    <row r="1510" spans="2:15" ht="21" customHeight="1" thickBot="1" x14ac:dyDescent="0.25">
      <c r="B1510" s="95"/>
      <c r="C1510" s="60"/>
      <c r="D1510" s="60"/>
      <c r="E1510" s="60"/>
      <c r="F1510" s="63"/>
      <c r="G1510" s="63"/>
      <c r="H1510" s="60"/>
      <c r="I1510" s="100"/>
      <c r="O1510" s="82"/>
    </row>
    <row r="1511" spans="2:15" ht="21" customHeight="1" thickBot="1" x14ac:dyDescent="0.25">
      <c r="B1511" s="95"/>
      <c r="C1511" s="60"/>
      <c r="D1511" s="60"/>
      <c r="E1511" s="60"/>
      <c r="F1511" s="63"/>
      <c r="G1511" s="63"/>
      <c r="H1511" s="60"/>
      <c r="I1511" s="100"/>
      <c r="O1511" s="82"/>
    </row>
    <row r="1512" spans="2:15" ht="21" customHeight="1" thickBot="1" x14ac:dyDescent="0.25">
      <c r="B1512" s="95"/>
      <c r="C1512" s="60"/>
      <c r="D1512" s="60"/>
      <c r="E1512" s="60"/>
      <c r="F1512" s="63"/>
      <c r="G1512" s="63"/>
      <c r="H1512" s="60"/>
      <c r="I1512" s="100"/>
      <c r="O1512" s="82"/>
    </row>
    <row r="1513" spans="2:15" ht="21" customHeight="1" thickBot="1" x14ac:dyDescent="0.25">
      <c r="B1513" s="95"/>
      <c r="C1513" s="60"/>
      <c r="D1513" s="60"/>
      <c r="E1513" s="60"/>
      <c r="F1513" s="63"/>
      <c r="G1513" s="63"/>
      <c r="H1513" s="60"/>
      <c r="I1513" s="100"/>
      <c r="O1513" s="82"/>
    </row>
    <row r="1514" spans="2:15" ht="21" customHeight="1" thickBot="1" x14ac:dyDescent="0.25">
      <c r="B1514" s="95"/>
      <c r="C1514" s="60"/>
      <c r="D1514" s="60"/>
      <c r="E1514" s="60"/>
      <c r="F1514" s="63"/>
      <c r="G1514" s="63"/>
      <c r="H1514" s="60"/>
      <c r="I1514" s="100"/>
      <c r="O1514" s="82"/>
    </row>
    <row r="1515" spans="2:15" ht="21" customHeight="1" thickBot="1" x14ac:dyDescent="0.25">
      <c r="B1515" s="95"/>
      <c r="C1515" s="60"/>
      <c r="D1515" s="60"/>
      <c r="E1515" s="60"/>
      <c r="F1515" s="63"/>
      <c r="G1515" s="63"/>
      <c r="H1515" s="60"/>
      <c r="I1515" s="100"/>
      <c r="O1515" s="82"/>
    </row>
    <row r="1516" spans="2:15" ht="21" customHeight="1" thickBot="1" x14ac:dyDescent="0.25">
      <c r="B1516" s="95"/>
      <c r="C1516" s="60"/>
      <c r="D1516" s="60"/>
      <c r="E1516" s="60"/>
      <c r="F1516" s="63"/>
      <c r="G1516" s="63"/>
      <c r="H1516" s="60"/>
      <c r="I1516" s="100"/>
      <c r="O1516" s="82"/>
    </row>
    <row r="1517" spans="2:15" ht="21" customHeight="1" thickBot="1" x14ac:dyDescent="0.25">
      <c r="B1517" s="95"/>
      <c r="C1517" s="60"/>
      <c r="D1517" s="60"/>
      <c r="E1517" s="60"/>
      <c r="F1517" s="63"/>
      <c r="G1517" s="63"/>
      <c r="H1517" s="60"/>
      <c r="I1517" s="100"/>
      <c r="O1517" s="82"/>
    </row>
    <row r="1518" spans="2:15" ht="21" customHeight="1" thickBot="1" x14ac:dyDescent="0.25">
      <c r="B1518" s="95"/>
      <c r="C1518" s="60"/>
      <c r="D1518" s="60"/>
      <c r="E1518" s="60"/>
      <c r="F1518" s="63"/>
      <c r="G1518" s="63"/>
      <c r="H1518" s="60"/>
      <c r="I1518" s="100"/>
      <c r="O1518" s="82"/>
    </row>
    <row r="1519" spans="2:15" ht="21" customHeight="1" thickBot="1" x14ac:dyDescent="0.25">
      <c r="B1519" s="95"/>
      <c r="C1519" s="60"/>
      <c r="D1519" s="60"/>
      <c r="E1519" s="60"/>
      <c r="F1519" s="63"/>
      <c r="G1519" s="63"/>
      <c r="H1519" s="60"/>
      <c r="I1519" s="100"/>
      <c r="O1519" s="82"/>
    </row>
    <row r="1520" spans="2:15" ht="21" customHeight="1" thickBot="1" x14ac:dyDescent="0.25">
      <c r="B1520" s="95"/>
      <c r="C1520" s="60"/>
      <c r="D1520" s="60"/>
      <c r="E1520" s="60"/>
      <c r="F1520" s="63"/>
      <c r="G1520" s="63"/>
      <c r="H1520" s="60"/>
      <c r="I1520" s="100"/>
      <c r="O1520" s="82"/>
    </row>
    <row r="1521" spans="2:15" ht="21" customHeight="1" thickBot="1" x14ac:dyDescent="0.25">
      <c r="B1521" s="95"/>
      <c r="C1521" s="60"/>
      <c r="D1521" s="60"/>
      <c r="E1521" s="60"/>
      <c r="F1521" s="63"/>
      <c r="G1521" s="63"/>
      <c r="H1521" s="60"/>
      <c r="I1521" s="100"/>
      <c r="O1521" s="82"/>
    </row>
    <row r="1522" spans="2:15" ht="21" customHeight="1" thickBot="1" x14ac:dyDescent="0.25">
      <c r="B1522" s="95"/>
      <c r="C1522" s="60"/>
      <c r="D1522" s="60"/>
      <c r="E1522" s="60"/>
      <c r="F1522" s="63"/>
      <c r="G1522" s="63"/>
      <c r="H1522" s="60"/>
      <c r="I1522" s="100"/>
      <c r="O1522" s="82"/>
    </row>
    <row r="1523" spans="2:15" ht="21" customHeight="1" thickBot="1" x14ac:dyDescent="0.25">
      <c r="B1523" s="95"/>
      <c r="C1523" s="60"/>
      <c r="D1523" s="60"/>
      <c r="E1523" s="60"/>
      <c r="F1523" s="63"/>
      <c r="G1523" s="63"/>
      <c r="H1523" s="60"/>
      <c r="I1523" s="100"/>
      <c r="O1523" s="82"/>
    </row>
    <row r="1524" spans="2:15" ht="21" customHeight="1" thickBot="1" x14ac:dyDescent="0.25">
      <c r="B1524" s="95"/>
      <c r="C1524" s="60"/>
      <c r="D1524" s="60"/>
      <c r="E1524" s="60"/>
      <c r="F1524" s="63"/>
      <c r="G1524" s="63"/>
      <c r="H1524" s="60"/>
      <c r="I1524" s="100"/>
      <c r="O1524" s="82"/>
    </row>
    <row r="1525" spans="2:15" ht="21" customHeight="1" thickBot="1" x14ac:dyDescent="0.25">
      <c r="B1525" s="95"/>
      <c r="C1525" s="60"/>
      <c r="D1525" s="60"/>
      <c r="E1525" s="60"/>
      <c r="F1525" s="63"/>
      <c r="G1525" s="63"/>
      <c r="H1525" s="60"/>
      <c r="I1525" s="100"/>
      <c r="O1525" s="82"/>
    </row>
    <row r="1526" spans="2:15" ht="21" customHeight="1" thickBot="1" x14ac:dyDescent="0.25">
      <c r="B1526" s="95"/>
      <c r="C1526" s="60"/>
      <c r="D1526" s="60"/>
      <c r="E1526" s="60"/>
      <c r="F1526" s="63"/>
      <c r="G1526" s="63"/>
      <c r="H1526" s="60"/>
      <c r="I1526" s="100"/>
      <c r="O1526" s="82"/>
    </row>
    <row r="1527" spans="2:15" ht="21" customHeight="1" thickBot="1" x14ac:dyDescent="0.25">
      <c r="B1527" s="95"/>
      <c r="C1527" s="60"/>
      <c r="D1527" s="60"/>
      <c r="E1527" s="60"/>
      <c r="F1527" s="63"/>
      <c r="G1527" s="63"/>
      <c r="H1527" s="60"/>
      <c r="I1527" s="100"/>
      <c r="O1527" s="82"/>
    </row>
    <row r="1528" spans="2:15" ht="21" customHeight="1" thickBot="1" x14ac:dyDescent="0.25">
      <c r="B1528" s="95"/>
      <c r="C1528" s="60"/>
      <c r="D1528" s="60"/>
      <c r="E1528" s="60"/>
      <c r="F1528" s="63"/>
      <c r="G1528" s="63"/>
      <c r="H1528" s="60"/>
      <c r="I1528" s="100"/>
      <c r="O1528" s="82"/>
    </row>
    <row r="1529" spans="2:15" ht="21" customHeight="1" thickBot="1" x14ac:dyDescent="0.25">
      <c r="B1529" s="95"/>
      <c r="C1529" s="60"/>
      <c r="D1529" s="60"/>
      <c r="E1529" s="60"/>
      <c r="F1529" s="63"/>
      <c r="G1529" s="63"/>
      <c r="H1529" s="60"/>
      <c r="I1529" s="100"/>
      <c r="O1529" s="82"/>
    </row>
    <row r="1530" spans="2:15" ht="21" customHeight="1" thickBot="1" x14ac:dyDescent="0.25">
      <c r="B1530" s="95"/>
      <c r="C1530" s="60"/>
      <c r="D1530" s="60"/>
      <c r="E1530" s="60"/>
      <c r="F1530" s="63"/>
      <c r="G1530" s="63"/>
      <c r="H1530" s="60"/>
      <c r="I1530" s="100"/>
      <c r="O1530" s="82"/>
    </row>
    <row r="1531" spans="2:15" ht="21" customHeight="1" thickBot="1" x14ac:dyDescent="0.25">
      <c r="B1531" s="95"/>
      <c r="C1531" s="60"/>
      <c r="D1531" s="60"/>
      <c r="E1531" s="60"/>
      <c r="F1531" s="63"/>
      <c r="G1531" s="63"/>
      <c r="H1531" s="60"/>
      <c r="I1531" s="100"/>
      <c r="O1531" s="82"/>
    </row>
    <row r="1532" spans="2:15" ht="21" customHeight="1" thickBot="1" x14ac:dyDescent="0.25">
      <c r="B1532" s="95"/>
      <c r="C1532" s="60"/>
      <c r="D1532" s="60"/>
      <c r="E1532" s="60"/>
      <c r="F1532" s="63"/>
      <c r="G1532" s="63"/>
      <c r="H1532" s="60"/>
      <c r="I1532" s="100"/>
      <c r="O1532" s="82"/>
    </row>
    <row r="1533" spans="2:15" ht="21" customHeight="1" thickBot="1" x14ac:dyDescent="0.25">
      <c r="B1533" s="95"/>
      <c r="C1533" s="60"/>
      <c r="D1533" s="60"/>
      <c r="E1533" s="60"/>
      <c r="F1533" s="63"/>
      <c r="G1533" s="63"/>
      <c r="H1533" s="60"/>
      <c r="I1533" s="100"/>
      <c r="O1533" s="82"/>
    </row>
    <row r="1534" spans="2:15" ht="21" customHeight="1" thickBot="1" x14ac:dyDescent="0.25">
      <c r="B1534" s="95"/>
      <c r="C1534" s="60"/>
      <c r="D1534" s="60"/>
      <c r="E1534" s="60"/>
      <c r="F1534" s="63"/>
      <c r="G1534" s="63"/>
      <c r="H1534" s="60"/>
      <c r="I1534" s="100"/>
      <c r="O1534" s="82"/>
    </row>
    <row r="1535" spans="2:15" ht="21" customHeight="1" thickBot="1" x14ac:dyDescent="0.25">
      <c r="B1535" s="95"/>
      <c r="C1535" s="60"/>
      <c r="D1535" s="60"/>
      <c r="E1535" s="60"/>
      <c r="F1535" s="63"/>
      <c r="G1535" s="63"/>
      <c r="H1535" s="60"/>
      <c r="I1535" s="100"/>
      <c r="O1535" s="82"/>
    </row>
    <row r="1536" spans="2:15" ht="21" customHeight="1" thickBot="1" x14ac:dyDescent="0.25">
      <c r="B1536" s="95"/>
      <c r="C1536" s="60"/>
      <c r="D1536" s="60"/>
      <c r="E1536" s="60"/>
      <c r="F1536" s="63"/>
      <c r="G1536" s="63"/>
      <c r="H1536" s="60"/>
      <c r="I1536" s="100"/>
      <c r="O1536" s="82"/>
    </row>
    <row r="1537" spans="2:15" ht="21" customHeight="1" thickBot="1" x14ac:dyDescent="0.25">
      <c r="B1537" s="95"/>
      <c r="C1537" s="60"/>
      <c r="D1537" s="60"/>
      <c r="E1537" s="60"/>
      <c r="F1537" s="63"/>
      <c r="G1537" s="63"/>
      <c r="H1537" s="60"/>
      <c r="I1537" s="100"/>
      <c r="O1537" s="82"/>
    </row>
    <row r="1538" spans="2:15" ht="21" customHeight="1" thickBot="1" x14ac:dyDescent="0.25">
      <c r="B1538" s="95"/>
      <c r="C1538" s="60"/>
      <c r="D1538" s="60"/>
      <c r="E1538" s="60"/>
      <c r="F1538" s="63"/>
      <c r="G1538" s="63"/>
      <c r="H1538" s="60"/>
      <c r="I1538" s="100"/>
      <c r="O1538" s="82"/>
    </row>
    <row r="1539" spans="2:15" ht="21" customHeight="1" thickBot="1" x14ac:dyDescent="0.25">
      <c r="B1539" s="95"/>
      <c r="C1539" s="60"/>
      <c r="D1539" s="60"/>
      <c r="E1539" s="60"/>
      <c r="F1539" s="63"/>
      <c r="G1539" s="63"/>
      <c r="H1539" s="60"/>
      <c r="I1539" s="100"/>
      <c r="O1539" s="82"/>
    </row>
    <row r="1540" spans="2:15" ht="21" customHeight="1" thickBot="1" x14ac:dyDescent="0.25">
      <c r="B1540" s="95"/>
      <c r="C1540" s="60"/>
      <c r="D1540" s="60"/>
      <c r="E1540" s="60"/>
      <c r="F1540" s="63"/>
      <c r="G1540" s="63"/>
      <c r="H1540" s="60"/>
      <c r="I1540" s="100"/>
      <c r="O1540" s="82"/>
    </row>
    <row r="1541" spans="2:15" ht="21" customHeight="1" thickBot="1" x14ac:dyDescent="0.25">
      <c r="B1541" s="95"/>
      <c r="C1541" s="60"/>
      <c r="D1541" s="60"/>
      <c r="E1541" s="60"/>
      <c r="F1541" s="63"/>
      <c r="G1541" s="63"/>
      <c r="H1541" s="60"/>
      <c r="I1541" s="100"/>
      <c r="O1541" s="82"/>
    </row>
    <row r="1542" spans="2:15" ht="21" customHeight="1" thickBot="1" x14ac:dyDescent="0.25">
      <c r="B1542" s="95"/>
      <c r="C1542" s="60"/>
      <c r="D1542" s="60"/>
      <c r="E1542" s="60"/>
      <c r="F1542" s="63"/>
      <c r="G1542" s="63"/>
      <c r="H1542" s="60"/>
      <c r="I1542" s="100"/>
      <c r="O1542" s="82"/>
    </row>
    <row r="1543" spans="2:15" ht="21" customHeight="1" thickBot="1" x14ac:dyDescent="0.25">
      <c r="B1543" s="95"/>
      <c r="C1543" s="60"/>
      <c r="D1543" s="60"/>
      <c r="E1543" s="60"/>
      <c r="F1543" s="63"/>
      <c r="G1543" s="63"/>
      <c r="H1543" s="60"/>
      <c r="I1543" s="100"/>
      <c r="O1543" s="82"/>
    </row>
    <row r="1544" spans="2:15" ht="21" customHeight="1" thickBot="1" x14ac:dyDescent="0.25">
      <c r="B1544" s="95"/>
      <c r="C1544" s="60"/>
      <c r="D1544" s="60"/>
      <c r="E1544" s="60"/>
      <c r="F1544" s="63"/>
      <c r="G1544" s="63"/>
      <c r="H1544" s="60"/>
      <c r="I1544" s="100"/>
      <c r="O1544" s="82"/>
    </row>
    <row r="1545" spans="2:15" ht="21" customHeight="1" thickBot="1" x14ac:dyDescent="0.25">
      <c r="B1545" s="95"/>
      <c r="C1545" s="60"/>
      <c r="D1545" s="60"/>
      <c r="E1545" s="60"/>
      <c r="F1545" s="63"/>
      <c r="G1545" s="63"/>
      <c r="H1545" s="60"/>
      <c r="I1545" s="100"/>
      <c r="O1545" s="82"/>
    </row>
    <row r="1546" spans="2:15" ht="21" customHeight="1" thickBot="1" x14ac:dyDescent="0.25">
      <c r="B1546" s="95"/>
      <c r="C1546" s="60"/>
      <c r="D1546" s="60"/>
      <c r="E1546" s="60"/>
      <c r="F1546" s="63"/>
      <c r="G1546" s="63"/>
      <c r="H1546" s="60"/>
      <c r="I1546" s="100"/>
      <c r="O1546" s="82"/>
    </row>
    <row r="1547" spans="2:15" ht="21" customHeight="1" thickBot="1" x14ac:dyDescent="0.25">
      <c r="B1547" s="95"/>
      <c r="C1547" s="60"/>
      <c r="D1547" s="60"/>
      <c r="E1547" s="60"/>
      <c r="F1547" s="63"/>
      <c r="G1547" s="63"/>
      <c r="H1547" s="60"/>
      <c r="I1547" s="100"/>
      <c r="O1547" s="82"/>
    </row>
    <row r="1548" spans="2:15" ht="21" customHeight="1" thickBot="1" x14ac:dyDescent="0.25">
      <c r="B1548" s="95"/>
      <c r="C1548" s="60"/>
      <c r="D1548" s="60"/>
      <c r="E1548" s="60"/>
      <c r="F1548" s="63"/>
      <c r="G1548" s="63"/>
      <c r="H1548" s="60"/>
      <c r="I1548" s="100"/>
      <c r="O1548" s="82"/>
    </row>
    <row r="1549" spans="2:15" ht="21" customHeight="1" thickBot="1" x14ac:dyDescent="0.25">
      <c r="B1549" s="95"/>
      <c r="C1549" s="60"/>
      <c r="D1549" s="60"/>
      <c r="E1549" s="60"/>
      <c r="F1549" s="63"/>
      <c r="G1549" s="63"/>
      <c r="H1549" s="60"/>
      <c r="I1549" s="100"/>
      <c r="O1549" s="82"/>
    </row>
    <row r="1550" spans="2:15" ht="21" customHeight="1" thickBot="1" x14ac:dyDescent="0.25">
      <c r="B1550" s="95"/>
      <c r="C1550" s="60"/>
      <c r="D1550" s="60"/>
      <c r="E1550" s="60"/>
      <c r="F1550" s="63"/>
      <c r="G1550" s="63"/>
      <c r="H1550" s="60"/>
      <c r="I1550" s="100"/>
      <c r="O1550" s="82"/>
    </row>
    <row r="1551" spans="2:15" ht="21" customHeight="1" thickBot="1" x14ac:dyDescent="0.25">
      <c r="B1551" s="95"/>
      <c r="C1551" s="60"/>
      <c r="D1551" s="60"/>
      <c r="E1551" s="60"/>
      <c r="F1551" s="63"/>
      <c r="G1551" s="63"/>
      <c r="H1551" s="60"/>
      <c r="I1551" s="100"/>
      <c r="O1551" s="82"/>
    </row>
    <row r="1552" spans="2:15" ht="21" customHeight="1" thickBot="1" x14ac:dyDescent="0.25">
      <c r="B1552" s="95"/>
      <c r="C1552" s="60"/>
      <c r="D1552" s="60"/>
      <c r="E1552" s="60"/>
      <c r="F1552" s="63"/>
      <c r="G1552" s="63"/>
      <c r="H1552" s="60"/>
      <c r="I1552" s="100"/>
      <c r="O1552" s="82"/>
    </row>
    <row r="1553" spans="2:15" ht="21" customHeight="1" thickBot="1" x14ac:dyDescent="0.25">
      <c r="B1553" s="95"/>
      <c r="C1553" s="60"/>
      <c r="D1553" s="60"/>
      <c r="E1553" s="60"/>
      <c r="F1553" s="63"/>
      <c r="G1553" s="63"/>
      <c r="H1553" s="60"/>
      <c r="I1553" s="100"/>
      <c r="O1553" s="82"/>
    </row>
    <row r="1554" spans="2:15" ht="21" customHeight="1" thickBot="1" x14ac:dyDescent="0.25">
      <c r="B1554" s="95"/>
      <c r="C1554" s="60"/>
      <c r="D1554" s="60"/>
      <c r="E1554" s="60"/>
      <c r="F1554" s="63"/>
      <c r="G1554" s="63"/>
      <c r="H1554" s="60"/>
      <c r="I1554" s="100"/>
      <c r="O1554" s="82"/>
    </row>
    <row r="1555" spans="2:15" ht="21" customHeight="1" thickBot="1" x14ac:dyDescent="0.25">
      <c r="B1555" s="95"/>
      <c r="C1555" s="60"/>
      <c r="D1555" s="60"/>
      <c r="E1555" s="60"/>
      <c r="F1555" s="63"/>
      <c r="G1555" s="63"/>
      <c r="H1555" s="60"/>
      <c r="I1555" s="100"/>
      <c r="O1555" s="82"/>
    </row>
    <row r="1556" spans="2:15" ht="21" customHeight="1" thickBot="1" x14ac:dyDescent="0.25">
      <c r="B1556" s="95"/>
      <c r="C1556" s="60"/>
      <c r="D1556" s="60"/>
      <c r="E1556" s="60"/>
      <c r="F1556" s="63"/>
      <c r="G1556" s="63"/>
      <c r="H1556" s="60"/>
      <c r="I1556" s="100"/>
      <c r="O1556" s="82"/>
    </row>
    <row r="1557" spans="2:15" ht="21" customHeight="1" thickBot="1" x14ac:dyDescent="0.25">
      <c r="B1557" s="95"/>
      <c r="C1557" s="60"/>
      <c r="D1557" s="60"/>
      <c r="E1557" s="60"/>
      <c r="F1557" s="63"/>
      <c r="G1557" s="63"/>
      <c r="H1557" s="60"/>
      <c r="I1557" s="100"/>
      <c r="O1557" s="82"/>
    </row>
    <row r="1558" spans="2:15" ht="21" customHeight="1" thickBot="1" x14ac:dyDescent="0.25">
      <c r="B1558" s="95"/>
      <c r="C1558" s="60"/>
      <c r="D1558" s="60"/>
      <c r="E1558" s="60"/>
      <c r="F1558" s="63"/>
      <c r="G1558" s="63"/>
      <c r="H1558" s="60"/>
      <c r="I1558" s="100"/>
      <c r="O1558" s="82"/>
    </row>
    <row r="1559" spans="2:15" ht="21" customHeight="1" thickBot="1" x14ac:dyDescent="0.25">
      <c r="B1559" s="95"/>
      <c r="C1559" s="60"/>
      <c r="D1559" s="60"/>
      <c r="E1559" s="60"/>
      <c r="F1559" s="63"/>
      <c r="G1559" s="63"/>
      <c r="H1559" s="60"/>
      <c r="I1559" s="100"/>
      <c r="O1559" s="82"/>
    </row>
    <row r="1560" spans="2:15" ht="21" customHeight="1" thickBot="1" x14ac:dyDescent="0.25">
      <c r="B1560" s="95"/>
      <c r="C1560" s="60"/>
      <c r="D1560" s="60"/>
      <c r="E1560" s="60"/>
      <c r="F1560" s="63"/>
      <c r="G1560" s="63"/>
      <c r="H1560" s="60"/>
      <c r="I1560" s="100"/>
      <c r="O1560" s="82"/>
    </row>
    <row r="1561" spans="2:15" ht="21" customHeight="1" thickBot="1" x14ac:dyDescent="0.25">
      <c r="B1561" s="95"/>
      <c r="C1561" s="60"/>
      <c r="D1561" s="60"/>
      <c r="E1561" s="60"/>
      <c r="F1561" s="63"/>
      <c r="G1561" s="63"/>
      <c r="H1561" s="60"/>
      <c r="I1561" s="100"/>
      <c r="O1561" s="82"/>
    </row>
    <row r="1562" spans="2:15" ht="21" customHeight="1" thickBot="1" x14ac:dyDescent="0.25">
      <c r="B1562" s="95"/>
      <c r="C1562" s="60"/>
      <c r="D1562" s="60"/>
      <c r="E1562" s="60"/>
      <c r="F1562" s="63"/>
      <c r="G1562" s="63"/>
      <c r="H1562" s="60"/>
      <c r="I1562" s="100"/>
      <c r="O1562" s="82"/>
    </row>
    <row r="1563" spans="2:15" ht="21" customHeight="1" thickBot="1" x14ac:dyDescent="0.25">
      <c r="B1563" s="95"/>
      <c r="C1563" s="60"/>
      <c r="D1563" s="60"/>
      <c r="E1563" s="60"/>
      <c r="F1563" s="63"/>
      <c r="G1563" s="63"/>
      <c r="H1563" s="60"/>
      <c r="I1563" s="100"/>
      <c r="O1563" s="82"/>
    </row>
    <row r="1564" spans="2:15" ht="21" customHeight="1" thickBot="1" x14ac:dyDescent="0.25">
      <c r="B1564" s="95"/>
      <c r="C1564" s="60"/>
      <c r="D1564" s="60"/>
      <c r="E1564" s="60"/>
      <c r="F1564" s="63"/>
      <c r="G1564" s="63"/>
      <c r="H1564" s="60"/>
      <c r="I1564" s="100"/>
      <c r="O1564" s="82"/>
    </row>
    <row r="1565" spans="2:15" ht="21" customHeight="1" thickBot="1" x14ac:dyDescent="0.25">
      <c r="B1565" s="95"/>
      <c r="C1565" s="60"/>
      <c r="D1565" s="60"/>
      <c r="E1565" s="60"/>
      <c r="F1565" s="63"/>
      <c r="G1565" s="63"/>
      <c r="H1565" s="60"/>
      <c r="I1565" s="100"/>
      <c r="O1565" s="82"/>
    </row>
    <row r="1566" spans="2:15" ht="21" customHeight="1" thickBot="1" x14ac:dyDescent="0.25">
      <c r="B1566" s="95"/>
      <c r="C1566" s="60"/>
      <c r="D1566" s="60"/>
      <c r="E1566" s="60"/>
      <c r="F1566" s="63"/>
      <c r="G1566" s="63"/>
      <c r="H1566" s="60"/>
      <c r="I1566" s="100"/>
      <c r="O1566" s="82"/>
    </row>
    <row r="1567" spans="2:15" ht="21" customHeight="1" thickBot="1" x14ac:dyDescent="0.25">
      <c r="B1567" s="95"/>
      <c r="C1567" s="60"/>
      <c r="D1567" s="60"/>
      <c r="E1567" s="60"/>
      <c r="F1567" s="63"/>
      <c r="G1567" s="63"/>
      <c r="H1567" s="60"/>
      <c r="I1567" s="100"/>
      <c r="O1567" s="82"/>
    </row>
    <row r="1568" spans="2:15" ht="21" customHeight="1" thickBot="1" x14ac:dyDescent="0.25">
      <c r="B1568" s="95"/>
      <c r="C1568" s="60"/>
      <c r="D1568" s="60"/>
      <c r="E1568" s="60"/>
      <c r="F1568" s="63"/>
      <c r="G1568" s="63"/>
      <c r="H1568" s="60"/>
      <c r="I1568" s="100"/>
      <c r="O1568" s="82"/>
    </row>
    <row r="1569" spans="2:15" ht="21" customHeight="1" thickBot="1" x14ac:dyDescent="0.25">
      <c r="B1569" s="95"/>
      <c r="C1569" s="60"/>
      <c r="D1569" s="60"/>
      <c r="E1569" s="60"/>
      <c r="F1569" s="63"/>
      <c r="G1569" s="63"/>
      <c r="H1569" s="60"/>
      <c r="I1569" s="100"/>
      <c r="O1569" s="82"/>
    </row>
    <row r="1570" spans="2:15" ht="21" customHeight="1" thickBot="1" x14ac:dyDescent="0.25">
      <c r="B1570" s="95"/>
      <c r="C1570" s="60"/>
      <c r="D1570" s="60"/>
      <c r="E1570" s="60"/>
      <c r="F1570" s="63"/>
      <c r="G1570" s="63"/>
      <c r="H1570" s="60"/>
      <c r="I1570" s="100"/>
      <c r="O1570" s="82"/>
    </row>
    <row r="1571" spans="2:15" ht="21" customHeight="1" thickBot="1" x14ac:dyDescent="0.25">
      <c r="B1571" s="95"/>
      <c r="C1571" s="60"/>
      <c r="D1571" s="60"/>
      <c r="E1571" s="60"/>
      <c r="F1571" s="63"/>
      <c r="G1571" s="63"/>
      <c r="H1571" s="60"/>
      <c r="I1571" s="100"/>
      <c r="O1571" s="82"/>
    </row>
    <row r="1572" spans="2:15" ht="21" customHeight="1" thickBot="1" x14ac:dyDescent="0.25">
      <c r="B1572" s="95"/>
      <c r="C1572" s="60"/>
      <c r="D1572" s="60"/>
      <c r="E1572" s="60"/>
      <c r="F1572" s="63"/>
      <c r="G1572" s="63"/>
      <c r="H1572" s="60"/>
      <c r="I1572" s="100"/>
      <c r="O1572" s="82"/>
    </row>
    <row r="1573" spans="2:15" ht="21" customHeight="1" thickBot="1" x14ac:dyDescent="0.25">
      <c r="B1573" s="95"/>
      <c r="C1573" s="60"/>
      <c r="D1573" s="60"/>
      <c r="E1573" s="60"/>
      <c r="F1573" s="63"/>
      <c r="G1573" s="63"/>
      <c r="H1573" s="60"/>
      <c r="I1573" s="100"/>
      <c r="O1573" s="82"/>
    </row>
    <row r="1574" spans="2:15" ht="21" customHeight="1" thickBot="1" x14ac:dyDescent="0.25">
      <c r="B1574" s="95"/>
      <c r="C1574" s="60"/>
      <c r="D1574" s="60"/>
      <c r="E1574" s="60"/>
      <c r="F1574" s="63"/>
      <c r="G1574" s="63"/>
      <c r="H1574" s="60"/>
      <c r="I1574" s="100"/>
      <c r="O1574" s="82"/>
    </row>
    <row r="1575" spans="2:15" ht="21" customHeight="1" thickBot="1" x14ac:dyDescent="0.25">
      <c r="B1575" s="95"/>
      <c r="C1575" s="60"/>
      <c r="D1575" s="60"/>
      <c r="E1575" s="60"/>
      <c r="F1575" s="63"/>
      <c r="G1575" s="63"/>
      <c r="H1575" s="60"/>
      <c r="I1575" s="100"/>
      <c r="O1575" s="82"/>
    </row>
    <row r="1576" spans="2:15" ht="21" customHeight="1" thickBot="1" x14ac:dyDescent="0.25">
      <c r="B1576" s="95"/>
      <c r="C1576" s="60"/>
      <c r="D1576" s="60"/>
      <c r="E1576" s="60"/>
      <c r="F1576" s="63"/>
      <c r="G1576" s="63"/>
      <c r="H1576" s="60"/>
      <c r="I1576" s="100"/>
      <c r="O1576" s="82"/>
    </row>
    <row r="1577" spans="2:15" ht="21" customHeight="1" thickBot="1" x14ac:dyDescent="0.25">
      <c r="B1577" s="95"/>
      <c r="C1577" s="60"/>
      <c r="D1577" s="60"/>
      <c r="E1577" s="60"/>
      <c r="F1577" s="63"/>
      <c r="G1577" s="63"/>
      <c r="H1577" s="60"/>
      <c r="I1577" s="100"/>
      <c r="O1577" s="82"/>
    </row>
    <row r="1578" spans="2:15" ht="21" customHeight="1" thickBot="1" x14ac:dyDescent="0.25">
      <c r="B1578" s="95"/>
      <c r="C1578" s="60"/>
      <c r="D1578" s="60"/>
      <c r="E1578" s="60"/>
      <c r="F1578" s="63"/>
      <c r="G1578" s="63"/>
      <c r="H1578" s="60"/>
      <c r="I1578" s="100"/>
      <c r="O1578" s="82"/>
    </row>
    <row r="1579" spans="2:15" ht="21" customHeight="1" thickBot="1" x14ac:dyDescent="0.25">
      <c r="B1579" s="95"/>
      <c r="C1579" s="60"/>
      <c r="D1579" s="60"/>
      <c r="E1579" s="60"/>
      <c r="F1579" s="63"/>
      <c r="G1579" s="63"/>
      <c r="H1579" s="60"/>
      <c r="I1579" s="100"/>
      <c r="O1579" s="82"/>
    </row>
    <row r="1580" spans="2:15" ht="21" customHeight="1" thickBot="1" x14ac:dyDescent="0.25">
      <c r="B1580" s="95"/>
      <c r="C1580" s="60"/>
      <c r="D1580" s="60"/>
      <c r="E1580" s="60"/>
      <c r="F1580" s="63"/>
      <c r="G1580" s="63"/>
      <c r="H1580" s="60"/>
      <c r="I1580" s="100"/>
      <c r="O1580" s="82"/>
    </row>
    <row r="1581" spans="2:15" ht="21" customHeight="1" thickBot="1" x14ac:dyDescent="0.25">
      <c r="B1581" s="95"/>
      <c r="C1581" s="60"/>
      <c r="D1581" s="60"/>
      <c r="E1581" s="60"/>
      <c r="F1581" s="63"/>
      <c r="G1581" s="63"/>
      <c r="H1581" s="60"/>
      <c r="I1581" s="100"/>
      <c r="O1581" s="82"/>
    </row>
    <row r="1582" spans="2:15" ht="21" customHeight="1" thickBot="1" x14ac:dyDescent="0.25">
      <c r="B1582" s="95"/>
      <c r="C1582" s="60"/>
      <c r="D1582" s="60"/>
      <c r="E1582" s="60"/>
      <c r="F1582" s="63"/>
      <c r="G1582" s="63"/>
      <c r="H1582" s="60"/>
      <c r="I1582" s="100"/>
      <c r="O1582" s="82"/>
    </row>
    <row r="1583" spans="2:15" ht="21" customHeight="1" thickBot="1" x14ac:dyDescent="0.25">
      <c r="B1583" s="95"/>
      <c r="C1583" s="60"/>
      <c r="D1583" s="60"/>
      <c r="E1583" s="60"/>
      <c r="F1583" s="63"/>
      <c r="G1583" s="63"/>
      <c r="H1583" s="60"/>
      <c r="I1583" s="100"/>
      <c r="O1583" s="82"/>
    </row>
    <row r="1584" spans="2:15" ht="21" customHeight="1" thickBot="1" x14ac:dyDescent="0.25">
      <c r="B1584" s="95"/>
      <c r="C1584" s="60"/>
      <c r="D1584" s="60"/>
      <c r="E1584" s="60"/>
      <c r="F1584" s="63"/>
      <c r="G1584" s="63"/>
      <c r="H1584" s="60"/>
      <c r="I1584" s="100"/>
      <c r="O1584" s="82"/>
    </row>
    <row r="1585" spans="2:15" ht="21" customHeight="1" thickBot="1" x14ac:dyDescent="0.25">
      <c r="B1585" s="95"/>
      <c r="C1585" s="60"/>
      <c r="D1585" s="60"/>
      <c r="E1585" s="60"/>
      <c r="F1585" s="63"/>
      <c r="G1585" s="63"/>
      <c r="H1585" s="60"/>
      <c r="I1585" s="100"/>
      <c r="O1585" s="82"/>
    </row>
    <row r="1586" spans="2:15" ht="21" customHeight="1" thickBot="1" x14ac:dyDescent="0.25">
      <c r="B1586" s="95"/>
      <c r="C1586" s="60"/>
      <c r="D1586" s="60"/>
      <c r="E1586" s="60"/>
      <c r="F1586" s="63"/>
      <c r="G1586" s="63"/>
      <c r="H1586" s="60"/>
      <c r="I1586" s="100"/>
      <c r="O1586" s="82"/>
    </row>
    <row r="1587" spans="2:15" ht="21" customHeight="1" thickBot="1" x14ac:dyDescent="0.25">
      <c r="B1587" s="95"/>
      <c r="C1587" s="60"/>
      <c r="D1587" s="60"/>
      <c r="E1587" s="60"/>
      <c r="F1587" s="63"/>
      <c r="G1587" s="63"/>
      <c r="H1587" s="60"/>
      <c r="I1587" s="100"/>
      <c r="O1587" s="82"/>
    </row>
    <row r="1588" spans="2:15" ht="21" customHeight="1" thickBot="1" x14ac:dyDescent="0.25">
      <c r="B1588" s="95"/>
      <c r="C1588" s="60"/>
      <c r="D1588" s="60"/>
      <c r="E1588" s="60"/>
      <c r="F1588" s="63"/>
      <c r="G1588" s="63"/>
      <c r="H1588" s="60"/>
      <c r="I1588" s="100"/>
      <c r="O1588" s="82"/>
    </row>
    <row r="1589" spans="2:15" ht="21" customHeight="1" thickBot="1" x14ac:dyDescent="0.25">
      <c r="B1589" s="95"/>
      <c r="C1589" s="60"/>
      <c r="D1589" s="60"/>
      <c r="E1589" s="60"/>
      <c r="F1589" s="63"/>
      <c r="G1589" s="63"/>
      <c r="H1589" s="60"/>
      <c r="I1589" s="100"/>
      <c r="O1589" s="82"/>
    </row>
    <row r="1590" spans="2:15" ht="21" customHeight="1" thickBot="1" x14ac:dyDescent="0.25">
      <c r="B1590" s="95"/>
      <c r="C1590" s="60"/>
      <c r="D1590" s="60"/>
      <c r="E1590" s="60"/>
      <c r="F1590" s="63"/>
      <c r="G1590" s="63"/>
      <c r="H1590" s="60"/>
      <c r="I1590" s="100"/>
      <c r="O1590" s="82"/>
    </row>
    <row r="1591" spans="2:15" ht="21" customHeight="1" thickBot="1" x14ac:dyDescent="0.25">
      <c r="B1591" s="95"/>
      <c r="C1591" s="60"/>
      <c r="D1591" s="60"/>
      <c r="E1591" s="60"/>
      <c r="F1591" s="63"/>
      <c r="G1591" s="63"/>
      <c r="H1591" s="60"/>
      <c r="I1591" s="100"/>
      <c r="O1591" s="82"/>
    </row>
    <row r="1592" spans="2:15" ht="21" customHeight="1" thickBot="1" x14ac:dyDescent="0.25">
      <c r="B1592" s="95"/>
      <c r="C1592" s="60"/>
      <c r="D1592" s="60"/>
      <c r="E1592" s="60"/>
      <c r="F1592" s="63"/>
      <c r="G1592" s="63"/>
      <c r="H1592" s="60"/>
      <c r="I1592" s="100"/>
      <c r="O1592" s="82"/>
    </row>
    <row r="1593" spans="2:15" ht="21" customHeight="1" thickBot="1" x14ac:dyDescent="0.25">
      <c r="B1593" s="95"/>
      <c r="C1593" s="60"/>
      <c r="D1593" s="60"/>
      <c r="E1593" s="60"/>
      <c r="F1593" s="63"/>
      <c r="G1593" s="63"/>
      <c r="H1593" s="60"/>
      <c r="I1593" s="100"/>
      <c r="O1593" s="82"/>
    </row>
    <row r="1594" spans="2:15" ht="21" customHeight="1" thickBot="1" x14ac:dyDescent="0.25">
      <c r="B1594" s="95"/>
      <c r="C1594" s="60"/>
      <c r="D1594" s="60"/>
      <c r="E1594" s="60"/>
      <c r="F1594" s="63"/>
      <c r="G1594" s="63"/>
      <c r="H1594" s="60"/>
      <c r="I1594" s="100"/>
      <c r="O1594" s="82"/>
    </row>
    <row r="1595" spans="2:15" ht="21" customHeight="1" thickBot="1" x14ac:dyDescent="0.25">
      <c r="B1595" s="95"/>
      <c r="C1595" s="60"/>
      <c r="D1595" s="60"/>
      <c r="E1595" s="60"/>
      <c r="F1595" s="63"/>
      <c r="G1595" s="63"/>
      <c r="H1595" s="60"/>
      <c r="I1595" s="100"/>
      <c r="O1595" s="82"/>
    </row>
    <row r="1596" spans="2:15" ht="21" customHeight="1" thickBot="1" x14ac:dyDescent="0.25">
      <c r="B1596" s="95"/>
      <c r="C1596" s="60"/>
      <c r="D1596" s="60"/>
      <c r="E1596" s="60"/>
      <c r="F1596" s="63"/>
      <c r="G1596" s="63"/>
      <c r="H1596" s="60"/>
      <c r="I1596" s="100"/>
      <c r="O1596" s="82"/>
    </row>
    <row r="1597" spans="2:15" ht="21" customHeight="1" thickBot="1" x14ac:dyDescent="0.25">
      <c r="B1597" s="95"/>
      <c r="C1597" s="60"/>
      <c r="D1597" s="60"/>
      <c r="E1597" s="60"/>
      <c r="F1597" s="63"/>
      <c r="G1597" s="63"/>
      <c r="H1597" s="60"/>
      <c r="I1597" s="100"/>
      <c r="O1597" s="82"/>
    </row>
    <row r="1598" spans="2:15" ht="21" customHeight="1" thickBot="1" x14ac:dyDescent="0.25">
      <c r="B1598" s="95"/>
      <c r="C1598" s="60"/>
      <c r="D1598" s="60"/>
      <c r="E1598" s="60"/>
      <c r="F1598" s="63"/>
      <c r="G1598" s="63"/>
      <c r="H1598" s="60"/>
      <c r="I1598" s="100"/>
      <c r="O1598" s="82"/>
    </row>
    <row r="1599" spans="2:15" ht="21" customHeight="1" thickBot="1" x14ac:dyDescent="0.25">
      <c r="B1599" s="95"/>
      <c r="C1599" s="60"/>
      <c r="D1599" s="60"/>
      <c r="E1599" s="60"/>
      <c r="F1599" s="63"/>
      <c r="G1599" s="63"/>
      <c r="H1599" s="60"/>
      <c r="I1599" s="100"/>
      <c r="O1599" s="82"/>
    </row>
    <row r="1600" spans="2:15" ht="21" customHeight="1" thickBot="1" x14ac:dyDescent="0.25">
      <c r="B1600" s="95"/>
      <c r="C1600" s="60"/>
      <c r="D1600" s="60"/>
      <c r="E1600" s="60"/>
      <c r="F1600" s="63"/>
      <c r="G1600" s="63"/>
      <c r="H1600" s="60"/>
      <c r="I1600" s="100"/>
      <c r="O1600" s="82"/>
    </row>
    <row r="1601" spans="2:15" ht="21" customHeight="1" thickBot="1" x14ac:dyDescent="0.25">
      <c r="B1601" s="95"/>
      <c r="C1601" s="60"/>
      <c r="D1601" s="60"/>
      <c r="E1601" s="60"/>
      <c r="F1601" s="63"/>
      <c r="G1601" s="63"/>
      <c r="H1601" s="60"/>
      <c r="I1601" s="100"/>
      <c r="O1601" s="82"/>
    </row>
    <row r="1602" spans="2:15" ht="21" customHeight="1" thickBot="1" x14ac:dyDescent="0.25">
      <c r="B1602" s="95"/>
      <c r="C1602" s="60"/>
      <c r="D1602" s="60"/>
      <c r="E1602" s="60"/>
      <c r="F1602" s="63"/>
      <c r="G1602" s="63"/>
      <c r="H1602" s="60"/>
      <c r="I1602" s="100"/>
      <c r="O1602" s="82"/>
    </row>
    <row r="1603" spans="2:15" ht="21" customHeight="1" thickBot="1" x14ac:dyDescent="0.25">
      <c r="B1603" s="95"/>
      <c r="C1603" s="60"/>
      <c r="D1603" s="60"/>
      <c r="E1603" s="60"/>
      <c r="F1603" s="63"/>
      <c r="G1603" s="63"/>
      <c r="H1603" s="60"/>
      <c r="I1603" s="100"/>
      <c r="O1603" s="82"/>
    </row>
    <row r="1604" spans="2:15" ht="21" customHeight="1" thickBot="1" x14ac:dyDescent="0.25">
      <c r="B1604" s="95"/>
      <c r="C1604" s="60"/>
      <c r="D1604" s="60"/>
      <c r="E1604" s="60"/>
      <c r="F1604" s="63"/>
      <c r="G1604" s="63"/>
      <c r="H1604" s="60"/>
      <c r="I1604" s="100"/>
      <c r="O1604" s="82"/>
    </row>
    <row r="1605" spans="2:15" ht="21" customHeight="1" thickBot="1" x14ac:dyDescent="0.25">
      <c r="B1605" s="95"/>
      <c r="C1605" s="60"/>
      <c r="D1605" s="60"/>
      <c r="E1605" s="60"/>
      <c r="F1605" s="63"/>
      <c r="G1605" s="63"/>
      <c r="H1605" s="60"/>
      <c r="I1605" s="100"/>
      <c r="O1605" s="82"/>
    </row>
    <row r="1606" spans="2:15" ht="21" customHeight="1" thickBot="1" x14ac:dyDescent="0.25">
      <c r="B1606" s="95"/>
      <c r="C1606" s="60"/>
      <c r="D1606" s="60"/>
      <c r="E1606" s="60"/>
      <c r="F1606" s="63"/>
      <c r="G1606" s="63"/>
      <c r="H1606" s="60"/>
      <c r="I1606" s="100"/>
      <c r="O1606" s="82"/>
    </row>
    <row r="1607" spans="2:15" ht="21" customHeight="1" thickBot="1" x14ac:dyDescent="0.25">
      <c r="B1607" s="95"/>
      <c r="C1607" s="60"/>
      <c r="D1607" s="60"/>
      <c r="E1607" s="60"/>
      <c r="F1607" s="63"/>
      <c r="G1607" s="63"/>
      <c r="H1607" s="60"/>
      <c r="I1607" s="100"/>
      <c r="O1607" s="82"/>
    </row>
    <row r="1608" spans="2:15" ht="21" customHeight="1" thickBot="1" x14ac:dyDescent="0.25">
      <c r="B1608" s="95"/>
      <c r="C1608" s="60"/>
      <c r="D1608" s="60"/>
      <c r="E1608" s="60"/>
      <c r="F1608" s="63"/>
      <c r="G1608" s="63"/>
      <c r="H1608" s="60"/>
      <c r="I1608" s="100"/>
      <c r="O1608" s="82"/>
    </row>
    <row r="1609" spans="2:15" ht="21" customHeight="1" thickBot="1" x14ac:dyDescent="0.25">
      <c r="B1609" s="95"/>
      <c r="C1609" s="60"/>
      <c r="D1609" s="60"/>
      <c r="E1609" s="60"/>
      <c r="F1609" s="63"/>
      <c r="G1609" s="63"/>
      <c r="H1609" s="60"/>
      <c r="I1609" s="100"/>
      <c r="O1609" s="82"/>
    </row>
    <row r="1610" spans="2:15" ht="21" customHeight="1" thickBot="1" x14ac:dyDescent="0.25">
      <c r="B1610" s="95"/>
      <c r="C1610" s="60"/>
      <c r="D1610" s="60"/>
      <c r="E1610" s="60"/>
      <c r="F1610" s="63"/>
      <c r="G1610" s="63"/>
      <c r="H1610" s="60"/>
      <c r="I1610" s="100"/>
      <c r="O1610" s="82"/>
    </row>
    <row r="1611" spans="2:15" ht="21" customHeight="1" thickBot="1" x14ac:dyDescent="0.25">
      <c r="B1611" s="95"/>
      <c r="C1611" s="60"/>
      <c r="D1611" s="60"/>
      <c r="E1611" s="60"/>
      <c r="F1611" s="63"/>
      <c r="G1611" s="63"/>
      <c r="H1611" s="60"/>
      <c r="I1611" s="100"/>
      <c r="O1611" s="82"/>
    </row>
    <row r="1612" spans="2:15" ht="21" customHeight="1" thickBot="1" x14ac:dyDescent="0.25">
      <c r="B1612" s="95"/>
      <c r="C1612" s="60"/>
      <c r="D1612" s="60"/>
      <c r="E1612" s="60"/>
      <c r="F1612" s="63"/>
      <c r="G1612" s="63"/>
      <c r="H1612" s="60"/>
      <c r="I1612" s="100"/>
      <c r="O1612" s="82"/>
    </row>
    <row r="1613" spans="2:15" ht="21" customHeight="1" thickBot="1" x14ac:dyDescent="0.25">
      <c r="B1613" s="95"/>
      <c r="C1613" s="60"/>
      <c r="D1613" s="60"/>
      <c r="E1613" s="60"/>
      <c r="F1613" s="63"/>
      <c r="G1613" s="63"/>
      <c r="H1613" s="60"/>
      <c r="I1613" s="100"/>
      <c r="O1613" s="82"/>
    </row>
    <row r="1614" spans="2:15" ht="21" customHeight="1" thickBot="1" x14ac:dyDescent="0.25">
      <c r="B1614" s="95"/>
      <c r="C1614" s="60"/>
      <c r="D1614" s="60"/>
      <c r="E1614" s="60"/>
      <c r="F1614" s="63"/>
      <c r="G1614" s="63"/>
      <c r="H1614" s="60"/>
      <c r="I1614" s="100"/>
      <c r="O1614" s="82"/>
    </row>
    <row r="1615" spans="2:15" ht="21" customHeight="1" thickBot="1" x14ac:dyDescent="0.25">
      <c r="B1615" s="95"/>
      <c r="C1615" s="60"/>
      <c r="D1615" s="60"/>
      <c r="E1615" s="60"/>
      <c r="F1615" s="63"/>
      <c r="G1615" s="63"/>
      <c r="H1615" s="60"/>
      <c r="I1615" s="100"/>
      <c r="O1615" s="82"/>
    </row>
    <row r="1616" spans="2:15" ht="21" customHeight="1" thickBot="1" x14ac:dyDescent="0.25">
      <c r="B1616" s="95"/>
      <c r="C1616" s="60"/>
      <c r="D1616" s="60"/>
      <c r="E1616" s="60"/>
      <c r="F1616" s="63"/>
      <c r="G1616" s="63"/>
      <c r="H1616" s="60"/>
      <c r="I1616" s="100"/>
      <c r="O1616" s="82"/>
    </row>
    <row r="1617" spans="2:15" ht="21" customHeight="1" thickBot="1" x14ac:dyDescent="0.25">
      <c r="B1617" s="95"/>
      <c r="C1617" s="60"/>
      <c r="D1617" s="60"/>
      <c r="E1617" s="60"/>
      <c r="F1617" s="63"/>
      <c r="G1617" s="63"/>
      <c r="H1617" s="60"/>
      <c r="I1617" s="100"/>
      <c r="O1617" s="82"/>
    </row>
    <row r="1618" spans="2:15" ht="21" customHeight="1" thickBot="1" x14ac:dyDescent="0.25">
      <c r="B1618" s="95"/>
      <c r="C1618" s="60"/>
      <c r="D1618" s="60"/>
      <c r="E1618" s="60"/>
      <c r="F1618" s="63"/>
      <c r="G1618" s="63"/>
      <c r="H1618" s="60"/>
      <c r="I1618" s="100"/>
      <c r="O1618" s="82"/>
    </row>
    <row r="1619" spans="2:15" ht="21" customHeight="1" thickBot="1" x14ac:dyDescent="0.25">
      <c r="B1619" s="95"/>
      <c r="C1619" s="60"/>
      <c r="D1619" s="60"/>
      <c r="E1619" s="60"/>
      <c r="F1619" s="63"/>
      <c r="G1619" s="63"/>
      <c r="H1619" s="60"/>
      <c r="I1619" s="100"/>
      <c r="O1619" s="82"/>
    </row>
    <row r="1620" spans="2:15" ht="21" customHeight="1" thickBot="1" x14ac:dyDescent="0.25">
      <c r="B1620" s="95"/>
      <c r="C1620" s="60"/>
      <c r="D1620" s="60"/>
      <c r="E1620" s="60"/>
      <c r="F1620" s="63"/>
      <c r="G1620" s="63"/>
      <c r="H1620" s="60"/>
      <c r="I1620" s="100"/>
      <c r="O1620" s="82"/>
    </row>
    <row r="1621" spans="2:15" ht="21" customHeight="1" thickBot="1" x14ac:dyDescent="0.25">
      <c r="B1621" s="95"/>
      <c r="C1621" s="60"/>
      <c r="D1621" s="60"/>
      <c r="E1621" s="60"/>
      <c r="F1621" s="63"/>
      <c r="G1621" s="63"/>
      <c r="H1621" s="60"/>
      <c r="I1621" s="100"/>
      <c r="O1621" s="82"/>
    </row>
    <row r="1622" spans="2:15" ht="21" customHeight="1" thickBot="1" x14ac:dyDescent="0.25">
      <c r="B1622" s="95"/>
      <c r="C1622" s="60"/>
      <c r="D1622" s="60"/>
      <c r="E1622" s="60"/>
      <c r="F1622" s="63"/>
      <c r="G1622" s="63"/>
      <c r="H1622" s="60"/>
      <c r="I1622" s="100"/>
      <c r="O1622" s="82"/>
    </row>
    <row r="1623" spans="2:15" ht="21" customHeight="1" thickBot="1" x14ac:dyDescent="0.25">
      <c r="B1623" s="95"/>
      <c r="C1623" s="60"/>
      <c r="D1623" s="60"/>
      <c r="E1623" s="60"/>
      <c r="F1623" s="63"/>
      <c r="G1623" s="63"/>
      <c r="H1623" s="60"/>
      <c r="I1623" s="100"/>
      <c r="O1623" s="82"/>
    </row>
    <row r="1624" spans="2:15" ht="21" customHeight="1" thickBot="1" x14ac:dyDescent="0.25">
      <c r="B1624" s="95"/>
      <c r="C1624" s="60"/>
      <c r="D1624" s="60"/>
      <c r="E1624" s="60"/>
      <c r="F1624" s="63"/>
      <c r="G1624" s="63"/>
      <c r="H1624" s="60"/>
      <c r="I1624" s="100"/>
      <c r="O1624" s="82"/>
    </row>
    <row r="1625" spans="2:15" ht="21" customHeight="1" thickBot="1" x14ac:dyDescent="0.25">
      <c r="B1625" s="95"/>
      <c r="C1625" s="60"/>
      <c r="D1625" s="60"/>
      <c r="E1625" s="60"/>
      <c r="F1625" s="63"/>
      <c r="G1625" s="63"/>
      <c r="H1625" s="60"/>
      <c r="I1625" s="100"/>
      <c r="O1625" s="82"/>
    </row>
    <row r="1626" spans="2:15" ht="21" customHeight="1" thickBot="1" x14ac:dyDescent="0.25">
      <c r="B1626" s="95"/>
      <c r="C1626" s="60"/>
      <c r="D1626" s="60"/>
      <c r="E1626" s="60"/>
      <c r="F1626" s="63"/>
      <c r="G1626" s="63"/>
      <c r="H1626" s="60"/>
      <c r="I1626" s="100"/>
      <c r="O1626" s="82"/>
    </row>
    <row r="1627" spans="2:15" ht="21" customHeight="1" thickBot="1" x14ac:dyDescent="0.25">
      <c r="B1627" s="95"/>
      <c r="C1627" s="60"/>
      <c r="D1627" s="60"/>
      <c r="E1627" s="60"/>
      <c r="F1627" s="63"/>
      <c r="G1627" s="63"/>
      <c r="H1627" s="60"/>
      <c r="I1627" s="100"/>
      <c r="O1627" s="82"/>
    </row>
    <row r="1628" spans="2:15" ht="21" customHeight="1" thickBot="1" x14ac:dyDescent="0.25">
      <c r="B1628" s="95"/>
      <c r="C1628" s="60"/>
      <c r="D1628" s="60"/>
      <c r="E1628" s="60"/>
      <c r="F1628" s="63"/>
      <c r="G1628" s="63"/>
      <c r="H1628" s="60"/>
      <c r="I1628" s="100"/>
      <c r="O1628" s="82"/>
    </row>
    <row r="1629" spans="2:15" ht="21" customHeight="1" thickBot="1" x14ac:dyDescent="0.25">
      <c r="B1629" s="95"/>
      <c r="C1629" s="60"/>
      <c r="D1629" s="60"/>
      <c r="E1629" s="60"/>
      <c r="F1629" s="63"/>
      <c r="G1629" s="63"/>
      <c r="H1629" s="60"/>
      <c r="I1629" s="100"/>
      <c r="O1629" s="82"/>
    </row>
    <row r="1630" spans="2:15" ht="21" customHeight="1" thickBot="1" x14ac:dyDescent="0.25">
      <c r="B1630" s="95"/>
      <c r="C1630" s="60"/>
      <c r="D1630" s="60"/>
      <c r="E1630" s="60"/>
      <c r="F1630" s="63"/>
      <c r="G1630" s="63"/>
      <c r="H1630" s="60"/>
      <c r="I1630" s="100"/>
      <c r="O1630" s="82"/>
    </row>
    <row r="1631" spans="2:15" ht="21" customHeight="1" thickBot="1" x14ac:dyDescent="0.25">
      <c r="B1631" s="95"/>
      <c r="C1631" s="60"/>
      <c r="D1631" s="60"/>
      <c r="E1631" s="60"/>
      <c r="F1631" s="63"/>
      <c r="G1631" s="63"/>
      <c r="H1631" s="60"/>
      <c r="I1631" s="100"/>
      <c r="O1631" s="82"/>
    </row>
    <row r="1632" spans="2:15" ht="21" customHeight="1" thickBot="1" x14ac:dyDescent="0.25">
      <c r="B1632" s="95"/>
      <c r="C1632" s="60"/>
      <c r="D1632" s="60"/>
      <c r="E1632" s="60"/>
      <c r="F1632" s="63"/>
      <c r="G1632" s="63"/>
      <c r="H1632" s="60"/>
      <c r="I1632" s="100"/>
      <c r="O1632" s="82"/>
    </row>
    <row r="1633" spans="2:15" ht="21" customHeight="1" thickBot="1" x14ac:dyDescent="0.25">
      <c r="B1633" s="95"/>
      <c r="C1633" s="60"/>
      <c r="D1633" s="60"/>
      <c r="E1633" s="60"/>
      <c r="F1633" s="63"/>
      <c r="G1633" s="63"/>
      <c r="H1633" s="60"/>
      <c r="I1633" s="100"/>
      <c r="O1633" s="82"/>
    </row>
    <row r="1634" spans="2:15" ht="21" customHeight="1" thickBot="1" x14ac:dyDescent="0.25">
      <c r="B1634" s="95"/>
      <c r="C1634" s="60"/>
      <c r="D1634" s="60"/>
      <c r="E1634" s="60"/>
      <c r="F1634" s="63"/>
      <c r="G1634" s="63"/>
      <c r="H1634" s="60"/>
      <c r="I1634" s="100"/>
      <c r="O1634" s="82"/>
    </row>
    <row r="1635" spans="2:15" ht="21" customHeight="1" thickBot="1" x14ac:dyDescent="0.25">
      <c r="B1635" s="95"/>
      <c r="C1635" s="60"/>
      <c r="D1635" s="60"/>
      <c r="E1635" s="60"/>
      <c r="F1635" s="63"/>
      <c r="G1635" s="63"/>
      <c r="H1635" s="60"/>
      <c r="I1635" s="100"/>
      <c r="O1635" s="82"/>
    </row>
    <row r="1636" spans="2:15" ht="21" customHeight="1" thickBot="1" x14ac:dyDescent="0.25">
      <c r="B1636" s="95"/>
      <c r="C1636" s="60"/>
      <c r="D1636" s="60"/>
      <c r="E1636" s="60"/>
      <c r="F1636" s="63"/>
      <c r="G1636" s="63"/>
      <c r="H1636" s="60"/>
      <c r="I1636" s="100"/>
      <c r="O1636" s="82"/>
    </row>
    <row r="1637" spans="2:15" ht="21" customHeight="1" thickBot="1" x14ac:dyDescent="0.25">
      <c r="B1637" s="95"/>
      <c r="C1637" s="60"/>
      <c r="D1637" s="60"/>
      <c r="E1637" s="60"/>
      <c r="F1637" s="63"/>
      <c r="G1637" s="63"/>
      <c r="H1637" s="60"/>
      <c r="I1637" s="100"/>
      <c r="O1637" s="82"/>
    </row>
    <row r="1638" spans="2:15" ht="21" customHeight="1" thickBot="1" x14ac:dyDescent="0.25">
      <c r="B1638" s="95"/>
      <c r="C1638" s="60"/>
      <c r="D1638" s="60"/>
      <c r="E1638" s="60"/>
      <c r="F1638" s="63"/>
      <c r="G1638" s="63"/>
      <c r="H1638" s="60"/>
      <c r="I1638" s="100"/>
      <c r="O1638" s="82"/>
    </row>
    <row r="1639" spans="2:15" ht="21" customHeight="1" thickBot="1" x14ac:dyDescent="0.25">
      <c r="B1639" s="95"/>
      <c r="C1639" s="60"/>
      <c r="D1639" s="60"/>
      <c r="E1639" s="60"/>
      <c r="F1639" s="63"/>
      <c r="G1639" s="63"/>
      <c r="H1639" s="60"/>
      <c r="I1639" s="100"/>
      <c r="O1639" s="82"/>
    </row>
    <row r="1640" spans="2:15" ht="21" customHeight="1" thickBot="1" x14ac:dyDescent="0.25">
      <c r="B1640" s="95"/>
      <c r="C1640" s="60"/>
      <c r="D1640" s="60"/>
      <c r="E1640" s="60"/>
      <c r="F1640" s="63"/>
      <c r="G1640" s="63"/>
      <c r="H1640" s="60"/>
      <c r="I1640" s="100"/>
      <c r="O1640" s="82"/>
    </row>
    <row r="1641" spans="2:15" ht="21" customHeight="1" thickBot="1" x14ac:dyDescent="0.25">
      <c r="B1641" s="95"/>
      <c r="C1641" s="60"/>
      <c r="D1641" s="60"/>
      <c r="E1641" s="60"/>
      <c r="F1641" s="63"/>
      <c r="G1641" s="63"/>
      <c r="H1641" s="60"/>
      <c r="I1641" s="100"/>
      <c r="O1641" s="82"/>
    </row>
    <row r="1642" spans="2:15" ht="21" customHeight="1" thickBot="1" x14ac:dyDescent="0.25">
      <c r="B1642" s="95"/>
      <c r="C1642" s="60"/>
      <c r="D1642" s="60"/>
      <c r="E1642" s="60"/>
      <c r="F1642" s="63"/>
      <c r="G1642" s="63"/>
      <c r="H1642" s="60"/>
      <c r="I1642" s="100"/>
      <c r="O1642" s="82"/>
    </row>
    <row r="1643" spans="2:15" ht="21" customHeight="1" thickBot="1" x14ac:dyDescent="0.25">
      <c r="B1643" s="95"/>
      <c r="C1643" s="60"/>
      <c r="D1643" s="60"/>
      <c r="E1643" s="60"/>
      <c r="F1643" s="63"/>
      <c r="G1643" s="63"/>
      <c r="H1643" s="60"/>
      <c r="I1643" s="100"/>
      <c r="O1643" s="82"/>
    </row>
    <row r="1644" spans="2:15" ht="21" customHeight="1" thickBot="1" x14ac:dyDescent="0.25">
      <c r="B1644" s="95"/>
      <c r="C1644" s="60"/>
      <c r="D1644" s="60"/>
      <c r="E1644" s="60"/>
      <c r="F1644" s="63"/>
      <c r="G1644" s="63"/>
      <c r="H1644" s="60"/>
      <c r="I1644" s="100"/>
      <c r="O1644" s="82"/>
    </row>
    <row r="1645" spans="2:15" ht="21" customHeight="1" thickBot="1" x14ac:dyDescent="0.25">
      <c r="B1645" s="95"/>
      <c r="C1645" s="60"/>
      <c r="D1645" s="60"/>
      <c r="E1645" s="60"/>
      <c r="F1645" s="63"/>
      <c r="G1645" s="63"/>
      <c r="H1645" s="60"/>
      <c r="I1645" s="100"/>
      <c r="O1645" s="82"/>
    </row>
    <row r="1646" spans="2:15" ht="21" customHeight="1" thickBot="1" x14ac:dyDescent="0.25">
      <c r="B1646" s="95"/>
      <c r="C1646" s="60"/>
      <c r="D1646" s="60"/>
      <c r="E1646" s="60"/>
      <c r="F1646" s="63"/>
      <c r="G1646" s="63"/>
      <c r="H1646" s="60"/>
      <c r="I1646" s="100"/>
      <c r="O1646" s="82"/>
    </row>
    <row r="1647" spans="2:15" ht="21" customHeight="1" thickBot="1" x14ac:dyDescent="0.25">
      <c r="B1647" s="95"/>
      <c r="C1647" s="60"/>
      <c r="D1647" s="60"/>
      <c r="E1647" s="60"/>
      <c r="F1647" s="63"/>
      <c r="G1647" s="63"/>
      <c r="H1647" s="60"/>
      <c r="I1647" s="100"/>
      <c r="O1647" s="82"/>
    </row>
    <row r="1648" spans="2:15" ht="21" customHeight="1" thickBot="1" x14ac:dyDescent="0.25">
      <c r="B1648" s="95"/>
      <c r="C1648" s="60"/>
      <c r="D1648" s="60"/>
      <c r="E1648" s="60"/>
      <c r="F1648" s="63"/>
      <c r="G1648" s="63"/>
      <c r="H1648" s="60"/>
      <c r="I1648" s="100"/>
      <c r="O1648" s="82"/>
    </row>
    <row r="1649" spans="2:15" ht="21" customHeight="1" thickBot="1" x14ac:dyDescent="0.25">
      <c r="B1649" s="95"/>
      <c r="C1649" s="60"/>
      <c r="D1649" s="60"/>
      <c r="E1649" s="60"/>
      <c r="F1649" s="63"/>
      <c r="G1649" s="63"/>
      <c r="H1649" s="60"/>
      <c r="I1649" s="100"/>
      <c r="O1649" s="82"/>
    </row>
    <row r="1650" spans="2:15" ht="21" customHeight="1" thickBot="1" x14ac:dyDescent="0.25">
      <c r="B1650" s="95"/>
      <c r="C1650" s="60"/>
      <c r="D1650" s="60"/>
      <c r="E1650" s="60"/>
      <c r="F1650" s="63"/>
      <c r="G1650" s="63"/>
      <c r="H1650" s="60"/>
      <c r="I1650" s="100"/>
      <c r="O1650" s="82"/>
    </row>
    <row r="1651" spans="2:15" ht="21" customHeight="1" thickBot="1" x14ac:dyDescent="0.25">
      <c r="B1651" s="95"/>
      <c r="C1651" s="60"/>
      <c r="D1651" s="60"/>
      <c r="E1651" s="60"/>
      <c r="F1651" s="63"/>
      <c r="G1651" s="63"/>
      <c r="H1651" s="60"/>
      <c r="I1651" s="100"/>
      <c r="O1651" s="82"/>
    </row>
    <row r="1652" spans="2:15" ht="21" customHeight="1" thickBot="1" x14ac:dyDescent="0.25">
      <c r="B1652" s="95"/>
      <c r="C1652" s="60"/>
      <c r="D1652" s="60"/>
      <c r="E1652" s="60"/>
      <c r="F1652" s="63"/>
      <c r="G1652" s="63"/>
      <c r="H1652" s="60"/>
      <c r="I1652" s="100"/>
      <c r="O1652" s="82"/>
    </row>
    <row r="1653" spans="2:15" ht="21" customHeight="1" thickBot="1" x14ac:dyDescent="0.25">
      <c r="B1653" s="95"/>
      <c r="C1653" s="60"/>
      <c r="D1653" s="60"/>
      <c r="E1653" s="60"/>
      <c r="F1653" s="63"/>
      <c r="G1653" s="63"/>
      <c r="H1653" s="60"/>
      <c r="I1653" s="100"/>
      <c r="O1653" s="82"/>
    </row>
    <row r="1654" spans="2:15" ht="21" customHeight="1" thickBot="1" x14ac:dyDescent="0.25">
      <c r="B1654" s="95"/>
      <c r="C1654" s="60"/>
      <c r="D1654" s="60"/>
      <c r="E1654" s="60"/>
      <c r="F1654" s="63"/>
      <c r="G1654" s="63"/>
      <c r="H1654" s="60"/>
      <c r="I1654" s="100"/>
      <c r="O1654" s="82"/>
    </row>
    <row r="1655" spans="2:15" ht="21" customHeight="1" thickBot="1" x14ac:dyDescent="0.25">
      <c r="B1655" s="95"/>
      <c r="C1655" s="60"/>
      <c r="D1655" s="60"/>
      <c r="E1655" s="60"/>
      <c r="F1655" s="63"/>
      <c r="G1655" s="63"/>
      <c r="H1655" s="60"/>
      <c r="I1655" s="100"/>
      <c r="O1655" s="82"/>
    </row>
    <row r="1656" spans="2:15" ht="21" customHeight="1" thickBot="1" x14ac:dyDescent="0.25">
      <c r="B1656" s="95"/>
      <c r="C1656" s="60"/>
      <c r="D1656" s="60"/>
      <c r="E1656" s="60"/>
      <c r="F1656" s="63"/>
      <c r="G1656" s="63"/>
      <c r="H1656" s="60"/>
      <c r="I1656" s="100"/>
      <c r="O1656" s="82"/>
    </row>
    <row r="1657" spans="2:15" ht="21" customHeight="1" thickBot="1" x14ac:dyDescent="0.25">
      <c r="B1657" s="95"/>
      <c r="C1657" s="60"/>
      <c r="D1657" s="60"/>
      <c r="E1657" s="60"/>
      <c r="F1657" s="63"/>
      <c r="G1657" s="63"/>
      <c r="H1657" s="60"/>
      <c r="I1657" s="100"/>
      <c r="O1657" s="82"/>
    </row>
  </sheetData>
  <phoneticPr fontId="5" type="noConversion"/>
  <printOptions horizontalCentered="1"/>
  <pageMargins left="0.5" right="0.5" top="1.35" bottom="0.75" header="0.55000000000000004" footer="0.3"/>
  <pageSetup paperSize="9" fitToHeight="0" orientation="portrait" r:id="rId1"/>
  <headerFooter>
    <oddHeader>&amp;C&amp;"+,Regular"&amp;24&amp;K04-049Vacation Items&amp;"Corbel,Regular"&amp;10
&amp;"-,Regular"&amp;12CHECKLIST</oddHeader>
    <oddFooter>&amp;C&amp;K04+000Page &amp;P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xWindow="1199" yWindow="616" count="1">
        <x14:dataValidation type="list" allowBlank="1" showInputMessage="1" showErrorMessage="1" errorTitle="Atenção!" error="Insira um texto da lista suspensa." xr:uid="{9395B3E1-400A-4AAC-A1FB-51137294EC39}">
          <x14:formula1>
            <xm:f>'Lista suspensa'!$A$3:$A$9</xm:f>
          </x14:formula1>
          <xm:sqref>H5:H131</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E266-74E2-4CB2-9B8C-ECE9373C7312}">
  <sheetPr codeName="Planilha1"/>
  <dimension ref="A1:FB17"/>
  <sheetViews>
    <sheetView showGridLines="0" zoomScale="90" zoomScaleNormal="90" workbookViewId="0">
      <selection activeCell="C4" sqref="C4"/>
    </sheetView>
  </sheetViews>
  <sheetFormatPr defaultColWidth="20.7109375" defaultRowHeight="12.75" x14ac:dyDescent="0.2"/>
  <cols>
    <col min="1" max="1" width="18.28515625" style="2" customWidth="1"/>
    <col min="2" max="10" width="20.7109375" style="2"/>
    <col min="11" max="11" width="48.28515625" style="2" customWidth="1"/>
    <col min="12" max="12" width="20.42578125" style="2" customWidth="1"/>
    <col min="13" max="24" width="20.7109375" style="2" customWidth="1"/>
    <col min="25" max="16384" width="20.7109375" style="2"/>
  </cols>
  <sheetData>
    <row r="1" spans="1:158" ht="122.45" customHeight="1" x14ac:dyDescent="0.2"/>
    <row r="2" spans="1:158" ht="83.1" customHeight="1" x14ac:dyDescent="0.2">
      <c r="A2" s="70" t="s">
        <v>132</v>
      </c>
      <c r="B2" s="71" t="s">
        <v>133</v>
      </c>
      <c r="C2" s="71" t="s">
        <v>134</v>
      </c>
      <c r="D2" s="71" t="s">
        <v>135</v>
      </c>
      <c r="E2" s="71" t="s">
        <v>136</v>
      </c>
      <c r="F2" s="71" t="s">
        <v>137</v>
      </c>
      <c r="G2" s="71" t="s">
        <v>138</v>
      </c>
      <c r="H2" s="71" t="s">
        <v>139</v>
      </c>
      <c r="I2" s="71" t="s">
        <v>140</v>
      </c>
      <c r="J2" s="71" t="s">
        <v>141</v>
      </c>
      <c r="K2" s="71" t="s">
        <v>142</v>
      </c>
      <c r="L2" s="71" t="s">
        <v>143</v>
      </c>
      <c r="M2" s="71" t="s">
        <v>144</v>
      </c>
      <c r="N2" s="71" t="s">
        <v>447</v>
      </c>
      <c r="O2" s="71" t="s">
        <v>145</v>
      </c>
      <c r="P2" s="71" t="s">
        <v>146</v>
      </c>
      <c r="Q2" s="71" t="s">
        <v>147</v>
      </c>
      <c r="R2" s="71" t="s">
        <v>148</v>
      </c>
      <c r="S2" s="71" t="s">
        <v>149</v>
      </c>
      <c r="T2" s="71" t="s">
        <v>448</v>
      </c>
      <c r="U2" s="71" t="s">
        <v>150</v>
      </c>
      <c r="V2" s="71" t="s">
        <v>151</v>
      </c>
      <c r="W2" s="71" t="s">
        <v>152</v>
      </c>
      <c r="X2" s="71" t="s">
        <v>153</v>
      </c>
      <c r="Y2" s="71" t="s">
        <v>449</v>
      </c>
      <c r="Z2" s="71" t="s">
        <v>154</v>
      </c>
      <c r="AA2" s="71" t="s">
        <v>155</v>
      </c>
      <c r="AB2" s="71" t="s">
        <v>156</v>
      </c>
      <c r="AC2" s="71" t="s">
        <v>450</v>
      </c>
      <c r="AD2" s="71" t="s">
        <v>157</v>
      </c>
      <c r="AE2" s="71" t="s">
        <v>451</v>
      </c>
      <c r="AF2" s="71" t="s">
        <v>158</v>
      </c>
      <c r="AG2" s="71" t="s">
        <v>159</v>
      </c>
      <c r="AH2" s="71" t="s">
        <v>160</v>
      </c>
      <c r="AI2" s="71" t="s">
        <v>452</v>
      </c>
      <c r="AJ2" s="71" t="s">
        <v>161</v>
      </c>
      <c r="AK2" s="71" t="s">
        <v>453</v>
      </c>
      <c r="AL2" s="71" t="s">
        <v>162</v>
      </c>
      <c r="AM2" s="71" t="s">
        <v>163</v>
      </c>
      <c r="AN2" s="71" t="s">
        <v>164</v>
      </c>
      <c r="AO2" s="71" t="s">
        <v>454</v>
      </c>
      <c r="AP2" s="71" t="s">
        <v>165</v>
      </c>
      <c r="AQ2" s="71" t="s">
        <v>455</v>
      </c>
      <c r="AR2" s="71" t="s">
        <v>166</v>
      </c>
      <c r="AS2" s="71" t="s">
        <v>456</v>
      </c>
      <c r="AT2" s="71" t="s">
        <v>167</v>
      </c>
      <c r="AU2" s="71" t="s">
        <v>457</v>
      </c>
      <c r="AV2" s="71" t="s">
        <v>168</v>
      </c>
      <c r="AW2" s="71" t="s">
        <v>458</v>
      </c>
      <c r="AX2" s="71" t="s">
        <v>169</v>
      </c>
      <c r="AY2" s="71" t="s">
        <v>459</v>
      </c>
      <c r="AZ2" s="71" t="s">
        <v>170</v>
      </c>
      <c r="BA2" s="71" t="s">
        <v>460</v>
      </c>
      <c r="BB2" s="71" t="s">
        <v>171</v>
      </c>
      <c r="BC2" s="71" t="s">
        <v>461</v>
      </c>
      <c r="BD2" s="71" t="s">
        <v>172</v>
      </c>
      <c r="BE2" s="71" t="s">
        <v>462</v>
      </c>
      <c r="BF2" s="71" t="s">
        <v>173</v>
      </c>
      <c r="BG2" s="71" t="s">
        <v>463</v>
      </c>
      <c r="BH2" s="71" t="s">
        <v>174</v>
      </c>
      <c r="BI2" s="71" t="s">
        <v>464</v>
      </c>
      <c r="BJ2" s="71" t="s">
        <v>175</v>
      </c>
      <c r="BK2" s="71" t="s">
        <v>465</v>
      </c>
      <c r="BL2" s="71" t="s">
        <v>176</v>
      </c>
      <c r="BM2" s="71" t="s">
        <v>466</v>
      </c>
      <c r="BN2" s="71" t="s">
        <v>177</v>
      </c>
      <c r="BO2" s="71" t="s">
        <v>467</v>
      </c>
      <c r="BP2" s="71" t="s">
        <v>178</v>
      </c>
      <c r="BQ2" s="71" t="s">
        <v>468</v>
      </c>
      <c r="BR2" s="71" t="s">
        <v>179</v>
      </c>
      <c r="BS2" s="71" t="s">
        <v>469</v>
      </c>
      <c r="BT2" s="71" t="s">
        <v>180</v>
      </c>
      <c r="BU2" s="71" t="s">
        <v>470</v>
      </c>
      <c r="BV2" s="71" t="s">
        <v>181</v>
      </c>
      <c r="BW2" s="71" t="s">
        <v>471</v>
      </c>
      <c r="BX2" s="71" t="s">
        <v>182</v>
      </c>
      <c r="BY2" s="71" t="s">
        <v>183</v>
      </c>
      <c r="BZ2" s="71" t="s">
        <v>184</v>
      </c>
      <c r="CA2" s="71" t="s">
        <v>472</v>
      </c>
      <c r="CB2" s="71" t="s">
        <v>185</v>
      </c>
      <c r="CC2" s="71" t="s">
        <v>473</v>
      </c>
      <c r="CD2" s="71" t="s">
        <v>186</v>
      </c>
      <c r="CE2" s="71" t="s">
        <v>187</v>
      </c>
      <c r="CF2" s="71" t="s">
        <v>188</v>
      </c>
      <c r="CG2" s="71" t="s">
        <v>474</v>
      </c>
      <c r="CH2" s="71" t="s">
        <v>189</v>
      </c>
      <c r="CI2" s="71" t="s">
        <v>190</v>
      </c>
      <c r="CJ2" s="71" t="s">
        <v>191</v>
      </c>
      <c r="CK2" s="71" t="s">
        <v>475</v>
      </c>
      <c r="CL2" s="71" t="s">
        <v>192</v>
      </c>
      <c r="CM2" s="71" t="s">
        <v>476</v>
      </c>
      <c r="CN2" s="71" t="s">
        <v>193</v>
      </c>
      <c r="CO2" s="71" t="s">
        <v>477</v>
      </c>
      <c r="CP2" s="71" t="s">
        <v>194</v>
      </c>
      <c r="CQ2" s="71" t="s">
        <v>478</v>
      </c>
      <c r="CR2" s="71" t="s">
        <v>195</v>
      </c>
      <c r="CS2" s="71" t="s">
        <v>490</v>
      </c>
      <c r="CT2" s="71" t="s">
        <v>196</v>
      </c>
      <c r="CU2" s="71" t="s">
        <v>491</v>
      </c>
      <c r="CV2" s="71" t="s">
        <v>197</v>
      </c>
      <c r="CW2" s="71" t="s">
        <v>479</v>
      </c>
      <c r="CX2" s="71" t="s">
        <v>198</v>
      </c>
      <c r="CY2" s="71" t="s">
        <v>480</v>
      </c>
      <c r="CZ2" s="71" t="s">
        <v>199</v>
      </c>
      <c r="DA2" s="71" t="s">
        <v>481</v>
      </c>
      <c r="DB2" s="71" t="s">
        <v>200</v>
      </c>
      <c r="DC2" s="71" t="s">
        <v>482</v>
      </c>
      <c r="DD2" s="71" t="s">
        <v>201</v>
      </c>
      <c r="DE2" s="71" t="s">
        <v>483</v>
      </c>
      <c r="DF2" s="71" t="s">
        <v>202</v>
      </c>
      <c r="DG2" s="71" t="s">
        <v>484</v>
      </c>
      <c r="DH2" s="71" t="s">
        <v>203</v>
      </c>
      <c r="DI2" s="71" t="s">
        <v>485</v>
      </c>
      <c r="DJ2" s="71" t="s">
        <v>204</v>
      </c>
      <c r="DK2" s="71" t="s">
        <v>486</v>
      </c>
      <c r="DL2" s="71" t="s">
        <v>205</v>
      </c>
      <c r="DM2" s="71" t="s">
        <v>492</v>
      </c>
      <c r="DN2" s="71" t="s">
        <v>206</v>
      </c>
      <c r="DO2" s="71" t="s">
        <v>207</v>
      </c>
      <c r="DP2" s="71" t="s">
        <v>208</v>
      </c>
      <c r="DQ2" s="71" t="s">
        <v>487</v>
      </c>
      <c r="DR2" s="71" t="s">
        <v>209</v>
      </c>
      <c r="DS2" s="71" t="s">
        <v>493</v>
      </c>
      <c r="DT2" s="71" t="s">
        <v>210</v>
      </c>
      <c r="DU2" s="71" t="s">
        <v>494</v>
      </c>
      <c r="DV2" s="71" t="s">
        <v>211</v>
      </c>
      <c r="DW2" s="71" t="s">
        <v>495</v>
      </c>
      <c r="DX2" s="71" t="s">
        <v>212</v>
      </c>
      <c r="DY2" s="71" t="s">
        <v>496</v>
      </c>
      <c r="DZ2" s="71" t="s">
        <v>213</v>
      </c>
      <c r="EA2" s="71" t="s">
        <v>497</v>
      </c>
      <c r="EB2" s="71" t="s">
        <v>214</v>
      </c>
      <c r="EC2" s="71" t="s">
        <v>498</v>
      </c>
      <c r="ED2" s="71" t="s">
        <v>215</v>
      </c>
      <c r="EE2" s="71" t="s">
        <v>499</v>
      </c>
      <c r="EF2" s="71" t="s">
        <v>216</v>
      </c>
      <c r="EG2" s="71" t="s">
        <v>500</v>
      </c>
      <c r="EH2" s="71" t="s">
        <v>217</v>
      </c>
      <c r="EI2" s="71" t="s">
        <v>501</v>
      </c>
      <c r="EJ2" s="71" t="s">
        <v>218</v>
      </c>
      <c r="EK2" s="71" t="s">
        <v>219</v>
      </c>
      <c r="EL2" s="71" t="s">
        <v>220</v>
      </c>
      <c r="EM2" s="71" t="s">
        <v>502</v>
      </c>
      <c r="EN2" s="71" t="s">
        <v>221</v>
      </c>
      <c r="EO2" s="71" t="s">
        <v>503</v>
      </c>
      <c r="EP2" s="71" t="s">
        <v>222</v>
      </c>
      <c r="EQ2" s="71" t="s">
        <v>504</v>
      </c>
      <c r="ER2" s="71" t="s">
        <v>223</v>
      </c>
      <c r="ES2" s="71" t="s">
        <v>505</v>
      </c>
      <c r="ET2" s="71" t="s">
        <v>224</v>
      </c>
      <c r="EU2" s="71" t="s">
        <v>225</v>
      </c>
      <c r="EV2" s="71" t="s">
        <v>226</v>
      </c>
      <c r="EW2" s="71" t="s">
        <v>506</v>
      </c>
      <c r="EX2" s="71" t="s">
        <v>227</v>
      </c>
      <c r="EY2" s="71" t="s">
        <v>228</v>
      </c>
      <c r="EZ2" s="71" t="s">
        <v>229</v>
      </c>
      <c r="FA2" s="71" t="s">
        <v>230</v>
      </c>
      <c r="FB2" s="71" t="s">
        <v>231</v>
      </c>
    </row>
    <row r="3" spans="1:158" ht="83.1" customHeight="1" x14ac:dyDescent="0.2">
      <c r="A3" s="101">
        <v>201</v>
      </c>
      <c r="B3" s="102" t="s">
        <v>232</v>
      </c>
      <c r="C3" s="102" t="s">
        <v>924</v>
      </c>
      <c r="D3" s="102" t="s">
        <v>233</v>
      </c>
      <c r="E3" s="102"/>
      <c r="F3" s="102" t="s">
        <v>234</v>
      </c>
      <c r="G3" s="102" t="s">
        <v>235</v>
      </c>
      <c r="H3" s="102" t="s">
        <v>93</v>
      </c>
      <c r="I3" s="102"/>
      <c r="J3" s="102" t="s">
        <v>236</v>
      </c>
      <c r="K3" s="102"/>
      <c r="L3" s="102"/>
      <c r="M3" s="102"/>
      <c r="N3" s="102" t="s">
        <v>237</v>
      </c>
      <c r="O3" s="102" t="s">
        <v>13</v>
      </c>
      <c r="P3" s="102"/>
      <c r="Q3" s="102" t="s">
        <v>93</v>
      </c>
      <c r="R3" s="102" t="s">
        <v>238</v>
      </c>
      <c r="S3" s="102" t="s">
        <v>93</v>
      </c>
      <c r="T3" s="102" t="s">
        <v>239</v>
      </c>
      <c r="U3" s="102" t="s">
        <v>240</v>
      </c>
      <c r="V3" s="102" t="s">
        <v>13</v>
      </c>
      <c r="W3" s="102" t="s">
        <v>241</v>
      </c>
      <c r="X3" s="102" t="s">
        <v>13</v>
      </c>
      <c r="Y3" s="102"/>
      <c r="Z3" s="103" t="s">
        <v>13</v>
      </c>
      <c r="AA3" s="103"/>
      <c r="AB3" s="103" t="s">
        <v>13</v>
      </c>
      <c r="AC3" s="103"/>
      <c r="AD3" s="103" t="s">
        <v>13</v>
      </c>
      <c r="AE3" s="103"/>
      <c r="AF3" s="103" t="s">
        <v>13</v>
      </c>
      <c r="AG3" s="103"/>
      <c r="AH3" s="103" t="s">
        <v>13</v>
      </c>
      <c r="AI3" s="103"/>
      <c r="AJ3" s="103" t="s">
        <v>13</v>
      </c>
      <c r="AK3" s="103"/>
      <c r="AL3" s="103" t="s">
        <v>13</v>
      </c>
      <c r="AM3" s="103"/>
      <c r="AN3" s="103" t="s">
        <v>13</v>
      </c>
      <c r="AO3" s="103"/>
      <c r="AP3" s="103" t="s">
        <v>13</v>
      </c>
      <c r="AQ3" s="103"/>
      <c r="AR3" s="103" t="s">
        <v>13</v>
      </c>
      <c r="AS3" s="103"/>
      <c r="AT3" s="103" t="s">
        <v>93</v>
      </c>
      <c r="AU3" s="103" t="s">
        <v>242</v>
      </c>
      <c r="AV3" s="103" t="s">
        <v>13</v>
      </c>
      <c r="AW3" s="103"/>
      <c r="AX3" s="103" t="s">
        <v>13</v>
      </c>
      <c r="AY3" s="103"/>
      <c r="AZ3" s="103" t="s">
        <v>13</v>
      </c>
      <c r="BA3" s="103"/>
      <c r="BB3" s="103" t="s">
        <v>13</v>
      </c>
      <c r="BC3" s="103"/>
      <c r="BD3" s="103" t="s">
        <v>13</v>
      </c>
      <c r="BE3" s="103"/>
      <c r="BF3" s="103" t="s">
        <v>13</v>
      </c>
      <c r="BG3" s="103"/>
      <c r="BH3" s="103" t="s">
        <v>13</v>
      </c>
      <c r="BI3" s="103"/>
      <c r="BJ3" s="103" t="s">
        <v>13</v>
      </c>
      <c r="BK3" s="103"/>
      <c r="BL3" s="103" t="s">
        <v>13</v>
      </c>
      <c r="BM3" s="103"/>
      <c r="BN3" s="103" t="s">
        <v>13</v>
      </c>
      <c r="BO3" s="103"/>
      <c r="BP3" s="103" t="s">
        <v>13</v>
      </c>
      <c r="BQ3" s="103"/>
      <c r="BR3" s="103" t="s">
        <v>13</v>
      </c>
      <c r="BS3" s="103"/>
      <c r="BT3" s="103" t="s">
        <v>13</v>
      </c>
      <c r="BU3" s="103"/>
      <c r="BV3" s="103" t="s">
        <v>13</v>
      </c>
      <c r="BW3" s="103"/>
      <c r="BX3" s="103" t="s">
        <v>93</v>
      </c>
      <c r="BY3" s="103"/>
      <c r="BZ3" s="103" t="s">
        <v>13</v>
      </c>
      <c r="CA3" s="103"/>
      <c r="CB3" s="103" t="s">
        <v>93</v>
      </c>
      <c r="CC3" s="103"/>
      <c r="CD3" s="103" t="s">
        <v>13</v>
      </c>
      <c r="CE3" s="103"/>
      <c r="CF3" s="103" t="s">
        <v>13</v>
      </c>
      <c r="CG3" s="103"/>
      <c r="CH3" s="103" t="s">
        <v>93</v>
      </c>
      <c r="CI3" s="103"/>
      <c r="CJ3" s="103" t="s">
        <v>13</v>
      </c>
      <c r="CK3" s="103"/>
      <c r="CL3" s="103" t="s">
        <v>13</v>
      </c>
      <c r="CM3" s="103"/>
      <c r="CN3" s="103" t="s">
        <v>13</v>
      </c>
      <c r="CO3" s="103"/>
      <c r="CP3" s="103" t="s">
        <v>13</v>
      </c>
      <c r="CQ3" s="103"/>
      <c r="CR3" s="103" t="s">
        <v>93</v>
      </c>
      <c r="CS3" s="103"/>
      <c r="CT3" s="103" t="s">
        <v>13</v>
      </c>
      <c r="CU3" s="103"/>
      <c r="CV3" s="103" t="s">
        <v>13</v>
      </c>
      <c r="CW3" s="103"/>
      <c r="CX3" s="103" t="s">
        <v>13</v>
      </c>
      <c r="CY3" s="103"/>
      <c r="CZ3" s="103" t="s">
        <v>13</v>
      </c>
      <c r="DA3" s="103"/>
      <c r="DB3" s="103" t="s">
        <v>13</v>
      </c>
      <c r="DC3" s="103"/>
      <c r="DD3" s="103" t="s">
        <v>13</v>
      </c>
      <c r="DE3" s="103"/>
      <c r="DF3" s="103" t="s">
        <v>13</v>
      </c>
      <c r="DG3" s="103"/>
      <c r="DH3" s="103" t="s">
        <v>13</v>
      </c>
      <c r="DI3" s="103"/>
      <c r="DJ3" s="103" t="s">
        <v>13</v>
      </c>
      <c r="DK3" s="103"/>
      <c r="DL3" s="103" t="s">
        <v>93</v>
      </c>
      <c r="DM3" s="103"/>
      <c r="DN3" s="103" t="s">
        <v>13</v>
      </c>
      <c r="DO3" s="103"/>
      <c r="DP3" s="103" t="s">
        <v>13</v>
      </c>
      <c r="DQ3" s="103"/>
      <c r="DR3" s="103" t="s">
        <v>13</v>
      </c>
      <c r="DS3" s="103"/>
      <c r="DT3" s="103" t="s">
        <v>93</v>
      </c>
      <c r="DU3" s="103"/>
      <c r="DV3" s="103" t="s">
        <v>13</v>
      </c>
      <c r="DW3" s="103"/>
      <c r="DX3" s="103" t="s">
        <v>13</v>
      </c>
      <c r="DY3" s="103"/>
      <c r="DZ3" s="103" t="s">
        <v>13</v>
      </c>
      <c r="EA3" s="103"/>
      <c r="EB3" s="103" t="s">
        <v>13</v>
      </c>
      <c r="EC3" s="103"/>
      <c r="ED3" s="103" t="s">
        <v>13</v>
      </c>
      <c r="EE3" s="103"/>
      <c r="EF3" s="103" t="s">
        <v>13</v>
      </c>
      <c r="EG3" s="103"/>
      <c r="EH3" s="103" t="s">
        <v>13</v>
      </c>
      <c r="EI3" s="103"/>
      <c r="EJ3" s="103" t="s">
        <v>13</v>
      </c>
      <c r="EK3" s="103"/>
      <c r="EL3" s="103" t="s">
        <v>13</v>
      </c>
      <c r="EM3" s="103"/>
      <c r="EN3" s="103" t="s">
        <v>13</v>
      </c>
      <c r="EO3" s="103"/>
      <c r="EP3" s="103" t="s">
        <v>13</v>
      </c>
      <c r="EQ3" s="103"/>
      <c r="ER3" s="103" t="s">
        <v>93</v>
      </c>
      <c r="ES3" s="103"/>
      <c r="ET3" s="103" t="s">
        <v>13</v>
      </c>
      <c r="EU3" s="103"/>
      <c r="EV3" s="103" t="s">
        <v>93</v>
      </c>
      <c r="EW3" s="103"/>
      <c r="EX3" s="103" t="s">
        <v>93</v>
      </c>
      <c r="EY3" s="103"/>
      <c r="EZ3" s="103" t="s">
        <v>93</v>
      </c>
      <c r="FA3" s="103"/>
      <c r="FB3" s="103"/>
    </row>
    <row r="4" spans="1:158" ht="83.1" customHeight="1" x14ac:dyDescent="0.2">
      <c r="A4" s="101">
        <v>254</v>
      </c>
      <c r="B4" s="102" t="s">
        <v>243</v>
      </c>
      <c r="C4" s="102" t="s">
        <v>904</v>
      </c>
      <c r="D4" s="102" t="s">
        <v>37</v>
      </c>
      <c r="E4" s="102"/>
      <c r="F4" s="102" t="s">
        <v>244</v>
      </c>
      <c r="G4" s="102" t="s">
        <v>245</v>
      </c>
      <c r="H4" s="102" t="s">
        <v>13</v>
      </c>
      <c r="I4" s="102" t="s">
        <v>246</v>
      </c>
      <c r="J4" s="102"/>
      <c r="K4" s="102"/>
      <c r="L4" s="102"/>
      <c r="M4" s="102"/>
      <c r="N4" s="102" t="s">
        <v>923</v>
      </c>
      <c r="O4" s="102" t="s">
        <v>13</v>
      </c>
      <c r="P4" s="102"/>
      <c r="Q4" s="102" t="s">
        <v>93</v>
      </c>
      <c r="R4" s="102" t="s">
        <v>247</v>
      </c>
      <c r="S4" s="102" t="s">
        <v>13</v>
      </c>
      <c r="T4" s="102"/>
      <c r="U4" s="102"/>
      <c r="V4" s="102" t="s">
        <v>93</v>
      </c>
      <c r="W4" s="102"/>
      <c r="X4" s="102" t="s">
        <v>13</v>
      </c>
      <c r="Y4" s="102"/>
      <c r="Z4" s="102" t="s">
        <v>13</v>
      </c>
      <c r="AA4" s="102"/>
      <c r="AB4" s="102" t="s">
        <v>93</v>
      </c>
      <c r="AC4" s="102" t="s">
        <v>248</v>
      </c>
      <c r="AD4" s="102" t="s">
        <v>13</v>
      </c>
      <c r="AE4" s="102"/>
      <c r="AF4" s="102" t="s">
        <v>13</v>
      </c>
      <c r="AG4" s="102"/>
      <c r="AH4" s="102" t="s">
        <v>13</v>
      </c>
      <c r="AI4" s="102"/>
      <c r="AJ4" s="102" t="s">
        <v>13</v>
      </c>
      <c r="AK4" s="102"/>
      <c r="AL4" s="102" t="s">
        <v>93</v>
      </c>
      <c r="AM4" s="102" t="s">
        <v>249</v>
      </c>
      <c r="AN4" s="102" t="s">
        <v>93</v>
      </c>
      <c r="AO4" s="102" t="s">
        <v>249</v>
      </c>
      <c r="AP4" s="102" t="s">
        <v>93</v>
      </c>
      <c r="AQ4" s="102" t="s">
        <v>249</v>
      </c>
      <c r="AR4" s="102" t="s">
        <v>13</v>
      </c>
      <c r="AS4" s="102"/>
      <c r="AT4" s="102" t="s">
        <v>13</v>
      </c>
      <c r="AU4" s="102"/>
      <c r="AV4" s="102" t="s">
        <v>13</v>
      </c>
      <c r="AW4" s="102"/>
      <c r="AX4" s="102" t="s">
        <v>13</v>
      </c>
      <c r="AY4" s="102"/>
      <c r="AZ4" s="102" t="s">
        <v>13</v>
      </c>
      <c r="BA4" s="102"/>
      <c r="BB4" s="102" t="s">
        <v>13</v>
      </c>
      <c r="BC4" s="102"/>
      <c r="BD4" s="102" t="s">
        <v>93</v>
      </c>
      <c r="BE4" s="102" t="s">
        <v>249</v>
      </c>
      <c r="BF4" s="102" t="s">
        <v>13</v>
      </c>
      <c r="BG4" s="102"/>
      <c r="BH4" s="102" t="s">
        <v>13</v>
      </c>
      <c r="BI4" s="102"/>
      <c r="BJ4" s="102" t="s">
        <v>13</v>
      </c>
      <c r="BK4" s="102"/>
      <c r="BL4" s="102" t="s">
        <v>13</v>
      </c>
      <c r="BM4" s="102"/>
      <c r="BN4" s="102" t="s">
        <v>13</v>
      </c>
      <c r="BO4" s="102"/>
      <c r="BP4" s="102" t="s">
        <v>13</v>
      </c>
      <c r="BQ4" s="102"/>
      <c r="BR4" s="102" t="s">
        <v>13</v>
      </c>
      <c r="BS4" s="102"/>
      <c r="BT4" s="102" t="s">
        <v>13</v>
      </c>
      <c r="BU4" s="102"/>
      <c r="BV4" s="102" t="s">
        <v>13</v>
      </c>
      <c r="BW4" s="102"/>
      <c r="BX4" s="102" t="s">
        <v>13</v>
      </c>
      <c r="BY4" s="102" t="s">
        <v>250</v>
      </c>
      <c r="BZ4" s="102" t="s">
        <v>13</v>
      </c>
      <c r="CA4" s="102"/>
      <c r="CB4" s="102" t="s">
        <v>93</v>
      </c>
      <c r="CC4" s="102"/>
      <c r="CD4" s="102" t="s">
        <v>13</v>
      </c>
      <c r="CE4" s="102"/>
      <c r="CF4" s="102" t="s">
        <v>93</v>
      </c>
      <c r="CG4" s="102" t="s">
        <v>249</v>
      </c>
      <c r="CH4" s="102" t="s">
        <v>93</v>
      </c>
      <c r="CI4" s="102"/>
      <c r="CJ4" s="102" t="s">
        <v>13</v>
      </c>
      <c r="CK4" s="102"/>
      <c r="CL4" s="102" t="s">
        <v>13</v>
      </c>
      <c r="CM4" s="102"/>
      <c r="CN4" s="102" t="s">
        <v>13</v>
      </c>
      <c r="CO4" s="102"/>
      <c r="CP4" s="102" t="s">
        <v>13</v>
      </c>
      <c r="CQ4" s="102"/>
      <c r="CR4" s="102" t="s">
        <v>93</v>
      </c>
      <c r="CS4" s="102"/>
      <c r="CT4" s="102" t="s">
        <v>13</v>
      </c>
      <c r="CU4" s="102"/>
      <c r="CV4" s="102" t="s">
        <v>13</v>
      </c>
      <c r="CW4" s="102"/>
      <c r="CX4" s="102" t="s">
        <v>13</v>
      </c>
      <c r="CY4" s="102"/>
      <c r="CZ4" s="102" t="s">
        <v>13</v>
      </c>
      <c r="DA4" s="102"/>
      <c r="DB4" s="102" t="s">
        <v>13</v>
      </c>
      <c r="DC4" s="102"/>
      <c r="DD4" s="102" t="s">
        <v>13</v>
      </c>
      <c r="DE4" s="102"/>
      <c r="DF4" s="102" t="s">
        <v>13</v>
      </c>
      <c r="DG4" s="102"/>
      <c r="DH4" s="102" t="s">
        <v>13</v>
      </c>
      <c r="DI4" s="102"/>
      <c r="DJ4" s="102" t="s">
        <v>13</v>
      </c>
      <c r="DK4" s="102"/>
      <c r="DL4" s="102" t="s">
        <v>13</v>
      </c>
      <c r="DM4" s="102" t="s">
        <v>251</v>
      </c>
      <c r="DN4" s="102" t="s">
        <v>13</v>
      </c>
      <c r="DO4" s="102"/>
      <c r="DP4" s="102" t="s">
        <v>13</v>
      </c>
      <c r="DQ4" s="102"/>
      <c r="DR4" s="102" t="s">
        <v>13</v>
      </c>
      <c r="DS4" s="102"/>
      <c r="DT4" s="102" t="s">
        <v>93</v>
      </c>
      <c r="DU4" s="102"/>
      <c r="DV4" s="102" t="s">
        <v>13</v>
      </c>
      <c r="DW4" s="102"/>
      <c r="DX4" s="102" t="s">
        <v>13</v>
      </c>
      <c r="DY4" s="102"/>
      <c r="DZ4" s="102" t="s">
        <v>13</v>
      </c>
      <c r="EA4" s="102"/>
      <c r="EB4" s="102" t="s">
        <v>13</v>
      </c>
      <c r="EC4" s="102"/>
      <c r="ED4" s="102" t="s">
        <v>13</v>
      </c>
      <c r="EE4" s="102"/>
      <c r="EF4" s="102" t="s">
        <v>13</v>
      </c>
      <c r="EG4" s="102"/>
      <c r="EH4" s="102" t="s">
        <v>93</v>
      </c>
      <c r="EI4" s="102" t="s">
        <v>252</v>
      </c>
      <c r="EJ4" s="102" t="s">
        <v>93</v>
      </c>
      <c r="EK4" s="102" t="s">
        <v>253</v>
      </c>
      <c r="EL4" s="102" t="s">
        <v>13</v>
      </c>
      <c r="EM4" s="102"/>
      <c r="EN4" s="102" t="s">
        <v>13</v>
      </c>
      <c r="EO4" s="102"/>
      <c r="EP4" s="102" t="s">
        <v>13</v>
      </c>
      <c r="EQ4" s="102"/>
      <c r="ER4" s="102" t="s">
        <v>13</v>
      </c>
      <c r="ES4" s="102" t="s">
        <v>254</v>
      </c>
      <c r="ET4" s="102" t="s">
        <v>13</v>
      </c>
      <c r="EU4" s="102"/>
      <c r="EV4" s="102" t="s">
        <v>93</v>
      </c>
      <c r="EW4" s="102"/>
      <c r="EX4" s="102" t="s">
        <v>93</v>
      </c>
      <c r="EY4" s="102"/>
      <c r="EZ4" s="102" t="s">
        <v>93</v>
      </c>
      <c r="FA4" s="102"/>
      <c r="FB4" s="102" t="s">
        <v>255</v>
      </c>
    </row>
    <row r="5" spans="1:158" ht="83.1" customHeight="1" x14ac:dyDescent="0.2">
      <c r="A5" s="101">
        <v>274</v>
      </c>
      <c r="B5" s="102" t="s">
        <v>256</v>
      </c>
      <c r="C5" s="102" t="s">
        <v>905</v>
      </c>
      <c r="D5" s="102" t="s">
        <v>257</v>
      </c>
      <c r="E5" s="102"/>
      <c r="F5" s="102" t="s">
        <v>258</v>
      </c>
      <c r="G5" s="102" t="s">
        <v>259</v>
      </c>
      <c r="H5" s="102"/>
      <c r="I5" s="102"/>
      <c r="J5" s="102"/>
      <c r="K5" s="102" t="s">
        <v>13</v>
      </c>
      <c r="L5" s="102" t="s">
        <v>260</v>
      </c>
      <c r="M5" s="102" t="s">
        <v>261</v>
      </c>
      <c r="N5" s="102" t="s">
        <v>922</v>
      </c>
      <c r="O5" s="102" t="s">
        <v>13</v>
      </c>
      <c r="P5" s="102"/>
      <c r="Q5" s="102" t="s">
        <v>13</v>
      </c>
      <c r="R5" s="102"/>
      <c r="S5" s="102" t="s">
        <v>13</v>
      </c>
      <c r="T5" s="102"/>
      <c r="U5" s="102"/>
      <c r="V5" s="102" t="s">
        <v>93</v>
      </c>
      <c r="W5" s="102"/>
      <c r="X5" s="102" t="s">
        <v>13</v>
      </c>
      <c r="Y5" s="102"/>
      <c r="Z5" s="102" t="s">
        <v>13</v>
      </c>
      <c r="AA5" s="102"/>
      <c r="AB5" s="102" t="s">
        <v>13</v>
      </c>
      <c r="AC5" s="102"/>
      <c r="AD5" s="102" t="s">
        <v>13</v>
      </c>
      <c r="AE5" s="102"/>
      <c r="AF5" s="102" t="s">
        <v>13</v>
      </c>
      <c r="AG5" s="102"/>
      <c r="AH5" s="102" t="s">
        <v>13</v>
      </c>
      <c r="AI5" s="102"/>
      <c r="AJ5" s="102" t="s">
        <v>13</v>
      </c>
      <c r="AK5" s="102"/>
      <c r="AL5" s="102" t="s">
        <v>13</v>
      </c>
      <c r="AM5" s="102"/>
      <c r="AN5" s="102" t="s">
        <v>13</v>
      </c>
      <c r="AO5" s="102"/>
      <c r="AP5" s="102" t="s">
        <v>13</v>
      </c>
      <c r="AQ5" s="102"/>
      <c r="AR5" s="102" t="s">
        <v>13</v>
      </c>
      <c r="AS5" s="102"/>
      <c r="AT5" s="102" t="s">
        <v>13</v>
      </c>
      <c r="AU5" s="102"/>
      <c r="AV5" s="102" t="s">
        <v>13</v>
      </c>
      <c r="AW5" s="102"/>
      <c r="AX5" s="102" t="s">
        <v>13</v>
      </c>
      <c r="AY5" s="102"/>
      <c r="AZ5" s="102" t="s">
        <v>13</v>
      </c>
      <c r="BA5" s="102"/>
      <c r="BB5" s="102" t="s">
        <v>13</v>
      </c>
      <c r="BC5" s="102"/>
      <c r="BD5" s="102" t="s">
        <v>13</v>
      </c>
      <c r="BE5" s="102"/>
      <c r="BF5" s="102" t="s">
        <v>13</v>
      </c>
      <c r="BG5" s="102"/>
      <c r="BH5" s="102" t="s">
        <v>13</v>
      </c>
      <c r="BI5" s="102"/>
      <c r="BJ5" s="102" t="s">
        <v>13</v>
      </c>
      <c r="BK5" s="102"/>
      <c r="BL5" s="102" t="s">
        <v>13</v>
      </c>
      <c r="BM5" s="102"/>
      <c r="BN5" s="102" t="s">
        <v>13</v>
      </c>
      <c r="BO5" s="102"/>
      <c r="BP5" s="102" t="s">
        <v>13</v>
      </c>
      <c r="BQ5" s="102"/>
      <c r="BR5" s="102" t="s">
        <v>13</v>
      </c>
      <c r="BS5" s="102"/>
      <c r="BT5" s="102" t="s">
        <v>13</v>
      </c>
      <c r="BU5" s="102"/>
      <c r="BV5" s="102" t="s">
        <v>13</v>
      </c>
      <c r="BW5" s="102"/>
      <c r="BX5" s="102" t="s">
        <v>93</v>
      </c>
      <c r="BY5" s="102"/>
      <c r="BZ5" s="102" t="s">
        <v>13</v>
      </c>
      <c r="CA5" s="102"/>
      <c r="CB5" s="102" t="s">
        <v>93</v>
      </c>
      <c r="CC5" s="102"/>
      <c r="CD5" s="102" t="s">
        <v>13</v>
      </c>
      <c r="CE5" s="102"/>
      <c r="CF5" s="102" t="s">
        <v>13</v>
      </c>
      <c r="CG5" s="102"/>
      <c r="CH5" s="102" t="s">
        <v>93</v>
      </c>
      <c r="CI5" s="102"/>
      <c r="CJ5" s="102" t="s">
        <v>13</v>
      </c>
      <c r="CK5" s="102"/>
      <c r="CL5" s="102" t="s">
        <v>13</v>
      </c>
      <c r="CM5" s="102"/>
      <c r="CN5" s="102" t="s">
        <v>13</v>
      </c>
      <c r="CO5" s="102"/>
      <c r="CP5" s="102" t="s">
        <v>13</v>
      </c>
      <c r="CQ5" s="102"/>
      <c r="CR5" s="102" t="s">
        <v>93</v>
      </c>
      <c r="CS5" s="102"/>
      <c r="CT5" s="102" t="s">
        <v>13</v>
      </c>
      <c r="CU5" s="102"/>
      <c r="CV5" s="102" t="s">
        <v>13</v>
      </c>
      <c r="CW5" s="102"/>
      <c r="CX5" s="102" t="s">
        <v>13</v>
      </c>
      <c r="CY5" s="102"/>
      <c r="CZ5" s="102" t="s">
        <v>13</v>
      </c>
      <c r="DA5" s="102"/>
      <c r="DB5" s="102" t="s">
        <v>13</v>
      </c>
      <c r="DC5" s="102"/>
      <c r="DD5" s="102" t="s">
        <v>13</v>
      </c>
      <c r="DE5" s="102"/>
      <c r="DF5" s="102" t="s">
        <v>13</v>
      </c>
      <c r="DG5" s="102"/>
      <c r="DH5" s="102" t="s">
        <v>13</v>
      </c>
      <c r="DI5" s="102"/>
      <c r="DJ5" s="102" t="s">
        <v>13</v>
      </c>
      <c r="DK5" s="102"/>
      <c r="DL5" s="102" t="s">
        <v>93</v>
      </c>
      <c r="DM5" s="102"/>
      <c r="DN5" s="102" t="s">
        <v>13</v>
      </c>
      <c r="DO5" s="102"/>
      <c r="DP5" s="102" t="s">
        <v>13</v>
      </c>
      <c r="DQ5" s="102"/>
      <c r="DR5" s="102" t="s">
        <v>13</v>
      </c>
      <c r="DS5" s="102"/>
      <c r="DT5" s="102" t="s">
        <v>93</v>
      </c>
      <c r="DU5" s="102"/>
      <c r="DV5" s="102" t="s">
        <v>13</v>
      </c>
      <c r="DW5" s="102"/>
      <c r="DX5" s="102" t="s">
        <v>13</v>
      </c>
      <c r="DY5" s="102"/>
      <c r="DZ5" s="102" t="s">
        <v>13</v>
      </c>
      <c r="EA5" s="102"/>
      <c r="EB5" s="102" t="s">
        <v>13</v>
      </c>
      <c r="EC5" s="102"/>
      <c r="ED5" s="102" t="s">
        <v>13</v>
      </c>
      <c r="EE5" s="102"/>
      <c r="EF5" s="102" t="s">
        <v>13</v>
      </c>
      <c r="EG5" s="102"/>
      <c r="EH5" s="102" t="s">
        <v>13</v>
      </c>
      <c r="EI5" s="102"/>
      <c r="EJ5" s="102" t="s">
        <v>13</v>
      </c>
      <c r="EK5" s="102"/>
      <c r="EL5" s="102" t="s">
        <v>13</v>
      </c>
      <c r="EM5" s="102"/>
      <c r="EN5" s="102" t="s">
        <v>13</v>
      </c>
      <c r="EO5" s="102"/>
      <c r="EP5" s="102" t="s">
        <v>13</v>
      </c>
      <c r="EQ5" s="102"/>
      <c r="ER5" s="102" t="s">
        <v>93</v>
      </c>
      <c r="ES5" s="102"/>
      <c r="ET5" s="102" t="s">
        <v>13</v>
      </c>
      <c r="EU5" s="102"/>
      <c r="EV5" s="102" t="s">
        <v>93</v>
      </c>
      <c r="EW5" s="102"/>
      <c r="EX5" s="102" t="s">
        <v>93</v>
      </c>
      <c r="EY5" s="102"/>
      <c r="EZ5" s="102" t="s">
        <v>93</v>
      </c>
      <c r="FA5" s="102"/>
      <c r="FB5" s="102"/>
    </row>
    <row r="6" spans="1:158" ht="83.1" customHeight="1" x14ac:dyDescent="0.2">
      <c r="A6" s="101">
        <v>279</v>
      </c>
      <c r="B6" s="102" t="s">
        <v>262</v>
      </c>
      <c r="C6" s="102" t="s">
        <v>906</v>
      </c>
      <c r="D6" s="102" t="s">
        <v>257</v>
      </c>
      <c r="E6" s="102"/>
      <c r="F6" s="102" t="s">
        <v>258</v>
      </c>
      <c r="G6" s="102" t="s">
        <v>263</v>
      </c>
      <c r="H6" s="102"/>
      <c r="I6" s="102"/>
      <c r="J6" s="102"/>
      <c r="K6" s="102" t="s">
        <v>13</v>
      </c>
      <c r="L6" s="102" t="s">
        <v>264</v>
      </c>
      <c r="M6" s="102" t="s">
        <v>265</v>
      </c>
      <c r="N6" s="102" t="s">
        <v>921</v>
      </c>
      <c r="O6" s="102" t="s">
        <v>13</v>
      </c>
      <c r="P6" s="102"/>
      <c r="Q6" s="102" t="s">
        <v>13</v>
      </c>
      <c r="R6" s="102"/>
      <c r="S6" s="102" t="s">
        <v>13</v>
      </c>
      <c r="T6" s="102"/>
      <c r="U6" s="102" t="s">
        <v>266</v>
      </c>
      <c r="V6" s="102" t="s">
        <v>93</v>
      </c>
      <c r="W6" s="102"/>
      <c r="X6" s="102" t="s">
        <v>13</v>
      </c>
      <c r="Y6" s="102"/>
      <c r="Z6" s="102" t="s">
        <v>13</v>
      </c>
      <c r="AA6" s="102"/>
      <c r="AB6" s="102" t="s">
        <v>13</v>
      </c>
      <c r="AC6" s="102"/>
      <c r="AD6" s="102" t="s">
        <v>13</v>
      </c>
      <c r="AE6" s="102"/>
      <c r="AF6" s="102" t="s">
        <v>13</v>
      </c>
      <c r="AG6" s="102"/>
      <c r="AH6" s="102" t="s">
        <v>13</v>
      </c>
      <c r="AI6" s="102"/>
      <c r="AJ6" s="102" t="s">
        <v>13</v>
      </c>
      <c r="AK6" s="102"/>
      <c r="AL6" s="102" t="s">
        <v>13</v>
      </c>
      <c r="AM6" s="102"/>
      <c r="AN6" s="102" t="s">
        <v>13</v>
      </c>
      <c r="AO6" s="102"/>
      <c r="AP6" s="102" t="s">
        <v>13</v>
      </c>
      <c r="AQ6" s="102"/>
      <c r="AR6" s="102" t="s">
        <v>13</v>
      </c>
      <c r="AS6" s="102"/>
      <c r="AT6" s="102" t="s">
        <v>13</v>
      </c>
      <c r="AU6" s="102"/>
      <c r="AV6" s="102" t="s">
        <v>13</v>
      </c>
      <c r="AW6" s="102"/>
      <c r="AX6" s="102" t="s">
        <v>13</v>
      </c>
      <c r="AY6" s="102"/>
      <c r="AZ6" s="102" t="s">
        <v>13</v>
      </c>
      <c r="BA6" s="102"/>
      <c r="BB6" s="102" t="s">
        <v>13</v>
      </c>
      <c r="BC6" s="102"/>
      <c r="BD6" s="102" t="s">
        <v>13</v>
      </c>
      <c r="BE6" s="102"/>
      <c r="BF6" s="102" t="s">
        <v>13</v>
      </c>
      <c r="BG6" s="102"/>
      <c r="BH6" s="102" t="s">
        <v>13</v>
      </c>
      <c r="BI6" s="102"/>
      <c r="BJ6" s="102" t="s">
        <v>13</v>
      </c>
      <c r="BK6" s="102"/>
      <c r="BL6" s="102" t="s">
        <v>13</v>
      </c>
      <c r="BM6" s="102"/>
      <c r="BN6" s="102" t="s">
        <v>13</v>
      </c>
      <c r="BO6" s="102"/>
      <c r="BP6" s="102" t="s">
        <v>13</v>
      </c>
      <c r="BQ6" s="102"/>
      <c r="BR6" s="102" t="s">
        <v>13</v>
      </c>
      <c r="BS6" s="102"/>
      <c r="BT6" s="102" t="s">
        <v>13</v>
      </c>
      <c r="BU6" s="102"/>
      <c r="BV6" s="102" t="s">
        <v>13</v>
      </c>
      <c r="BW6" s="102"/>
      <c r="BX6" s="102" t="s">
        <v>93</v>
      </c>
      <c r="BY6" s="102"/>
      <c r="BZ6" s="102" t="s">
        <v>13</v>
      </c>
      <c r="CA6" s="102"/>
      <c r="CB6" s="102" t="s">
        <v>93</v>
      </c>
      <c r="CC6" s="102"/>
      <c r="CD6" s="102" t="s">
        <v>13</v>
      </c>
      <c r="CE6" s="102"/>
      <c r="CF6" s="102" t="s">
        <v>13</v>
      </c>
      <c r="CG6" s="102"/>
      <c r="CH6" s="102" t="s">
        <v>93</v>
      </c>
      <c r="CI6" s="102"/>
      <c r="CJ6" s="102" t="s">
        <v>13</v>
      </c>
      <c r="CK6" s="102"/>
      <c r="CL6" s="102" t="s">
        <v>13</v>
      </c>
      <c r="CM6" s="102"/>
      <c r="CN6" s="102" t="s">
        <v>13</v>
      </c>
      <c r="CO6" s="102"/>
      <c r="CP6" s="102" t="s">
        <v>13</v>
      </c>
      <c r="CQ6" s="102"/>
      <c r="CR6" s="102" t="s">
        <v>93</v>
      </c>
      <c r="CS6" s="102"/>
      <c r="CT6" s="102" t="s">
        <v>13</v>
      </c>
      <c r="CU6" s="102"/>
      <c r="CV6" s="102" t="s">
        <v>13</v>
      </c>
      <c r="CW6" s="102"/>
      <c r="CX6" s="102" t="s">
        <v>13</v>
      </c>
      <c r="CY6" s="102"/>
      <c r="CZ6" s="102" t="s">
        <v>13</v>
      </c>
      <c r="DA6" s="102"/>
      <c r="DB6" s="102" t="s">
        <v>13</v>
      </c>
      <c r="DC6" s="102"/>
      <c r="DD6" s="102" t="s">
        <v>13</v>
      </c>
      <c r="DE6" s="102"/>
      <c r="DF6" s="102" t="s">
        <v>13</v>
      </c>
      <c r="DG6" s="102"/>
      <c r="DH6" s="102" t="s">
        <v>13</v>
      </c>
      <c r="DI6" s="102"/>
      <c r="DJ6" s="102" t="s">
        <v>13</v>
      </c>
      <c r="DK6" s="102"/>
      <c r="DL6" s="102" t="s">
        <v>93</v>
      </c>
      <c r="DM6" s="102"/>
      <c r="DN6" s="102" t="s">
        <v>13</v>
      </c>
      <c r="DO6" s="102"/>
      <c r="DP6" s="102" t="s">
        <v>13</v>
      </c>
      <c r="DQ6" s="102"/>
      <c r="DR6" s="102" t="s">
        <v>13</v>
      </c>
      <c r="DS6" s="102"/>
      <c r="DT6" s="102" t="s">
        <v>93</v>
      </c>
      <c r="DU6" s="102"/>
      <c r="DV6" s="102" t="s">
        <v>13</v>
      </c>
      <c r="DW6" s="102"/>
      <c r="DX6" s="102" t="s">
        <v>13</v>
      </c>
      <c r="DY6" s="102"/>
      <c r="DZ6" s="102" t="s">
        <v>13</v>
      </c>
      <c r="EA6" s="102"/>
      <c r="EB6" s="102" t="s">
        <v>13</v>
      </c>
      <c r="EC6" s="102"/>
      <c r="ED6" s="102" t="s">
        <v>13</v>
      </c>
      <c r="EE6" s="102"/>
      <c r="EF6" s="102" t="s">
        <v>13</v>
      </c>
      <c r="EG6" s="102"/>
      <c r="EH6" s="102" t="s">
        <v>13</v>
      </c>
      <c r="EI6" s="102"/>
      <c r="EJ6" s="102" t="s">
        <v>13</v>
      </c>
      <c r="EK6" s="102"/>
      <c r="EL6" s="102" t="s">
        <v>13</v>
      </c>
      <c r="EM6" s="102"/>
      <c r="EN6" s="102" t="s">
        <v>13</v>
      </c>
      <c r="EO6" s="102"/>
      <c r="EP6" s="102" t="s">
        <v>13</v>
      </c>
      <c r="EQ6" s="102"/>
      <c r="ER6" s="102" t="s">
        <v>93</v>
      </c>
      <c r="ES6" s="102"/>
      <c r="ET6" s="102" t="s">
        <v>13</v>
      </c>
      <c r="EU6" s="102"/>
      <c r="EV6" s="102" t="s">
        <v>93</v>
      </c>
      <c r="EW6" s="102"/>
      <c r="EX6" s="102" t="s">
        <v>93</v>
      </c>
      <c r="EY6" s="102"/>
      <c r="EZ6" s="102" t="s">
        <v>93</v>
      </c>
      <c r="FA6" s="102"/>
      <c r="FB6" s="102"/>
    </row>
    <row r="7" spans="1:158" ht="83.1" customHeight="1" x14ac:dyDescent="0.2">
      <c r="A7" s="101">
        <v>288</v>
      </c>
      <c r="B7" s="102" t="s">
        <v>267</v>
      </c>
      <c r="C7" s="102" t="s">
        <v>907</v>
      </c>
      <c r="D7" s="102" t="s">
        <v>37</v>
      </c>
      <c r="E7" s="102"/>
      <c r="F7" s="102" t="s">
        <v>244</v>
      </c>
      <c r="G7" s="102" t="s">
        <v>268</v>
      </c>
      <c r="H7" s="102" t="s">
        <v>93</v>
      </c>
      <c r="I7" s="102"/>
      <c r="J7" s="102" t="s">
        <v>269</v>
      </c>
      <c r="K7" s="102"/>
      <c r="L7" s="102"/>
      <c r="M7" s="102"/>
      <c r="N7" s="102" t="s">
        <v>920</v>
      </c>
      <c r="O7" s="102" t="s">
        <v>93</v>
      </c>
      <c r="P7" s="102" t="s">
        <v>270</v>
      </c>
      <c r="Q7" s="102" t="s">
        <v>93</v>
      </c>
      <c r="R7" s="102" t="s">
        <v>271</v>
      </c>
      <c r="S7" s="102" t="s">
        <v>93</v>
      </c>
      <c r="T7" s="102" t="s">
        <v>271</v>
      </c>
      <c r="U7" s="102" t="s">
        <v>272</v>
      </c>
      <c r="V7" s="102" t="s">
        <v>13</v>
      </c>
      <c r="W7" s="102" t="s">
        <v>273</v>
      </c>
      <c r="X7" s="102" t="s">
        <v>93</v>
      </c>
      <c r="Y7" s="102" t="s">
        <v>274</v>
      </c>
      <c r="Z7" s="102" t="s">
        <v>93</v>
      </c>
      <c r="AA7" s="102" t="s">
        <v>275</v>
      </c>
      <c r="AB7" s="102" t="s">
        <v>93</v>
      </c>
      <c r="AC7" s="102" t="s">
        <v>275</v>
      </c>
      <c r="AD7" s="102" t="s">
        <v>93</v>
      </c>
      <c r="AE7" s="102" t="s">
        <v>275</v>
      </c>
      <c r="AF7" s="102" t="s">
        <v>93</v>
      </c>
      <c r="AG7" s="102" t="s">
        <v>275</v>
      </c>
      <c r="AH7" s="102" t="s">
        <v>93</v>
      </c>
      <c r="AI7" s="102" t="s">
        <v>275</v>
      </c>
      <c r="AJ7" s="102" t="s">
        <v>93</v>
      </c>
      <c r="AK7" s="102" t="s">
        <v>275</v>
      </c>
      <c r="AL7" s="102" t="s">
        <v>93</v>
      </c>
      <c r="AM7" s="102" t="s">
        <v>275</v>
      </c>
      <c r="AN7" s="102" t="s">
        <v>93</v>
      </c>
      <c r="AO7" s="102" t="s">
        <v>275</v>
      </c>
      <c r="AP7" s="102" t="s">
        <v>93</v>
      </c>
      <c r="AQ7" s="102" t="s">
        <v>275</v>
      </c>
      <c r="AR7" s="102" t="s">
        <v>93</v>
      </c>
      <c r="AS7" s="102" t="s">
        <v>275</v>
      </c>
      <c r="AT7" s="102" t="s">
        <v>93</v>
      </c>
      <c r="AU7" s="102" t="s">
        <v>276</v>
      </c>
      <c r="AV7" s="102" t="s">
        <v>93</v>
      </c>
      <c r="AW7" s="102" t="s">
        <v>275</v>
      </c>
      <c r="AX7" s="102" t="s">
        <v>93</v>
      </c>
      <c r="AY7" s="102" t="s">
        <v>275</v>
      </c>
      <c r="AZ7" s="102" t="s">
        <v>93</v>
      </c>
      <c r="BA7" s="102" t="s">
        <v>275</v>
      </c>
      <c r="BB7" s="102" t="s">
        <v>93</v>
      </c>
      <c r="BC7" s="102" t="s">
        <v>275</v>
      </c>
      <c r="BD7" s="102" t="s">
        <v>93</v>
      </c>
      <c r="BE7" s="102" t="s">
        <v>275</v>
      </c>
      <c r="BF7" s="102" t="s">
        <v>93</v>
      </c>
      <c r="BG7" s="102" t="s">
        <v>275</v>
      </c>
      <c r="BH7" s="102" t="s">
        <v>93</v>
      </c>
      <c r="BI7" s="102" t="s">
        <v>275</v>
      </c>
      <c r="BJ7" s="102" t="s">
        <v>93</v>
      </c>
      <c r="BK7" s="102" t="s">
        <v>275</v>
      </c>
      <c r="BL7" s="102" t="s">
        <v>93</v>
      </c>
      <c r="BM7" s="102" t="s">
        <v>275</v>
      </c>
      <c r="BN7" s="102" t="s">
        <v>93</v>
      </c>
      <c r="BO7" s="102" t="s">
        <v>275</v>
      </c>
      <c r="BP7" s="102" t="s">
        <v>93</v>
      </c>
      <c r="BQ7" s="102" t="s">
        <v>275</v>
      </c>
      <c r="BR7" s="102" t="s">
        <v>93</v>
      </c>
      <c r="BS7" s="102" t="s">
        <v>275</v>
      </c>
      <c r="BT7" s="102" t="s">
        <v>93</v>
      </c>
      <c r="BU7" s="102" t="s">
        <v>275</v>
      </c>
      <c r="BV7" s="102" t="s">
        <v>93</v>
      </c>
      <c r="BW7" s="102" t="s">
        <v>275</v>
      </c>
      <c r="BX7" s="102" t="s">
        <v>13</v>
      </c>
      <c r="BY7" s="102" t="s">
        <v>275</v>
      </c>
      <c r="BZ7" s="102" t="s">
        <v>93</v>
      </c>
      <c r="CA7" s="102" t="s">
        <v>275</v>
      </c>
      <c r="CB7" s="102" t="s">
        <v>13</v>
      </c>
      <c r="CC7" s="102" t="s">
        <v>275</v>
      </c>
      <c r="CD7" s="102" t="s">
        <v>93</v>
      </c>
      <c r="CE7" s="102" t="s">
        <v>275</v>
      </c>
      <c r="CF7" s="102" t="s">
        <v>93</v>
      </c>
      <c r="CG7" s="102" t="s">
        <v>275</v>
      </c>
      <c r="CH7" s="102" t="s">
        <v>13</v>
      </c>
      <c r="CI7" s="102" t="s">
        <v>275</v>
      </c>
      <c r="CJ7" s="102" t="s">
        <v>93</v>
      </c>
      <c r="CK7" s="102" t="s">
        <v>275</v>
      </c>
      <c r="CL7" s="102" t="s">
        <v>93</v>
      </c>
      <c r="CM7" s="102" t="s">
        <v>275</v>
      </c>
      <c r="CN7" s="102" t="s">
        <v>93</v>
      </c>
      <c r="CO7" s="102" t="s">
        <v>275</v>
      </c>
      <c r="CP7" s="102" t="s">
        <v>93</v>
      </c>
      <c r="CQ7" s="102" t="s">
        <v>275</v>
      </c>
      <c r="CR7" s="102" t="s">
        <v>13</v>
      </c>
      <c r="CS7" s="102" t="s">
        <v>275</v>
      </c>
      <c r="CT7" s="102" t="s">
        <v>93</v>
      </c>
      <c r="CU7" s="102" t="s">
        <v>275</v>
      </c>
      <c r="CV7" s="102" t="s">
        <v>93</v>
      </c>
      <c r="CW7" s="102" t="s">
        <v>275</v>
      </c>
      <c r="CX7" s="102" t="s">
        <v>93</v>
      </c>
      <c r="CY7" s="102" t="s">
        <v>275</v>
      </c>
      <c r="CZ7" s="102" t="s">
        <v>93</v>
      </c>
      <c r="DA7" s="102" t="s">
        <v>275</v>
      </c>
      <c r="DB7" s="102" t="s">
        <v>93</v>
      </c>
      <c r="DC7" s="102" t="s">
        <v>275</v>
      </c>
      <c r="DD7" s="102" t="s">
        <v>93</v>
      </c>
      <c r="DE7" s="102" t="s">
        <v>275</v>
      </c>
      <c r="DF7" s="102" t="s">
        <v>93</v>
      </c>
      <c r="DG7" s="102" t="s">
        <v>275</v>
      </c>
      <c r="DH7" s="102" t="s">
        <v>93</v>
      </c>
      <c r="DI7" s="102" t="s">
        <v>275</v>
      </c>
      <c r="DJ7" s="102" t="s">
        <v>93</v>
      </c>
      <c r="DK7" s="102" t="s">
        <v>275</v>
      </c>
      <c r="DL7" s="102" t="s">
        <v>13</v>
      </c>
      <c r="DM7" s="102" t="s">
        <v>277</v>
      </c>
      <c r="DN7" s="102" t="s">
        <v>93</v>
      </c>
      <c r="DO7" s="102" t="s">
        <v>277</v>
      </c>
      <c r="DP7" s="102" t="s">
        <v>93</v>
      </c>
      <c r="DQ7" s="102" t="s">
        <v>277</v>
      </c>
      <c r="DR7" s="102" t="s">
        <v>93</v>
      </c>
      <c r="DS7" s="102" t="s">
        <v>277</v>
      </c>
      <c r="DT7" s="102" t="s">
        <v>13</v>
      </c>
      <c r="DU7" s="102" t="s">
        <v>277</v>
      </c>
      <c r="DV7" s="102" t="s">
        <v>93</v>
      </c>
      <c r="DW7" s="102" t="s">
        <v>277</v>
      </c>
      <c r="DX7" s="102" t="s">
        <v>93</v>
      </c>
      <c r="DY7" s="102" t="s">
        <v>277</v>
      </c>
      <c r="DZ7" s="102" t="s">
        <v>93</v>
      </c>
      <c r="EA7" s="102" t="s">
        <v>277</v>
      </c>
      <c r="EB7" s="102" t="s">
        <v>93</v>
      </c>
      <c r="EC7" s="102" t="s">
        <v>277</v>
      </c>
      <c r="ED7" s="102" t="s">
        <v>93</v>
      </c>
      <c r="EE7" s="102" t="s">
        <v>277</v>
      </c>
      <c r="EF7" s="102" t="s">
        <v>93</v>
      </c>
      <c r="EG7" s="102" t="s">
        <v>277</v>
      </c>
      <c r="EH7" s="102" t="s">
        <v>93</v>
      </c>
      <c r="EI7" s="102" t="s">
        <v>277</v>
      </c>
      <c r="EJ7" s="102" t="s">
        <v>93</v>
      </c>
      <c r="EK7" s="102" t="s">
        <v>277</v>
      </c>
      <c r="EL7" s="102" t="s">
        <v>93</v>
      </c>
      <c r="EM7" s="102" t="s">
        <v>277</v>
      </c>
      <c r="EN7" s="102" t="s">
        <v>93</v>
      </c>
      <c r="EO7" s="102" t="s">
        <v>277</v>
      </c>
      <c r="EP7" s="102" t="s">
        <v>93</v>
      </c>
      <c r="EQ7" s="102" t="s">
        <v>277</v>
      </c>
      <c r="ER7" s="102" t="s">
        <v>13</v>
      </c>
      <c r="ES7" s="102" t="s">
        <v>277</v>
      </c>
      <c r="ET7" s="102" t="s">
        <v>93</v>
      </c>
      <c r="EU7" s="102" t="s">
        <v>278</v>
      </c>
      <c r="EV7" s="102" t="s">
        <v>13</v>
      </c>
      <c r="EW7" s="102" t="s">
        <v>279</v>
      </c>
      <c r="EX7" s="102" t="s">
        <v>13</v>
      </c>
      <c r="EY7" s="102" t="s">
        <v>278</v>
      </c>
      <c r="EZ7" s="102" t="s">
        <v>13</v>
      </c>
      <c r="FA7" s="102" t="s">
        <v>279</v>
      </c>
      <c r="FB7" s="102" t="s">
        <v>280</v>
      </c>
    </row>
    <row r="8" spans="1:158" ht="83.1" customHeight="1" x14ac:dyDescent="0.2">
      <c r="A8" s="101">
        <v>289</v>
      </c>
      <c r="B8" s="102" t="s">
        <v>281</v>
      </c>
      <c r="C8" s="102" t="s">
        <v>908</v>
      </c>
      <c r="D8" s="102" t="s">
        <v>37</v>
      </c>
      <c r="E8" s="102"/>
      <c r="F8" s="102" t="s">
        <v>244</v>
      </c>
      <c r="G8" s="102" t="s">
        <v>282</v>
      </c>
      <c r="H8" s="102" t="s">
        <v>13</v>
      </c>
      <c r="I8" s="102" t="s">
        <v>283</v>
      </c>
      <c r="J8" s="102"/>
      <c r="K8" s="102"/>
      <c r="L8" s="102"/>
      <c r="M8" s="102"/>
      <c r="N8" s="102" t="s">
        <v>284</v>
      </c>
      <c r="O8" s="102" t="s">
        <v>93</v>
      </c>
      <c r="P8" s="102" t="s">
        <v>285</v>
      </c>
      <c r="Q8" s="102" t="s">
        <v>13</v>
      </c>
      <c r="R8" s="102"/>
      <c r="S8" s="102" t="s">
        <v>13</v>
      </c>
      <c r="T8" s="102"/>
      <c r="U8" s="102"/>
      <c r="V8" s="102" t="s">
        <v>93</v>
      </c>
      <c r="W8" s="102"/>
      <c r="X8" s="102" t="s">
        <v>93</v>
      </c>
      <c r="Y8" s="102" t="s">
        <v>286</v>
      </c>
      <c r="Z8" s="102" t="s">
        <v>93</v>
      </c>
      <c r="AA8" s="102" t="s">
        <v>287</v>
      </c>
      <c r="AB8" s="102" t="s">
        <v>93</v>
      </c>
      <c r="AC8" s="102" t="s">
        <v>288</v>
      </c>
      <c r="AD8" s="102" t="s">
        <v>13</v>
      </c>
      <c r="AE8" s="102"/>
      <c r="AF8" s="102" t="s">
        <v>13</v>
      </c>
      <c r="AG8" s="102"/>
      <c r="AH8" s="102" t="s">
        <v>13</v>
      </c>
      <c r="AI8" s="102"/>
      <c r="AJ8" s="102" t="s">
        <v>13</v>
      </c>
      <c r="AK8" s="102"/>
      <c r="AL8" s="102" t="s">
        <v>93</v>
      </c>
      <c r="AM8" s="102" t="s">
        <v>288</v>
      </c>
      <c r="AN8" s="102" t="s">
        <v>13</v>
      </c>
      <c r="AO8" s="102"/>
      <c r="AP8" s="102" t="s">
        <v>13</v>
      </c>
      <c r="AQ8" s="102"/>
      <c r="AR8" s="102" t="s">
        <v>13</v>
      </c>
      <c r="AS8" s="102"/>
      <c r="AT8" s="102" t="s">
        <v>13</v>
      </c>
      <c r="AU8" s="102"/>
      <c r="AV8" s="102" t="s">
        <v>13</v>
      </c>
      <c r="AW8" s="102"/>
      <c r="AX8" s="102" t="s">
        <v>13</v>
      </c>
      <c r="AY8" s="102"/>
      <c r="AZ8" s="102" t="s">
        <v>13</v>
      </c>
      <c r="BA8" s="102"/>
      <c r="BB8" s="102" t="s">
        <v>13</v>
      </c>
      <c r="BC8" s="102"/>
      <c r="BD8" s="102" t="s">
        <v>13</v>
      </c>
      <c r="BE8" s="102"/>
      <c r="BF8" s="102" t="s">
        <v>13</v>
      </c>
      <c r="BG8" s="102"/>
      <c r="BH8" s="102" t="s">
        <v>93</v>
      </c>
      <c r="BI8" s="102" t="s">
        <v>289</v>
      </c>
      <c r="BJ8" s="102" t="s">
        <v>93</v>
      </c>
      <c r="BK8" s="102" t="s">
        <v>289</v>
      </c>
      <c r="BL8" s="102" t="s">
        <v>93</v>
      </c>
      <c r="BM8" s="102" t="s">
        <v>289</v>
      </c>
      <c r="BN8" s="102" t="s">
        <v>93</v>
      </c>
      <c r="BO8" s="102" t="s">
        <v>289</v>
      </c>
      <c r="BP8" s="102" t="s">
        <v>93</v>
      </c>
      <c r="BQ8" s="102" t="s">
        <v>289</v>
      </c>
      <c r="BR8" s="102" t="s">
        <v>93</v>
      </c>
      <c r="BS8" s="102" t="s">
        <v>289</v>
      </c>
      <c r="BT8" s="102" t="s">
        <v>93</v>
      </c>
      <c r="BU8" s="102" t="s">
        <v>289</v>
      </c>
      <c r="BV8" s="102" t="s">
        <v>93</v>
      </c>
      <c r="BW8" s="102" t="s">
        <v>289</v>
      </c>
      <c r="BX8" s="102" t="s">
        <v>13</v>
      </c>
      <c r="BY8" s="102" t="s">
        <v>290</v>
      </c>
      <c r="BZ8" s="102" t="s">
        <v>13</v>
      </c>
      <c r="CA8" s="102"/>
      <c r="CB8" s="102" t="s">
        <v>13</v>
      </c>
      <c r="CC8" s="102"/>
      <c r="CD8" s="102" t="s">
        <v>13</v>
      </c>
      <c r="CE8" s="102"/>
      <c r="CF8" s="102" t="s">
        <v>13</v>
      </c>
      <c r="CG8" s="102"/>
      <c r="CH8" s="102" t="s">
        <v>93</v>
      </c>
      <c r="CI8" s="102"/>
      <c r="CJ8" s="102" t="s">
        <v>13</v>
      </c>
      <c r="CK8" s="102"/>
      <c r="CL8" s="102" t="s">
        <v>13</v>
      </c>
      <c r="CM8" s="102"/>
      <c r="CN8" s="102" t="s">
        <v>13</v>
      </c>
      <c r="CO8" s="102"/>
      <c r="CP8" s="102" t="s">
        <v>13</v>
      </c>
      <c r="CQ8" s="102"/>
      <c r="CR8" s="102" t="s">
        <v>93</v>
      </c>
      <c r="CS8" s="102"/>
      <c r="CT8" s="102" t="s">
        <v>13</v>
      </c>
      <c r="CU8" s="102"/>
      <c r="CV8" s="102" t="s">
        <v>13</v>
      </c>
      <c r="CW8" s="102"/>
      <c r="CX8" s="102" t="s">
        <v>13</v>
      </c>
      <c r="CY8" s="102"/>
      <c r="CZ8" s="102" t="s">
        <v>13</v>
      </c>
      <c r="DA8" s="102"/>
      <c r="DB8" s="102" t="s">
        <v>13</v>
      </c>
      <c r="DC8" s="102"/>
      <c r="DD8" s="102" t="s">
        <v>13</v>
      </c>
      <c r="DE8" s="102"/>
      <c r="DF8" s="102" t="s">
        <v>13</v>
      </c>
      <c r="DG8" s="102"/>
      <c r="DH8" s="102" t="s">
        <v>13</v>
      </c>
      <c r="DI8" s="102"/>
      <c r="DJ8" s="102" t="s">
        <v>13</v>
      </c>
      <c r="DK8" s="102"/>
      <c r="DL8" s="102" t="s">
        <v>93</v>
      </c>
      <c r="DM8" s="102"/>
      <c r="DN8" s="102" t="s">
        <v>13</v>
      </c>
      <c r="DO8" s="102"/>
      <c r="DP8" s="102" t="s">
        <v>13</v>
      </c>
      <c r="DQ8" s="102"/>
      <c r="DR8" s="102" t="s">
        <v>13</v>
      </c>
      <c r="DS8" s="102"/>
      <c r="DT8" s="102" t="s">
        <v>93</v>
      </c>
      <c r="DU8" s="102"/>
      <c r="DV8" s="102" t="s">
        <v>13</v>
      </c>
      <c r="DW8" s="102"/>
      <c r="DX8" s="102" t="s">
        <v>13</v>
      </c>
      <c r="DY8" s="102"/>
      <c r="DZ8" s="102" t="s">
        <v>13</v>
      </c>
      <c r="EA8" s="102"/>
      <c r="EB8" s="102" t="s">
        <v>13</v>
      </c>
      <c r="EC8" s="102"/>
      <c r="ED8" s="102" t="s">
        <v>13</v>
      </c>
      <c r="EE8" s="102"/>
      <c r="EF8" s="102" t="s">
        <v>13</v>
      </c>
      <c r="EG8" s="102"/>
      <c r="EH8" s="102" t="s">
        <v>13</v>
      </c>
      <c r="EI8" s="102"/>
      <c r="EJ8" s="102" t="s">
        <v>13</v>
      </c>
      <c r="EK8" s="102"/>
      <c r="EL8" s="102" t="s">
        <v>13</v>
      </c>
      <c r="EM8" s="102"/>
      <c r="EN8" s="102" t="s">
        <v>93</v>
      </c>
      <c r="EO8" s="102" t="s">
        <v>291</v>
      </c>
      <c r="EP8" s="102" t="s">
        <v>93</v>
      </c>
      <c r="EQ8" s="102" t="s">
        <v>292</v>
      </c>
      <c r="ER8" s="102" t="s">
        <v>93</v>
      </c>
      <c r="ES8" s="102"/>
      <c r="ET8" s="102" t="s">
        <v>13</v>
      </c>
      <c r="EU8" s="102"/>
      <c r="EV8" s="102" t="s">
        <v>93</v>
      </c>
      <c r="EW8" s="102"/>
      <c r="EX8" s="102" t="s">
        <v>93</v>
      </c>
      <c r="EY8" s="102"/>
      <c r="EZ8" s="102" t="s">
        <v>93</v>
      </c>
      <c r="FA8" s="102"/>
      <c r="FB8" s="102" t="s">
        <v>293</v>
      </c>
    </row>
    <row r="9" spans="1:158" ht="83.1" customHeight="1" x14ac:dyDescent="0.2">
      <c r="A9" s="101">
        <v>296</v>
      </c>
      <c r="B9" s="102" t="s">
        <v>294</v>
      </c>
      <c r="C9" s="102" t="s">
        <v>909</v>
      </c>
      <c r="D9" s="102" t="s">
        <v>37</v>
      </c>
      <c r="E9" s="102"/>
      <c r="F9" s="102" t="s">
        <v>244</v>
      </c>
      <c r="G9" s="102" t="s">
        <v>295</v>
      </c>
      <c r="H9" s="102" t="s">
        <v>13</v>
      </c>
      <c r="I9" s="102" t="s">
        <v>296</v>
      </c>
      <c r="J9" s="102"/>
      <c r="K9" s="102"/>
      <c r="L9" s="102"/>
      <c r="M9" s="102"/>
      <c r="N9" s="102" t="s">
        <v>918</v>
      </c>
      <c r="O9" s="102" t="s">
        <v>13</v>
      </c>
      <c r="P9" s="102"/>
      <c r="Q9" s="102" t="s">
        <v>13</v>
      </c>
      <c r="R9" s="102"/>
      <c r="S9" s="102" t="s">
        <v>13</v>
      </c>
      <c r="T9" s="102"/>
      <c r="U9" s="102"/>
      <c r="V9" s="102" t="s">
        <v>93</v>
      </c>
      <c r="W9" s="102"/>
      <c r="X9" s="102" t="s">
        <v>93</v>
      </c>
      <c r="Y9" s="102" t="s">
        <v>297</v>
      </c>
      <c r="Z9" s="102" t="s">
        <v>93</v>
      </c>
      <c r="AA9" s="102" t="s">
        <v>298</v>
      </c>
      <c r="AB9" s="102" t="s">
        <v>93</v>
      </c>
      <c r="AC9" s="102" t="s">
        <v>299</v>
      </c>
      <c r="AD9" s="102" t="s">
        <v>13</v>
      </c>
      <c r="AE9" s="102"/>
      <c r="AF9" s="102" t="s">
        <v>13</v>
      </c>
      <c r="AG9" s="102"/>
      <c r="AH9" s="102" t="s">
        <v>13</v>
      </c>
      <c r="AI9" s="102"/>
      <c r="AJ9" s="102" t="s">
        <v>13</v>
      </c>
      <c r="AK9" s="102"/>
      <c r="AL9" s="102" t="s">
        <v>93</v>
      </c>
      <c r="AM9" s="102" t="s">
        <v>300</v>
      </c>
      <c r="AN9" s="102" t="s">
        <v>13</v>
      </c>
      <c r="AO9" s="102"/>
      <c r="AP9" s="102" t="s">
        <v>13</v>
      </c>
      <c r="AQ9" s="102"/>
      <c r="AR9" s="102" t="s">
        <v>93</v>
      </c>
      <c r="AS9" s="102" t="s">
        <v>301</v>
      </c>
      <c r="AT9" s="102" t="s">
        <v>13</v>
      </c>
      <c r="AU9" s="102"/>
      <c r="AV9" s="102" t="s">
        <v>13</v>
      </c>
      <c r="AW9" s="102"/>
      <c r="AX9" s="102" t="s">
        <v>13</v>
      </c>
      <c r="AY9" s="102"/>
      <c r="AZ9" s="102" t="s">
        <v>13</v>
      </c>
      <c r="BA9" s="102"/>
      <c r="BB9" s="102" t="s">
        <v>13</v>
      </c>
      <c r="BC9" s="102"/>
      <c r="BD9" s="102" t="s">
        <v>93</v>
      </c>
      <c r="BE9" s="102" t="s">
        <v>302</v>
      </c>
      <c r="BF9" s="102" t="s">
        <v>13</v>
      </c>
      <c r="BG9" s="102"/>
      <c r="BH9" s="102" t="s">
        <v>13</v>
      </c>
      <c r="BI9" s="102"/>
      <c r="BJ9" s="102" t="s">
        <v>13</v>
      </c>
      <c r="BK9" s="102"/>
      <c r="BL9" s="102" t="s">
        <v>93</v>
      </c>
      <c r="BM9" s="102" t="s">
        <v>303</v>
      </c>
      <c r="BN9" s="102" t="s">
        <v>93</v>
      </c>
      <c r="BO9" s="102" t="s">
        <v>304</v>
      </c>
      <c r="BP9" s="102" t="s">
        <v>13</v>
      </c>
      <c r="BQ9" s="102"/>
      <c r="BR9" s="102" t="s">
        <v>93</v>
      </c>
      <c r="BS9" s="102" t="s">
        <v>304</v>
      </c>
      <c r="BT9" s="102" t="s">
        <v>93</v>
      </c>
      <c r="BU9" s="102" t="s">
        <v>304</v>
      </c>
      <c r="BV9" s="102" t="s">
        <v>93</v>
      </c>
      <c r="BW9" s="102" t="s">
        <v>305</v>
      </c>
      <c r="BX9" s="102" t="s">
        <v>13</v>
      </c>
      <c r="BY9" s="102" t="s">
        <v>306</v>
      </c>
      <c r="BZ9" s="102" t="s">
        <v>13</v>
      </c>
      <c r="CA9" s="102"/>
      <c r="CB9" s="102" t="s">
        <v>13</v>
      </c>
      <c r="CC9" s="102"/>
      <c r="CD9" s="102" t="s">
        <v>13</v>
      </c>
      <c r="CE9" s="102"/>
      <c r="CF9" s="102" t="s">
        <v>93</v>
      </c>
      <c r="CG9" s="102" t="s">
        <v>307</v>
      </c>
      <c r="CH9" s="102" t="s">
        <v>93</v>
      </c>
      <c r="CI9" s="102"/>
      <c r="CJ9" s="102" t="s">
        <v>13</v>
      </c>
      <c r="CK9" s="102"/>
      <c r="CL9" s="102" t="s">
        <v>13</v>
      </c>
      <c r="CM9" s="102"/>
      <c r="CN9" s="102" t="s">
        <v>13</v>
      </c>
      <c r="CO9" s="102"/>
      <c r="CP9" s="102" t="s">
        <v>13</v>
      </c>
      <c r="CQ9" s="102"/>
      <c r="CR9" s="102" t="s">
        <v>93</v>
      </c>
      <c r="CS9" s="102"/>
      <c r="CT9" s="102" t="s">
        <v>13</v>
      </c>
      <c r="CU9" s="102"/>
      <c r="CV9" s="102" t="s">
        <v>13</v>
      </c>
      <c r="CW9" s="102"/>
      <c r="CX9" s="102" t="s">
        <v>13</v>
      </c>
      <c r="CY9" s="102"/>
      <c r="CZ9" s="102" t="s">
        <v>13</v>
      </c>
      <c r="DA9" s="102"/>
      <c r="DB9" s="102" t="s">
        <v>13</v>
      </c>
      <c r="DC9" s="102"/>
      <c r="DD9" s="102" t="s">
        <v>13</v>
      </c>
      <c r="DE9" s="102"/>
      <c r="DF9" s="102" t="s">
        <v>13</v>
      </c>
      <c r="DG9" s="102"/>
      <c r="DH9" s="102" t="s">
        <v>13</v>
      </c>
      <c r="DI9" s="102"/>
      <c r="DJ9" s="102" t="s">
        <v>13</v>
      </c>
      <c r="DK9" s="102"/>
      <c r="DL9" s="102" t="s">
        <v>93</v>
      </c>
      <c r="DM9" s="102"/>
      <c r="DN9" s="102" t="s">
        <v>13</v>
      </c>
      <c r="DO9" s="102"/>
      <c r="DP9" s="102" t="s">
        <v>13</v>
      </c>
      <c r="DQ9" s="102"/>
      <c r="DR9" s="102" t="s">
        <v>13</v>
      </c>
      <c r="DS9" s="102"/>
      <c r="DT9" s="102" t="s">
        <v>93</v>
      </c>
      <c r="DU9" s="102"/>
      <c r="DV9" s="102" t="s">
        <v>13</v>
      </c>
      <c r="DW9" s="102"/>
      <c r="DX9" s="102" t="s">
        <v>13</v>
      </c>
      <c r="DY9" s="102"/>
      <c r="DZ9" s="102" t="s">
        <v>13</v>
      </c>
      <c r="EA9" s="102"/>
      <c r="EB9" s="102" t="s">
        <v>13</v>
      </c>
      <c r="EC9" s="102"/>
      <c r="ED9" s="102" t="s">
        <v>13</v>
      </c>
      <c r="EE9" s="102"/>
      <c r="EF9" s="102" t="s">
        <v>13</v>
      </c>
      <c r="EG9" s="102"/>
      <c r="EH9" s="102" t="s">
        <v>13</v>
      </c>
      <c r="EI9" s="102"/>
      <c r="EJ9" s="102" t="s">
        <v>93</v>
      </c>
      <c r="EK9" s="102" t="s">
        <v>308</v>
      </c>
      <c r="EL9" s="102" t="s">
        <v>13</v>
      </c>
      <c r="EM9" s="102"/>
      <c r="EN9" s="102" t="s">
        <v>93</v>
      </c>
      <c r="EO9" s="102" t="s">
        <v>309</v>
      </c>
      <c r="EP9" s="102" t="s">
        <v>93</v>
      </c>
      <c r="EQ9" s="102"/>
      <c r="ER9" s="102" t="s">
        <v>93</v>
      </c>
      <c r="ES9" s="102"/>
      <c r="ET9" s="102" t="s">
        <v>93</v>
      </c>
      <c r="EU9" s="102" t="s">
        <v>310</v>
      </c>
      <c r="EV9" s="102" t="s">
        <v>93</v>
      </c>
      <c r="EW9" s="102"/>
      <c r="EX9" s="102" t="s">
        <v>13</v>
      </c>
      <c r="EY9" s="102" t="s">
        <v>311</v>
      </c>
      <c r="EZ9" s="102" t="s">
        <v>13</v>
      </c>
      <c r="FA9" s="102" t="s">
        <v>312</v>
      </c>
      <c r="FB9" s="102" t="s">
        <v>313</v>
      </c>
    </row>
    <row r="10" spans="1:158" ht="83.1" customHeight="1" x14ac:dyDescent="0.2">
      <c r="A10" s="101">
        <v>297</v>
      </c>
      <c r="B10" s="102" t="s">
        <v>314</v>
      </c>
      <c r="C10" s="102" t="s">
        <v>910</v>
      </c>
      <c r="D10" s="102" t="s">
        <v>233</v>
      </c>
      <c r="E10" s="102"/>
      <c r="F10" s="102" t="s">
        <v>315</v>
      </c>
      <c r="G10" s="102" t="s">
        <v>316</v>
      </c>
      <c r="H10" s="102" t="s">
        <v>13</v>
      </c>
      <c r="I10" s="102" t="s">
        <v>317</v>
      </c>
      <c r="J10" s="102"/>
      <c r="K10" s="102"/>
      <c r="L10" s="102"/>
      <c r="M10" s="102"/>
      <c r="N10" s="102" t="s">
        <v>919</v>
      </c>
      <c r="O10" s="102" t="s">
        <v>13</v>
      </c>
      <c r="P10" s="102"/>
      <c r="Q10" s="102" t="s">
        <v>13</v>
      </c>
      <c r="R10" s="102"/>
      <c r="S10" s="102" t="s">
        <v>93</v>
      </c>
      <c r="T10" s="102" t="s">
        <v>318</v>
      </c>
      <c r="U10" s="102" t="s">
        <v>319</v>
      </c>
      <c r="V10" s="102" t="s">
        <v>13</v>
      </c>
      <c r="W10" s="102" t="s">
        <v>320</v>
      </c>
      <c r="X10" s="102" t="s">
        <v>13</v>
      </c>
      <c r="Y10" s="102"/>
      <c r="Z10" s="102" t="s">
        <v>13</v>
      </c>
      <c r="AA10" s="102"/>
      <c r="AB10" s="102" t="s">
        <v>93</v>
      </c>
      <c r="AC10" s="102" t="s">
        <v>321</v>
      </c>
      <c r="AD10" s="102" t="s">
        <v>13</v>
      </c>
      <c r="AE10" s="102"/>
      <c r="AF10" s="102" t="s">
        <v>13</v>
      </c>
      <c r="AG10" s="102"/>
      <c r="AH10" s="102" t="s">
        <v>93</v>
      </c>
      <c r="AI10" s="102" t="s">
        <v>322</v>
      </c>
      <c r="AJ10" s="102" t="s">
        <v>13</v>
      </c>
      <c r="AK10" s="102"/>
      <c r="AL10" s="102" t="s">
        <v>13</v>
      </c>
      <c r="AM10" s="102"/>
      <c r="AN10" s="102" t="s">
        <v>93</v>
      </c>
      <c r="AO10" s="102" t="s">
        <v>323</v>
      </c>
      <c r="AP10" s="102" t="s">
        <v>13</v>
      </c>
      <c r="AQ10" s="102"/>
      <c r="AR10" s="102" t="s">
        <v>13</v>
      </c>
      <c r="AS10" s="102"/>
      <c r="AT10" s="102" t="s">
        <v>13</v>
      </c>
      <c r="AU10" s="102"/>
      <c r="AV10" s="102" t="s">
        <v>13</v>
      </c>
      <c r="AW10" s="102"/>
      <c r="AX10" s="102" t="s">
        <v>13</v>
      </c>
      <c r="AY10" s="102"/>
      <c r="AZ10" s="102" t="s">
        <v>93</v>
      </c>
      <c r="BA10" s="102" t="s">
        <v>324</v>
      </c>
      <c r="BB10" s="102" t="s">
        <v>13</v>
      </c>
      <c r="BC10" s="102"/>
      <c r="BD10" s="102" t="s">
        <v>93</v>
      </c>
      <c r="BE10" s="102" t="s">
        <v>325</v>
      </c>
      <c r="BF10" s="102" t="s">
        <v>13</v>
      </c>
      <c r="BG10" s="102"/>
      <c r="BH10" s="102" t="s">
        <v>13</v>
      </c>
      <c r="BI10" s="102"/>
      <c r="BJ10" s="102" t="s">
        <v>13</v>
      </c>
      <c r="BK10" s="102"/>
      <c r="BL10" s="102" t="s">
        <v>13</v>
      </c>
      <c r="BM10" s="102"/>
      <c r="BN10" s="102" t="s">
        <v>13</v>
      </c>
      <c r="BO10" s="102"/>
      <c r="BP10" s="102" t="s">
        <v>13</v>
      </c>
      <c r="BQ10" s="102"/>
      <c r="BR10" s="102" t="s">
        <v>13</v>
      </c>
      <c r="BS10" s="102"/>
      <c r="BT10" s="102" t="s">
        <v>93</v>
      </c>
      <c r="BU10" s="102" t="s">
        <v>326</v>
      </c>
      <c r="BV10" s="102" t="s">
        <v>13</v>
      </c>
      <c r="BW10" s="102"/>
      <c r="BX10" s="102" t="s">
        <v>93</v>
      </c>
      <c r="BY10" s="102"/>
      <c r="BZ10" s="102" t="s">
        <v>13</v>
      </c>
      <c r="CA10" s="102"/>
      <c r="CB10" s="102" t="s">
        <v>93</v>
      </c>
      <c r="CC10" s="102"/>
      <c r="CD10" s="102" t="s">
        <v>93</v>
      </c>
      <c r="CE10" s="102" t="s">
        <v>327</v>
      </c>
      <c r="CF10" s="102" t="s">
        <v>93</v>
      </c>
      <c r="CG10" s="102" t="s">
        <v>327</v>
      </c>
      <c r="CH10" s="102" t="s">
        <v>13</v>
      </c>
      <c r="CI10" s="102" t="s">
        <v>328</v>
      </c>
      <c r="CJ10" s="102" t="s">
        <v>13</v>
      </c>
      <c r="CK10" s="102"/>
      <c r="CL10" s="102" t="s">
        <v>13</v>
      </c>
      <c r="CM10" s="102"/>
      <c r="CN10" s="102" t="s">
        <v>93</v>
      </c>
      <c r="CO10" s="102" t="s">
        <v>329</v>
      </c>
      <c r="CP10" s="102" t="s">
        <v>13</v>
      </c>
      <c r="CQ10" s="102"/>
      <c r="CR10" s="102" t="s">
        <v>13</v>
      </c>
      <c r="CS10" s="102" t="s">
        <v>330</v>
      </c>
      <c r="CT10" s="102" t="s">
        <v>13</v>
      </c>
      <c r="CU10" s="102"/>
      <c r="CV10" s="102" t="s">
        <v>13</v>
      </c>
      <c r="CW10" s="102"/>
      <c r="CX10" s="102" t="s">
        <v>13</v>
      </c>
      <c r="CY10" s="102"/>
      <c r="CZ10" s="102" t="s">
        <v>13</v>
      </c>
      <c r="DA10" s="102"/>
      <c r="DB10" s="102" t="s">
        <v>13</v>
      </c>
      <c r="DC10" s="102"/>
      <c r="DD10" s="102" t="s">
        <v>13</v>
      </c>
      <c r="DE10" s="102"/>
      <c r="DF10" s="102" t="s">
        <v>13</v>
      </c>
      <c r="DG10" s="102"/>
      <c r="DH10" s="102" t="s">
        <v>93</v>
      </c>
      <c r="DI10" s="102" t="s">
        <v>331</v>
      </c>
      <c r="DJ10" s="102" t="s">
        <v>93</v>
      </c>
      <c r="DK10" s="102" t="s">
        <v>332</v>
      </c>
      <c r="DL10" s="102" t="s">
        <v>13</v>
      </c>
      <c r="DM10" s="102" t="s">
        <v>333</v>
      </c>
      <c r="DN10" s="102" t="s">
        <v>13</v>
      </c>
      <c r="DO10" s="102"/>
      <c r="DP10" s="102" t="s">
        <v>13</v>
      </c>
      <c r="DQ10" s="102"/>
      <c r="DR10" s="102" t="s">
        <v>13</v>
      </c>
      <c r="DS10" s="102"/>
      <c r="DT10" s="102" t="s">
        <v>93</v>
      </c>
      <c r="DU10" s="102"/>
      <c r="DV10" s="102" t="s">
        <v>13</v>
      </c>
      <c r="DW10" s="102"/>
      <c r="DX10" s="102" t="s">
        <v>13</v>
      </c>
      <c r="DY10" s="102"/>
      <c r="DZ10" s="102" t="s">
        <v>13</v>
      </c>
      <c r="EA10" s="102"/>
      <c r="EB10" s="102" t="s">
        <v>13</v>
      </c>
      <c r="EC10" s="102"/>
      <c r="ED10" s="102" t="s">
        <v>13</v>
      </c>
      <c r="EE10" s="102"/>
      <c r="EF10" s="102" t="s">
        <v>13</v>
      </c>
      <c r="EG10" s="102"/>
      <c r="EH10" s="102" t="s">
        <v>13</v>
      </c>
      <c r="EI10" s="102"/>
      <c r="EJ10" s="102" t="s">
        <v>13</v>
      </c>
      <c r="EK10" s="102"/>
      <c r="EL10" s="102" t="s">
        <v>13</v>
      </c>
      <c r="EM10" s="102"/>
      <c r="EN10" s="102" t="s">
        <v>13</v>
      </c>
      <c r="EO10" s="102"/>
      <c r="EP10" s="102" t="s">
        <v>13</v>
      </c>
      <c r="EQ10" s="102"/>
      <c r="ER10" s="102" t="s">
        <v>93</v>
      </c>
      <c r="ES10" s="102"/>
      <c r="ET10" s="102" t="s">
        <v>13</v>
      </c>
      <c r="EU10" s="102"/>
      <c r="EV10" s="102" t="s">
        <v>13</v>
      </c>
      <c r="EW10" s="102" t="s">
        <v>334</v>
      </c>
      <c r="EX10" s="102" t="s">
        <v>93</v>
      </c>
      <c r="EY10" s="102"/>
      <c r="EZ10" s="102" t="s">
        <v>93</v>
      </c>
      <c r="FA10" s="102"/>
      <c r="FB10" s="102"/>
    </row>
    <row r="11" spans="1:158" ht="83.1" customHeight="1" x14ac:dyDescent="0.2">
      <c r="A11" s="101">
        <v>299</v>
      </c>
      <c r="B11" s="102" t="s">
        <v>335</v>
      </c>
      <c r="C11" s="102" t="s">
        <v>911</v>
      </c>
      <c r="D11" s="102" t="s">
        <v>37</v>
      </c>
      <c r="E11" s="102"/>
      <c r="F11" s="102" t="s">
        <v>244</v>
      </c>
      <c r="G11" s="102" t="s">
        <v>336</v>
      </c>
      <c r="H11" s="102" t="s">
        <v>13</v>
      </c>
      <c r="I11" s="102" t="s">
        <v>337</v>
      </c>
      <c r="J11" s="102"/>
      <c r="K11" s="102"/>
      <c r="L11" s="102"/>
      <c r="M11" s="102"/>
      <c r="N11" s="102" t="s">
        <v>917</v>
      </c>
      <c r="O11" s="102" t="s">
        <v>93</v>
      </c>
      <c r="P11" s="102" t="s">
        <v>338</v>
      </c>
      <c r="Q11" s="102" t="s">
        <v>13</v>
      </c>
      <c r="R11" s="102"/>
      <c r="S11" s="102" t="s">
        <v>13</v>
      </c>
      <c r="T11" s="102"/>
      <c r="U11" s="102"/>
      <c r="V11" s="102" t="s">
        <v>93</v>
      </c>
      <c r="W11" s="102"/>
      <c r="X11" s="102" t="s">
        <v>13</v>
      </c>
      <c r="Y11" s="102"/>
      <c r="Z11" s="102" t="s">
        <v>13</v>
      </c>
      <c r="AA11" s="102"/>
      <c r="AB11" s="102" t="s">
        <v>13</v>
      </c>
      <c r="AC11" s="102"/>
      <c r="AD11" s="102" t="s">
        <v>93</v>
      </c>
      <c r="AE11" s="102" t="s">
        <v>339</v>
      </c>
      <c r="AF11" s="102" t="s">
        <v>13</v>
      </c>
      <c r="AG11" s="102"/>
      <c r="AH11" s="102" t="s">
        <v>13</v>
      </c>
      <c r="AI11" s="102"/>
      <c r="AJ11" s="102" t="s">
        <v>13</v>
      </c>
      <c r="AK11" s="102"/>
      <c r="AL11" s="102" t="s">
        <v>13</v>
      </c>
      <c r="AM11" s="102"/>
      <c r="AN11" s="102" t="s">
        <v>93</v>
      </c>
      <c r="AO11" s="102" t="s">
        <v>340</v>
      </c>
      <c r="AP11" s="102" t="s">
        <v>13</v>
      </c>
      <c r="AQ11" s="102"/>
      <c r="AR11" s="102" t="s">
        <v>13</v>
      </c>
      <c r="AS11" s="102"/>
      <c r="AT11" s="102" t="s">
        <v>13</v>
      </c>
      <c r="AU11" s="102"/>
      <c r="AV11" s="102" t="s">
        <v>13</v>
      </c>
      <c r="AW11" s="102"/>
      <c r="AX11" s="102" t="s">
        <v>13</v>
      </c>
      <c r="AY11" s="102"/>
      <c r="AZ11" s="102" t="s">
        <v>13</v>
      </c>
      <c r="BA11" s="102"/>
      <c r="BB11" s="102" t="s">
        <v>13</v>
      </c>
      <c r="BC11" s="102"/>
      <c r="BD11" s="102" t="s">
        <v>13</v>
      </c>
      <c r="BE11" s="102"/>
      <c r="BF11" s="102" t="s">
        <v>13</v>
      </c>
      <c r="BG11" s="102"/>
      <c r="BH11" s="102" t="s">
        <v>13</v>
      </c>
      <c r="BI11" s="102"/>
      <c r="BJ11" s="102" t="s">
        <v>13</v>
      </c>
      <c r="BK11" s="102"/>
      <c r="BL11" s="102" t="s">
        <v>13</v>
      </c>
      <c r="BM11" s="102"/>
      <c r="BN11" s="102" t="s">
        <v>13</v>
      </c>
      <c r="BO11" s="102"/>
      <c r="BP11" s="102" t="s">
        <v>13</v>
      </c>
      <c r="BQ11" s="102"/>
      <c r="BR11" s="102" t="s">
        <v>13</v>
      </c>
      <c r="BS11" s="102"/>
      <c r="BT11" s="102" t="s">
        <v>13</v>
      </c>
      <c r="BU11" s="102"/>
      <c r="BV11" s="102" t="s">
        <v>13</v>
      </c>
      <c r="BW11" s="102"/>
      <c r="BX11" s="102" t="s">
        <v>93</v>
      </c>
      <c r="BY11" s="102"/>
      <c r="BZ11" s="102" t="s">
        <v>13</v>
      </c>
      <c r="CA11" s="102"/>
      <c r="CB11" s="102" t="s">
        <v>13</v>
      </c>
      <c r="CC11" s="102" t="s">
        <v>341</v>
      </c>
      <c r="CD11" s="102" t="s">
        <v>13</v>
      </c>
      <c r="CE11" s="102"/>
      <c r="CF11" s="102" t="s">
        <v>13</v>
      </c>
      <c r="CG11" s="102"/>
      <c r="CH11" s="102" t="s">
        <v>93</v>
      </c>
      <c r="CI11" s="102"/>
      <c r="CJ11" s="102" t="s">
        <v>13</v>
      </c>
      <c r="CK11" s="102"/>
      <c r="CL11" s="102" t="s">
        <v>13</v>
      </c>
      <c r="CM11" s="102"/>
      <c r="CN11" s="102" t="s">
        <v>13</v>
      </c>
      <c r="CO11" s="102"/>
      <c r="CP11" s="102" t="s">
        <v>13</v>
      </c>
      <c r="CQ11" s="102"/>
      <c r="CR11" s="102" t="s">
        <v>93</v>
      </c>
      <c r="CS11" s="102"/>
      <c r="CT11" s="102" t="s">
        <v>93</v>
      </c>
      <c r="CU11" s="102" t="s">
        <v>342</v>
      </c>
      <c r="CV11" s="102" t="s">
        <v>93</v>
      </c>
      <c r="CW11" s="102" t="s">
        <v>343</v>
      </c>
      <c r="CX11" s="102" t="s">
        <v>13</v>
      </c>
      <c r="CY11" s="102"/>
      <c r="CZ11" s="102" t="s">
        <v>13</v>
      </c>
      <c r="DA11" s="102"/>
      <c r="DB11" s="102" t="s">
        <v>13</v>
      </c>
      <c r="DC11" s="102"/>
      <c r="DD11" s="102" t="s">
        <v>13</v>
      </c>
      <c r="DE11" s="102"/>
      <c r="DF11" s="102" t="s">
        <v>13</v>
      </c>
      <c r="DG11" s="102"/>
      <c r="DH11" s="102" t="s">
        <v>13</v>
      </c>
      <c r="DI11" s="102"/>
      <c r="DJ11" s="102" t="s">
        <v>13</v>
      </c>
      <c r="DK11" s="102"/>
      <c r="DL11" s="102" t="s">
        <v>13</v>
      </c>
      <c r="DM11" s="102" t="s">
        <v>344</v>
      </c>
      <c r="DN11" s="102" t="s">
        <v>93</v>
      </c>
      <c r="DO11" s="102" t="s">
        <v>345</v>
      </c>
      <c r="DP11" s="102" t="s">
        <v>13</v>
      </c>
      <c r="DQ11" s="102"/>
      <c r="DR11" s="102" t="s">
        <v>13</v>
      </c>
      <c r="DS11" s="102"/>
      <c r="DT11" s="102" t="s">
        <v>93</v>
      </c>
      <c r="DU11" s="102"/>
      <c r="DV11" s="102" t="s">
        <v>93</v>
      </c>
      <c r="DW11" s="102" t="s">
        <v>346</v>
      </c>
      <c r="DX11" s="102" t="s">
        <v>13</v>
      </c>
      <c r="DY11" s="102"/>
      <c r="DZ11" s="102" t="s">
        <v>93</v>
      </c>
      <c r="EA11" s="102" t="s">
        <v>347</v>
      </c>
      <c r="EB11" s="102" t="s">
        <v>13</v>
      </c>
      <c r="EC11" s="102"/>
      <c r="ED11" s="102" t="s">
        <v>13</v>
      </c>
      <c r="EE11" s="102"/>
      <c r="EF11" s="102" t="s">
        <v>13</v>
      </c>
      <c r="EG11" s="102"/>
      <c r="EH11" s="102" t="s">
        <v>93</v>
      </c>
      <c r="EI11" s="102" t="s">
        <v>348</v>
      </c>
      <c r="EJ11" s="102" t="s">
        <v>13</v>
      </c>
      <c r="EK11" s="102"/>
      <c r="EL11" s="102" t="s">
        <v>13</v>
      </c>
      <c r="EM11" s="102"/>
      <c r="EN11" s="102" t="s">
        <v>13</v>
      </c>
      <c r="EO11" s="102"/>
      <c r="EP11" s="102" t="s">
        <v>13</v>
      </c>
      <c r="EQ11" s="102"/>
      <c r="ER11" s="102" t="s">
        <v>93</v>
      </c>
      <c r="ES11" s="102"/>
      <c r="ET11" s="102" t="s">
        <v>13</v>
      </c>
      <c r="EU11" s="102"/>
      <c r="EV11" s="102" t="s">
        <v>93</v>
      </c>
      <c r="EW11" s="102"/>
      <c r="EX11" s="102" t="s">
        <v>93</v>
      </c>
      <c r="EY11" s="102"/>
      <c r="EZ11" s="102" t="s">
        <v>93</v>
      </c>
      <c r="FA11" s="102"/>
      <c r="FB11" s="102"/>
    </row>
    <row r="12" spans="1:158" ht="83.1" customHeight="1" x14ac:dyDescent="0.2">
      <c r="A12" s="101">
        <v>304</v>
      </c>
      <c r="B12" s="102" t="s">
        <v>349</v>
      </c>
      <c r="C12" s="102" t="s">
        <v>912</v>
      </c>
      <c r="D12" s="102" t="s">
        <v>37</v>
      </c>
      <c r="E12" s="102"/>
      <c r="F12" s="102" t="s">
        <v>244</v>
      </c>
      <c r="G12" s="102" t="s">
        <v>350</v>
      </c>
      <c r="H12" s="102" t="s">
        <v>13</v>
      </c>
      <c r="I12" s="102" t="s">
        <v>351</v>
      </c>
      <c r="J12" s="102"/>
      <c r="K12" s="102"/>
      <c r="L12" s="102"/>
      <c r="M12" s="102"/>
      <c r="N12" s="102" t="s">
        <v>916</v>
      </c>
      <c r="O12" s="102" t="s">
        <v>13</v>
      </c>
      <c r="P12" s="102"/>
      <c r="Q12" s="102" t="s">
        <v>13</v>
      </c>
      <c r="R12" s="102"/>
      <c r="S12" s="102" t="s">
        <v>13</v>
      </c>
      <c r="T12" s="102"/>
      <c r="U12" s="102" t="s">
        <v>352</v>
      </c>
      <c r="V12" s="102" t="s">
        <v>13</v>
      </c>
      <c r="W12" s="102" t="s">
        <v>353</v>
      </c>
      <c r="X12" s="102" t="s">
        <v>13</v>
      </c>
      <c r="Y12" s="102"/>
      <c r="Z12" s="102" t="s">
        <v>13</v>
      </c>
      <c r="AA12" s="102"/>
      <c r="AB12" s="102" t="s">
        <v>13</v>
      </c>
      <c r="AC12" s="102"/>
      <c r="AD12" s="102" t="s">
        <v>13</v>
      </c>
      <c r="AE12" s="102"/>
      <c r="AF12" s="102" t="s">
        <v>13</v>
      </c>
      <c r="AG12" s="102"/>
      <c r="AH12" s="102" t="s">
        <v>13</v>
      </c>
      <c r="AI12" s="102"/>
      <c r="AJ12" s="102" t="s">
        <v>93</v>
      </c>
      <c r="AK12" s="102" t="s">
        <v>354</v>
      </c>
      <c r="AL12" s="102" t="s">
        <v>13</v>
      </c>
      <c r="AM12" s="102"/>
      <c r="AN12" s="102" t="s">
        <v>93</v>
      </c>
      <c r="AO12" s="102" t="s">
        <v>355</v>
      </c>
      <c r="AP12" s="102" t="s">
        <v>13</v>
      </c>
      <c r="AQ12" s="102"/>
      <c r="AR12" s="102" t="s">
        <v>93</v>
      </c>
      <c r="AS12" s="102" t="s">
        <v>356</v>
      </c>
      <c r="AT12" s="102" t="s">
        <v>13</v>
      </c>
      <c r="AU12" s="102"/>
      <c r="AV12" s="102" t="s">
        <v>13</v>
      </c>
      <c r="AW12" s="102"/>
      <c r="AX12" s="102" t="s">
        <v>93</v>
      </c>
      <c r="AY12" s="102" t="s">
        <v>357</v>
      </c>
      <c r="AZ12" s="102" t="s">
        <v>13</v>
      </c>
      <c r="BA12" s="102"/>
      <c r="BB12" s="102" t="s">
        <v>93</v>
      </c>
      <c r="BC12" s="102" t="s">
        <v>358</v>
      </c>
      <c r="BD12" s="102" t="s">
        <v>93</v>
      </c>
      <c r="BE12" s="102" t="s">
        <v>359</v>
      </c>
      <c r="BF12" s="102" t="s">
        <v>13</v>
      </c>
      <c r="BG12" s="102"/>
      <c r="BH12" s="102" t="s">
        <v>93</v>
      </c>
      <c r="BI12" s="102" t="s">
        <v>360</v>
      </c>
      <c r="BJ12" s="102" t="s">
        <v>13</v>
      </c>
      <c r="BK12" s="102"/>
      <c r="BL12" s="102" t="s">
        <v>13</v>
      </c>
      <c r="BM12" s="102"/>
      <c r="BN12" s="102" t="s">
        <v>93</v>
      </c>
      <c r="BO12" s="102" t="s">
        <v>361</v>
      </c>
      <c r="BP12" s="102" t="s">
        <v>13</v>
      </c>
      <c r="BQ12" s="102"/>
      <c r="BR12" s="102" t="s">
        <v>13</v>
      </c>
      <c r="BS12" s="102"/>
      <c r="BT12" s="102" t="s">
        <v>13</v>
      </c>
      <c r="BU12" s="102"/>
      <c r="BV12" s="102" t="s">
        <v>13</v>
      </c>
      <c r="BW12" s="102"/>
      <c r="BX12" s="102" t="s">
        <v>93</v>
      </c>
      <c r="BY12" s="102"/>
      <c r="BZ12" s="102" t="s">
        <v>13</v>
      </c>
      <c r="CA12" s="102"/>
      <c r="CB12" s="102" t="s">
        <v>93</v>
      </c>
      <c r="CC12" s="102"/>
      <c r="CD12" s="102" t="s">
        <v>93</v>
      </c>
      <c r="CE12" s="102" t="s">
        <v>362</v>
      </c>
      <c r="CF12" s="102" t="s">
        <v>93</v>
      </c>
      <c r="CG12" s="102" t="s">
        <v>363</v>
      </c>
      <c r="CH12" s="102" t="s">
        <v>13</v>
      </c>
      <c r="CI12" s="102" t="s">
        <v>363</v>
      </c>
      <c r="CJ12" s="102" t="s">
        <v>13</v>
      </c>
      <c r="CK12" s="102"/>
      <c r="CL12" s="102" t="s">
        <v>13</v>
      </c>
      <c r="CM12" s="102"/>
      <c r="CN12" s="102" t="s">
        <v>13</v>
      </c>
      <c r="CO12" s="102"/>
      <c r="CP12" s="102" t="s">
        <v>13</v>
      </c>
      <c r="CQ12" s="102"/>
      <c r="CR12" s="102" t="s">
        <v>93</v>
      </c>
      <c r="CS12" s="102"/>
      <c r="CT12" s="102" t="s">
        <v>13</v>
      </c>
      <c r="CU12" s="102"/>
      <c r="CV12" s="102" t="s">
        <v>13</v>
      </c>
      <c r="CW12" s="102"/>
      <c r="CX12" s="102" t="s">
        <v>13</v>
      </c>
      <c r="CY12" s="102"/>
      <c r="CZ12" s="102" t="s">
        <v>13</v>
      </c>
      <c r="DA12" s="102"/>
      <c r="DB12" s="102" t="s">
        <v>13</v>
      </c>
      <c r="DC12" s="102"/>
      <c r="DD12" s="102" t="s">
        <v>13</v>
      </c>
      <c r="DE12" s="102"/>
      <c r="DF12" s="102" t="s">
        <v>13</v>
      </c>
      <c r="DG12" s="102"/>
      <c r="DH12" s="102" t="s">
        <v>13</v>
      </c>
      <c r="DI12" s="102"/>
      <c r="DJ12" s="102" t="s">
        <v>93</v>
      </c>
      <c r="DK12" s="102" t="s">
        <v>364</v>
      </c>
      <c r="DL12" s="102" t="s">
        <v>13</v>
      </c>
      <c r="DM12" s="102" t="s">
        <v>365</v>
      </c>
      <c r="DN12" s="102" t="s">
        <v>13</v>
      </c>
      <c r="DO12" s="102"/>
      <c r="DP12" s="102" t="s">
        <v>13</v>
      </c>
      <c r="DQ12" s="102"/>
      <c r="DR12" s="102" t="s">
        <v>13</v>
      </c>
      <c r="DS12" s="102"/>
      <c r="DT12" s="102" t="s">
        <v>13</v>
      </c>
      <c r="DU12" s="102" t="s">
        <v>366</v>
      </c>
      <c r="DV12" s="102" t="s">
        <v>13</v>
      </c>
      <c r="DW12" s="102"/>
      <c r="DX12" s="102" t="s">
        <v>13</v>
      </c>
      <c r="DY12" s="102"/>
      <c r="DZ12" s="102" t="s">
        <v>13</v>
      </c>
      <c r="EA12" s="102"/>
      <c r="EB12" s="102" t="s">
        <v>93</v>
      </c>
      <c r="EC12" s="102" t="s">
        <v>367</v>
      </c>
      <c r="ED12" s="102" t="s">
        <v>13</v>
      </c>
      <c r="EE12" s="102"/>
      <c r="EF12" s="102" t="s">
        <v>13</v>
      </c>
      <c r="EG12" s="102"/>
      <c r="EH12" s="102" t="s">
        <v>13</v>
      </c>
      <c r="EI12" s="102"/>
      <c r="EJ12" s="102" t="s">
        <v>13</v>
      </c>
      <c r="EK12" s="102"/>
      <c r="EL12" s="102" t="s">
        <v>13</v>
      </c>
      <c r="EM12" s="102"/>
      <c r="EN12" s="102" t="s">
        <v>13</v>
      </c>
      <c r="EO12" s="102"/>
      <c r="EP12" s="102" t="s">
        <v>13</v>
      </c>
      <c r="EQ12" s="102"/>
      <c r="ER12" s="102" t="s">
        <v>93</v>
      </c>
      <c r="ES12" s="102"/>
      <c r="ET12" s="102" t="s">
        <v>93</v>
      </c>
      <c r="EU12" s="102" t="s">
        <v>368</v>
      </c>
      <c r="EV12" s="102" t="s">
        <v>13</v>
      </c>
      <c r="EW12" s="102" t="s">
        <v>369</v>
      </c>
      <c r="EX12" s="102" t="s">
        <v>13</v>
      </c>
      <c r="EY12" s="102" t="s">
        <v>370</v>
      </c>
      <c r="EZ12" s="102" t="s">
        <v>13</v>
      </c>
      <c r="FA12" s="102" t="s">
        <v>371</v>
      </c>
      <c r="FB12" s="102" t="s">
        <v>372</v>
      </c>
    </row>
    <row r="13" spans="1:158" ht="83.1" customHeight="1" x14ac:dyDescent="0.2">
      <c r="A13" s="101">
        <v>305</v>
      </c>
      <c r="B13" s="102" t="s">
        <v>373</v>
      </c>
      <c r="C13" s="102" t="s">
        <v>913</v>
      </c>
      <c r="D13" s="102" t="s">
        <v>37</v>
      </c>
      <c r="E13" s="102"/>
      <c r="F13" s="102" t="s">
        <v>244</v>
      </c>
      <c r="G13" s="102" t="s">
        <v>374</v>
      </c>
      <c r="H13" s="102" t="s">
        <v>13</v>
      </c>
      <c r="I13" s="102" t="s">
        <v>375</v>
      </c>
      <c r="J13" s="102"/>
      <c r="K13" s="102"/>
      <c r="L13" s="102"/>
      <c r="M13" s="102"/>
      <c r="N13" s="102" t="s">
        <v>376</v>
      </c>
      <c r="O13" s="102" t="s">
        <v>13</v>
      </c>
      <c r="P13" s="102"/>
      <c r="Q13" s="102" t="s">
        <v>13</v>
      </c>
      <c r="R13" s="102"/>
      <c r="S13" s="102" t="s">
        <v>93</v>
      </c>
      <c r="T13" s="102" t="s">
        <v>377</v>
      </c>
      <c r="U13" s="102"/>
      <c r="V13" s="102" t="s">
        <v>13</v>
      </c>
      <c r="W13" s="102" t="s">
        <v>378</v>
      </c>
      <c r="X13" s="102" t="s">
        <v>93</v>
      </c>
      <c r="Y13" s="102" t="s">
        <v>379</v>
      </c>
      <c r="Z13" s="102" t="s">
        <v>93</v>
      </c>
      <c r="AA13" s="102" t="s">
        <v>380</v>
      </c>
      <c r="AB13" s="102" t="s">
        <v>93</v>
      </c>
      <c r="AC13" s="102" t="s">
        <v>381</v>
      </c>
      <c r="AD13" s="102" t="s">
        <v>13</v>
      </c>
      <c r="AE13" s="102"/>
      <c r="AF13" s="102" t="s">
        <v>13</v>
      </c>
      <c r="AG13" s="102"/>
      <c r="AH13" s="102" t="s">
        <v>93</v>
      </c>
      <c r="AI13" s="102" t="s">
        <v>382</v>
      </c>
      <c r="AJ13" s="102" t="s">
        <v>13</v>
      </c>
      <c r="AK13" s="102"/>
      <c r="AL13" s="102" t="s">
        <v>93</v>
      </c>
      <c r="AM13" s="102" t="s">
        <v>383</v>
      </c>
      <c r="AN13" s="102" t="s">
        <v>13</v>
      </c>
      <c r="AO13" s="102"/>
      <c r="AP13" s="102" t="s">
        <v>93</v>
      </c>
      <c r="AQ13" s="102" t="s">
        <v>384</v>
      </c>
      <c r="AR13" s="102" t="s">
        <v>13</v>
      </c>
      <c r="AS13" s="102"/>
      <c r="AT13" s="102" t="s">
        <v>13</v>
      </c>
      <c r="AU13" s="102"/>
      <c r="AV13" s="102" t="s">
        <v>13</v>
      </c>
      <c r="AW13" s="102"/>
      <c r="AX13" s="102" t="s">
        <v>13</v>
      </c>
      <c r="AY13" s="102"/>
      <c r="AZ13" s="102" t="s">
        <v>13</v>
      </c>
      <c r="BA13" s="102"/>
      <c r="BB13" s="102" t="s">
        <v>13</v>
      </c>
      <c r="BC13" s="102"/>
      <c r="BD13" s="102" t="s">
        <v>13</v>
      </c>
      <c r="BE13" s="102"/>
      <c r="BF13" s="102" t="s">
        <v>13</v>
      </c>
      <c r="BG13" s="102"/>
      <c r="BH13" s="102" t="s">
        <v>13</v>
      </c>
      <c r="BI13" s="102"/>
      <c r="BJ13" s="102" t="s">
        <v>13</v>
      </c>
      <c r="BK13" s="102"/>
      <c r="BL13" s="102" t="s">
        <v>13</v>
      </c>
      <c r="BM13" s="102"/>
      <c r="BN13" s="102" t="s">
        <v>13</v>
      </c>
      <c r="BO13" s="102"/>
      <c r="BP13" s="102" t="s">
        <v>93</v>
      </c>
      <c r="BQ13" s="102" t="s">
        <v>385</v>
      </c>
      <c r="BR13" s="102" t="s">
        <v>13</v>
      </c>
      <c r="BS13" s="102"/>
      <c r="BT13" s="102" t="s">
        <v>13</v>
      </c>
      <c r="BU13" s="102"/>
      <c r="BV13" s="102" t="s">
        <v>13</v>
      </c>
      <c r="BW13" s="102"/>
      <c r="BX13" s="102" t="s">
        <v>13</v>
      </c>
      <c r="BY13" s="102" t="s">
        <v>386</v>
      </c>
      <c r="BZ13" s="102" t="s">
        <v>13</v>
      </c>
      <c r="CA13" s="102"/>
      <c r="CB13" s="102" t="s">
        <v>13</v>
      </c>
      <c r="CC13" s="102"/>
      <c r="CD13" s="102" t="s">
        <v>13</v>
      </c>
      <c r="CE13" s="102"/>
      <c r="CF13" s="102" t="s">
        <v>93</v>
      </c>
      <c r="CG13" s="102" t="s">
        <v>387</v>
      </c>
      <c r="CH13" s="102" t="s">
        <v>93</v>
      </c>
      <c r="CI13" s="102"/>
      <c r="CJ13" s="102" t="s">
        <v>13</v>
      </c>
      <c r="CK13" s="102"/>
      <c r="CL13" s="102" t="s">
        <v>13</v>
      </c>
      <c r="CM13" s="102"/>
      <c r="CN13" s="102" t="s">
        <v>13</v>
      </c>
      <c r="CO13" s="102"/>
      <c r="CP13" s="102" t="s">
        <v>13</v>
      </c>
      <c r="CQ13" s="102"/>
      <c r="CR13" s="102" t="s">
        <v>93</v>
      </c>
      <c r="CS13" s="102"/>
      <c r="CT13" s="102" t="s">
        <v>13</v>
      </c>
      <c r="CU13" s="102"/>
      <c r="CV13" s="102" t="s">
        <v>13</v>
      </c>
      <c r="CW13" s="102"/>
      <c r="CX13" s="102" t="s">
        <v>13</v>
      </c>
      <c r="CY13" s="102"/>
      <c r="CZ13" s="102" t="s">
        <v>13</v>
      </c>
      <c r="DA13" s="102"/>
      <c r="DB13" s="102" t="s">
        <v>13</v>
      </c>
      <c r="DC13" s="102"/>
      <c r="DD13" s="102" t="s">
        <v>13</v>
      </c>
      <c r="DE13" s="102"/>
      <c r="DF13" s="102" t="s">
        <v>13</v>
      </c>
      <c r="DG13" s="102"/>
      <c r="DH13" s="102" t="s">
        <v>13</v>
      </c>
      <c r="DI13" s="102"/>
      <c r="DJ13" s="102" t="s">
        <v>13</v>
      </c>
      <c r="DK13" s="102"/>
      <c r="DL13" s="102" t="s">
        <v>93</v>
      </c>
      <c r="DM13" s="102"/>
      <c r="DN13" s="102" t="s">
        <v>13</v>
      </c>
      <c r="DO13" s="102"/>
      <c r="DP13" s="102" t="s">
        <v>13</v>
      </c>
      <c r="DQ13" s="102"/>
      <c r="DR13" s="102" t="s">
        <v>13</v>
      </c>
      <c r="DS13" s="102"/>
      <c r="DT13" s="102" t="s">
        <v>93</v>
      </c>
      <c r="DU13" s="102"/>
      <c r="DV13" s="102" t="s">
        <v>93</v>
      </c>
      <c r="DW13" s="102" t="s">
        <v>388</v>
      </c>
      <c r="DX13" s="102" t="s">
        <v>13</v>
      </c>
      <c r="DY13" s="102"/>
      <c r="DZ13" s="102" t="s">
        <v>13</v>
      </c>
      <c r="EA13" s="102"/>
      <c r="EB13" s="102" t="s">
        <v>13</v>
      </c>
      <c r="EC13" s="102"/>
      <c r="ED13" s="102" t="s">
        <v>13</v>
      </c>
      <c r="EE13" s="102"/>
      <c r="EF13" s="102" t="s">
        <v>13</v>
      </c>
      <c r="EG13" s="102"/>
      <c r="EH13" s="102" t="s">
        <v>13</v>
      </c>
      <c r="EI13" s="102"/>
      <c r="EJ13" s="102" t="s">
        <v>13</v>
      </c>
      <c r="EK13" s="102"/>
      <c r="EL13" s="102" t="s">
        <v>93</v>
      </c>
      <c r="EM13" s="102" t="s">
        <v>389</v>
      </c>
      <c r="EN13" s="102" t="s">
        <v>13</v>
      </c>
      <c r="EO13" s="102"/>
      <c r="EP13" s="102" t="s">
        <v>13</v>
      </c>
      <c r="EQ13" s="102"/>
      <c r="ER13" s="102" t="s">
        <v>13</v>
      </c>
      <c r="ES13" s="102" t="s">
        <v>390</v>
      </c>
      <c r="ET13" s="102" t="s">
        <v>13</v>
      </c>
      <c r="EU13" s="102"/>
      <c r="EV13" s="102" t="s">
        <v>93</v>
      </c>
      <c r="EW13" s="102"/>
      <c r="EX13" s="102" t="s">
        <v>93</v>
      </c>
      <c r="EY13" s="102"/>
      <c r="EZ13" s="102" t="s">
        <v>13</v>
      </c>
      <c r="FA13" s="102" t="s">
        <v>391</v>
      </c>
      <c r="FB13" s="102"/>
    </row>
    <row r="14" spans="1:158" ht="83.1" customHeight="1" x14ac:dyDescent="0.2">
      <c r="A14" s="101">
        <v>310</v>
      </c>
      <c r="B14" s="102" t="s">
        <v>392</v>
      </c>
      <c r="C14" s="102" t="s">
        <v>914</v>
      </c>
      <c r="D14" s="102" t="s">
        <v>233</v>
      </c>
      <c r="E14" s="102"/>
      <c r="F14" s="102" t="s">
        <v>244</v>
      </c>
      <c r="G14" s="102" t="s">
        <v>393</v>
      </c>
      <c r="H14" s="102" t="s">
        <v>13</v>
      </c>
      <c r="I14" s="102" t="s">
        <v>394</v>
      </c>
      <c r="J14" s="102"/>
      <c r="K14" s="102"/>
      <c r="L14" s="102"/>
      <c r="M14" s="102"/>
      <c r="N14" s="102" t="s">
        <v>915</v>
      </c>
      <c r="O14" s="102" t="s">
        <v>93</v>
      </c>
      <c r="P14" s="102" t="s">
        <v>395</v>
      </c>
      <c r="Q14" s="102" t="s">
        <v>13</v>
      </c>
      <c r="R14" s="102"/>
      <c r="S14" s="102" t="s">
        <v>13</v>
      </c>
      <c r="T14" s="102"/>
      <c r="U14" s="102"/>
      <c r="V14" s="102" t="s">
        <v>93</v>
      </c>
      <c r="W14" s="102"/>
      <c r="X14" s="102" t="s">
        <v>93</v>
      </c>
      <c r="Y14" s="102" t="s">
        <v>396</v>
      </c>
      <c r="Z14" s="102" t="s">
        <v>93</v>
      </c>
      <c r="AA14" s="102" t="s">
        <v>397</v>
      </c>
      <c r="AB14" s="102" t="s">
        <v>93</v>
      </c>
      <c r="AC14" s="102" t="s">
        <v>398</v>
      </c>
      <c r="AD14" s="102" t="s">
        <v>93</v>
      </c>
      <c r="AE14" s="102" t="s">
        <v>399</v>
      </c>
      <c r="AF14" s="102" t="s">
        <v>93</v>
      </c>
      <c r="AG14" s="102" t="s">
        <v>400</v>
      </c>
      <c r="AH14" s="102" t="s">
        <v>93</v>
      </c>
      <c r="AI14" s="102" t="s">
        <v>401</v>
      </c>
      <c r="AJ14" s="102" t="s">
        <v>13</v>
      </c>
      <c r="AK14" s="102"/>
      <c r="AL14" s="102" t="s">
        <v>93</v>
      </c>
      <c r="AM14" s="102" t="s">
        <v>402</v>
      </c>
      <c r="AN14" s="102" t="s">
        <v>93</v>
      </c>
      <c r="AO14" s="102" t="s">
        <v>403</v>
      </c>
      <c r="AP14" s="102" t="s">
        <v>93</v>
      </c>
      <c r="AQ14" s="102" t="s">
        <v>404</v>
      </c>
      <c r="AR14" s="102" t="s">
        <v>93</v>
      </c>
      <c r="AS14" s="102" t="s">
        <v>405</v>
      </c>
      <c r="AT14" s="102" t="s">
        <v>13</v>
      </c>
      <c r="AU14" s="102"/>
      <c r="AV14" s="102" t="s">
        <v>13</v>
      </c>
      <c r="AW14" s="102"/>
      <c r="AX14" s="102" t="s">
        <v>93</v>
      </c>
      <c r="AY14" s="102" t="s">
        <v>406</v>
      </c>
      <c r="AZ14" s="102" t="s">
        <v>93</v>
      </c>
      <c r="BA14" s="102" t="s">
        <v>407</v>
      </c>
      <c r="BB14" s="102" t="s">
        <v>93</v>
      </c>
      <c r="BC14" s="102" t="s">
        <v>408</v>
      </c>
      <c r="BD14" s="102" t="s">
        <v>93</v>
      </c>
      <c r="BE14" s="102" t="s">
        <v>409</v>
      </c>
      <c r="BF14" s="102" t="s">
        <v>13</v>
      </c>
      <c r="BG14" s="102"/>
      <c r="BH14" s="102" t="s">
        <v>13</v>
      </c>
      <c r="BI14" s="102"/>
      <c r="BJ14" s="102" t="s">
        <v>93</v>
      </c>
      <c r="BK14" s="102" t="s">
        <v>410</v>
      </c>
      <c r="BL14" s="102" t="s">
        <v>13</v>
      </c>
      <c r="BM14" s="102"/>
      <c r="BN14" s="102" t="s">
        <v>93</v>
      </c>
      <c r="BO14" s="102" t="s">
        <v>411</v>
      </c>
      <c r="BP14" s="102" t="s">
        <v>13</v>
      </c>
      <c r="BQ14" s="102"/>
      <c r="BR14" s="102" t="s">
        <v>13</v>
      </c>
      <c r="BS14" s="102"/>
      <c r="BT14" s="102" t="s">
        <v>13</v>
      </c>
      <c r="BU14" s="102"/>
      <c r="BV14" s="102" t="s">
        <v>13</v>
      </c>
      <c r="BW14" s="102"/>
      <c r="BX14" s="102" t="s">
        <v>13</v>
      </c>
      <c r="BY14" s="102" t="s">
        <v>412</v>
      </c>
      <c r="BZ14" s="102" t="s">
        <v>13</v>
      </c>
      <c r="CA14" s="102"/>
      <c r="CB14" s="102" t="s">
        <v>93</v>
      </c>
      <c r="CC14" s="102"/>
      <c r="CD14" s="102" t="s">
        <v>93</v>
      </c>
      <c r="CE14" s="102" t="s">
        <v>413</v>
      </c>
      <c r="CF14" s="102" t="s">
        <v>93</v>
      </c>
      <c r="CG14" s="102" t="s">
        <v>414</v>
      </c>
      <c r="CH14" s="102" t="s">
        <v>13</v>
      </c>
      <c r="CI14" s="102" t="s">
        <v>415</v>
      </c>
      <c r="CJ14" s="102" t="s">
        <v>13</v>
      </c>
      <c r="CK14" s="102"/>
      <c r="CL14" s="102" t="s">
        <v>13</v>
      </c>
      <c r="CM14" s="102"/>
      <c r="CN14" s="102" t="s">
        <v>13</v>
      </c>
      <c r="CO14" s="102"/>
      <c r="CP14" s="102" t="s">
        <v>93</v>
      </c>
      <c r="CQ14" s="102" t="s">
        <v>416</v>
      </c>
      <c r="CR14" s="102" t="s">
        <v>93</v>
      </c>
      <c r="CS14" s="102"/>
      <c r="CT14" s="102" t="s">
        <v>93</v>
      </c>
      <c r="CU14" s="102" t="s">
        <v>417</v>
      </c>
      <c r="CV14" s="102" t="s">
        <v>13</v>
      </c>
      <c r="CW14" s="102"/>
      <c r="CX14" s="102" t="s">
        <v>93</v>
      </c>
      <c r="CY14" s="102" t="s">
        <v>418</v>
      </c>
      <c r="CZ14" s="102" t="s">
        <v>13</v>
      </c>
      <c r="DA14" s="102"/>
      <c r="DB14" s="102" t="s">
        <v>13</v>
      </c>
      <c r="DC14" s="102"/>
      <c r="DD14" s="102" t="s">
        <v>13</v>
      </c>
      <c r="DE14" s="102"/>
      <c r="DF14" s="102" t="s">
        <v>13</v>
      </c>
      <c r="DG14" s="102"/>
      <c r="DH14" s="102" t="s">
        <v>93</v>
      </c>
      <c r="DI14" s="102" t="s">
        <v>419</v>
      </c>
      <c r="DJ14" s="102" t="s">
        <v>13</v>
      </c>
      <c r="DK14" s="102"/>
      <c r="DL14" s="102" t="s">
        <v>13</v>
      </c>
      <c r="DM14" s="102" t="s">
        <v>420</v>
      </c>
      <c r="DN14" s="102" t="s">
        <v>93</v>
      </c>
      <c r="DO14" s="102" t="s">
        <v>421</v>
      </c>
      <c r="DP14" s="102" t="s">
        <v>13</v>
      </c>
      <c r="DQ14" s="102"/>
      <c r="DR14" s="102" t="s">
        <v>13</v>
      </c>
      <c r="DS14" s="102"/>
      <c r="DT14" s="102" t="s">
        <v>93</v>
      </c>
      <c r="DU14" s="102"/>
      <c r="DV14" s="102" t="s">
        <v>13</v>
      </c>
      <c r="DW14" s="102"/>
      <c r="DX14" s="102" t="s">
        <v>93</v>
      </c>
      <c r="DY14" s="102" t="s">
        <v>422</v>
      </c>
      <c r="DZ14" s="102" t="s">
        <v>13</v>
      </c>
      <c r="EA14" s="102"/>
      <c r="EB14" s="102" t="s">
        <v>93</v>
      </c>
      <c r="EC14" s="102" t="s">
        <v>423</v>
      </c>
      <c r="ED14" s="102" t="s">
        <v>13</v>
      </c>
      <c r="EE14" s="102"/>
      <c r="EF14" s="102" t="s">
        <v>13</v>
      </c>
      <c r="EG14" s="102"/>
      <c r="EH14" s="102" t="s">
        <v>13</v>
      </c>
      <c r="EI14" s="102"/>
      <c r="EJ14" s="102" t="s">
        <v>93</v>
      </c>
      <c r="EK14" s="102" t="s">
        <v>424</v>
      </c>
      <c r="EL14" s="102" t="s">
        <v>13</v>
      </c>
      <c r="EM14" s="102"/>
      <c r="EN14" s="102" t="s">
        <v>93</v>
      </c>
      <c r="EO14" s="102" t="s">
        <v>425</v>
      </c>
      <c r="EP14" s="102" t="s">
        <v>13</v>
      </c>
      <c r="EQ14" s="102"/>
      <c r="ER14" s="102" t="s">
        <v>13</v>
      </c>
      <c r="ES14" s="102" t="s">
        <v>426</v>
      </c>
      <c r="ET14" s="102" t="s">
        <v>93</v>
      </c>
      <c r="EU14" s="102" t="s">
        <v>427</v>
      </c>
      <c r="EV14" s="102" t="s">
        <v>13</v>
      </c>
      <c r="EW14" s="102" t="s">
        <v>428</v>
      </c>
      <c r="EX14" s="102" t="s">
        <v>13</v>
      </c>
      <c r="EY14" s="102" t="s">
        <v>429</v>
      </c>
      <c r="EZ14" s="102" t="s">
        <v>13</v>
      </c>
      <c r="FA14" s="102" t="s">
        <v>430</v>
      </c>
      <c r="FB14" s="102" t="s">
        <v>431</v>
      </c>
    </row>
    <row r="15" spans="1:158" ht="83.1" customHeight="1" x14ac:dyDescent="0.2">
      <c r="A15" s="101">
        <v>314</v>
      </c>
      <c r="B15" s="102" t="s">
        <v>432</v>
      </c>
      <c r="C15" s="102" t="s">
        <v>433</v>
      </c>
      <c r="D15" s="102" t="s">
        <v>233</v>
      </c>
      <c r="E15" s="102"/>
      <c r="F15" s="102" t="s">
        <v>234</v>
      </c>
      <c r="G15" s="102" t="s">
        <v>434</v>
      </c>
      <c r="H15" s="102" t="s">
        <v>13</v>
      </c>
      <c r="I15" s="102" t="s">
        <v>435</v>
      </c>
      <c r="J15" s="102"/>
      <c r="K15" s="102"/>
      <c r="L15" s="102"/>
      <c r="M15" s="102"/>
      <c r="N15" s="102" t="s">
        <v>436</v>
      </c>
      <c r="O15" s="102" t="s">
        <v>13</v>
      </c>
      <c r="P15" s="102"/>
      <c r="Q15" s="102" t="s">
        <v>13</v>
      </c>
      <c r="R15" s="102"/>
      <c r="S15" s="102" t="s">
        <v>93</v>
      </c>
      <c r="T15" s="102" t="s">
        <v>437</v>
      </c>
      <c r="U15" s="102"/>
      <c r="V15" s="102" t="s">
        <v>13</v>
      </c>
      <c r="W15" s="102" t="s">
        <v>438</v>
      </c>
      <c r="X15" s="102" t="s">
        <v>93</v>
      </c>
      <c r="Y15" s="102" t="s">
        <v>379</v>
      </c>
      <c r="Z15" s="102" t="s">
        <v>93</v>
      </c>
      <c r="AA15" s="102" t="s">
        <v>380</v>
      </c>
      <c r="AB15" s="102" t="s">
        <v>93</v>
      </c>
      <c r="AC15" s="102" t="s">
        <v>439</v>
      </c>
      <c r="AD15" s="102" t="s">
        <v>13</v>
      </c>
      <c r="AE15" s="102"/>
      <c r="AF15" s="102" t="s">
        <v>13</v>
      </c>
      <c r="AG15" s="102"/>
      <c r="AH15" s="102" t="s">
        <v>93</v>
      </c>
      <c r="AI15" s="102" t="s">
        <v>440</v>
      </c>
      <c r="AJ15" s="102" t="s">
        <v>13</v>
      </c>
      <c r="AK15" s="102"/>
      <c r="AL15" s="102" t="s">
        <v>93</v>
      </c>
      <c r="AM15" s="102" t="s">
        <v>441</v>
      </c>
      <c r="AN15" s="102" t="s">
        <v>13</v>
      </c>
      <c r="AO15" s="102"/>
      <c r="AP15" s="102" t="s">
        <v>93</v>
      </c>
      <c r="AQ15" s="102" t="s">
        <v>442</v>
      </c>
      <c r="AR15" s="102" t="s">
        <v>13</v>
      </c>
      <c r="AS15" s="102"/>
      <c r="AT15" s="102" t="s">
        <v>13</v>
      </c>
      <c r="AU15" s="102"/>
      <c r="AV15" s="102" t="s">
        <v>13</v>
      </c>
      <c r="AW15" s="102"/>
      <c r="AX15" s="102" t="s">
        <v>13</v>
      </c>
      <c r="AY15" s="102"/>
      <c r="AZ15" s="102" t="s">
        <v>13</v>
      </c>
      <c r="BA15" s="102"/>
      <c r="BB15" s="102" t="s">
        <v>13</v>
      </c>
      <c r="BC15" s="102"/>
      <c r="BD15" s="102" t="s">
        <v>13</v>
      </c>
      <c r="BE15" s="102"/>
      <c r="BF15" s="102" t="s">
        <v>13</v>
      </c>
      <c r="BG15" s="102"/>
      <c r="BH15" s="102" t="s">
        <v>13</v>
      </c>
      <c r="BI15" s="102"/>
      <c r="BJ15" s="102" t="s">
        <v>13</v>
      </c>
      <c r="BK15" s="102"/>
      <c r="BL15" s="102" t="s">
        <v>13</v>
      </c>
      <c r="BM15" s="102"/>
      <c r="BN15" s="102" t="s">
        <v>13</v>
      </c>
      <c r="BO15" s="102"/>
      <c r="BP15" s="102" t="s">
        <v>13</v>
      </c>
      <c r="BQ15" s="102"/>
      <c r="BR15" s="102" t="s">
        <v>13</v>
      </c>
      <c r="BS15" s="102"/>
      <c r="BT15" s="102" t="s">
        <v>13</v>
      </c>
      <c r="BU15" s="102"/>
      <c r="BV15" s="102" t="s">
        <v>13</v>
      </c>
      <c r="BW15" s="102"/>
      <c r="BX15" s="102" t="s">
        <v>13</v>
      </c>
      <c r="BY15" s="102" t="s">
        <v>386</v>
      </c>
      <c r="BZ15" s="102" t="s">
        <v>13</v>
      </c>
      <c r="CA15" s="102"/>
      <c r="CB15" s="102" t="s">
        <v>13</v>
      </c>
      <c r="CC15" s="102"/>
      <c r="CD15" s="102" t="s">
        <v>13</v>
      </c>
      <c r="CE15" s="102"/>
      <c r="CF15" s="102" t="s">
        <v>93</v>
      </c>
      <c r="CG15" s="102" t="s">
        <v>443</v>
      </c>
      <c r="CH15" s="102" t="s">
        <v>93</v>
      </c>
      <c r="CI15" s="102"/>
      <c r="CJ15" s="102" t="s">
        <v>13</v>
      </c>
      <c r="CK15" s="102"/>
      <c r="CL15" s="102" t="s">
        <v>13</v>
      </c>
      <c r="CM15" s="102"/>
      <c r="CN15" s="102" t="s">
        <v>13</v>
      </c>
      <c r="CO15" s="102"/>
      <c r="CP15" s="102" t="s">
        <v>13</v>
      </c>
      <c r="CQ15" s="102"/>
      <c r="CR15" s="102" t="s">
        <v>93</v>
      </c>
      <c r="CS15" s="102"/>
      <c r="CT15" s="102" t="s">
        <v>13</v>
      </c>
      <c r="CU15" s="102"/>
      <c r="CV15" s="102" t="s">
        <v>13</v>
      </c>
      <c r="CW15" s="102"/>
      <c r="CX15" s="102" t="s">
        <v>13</v>
      </c>
      <c r="CY15" s="102"/>
      <c r="CZ15" s="102" t="s">
        <v>13</v>
      </c>
      <c r="DA15" s="102"/>
      <c r="DB15" s="102" t="s">
        <v>13</v>
      </c>
      <c r="DC15" s="102"/>
      <c r="DD15" s="102" t="s">
        <v>13</v>
      </c>
      <c r="DE15" s="102"/>
      <c r="DF15" s="102" t="s">
        <v>13</v>
      </c>
      <c r="DG15" s="102"/>
      <c r="DH15" s="102" t="s">
        <v>13</v>
      </c>
      <c r="DI15" s="102"/>
      <c r="DJ15" s="102" t="s">
        <v>13</v>
      </c>
      <c r="DK15" s="102"/>
      <c r="DL15" s="102" t="s">
        <v>93</v>
      </c>
      <c r="DM15" s="102"/>
      <c r="DN15" s="102" t="s">
        <v>13</v>
      </c>
      <c r="DO15" s="102"/>
      <c r="DP15" s="102" t="s">
        <v>13</v>
      </c>
      <c r="DQ15" s="102"/>
      <c r="DR15" s="102" t="s">
        <v>13</v>
      </c>
      <c r="DS15" s="102"/>
      <c r="DT15" s="102" t="s">
        <v>93</v>
      </c>
      <c r="DU15" s="102"/>
      <c r="DV15" s="102" t="s">
        <v>13</v>
      </c>
      <c r="DW15" s="102"/>
      <c r="DX15" s="102" t="s">
        <v>13</v>
      </c>
      <c r="DY15" s="102"/>
      <c r="DZ15" s="102" t="s">
        <v>13</v>
      </c>
      <c r="EA15" s="102"/>
      <c r="EB15" s="102" t="s">
        <v>13</v>
      </c>
      <c r="EC15" s="102"/>
      <c r="ED15" s="102" t="s">
        <v>13</v>
      </c>
      <c r="EE15" s="102"/>
      <c r="EF15" s="102" t="s">
        <v>13</v>
      </c>
      <c r="EG15" s="102"/>
      <c r="EH15" s="102" t="s">
        <v>13</v>
      </c>
      <c r="EI15" s="102"/>
      <c r="EJ15" s="102" t="s">
        <v>13</v>
      </c>
      <c r="EK15" s="102"/>
      <c r="EL15" s="102" t="s">
        <v>93</v>
      </c>
      <c r="EM15" s="102" t="s">
        <v>444</v>
      </c>
      <c r="EN15" s="102" t="s">
        <v>13</v>
      </c>
      <c r="EO15" s="102"/>
      <c r="EP15" s="102" t="s">
        <v>13</v>
      </c>
      <c r="EQ15" s="102"/>
      <c r="ER15" s="102" t="s">
        <v>13</v>
      </c>
      <c r="ES15" s="102" t="s">
        <v>445</v>
      </c>
      <c r="ET15" s="102" t="s">
        <v>13</v>
      </c>
      <c r="EU15" s="102"/>
      <c r="EV15" s="102" t="s">
        <v>93</v>
      </c>
      <c r="EW15" s="102"/>
      <c r="EX15" s="102" t="s">
        <v>93</v>
      </c>
      <c r="EY15" s="102"/>
      <c r="EZ15" s="102" t="s">
        <v>13</v>
      </c>
      <c r="FA15" s="102" t="s">
        <v>446</v>
      </c>
      <c r="FB15" s="102"/>
    </row>
    <row r="16" spans="1:158" ht="83.1" customHeight="1" x14ac:dyDescent="0.2"/>
    <row r="17" ht="83.1" customHeight="1" x14ac:dyDescent="0.2"/>
  </sheetData>
  <phoneticPr fontId="5" type="noConversion"/>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71C4-B735-4AA6-9595-0010C86D5354}">
  <dimension ref="B1:G56"/>
  <sheetViews>
    <sheetView showGridLines="0" workbookViewId="0">
      <selection activeCell="C13" sqref="C13"/>
    </sheetView>
  </sheetViews>
  <sheetFormatPr defaultColWidth="8.85546875" defaultRowHeight="13.5" x14ac:dyDescent="0.25"/>
  <cols>
    <col min="1" max="1" width="8.85546875" style="2"/>
    <col min="2" max="2" width="8.85546875" style="35"/>
    <col min="3" max="3" width="171.140625" style="35" customWidth="1"/>
    <col min="4" max="16384" width="8.85546875" style="2"/>
  </cols>
  <sheetData>
    <row r="1" spans="2:7" ht="14.25" thickBot="1" x14ac:dyDescent="0.3"/>
    <row r="2" spans="2:7" ht="14.25" thickTop="1" x14ac:dyDescent="0.25">
      <c r="B2" s="38"/>
      <c r="C2" s="39"/>
      <c r="D2" s="40"/>
    </row>
    <row r="3" spans="2:7" ht="42" customHeight="1" x14ac:dyDescent="0.35">
      <c r="B3" s="41"/>
      <c r="C3" s="98" t="s">
        <v>74</v>
      </c>
      <c r="D3" s="42"/>
      <c r="E3" s="7"/>
      <c r="F3" s="7"/>
      <c r="G3" s="7"/>
    </row>
    <row r="4" spans="2:7" ht="37.9" customHeight="1" thickBot="1" x14ac:dyDescent="0.3">
      <c r="B4" s="41"/>
      <c r="C4" s="99" t="s">
        <v>91</v>
      </c>
      <c r="D4" s="43"/>
    </row>
    <row r="5" spans="2:7" ht="37.9" customHeight="1" thickTop="1" x14ac:dyDescent="0.25">
      <c r="B5" s="41"/>
      <c r="C5" s="97"/>
      <c r="D5" s="43"/>
    </row>
    <row r="6" spans="2:7" ht="33" customHeight="1" x14ac:dyDescent="0.25">
      <c r="B6" s="41"/>
      <c r="C6" s="50" t="s">
        <v>39</v>
      </c>
      <c r="D6" s="43"/>
    </row>
    <row r="7" spans="2:7" ht="24.75" thickBot="1" x14ac:dyDescent="0.25">
      <c r="B7" s="44"/>
      <c r="C7" s="36" t="s">
        <v>87</v>
      </c>
      <c r="D7" s="43"/>
    </row>
    <row r="8" spans="2:7" ht="24.75" thickBot="1" x14ac:dyDescent="0.25">
      <c r="B8" s="44"/>
      <c r="C8" s="36" t="s">
        <v>88</v>
      </c>
      <c r="D8" s="43"/>
    </row>
    <row r="9" spans="2:7" ht="24.75" thickBot="1" x14ac:dyDescent="0.25">
      <c r="B9" s="44"/>
      <c r="C9" s="96" t="s">
        <v>92</v>
      </c>
      <c r="D9" s="43"/>
    </row>
    <row r="10" spans="2:7" ht="24.75" thickBot="1" x14ac:dyDescent="0.25">
      <c r="B10" s="44"/>
      <c r="C10" s="96" t="s">
        <v>89</v>
      </c>
      <c r="D10" s="43"/>
    </row>
    <row r="11" spans="2:7" ht="24.75" thickBot="1" x14ac:dyDescent="0.25">
      <c r="B11" s="44"/>
      <c r="C11" s="96" t="s">
        <v>90</v>
      </c>
      <c r="D11" s="43"/>
    </row>
    <row r="12" spans="2:7" ht="24.75" thickBot="1" x14ac:dyDescent="0.25">
      <c r="B12" s="44"/>
      <c r="C12" s="36"/>
      <c r="D12" s="43"/>
    </row>
    <row r="13" spans="2:7" ht="24.75" thickBot="1" x14ac:dyDescent="0.25">
      <c r="B13" s="44"/>
      <c r="C13" s="36"/>
      <c r="D13" s="43"/>
    </row>
    <row r="14" spans="2:7" ht="24.75" thickBot="1" x14ac:dyDescent="0.25">
      <c r="B14" s="44"/>
      <c r="C14" s="36"/>
      <c r="D14" s="43"/>
    </row>
    <row r="15" spans="2:7" x14ac:dyDescent="0.25">
      <c r="B15" s="45"/>
      <c r="C15" s="52"/>
      <c r="D15" s="43"/>
    </row>
    <row r="16" spans="2:7" ht="33" customHeight="1" x14ac:dyDescent="0.25">
      <c r="B16" s="45"/>
      <c r="C16" s="50" t="s">
        <v>41</v>
      </c>
      <c r="D16" s="43"/>
    </row>
    <row r="17" spans="2:4" ht="24.75" thickBot="1" x14ac:dyDescent="0.25">
      <c r="B17" s="44"/>
      <c r="C17" s="36" t="s">
        <v>82</v>
      </c>
      <c r="D17" s="43"/>
    </row>
    <row r="18" spans="2:4" ht="24.75" thickBot="1" x14ac:dyDescent="0.25">
      <c r="B18" s="44"/>
      <c r="C18" s="36"/>
      <c r="D18" s="43"/>
    </row>
    <row r="19" spans="2:4" ht="24.75" thickBot="1" x14ac:dyDescent="0.25">
      <c r="B19" s="44"/>
      <c r="C19" s="36"/>
      <c r="D19" s="43"/>
    </row>
    <row r="20" spans="2:4" ht="24.75" thickBot="1" x14ac:dyDescent="0.25">
      <c r="B20" s="44"/>
      <c r="C20" s="36"/>
      <c r="D20" s="43"/>
    </row>
    <row r="21" spans="2:4" ht="24.75" thickBot="1" x14ac:dyDescent="0.25">
      <c r="B21" s="44"/>
      <c r="C21" s="36"/>
      <c r="D21" s="43"/>
    </row>
    <row r="22" spans="2:4" ht="24.75" thickBot="1" x14ac:dyDescent="0.25">
      <c r="B22" s="44"/>
      <c r="C22" s="36"/>
      <c r="D22" s="43"/>
    </row>
    <row r="23" spans="2:4" ht="24.75" thickBot="1" x14ac:dyDescent="0.25">
      <c r="B23" s="44"/>
      <c r="C23" s="36"/>
      <c r="D23" s="43"/>
    </row>
    <row r="24" spans="2:4" ht="24.75" thickBot="1" x14ac:dyDescent="0.25">
      <c r="B24" s="44"/>
      <c r="C24" s="36"/>
      <c r="D24" s="43"/>
    </row>
    <row r="25" spans="2:4" ht="24.75" thickBot="1" x14ac:dyDescent="0.25">
      <c r="B25" s="44"/>
      <c r="C25" s="36"/>
      <c r="D25" s="43"/>
    </row>
    <row r="26" spans="2:4" ht="24.75" thickBot="1" x14ac:dyDescent="0.25">
      <c r="B26" s="44"/>
      <c r="C26" s="36"/>
      <c r="D26" s="43"/>
    </row>
    <row r="27" spans="2:4" ht="24.75" thickBot="1" x14ac:dyDescent="0.25">
      <c r="B27" s="44"/>
      <c r="C27" s="36"/>
      <c r="D27" s="43"/>
    </row>
    <row r="28" spans="2:4" ht="24.75" thickBot="1" x14ac:dyDescent="0.25">
      <c r="B28" s="44"/>
      <c r="C28" s="36"/>
      <c r="D28" s="43"/>
    </row>
    <row r="29" spans="2:4" ht="24.75" thickBot="1" x14ac:dyDescent="0.25">
      <c r="B29" s="44"/>
      <c r="C29" s="36"/>
      <c r="D29" s="43"/>
    </row>
    <row r="30" spans="2:4" ht="24.75" thickBot="1" x14ac:dyDescent="0.25">
      <c r="B30" s="44"/>
      <c r="C30" s="36"/>
      <c r="D30" s="43"/>
    </row>
    <row r="31" spans="2:4" ht="24.75" thickBot="1" x14ac:dyDescent="0.25">
      <c r="B31" s="44"/>
      <c r="C31" s="36"/>
      <c r="D31" s="43"/>
    </row>
    <row r="32" spans="2:4" ht="24.75" thickBot="1" x14ac:dyDescent="0.25">
      <c r="B32" s="44"/>
      <c r="C32" s="36"/>
      <c r="D32" s="43"/>
    </row>
    <row r="33" spans="2:4" ht="16.899999999999999" customHeight="1" x14ac:dyDescent="0.25">
      <c r="B33" s="46"/>
      <c r="C33" s="37"/>
      <c r="D33" s="43"/>
    </row>
    <row r="34" spans="2:4" ht="18" customHeight="1" x14ac:dyDescent="0.25">
      <c r="B34" s="46"/>
      <c r="C34" s="52"/>
      <c r="D34" s="43"/>
    </row>
    <row r="35" spans="2:4" ht="35.450000000000003" customHeight="1" x14ac:dyDescent="0.2">
      <c r="B35" s="46"/>
      <c r="C35" s="50" t="s">
        <v>40</v>
      </c>
      <c r="D35" s="43"/>
    </row>
    <row r="36" spans="2:4" ht="24.75" thickBot="1" x14ac:dyDescent="0.25">
      <c r="B36" s="44"/>
      <c r="C36" s="36" t="s">
        <v>83</v>
      </c>
      <c r="D36" s="43"/>
    </row>
    <row r="37" spans="2:4" ht="24.75" thickBot="1" x14ac:dyDescent="0.25">
      <c r="B37" s="44"/>
      <c r="C37" s="36"/>
      <c r="D37" s="43"/>
    </row>
    <row r="38" spans="2:4" ht="24.75" thickBot="1" x14ac:dyDescent="0.25">
      <c r="B38" s="44"/>
      <c r="C38" s="36"/>
      <c r="D38" s="43"/>
    </row>
    <row r="39" spans="2:4" ht="24.75" thickBot="1" x14ac:dyDescent="0.25">
      <c r="B39" s="44"/>
      <c r="C39" s="36"/>
      <c r="D39" s="43"/>
    </row>
    <row r="40" spans="2:4" ht="24.75" thickBot="1" x14ac:dyDescent="0.25">
      <c r="B40" s="44"/>
      <c r="C40" s="36"/>
      <c r="D40" s="43"/>
    </row>
    <row r="41" spans="2:4" ht="24.75" thickBot="1" x14ac:dyDescent="0.25">
      <c r="B41" s="44"/>
      <c r="C41" s="36"/>
      <c r="D41" s="43"/>
    </row>
    <row r="42" spans="2:4" ht="24.75" thickBot="1" x14ac:dyDescent="0.25">
      <c r="B42" s="44"/>
      <c r="C42" s="36"/>
      <c r="D42" s="43"/>
    </row>
    <row r="43" spans="2:4" ht="24.75" thickBot="1" x14ac:dyDescent="0.25">
      <c r="B43" s="44"/>
      <c r="C43" s="36"/>
      <c r="D43" s="43"/>
    </row>
    <row r="44" spans="2:4" ht="24.75" thickBot="1" x14ac:dyDescent="0.25">
      <c r="B44" s="44"/>
      <c r="C44" s="36"/>
      <c r="D44" s="43"/>
    </row>
    <row r="45" spans="2:4" ht="24.75" thickBot="1" x14ac:dyDescent="0.25">
      <c r="B45" s="44"/>
      <c r="C45" s="36"/>
      <c r="D45" s="43"/>
    </row>
    <row r="46" spans="2:4" ht="24.75" thickBot="1" x14ac:dyDescent="0.25">
      <c r="B46" s="44"/>
      <c r="C46" s="36"/>
      <c r="D46" s="43"/>
    </row>
    <row r="47" spans="2:4" ht="24.75" thickBot="1" x14ac:dyDescent="0.25">
      <c r="B47" s="44"/>
      <c r="C47" s="36"/>
      <c r="D47" s="43"/>
    </row>
    <row r="48" spans="2:4" ht="24.75" thickBot="1" x14ac:dyDescent="0.25">
      <c r="B48" s="44"/>
      <c r="C48" s="36"/>
      <c r="D48" s="43"/>
    </row>
    <row r="49" spans="2:4" ht="24.75" thickBot="1" x14ac:dyDescent="0.25">
      <c r="B49" s="44"/>
      <c r="C49" s="36"/>
      <c r="D49" s="43"/>
    </row>
    <row r="50" spans="2:4" ht="24.75" thickBot="1" x14ac:dyDescent="0.25">
      <c r="B50" s="44"/>
      <c r="C50" s="36"/>
      <c r="D50" s="43"/>
    </row>
    <row r="51" spans="2:4" ht="24.75" thickBot="1" x14ac:dyDescent="0.25">
      <c r="B51" s="44"/>
      <c r="C51" s="36"/>
      <c r="D51" s="43"/>
    </row>
    <row r="52" spans="2:4" ht="24.75" thickBot="1" x14ac:dyDescent="0.25">
      <c r="B52" s="44"/>
      <c r="C52" s="36"/>
      <c r="D52" s="43"/>
    </row>
    <row r="53" spans="2:4" x14ac:dyDescent="0.25">
      <c r="B53" s="41"/>
      <c r="D53" s="43"/>
    </row>
    <row r="54" spans="2:4" x14ac:dyDescent="0.25">
      <c r="B54" s="41"/>
      <c r="D54" s="43"/>
    </row>
    <row r="55" spans="2:4" ht="14.25" thickBot="1" x14ac:dyDescent="0.3">
      <c r="B55" s="47"/>
      <c r="C55" s="48"/>
      <c r="D55" s="49"/>
    </row>
    <row r="56" spans="2:4" ht="14.25" thickTop="1"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4D9A-D3CB-4B21-8EB6-4FBA05710D13}">
  <sheetPr>
    <pageSetUpPr fitToPage="1"/>
  </sheetPr>
  <dimension ref="C1:AA34"/>
  <sheetViews>
    <sheetView showGridLines="0" zoomScale="70" zoomScaleNormal="70" workbookViewId="0">
      <selection activeCell="AD14" sqref="AD14"/>
    </sheetView>
  </sheetViews>
  <sheetFormatPr defaultColWidth="8.85546875" defaultRowHeight="15.75" x14ac:dyDescent="0.3"/>
  <cols>
    <col min="1" max="2" width="8.85546875" style="4"/>
    <col min="3" max="3" width="9.28515625" style="4" customWidth="1"/>
    <col min="4" max="4" width="16.85546875" style="4" customWidth="1"/>
    <col min="5" max="5" width="8.85546875" style="4"/>
    <col min="6" max="6" width="9.28515625" style="4" customWidth="1"/>
    <col min="7" max="9" width="8.85546875" style="4"/>
    <col min="10" max="11" width="9.28515625" style="4" customWidth="1"/>
    <col min="12" max="12" width="8.85546875" style="4"/>
    <col min="13" max="14" width="9.28515625" style="4" customWidth="1"/>
    <col min="15" max="18" width="8.85546875" style="4"/>
    <col min="19" max="19" width="9.28515625" style="4" customWidth="1"/>
    <col min="20" max="22" width="8.85546875" style="4"/>
    <col min="23" max="27" width="9.28515625" style="4" customWidth="1"/>
    <col min="28" max="16384" width="8.85546875" style="4"/>
  </cols>
  <sheetData>
    <row r="1" spans="3:27" ht="37.15" customHeight="1" x14ac:dyDescent="0.3"/>
    <row r="2" spans="3:27" ht="37.15" customHeight="1" x14ac:dyDescent="0.3"/>
    <row r="3" spans="3:27" ht="31.15" customHeight="1" x14ac:dyDescent="0.3"/>
    <row r="4" spans="3:27" ht="38.25" hidden="1" customHeight="1" x14ac:dyDescent="0.3">
      <c r="C4" s="122" t="s">
        <v>46</v>
      </c>
      <c r="D4" s="122"/>
      <c r="E4" s="122"/>
      <c r="F4" s="122"/>
      <c r="G4" s="122"/>
      <c r="H4" s="122"/>
      <c r="I4" s="122"/>
      <c r="J4" s="122"/>
      <c r="K4" s="122"/>
      <c r="L4" s="122"/>
      <c r="M4" s="122"/>
      <c r="N4" s="122"/>
      <c r="O4" s="122"/>
      <c r="P4" s="122"/>
      <c r="Q4" s="122"/>
      <c r="R4" s="122"/>
      <c r="S4" s="122"/>
      <c r="T4" s="122"/>
      <c r="U4" s="122"/>
      <c r="V4" s="122"/>
      <c r="W4" s="122"/>
      <c r="X4" s="122"/>
      <c r="Y4" s="122"/>
      <c r="Z4" s="122"/>
      <c r="AA4" s="122"/>
    </row>
    <row r="5" spans="3:27" ht="24" customHeight="1" x14ac:dyDescent="0.3">
      <c r="C5" s="8"/>
      <c r="D5" s="8"/>
      <c r="E5" s="8"/>
      <c r="F5" s="9"/>
      <c r="G5" s="9"/>
      <c r="H5" s="9"/>
      <c r="I5" s="10"/>
      <c r="J5" s="10"/>
      <c r="K5" s="10"/>
      <c r="L5" s="11"/>
      <c r="M5" s="12"/>
      <c r="N5" s="13"/>
      <c r="O5" s="11"/>
      <c r="P5" s="11"/>
      <c r="Q5" s="11"/>
      <c r="R5" s="11"/>
      <c r="S5" s="11"/>
      <c r="T5" s="11"/>
      <c r="U5" s="11"/>
      <c r="V5" s="11"/>
      <c r="W5" s="11"/>
      <c r="X5" s="11"/>
      <c r="Y5" s="11"/>
      <c r="Z5" s="11"/>
      <c r="AA5" s="11"/>
    </row>
    <row r="6" spans="3:27" ht="24" customHeight="1" x14ac:dyDescent="0.3">
      <c r="C6" s="8"/>
      <c r="D6" s="8"/>
      <c r="E6" s="8"/>
      <c r="F6" s="9"/>
      <c r="G6" s="9"/>
      <c r="H6" s="9"/>
      <c r="I6" s="10"/>
      <c r="J6" s="10"/>
      <c r="K6" s="10"/>
      <c r="L6" s="11"/>
      <c r="M6" s="12"/>
      <c r="N6" s="13"/>
      <c r="O6" s="11"/>
      <c r="P6" s="11"/>
      <c r="Q6" s="11"/>
      <c r="R6" s="11"/>
      <c r="S6" s="11"/>
      <c r="T6" s="11"/>
      <c r="U6" s="11"/>
      <c r="V6" s="11"/>
      <c r="W6" s="11"/>
      <c r="X6" s="11"/>
      <c r="Y6" s="11"/>
      <c r="Z6" s="11"/>
      <c r="AA6" s="11"/>
    </row>
    <row r="7" spans="3:27" ht="24" customHeight="1" x14ac:dyDescent="0.3">
      <c r="C7" s="123" t="s">
        <v>15</v>
      </c>
      <c r="D7" s="123"/>
      <c r="E7" s="123"/>
      <c r="F7" s="124" t="s">
        <v>22</v>
      </c>
      <c r="G7" s="124"/>
      <c r="H7" s="124"/>
      <c r="I7" s="125" t="s">
        <v>23</v>
      </c>
      <c r="J7" s="125"/>
      <c r="K7" s="125"/>
      <c r="L7" s="11"/>
      <c r="M7" s="12"/>
      <c r="N7" s="13"/>
      <c r="O7" s="14"/>
      <c r="P7" s="14"/>
      <c r="Q7" s="14"/>
      <c r="R7" s="11"/>
      <c r="S7" s="11"/>
      <c r="T7" s="11"/>
      <c r="U7" s="11"/>
      <c r="V7" s="11"/>
      <c r="W7" s="11"/>
      <c r="X7" s="11"/>
      <c r="Y7" s="11"/>
      <c r="Z7" s="11"/>
      <c r="AA7" s="11"/>
    </row>
    <row r="8" spans="3:27" ht="24" customHeight="1" x14ac:dyDescent="0.35">
      <c r="C8" s="123"/>
      <c r="D8" s="123"/>
      <c r="E8" s="123"/>
      <c r="F8" s="124"/>
      <c r="G8" s="124"/>
      <c r="H8" s="124"/>
      <c r="I8" s="125"/>
      <c r="J8" s="125"/>
      <c r="K8" s="125"/>
      <c r="L8" s="15"/>
      <c r="M8" s="12"/>
      <c r="N8" s="13"/>
      <c r="O8" s="16"/>
      <c r="P8" s="16"/>
      <c r="Q8" s="16"/>
      <c r="R8" s="11"/>
      <c r="S8" s="11"/>
      <c r="T8" s="11"/>
      <c r="U8" s="11"/>
      <c r="V8" s="11"/>
      <c r="W8" s="11"/>
      <c r="X8" s="11"/>
      <c r="Y8" s="126" t="s">
        <v>24</v>
      </c>
      <c r="Z8" s="126"/>
      <c r="AA8" s="17"/>
    </row>
    <row r="9" spans="3:27" ht="24" customHeight="1" x14ac:dyDescent="0.3">
      <c r="C9" s="123"/>
      <c r="D9" s="123"/>
      <c r="E9" s="123"/>
      <c r="F9" s="124"/>
      <c r="G9" s="124"/>
      <c r="H9" s="124"/>
      <c r="I9" s="125"/>
      <c r="J9" s="125"/>
      <c r="K9" s="125"/>
      <c r="L9" s="16"/>
      <c r="M9" s="12"/>
      <c r="N9" s="13"/>
      <c r="O9" s="5"/>
      <c r="P9" s="5"/>
      <c r="Q9" s="5"/>
      <c r="R9" s="11"/>
      <c r="S9" s="11"/>
      <c r="T9" s="11"/>
      <c r="U9" s="11"/>
      <c r="V9" s="11"/>
      <c r="W9" s="11"/>
      <c r="X9" s="11"/>
      <c r="Y9" s="127" t="str">
        <f>CONCATENATE('Dados Dash'!B24, " empresa(s)")</f>
        <v>0 empresa(s)</v>
      </c>
      <c r="Z9" s="127"/>
      <c r="AA9" s="18"/>
    </row>
    <row r="10" spans="3:27" ht="24" customHeight="1" x14ac:dyDescent="0.3">
      <c r="C10" s="123"/>
      <c r="D10" s="123"/>
      <c r="E10" s="123"/>
      <c r="F10" s="124"/>
      <c r="G10" s="124"/>
      <c r="H10" s="124"/>
      <c r="I10" s="125"/>
      <c r="J10" s="125"/>
      <c r="K10" s="125"/>
      <c r="L10" s="5"/>
      <c r="M10" s="12"/>
      <c r="N10" s="13"/>
      <c r="O10" s="11"/>
      <c r="P10" s="11"/>
      <c r="Q10" s="11"/>
      <c r="R10" s="11"/>
      <c r="S10" s="11"/>
      <c r="T10" s="11"/>
      <c r="U10" s="11"/>
      <c r="V10" s="11"/>
      <c r="W10" s="11"/>
      <c r="X10" s="11"/>
      <c r="Y10" s="128" t="str">
        <f>CONCATENATE('Dados Dash'!B25, " entidades(s) representativa(s)")</f>
        <v>0 entidades(s) representativa(s)</v>
      </c>
      <c r="Z10" s="128"/>
      <c r="AA10" s="19"/>
    </row>
    <row r="11" spans="3:27" ht="24" customHeight="1" x14ac:dyDescent="0.3">
      <c r="C11" s="123"/>
      <c r="D11" s="123"/>
      <c r="E11" s="123"/>
      <c r="F11" s="124"/>
      <c r="G11" s="124"/>
      <c r="H11" s="124"/>
      <c r="I11" s="125"/>
      <c r="J11" s="125"/>
      <c r="K11" s="125"/>
      <c r="L11" s="6"/>
      <c r="M11" s="12"/>
      <c r="N11" s="13"/>
      <c r="O11" s="11"/>
      <c r="P11" s="11"/>
      <c r="Q11" s="11"/>
      <c r="R11" s="11"/>
      <c r="S11" s="11"/>
      <c r="T11" s="11"/>
      <c r="U11" s="11"/>
      <c r="V11" s="11"/>
      <c r="W11" s="11"/>
      <c r="X11" s="11"/>
      <c r="Y11" s="128"/>
      <c r="Z11" s="128"/>
      <c r="AA11" s="19"/>
    </row>
    <row r="12" spans="3:27" ht="24" customHeight="1" x14ac:dyDescent="0.35">
      <c r="C12" s="130" t="str">
        <f>CONCATENATE('Dados Dash'!B5, " respondentes")</f>
        <v>0 respondentes</v>
      </c>
      <c r="D12" s="130"/>
      <c r="E12" s="130"/>
      <c r="F12" s="131" t="str">
        <f>CONCATENATE('Dados Dash'!B9, " respondentes")</f>
        <v>0 respondentes</v>
      </c>
      <c r="G12" s="131"/>
      <c r="H12" s="131"/>
      <c r="I12" s="132" t="str">
        <f>CONCATENATE('Dados Dash'!B10, " respondentes")</f>
        <v>0 respondentes</v>
      </c>
      <c r="J12" s="132"/>
      <c r="K12" s="132"/>
      <c r="L12" s="11"/>
      <c r="M12" s="12"/>
      <c r="N12" s="13"/>
      <c r="O12" s="11"/>
      <c r="P12" s="11"/>
      <c r="Q12" s="11"/>
      <c r="R12" s="11"/>
      <c r="S12" s="11"/>
      <c r="T12" s="11"/>
      <c r="U12" s="11"/>
      <c r="V12" s="11"/>
      <c r="W12" s="11"/>
      <c r="X12" s="11"/>
      <c r="Y12" s="20"/>
      <c r="Z12" s="20"/>
      <c r="AA12" s="20"/>
    </row>
    <row r="13" spans="3:27" ht="24" customHeight="1" x14ac:dyDescent="0.35">
      <c r="C13" s="130"/>
      <c r="D13" s="130"/>
      <c r="E13" s="130"/>
      <c r="F13" s="133" t="e">
        <f>'Dados Dash'!C9</f>
        <v>#DIV/0!</v>
      </c>
      <c r="G13" s="133"/>
      <c r="H13" s="133"/>
      <c r="I13" s="134" t="e">
        <f>'Dados Dash'!C10</f>
        <v>#DIV/0!</v>
      </c>
      <c r="J13" s="134"/>
      <c r="K13" s="134"/>
      <c r="L13" s="11"/>
      <c r="M13" s="12"/>
      <c r="N13" s="13"/>
      <c r="O13" s="11"/>
      <c r="P13" s="11"/>
      <c r="Q13" s="11"/>
      <c r="R13" s="11"/>
      <c r="S13" s="11"/>
      <c r="T13" s="11"/>
      <c r="U13" s="11"/>
      <c r="V13" s="11"/>
      <c r="W13" s="11"/>
      <c r="X13" s="11"/>
      <c r="Y13" s="11"/>
      <c r="Z13" s="11"/>
      <c r="AA13" s="11"/>
    </row>
    <row r="14" spans="3:27" ht="24" customHeight="1" x14ac:dyDescent="0.3">
      <c r="C14" s="21"/>
      <c r="D14" s="8"/>
      <c r="E14" s="8"/>
      <c r="F14" s="22"/>
      <c r="G14" s="22"/>
      <c r="H14" s="22"/>
      <c r="I14" s="10"/>
      <c r="J14" s="10"/>
      <c r="K14" s="10"/>
      <c r="L14" s="11"/>
      <c r="M14" s="12"/>
      <c r="N14" s="13"/>
      <c r="O14" s="11"/>
      <c r="P14" s="11"/>
      <c r="Q14" s="11"/>
      <c r="R14" s="11"/>
      <c r="S14" s="11"/>
      <c r="T14" s="11"/>
      <c r="U14" s="11"/>
      <c r="V14" s="11"/>
      <c r="W14" s="11"/>
      <c r="X14" s="11"/>
      <c r="Y14" s="11"/>
      <c r="Z14" s="11"/>
      <c r="AA14" s="11"/>
    </row>
    <row r="15" spans="3:27" ht="24" customHeight="1" x14ac:dyDescent="0.3">
      <c r="C15" s="135" t="s">
        <v>25</v>
      </c>
      <c r="D15" s="135"/>
      <c r="E15" s="135"/>
      <c r="F15" s="23"/>
      <c r="G15" s="24"/>
      <c r="H15" s="24"/>
      <c r="I15" s="24"/>
      <c r="J15" s="23"/>
      <c r="K15" s="24"/>
      <c r="L15" s="24"/>
      <c r="M15" s="24"/>
      <c r="N15" s="23"/>
      <c r="O15" s="24"/>
      <c r="P15" s="24"/>
      <c r="Q15" s="24"/>
      <c r="R15" s="24"/>
      <c r="S15" s="23"/>
      <c r="T15" s="24"/>
      <c r="U15" s="24"/>
      <c r="V15" s="24"/>
      <c r="W15" s="23"/>
      <c r="X15" s="25"/>
      <c r="Y15" s="24"/>
      <c r="Z15" s="24"/>
      <c r="AA15" s="24"/>
    </row>
    <row r="16" spans="3:27" ht="24" customHeight="1" x14ac:dyDescent="0.3">
      <c r="C16" s="135"/>
      <c r="D16" s="135"/>
      <c r="E16" s="135"/>
      <c r="F16" s="23"/>
      <c r="G16" s="24"/>
      <c r="H16" s="24"/>
      <c r="I16" s="24"/>
      <c r="J16" s="23"/>
      <c r="K16" s="24"/>
      <c r="L16" s="24"/>
      <c r="M16" s="24"/>
      <c r="N16" s="23"/>
      <c r="O16" s="24"/>
      <c r="P16" s="24"/>
      <c r="Q16" s="24"/>
      <c r="R16" s="24"/>
      <c r="S16" s="23"/>
      <c r="T16" s="24"/>
      <c r="U16" s="24"/>
      <c r="V16" s="24"/>
      <c r="W16" s="23"/>
      <c r="X16" s="25"/>
      <c r="Y16" s="24"/>
      <c r="Z16" s="24"/>
      <c r="AA16" s="24"/>
    </row>
    <row r="17" spans="3:27" ht="24" customHeight="1" x14ac:dyDescent="0.3">
      <c r="C17" s="135"/>
      <c r="D17" s="135"/>
      <c r="E17" s="135"/>
      <c r="F17" s="23"/>
      <c r="G17" s="24"/>
      <c r="H17" s="24"/>
      <c r="I17" s="24"/>
      <c r="J17" s="23"/>
      <c r="K17" s="24"/>
      <c r="L17" s="24"/>
      <c r="M17" s="24"/>
      <c r="N17" s="23"/>
      <c r="O17" s="24"/>
      <c r="P17" s="24"/>
      <c r="Q17" s="24"/>
      <c r="R17" s="24"/>
      <c r="S17" s="23"/>
      <c r="T17" s="24"/>
      <c r="U17" s="24"/>
      <c r="V17" s="24"/>
      <c r="W17" s="23"/>
      <c r="X17" s="25"/>
      <c r="Y17" s="24"/>
      <c r="Z17" s="24"/>
      <c r="AA17" s="24"/>
    </row>
    <row r="18" spans="3:27" ht="24" customHeight="1" x14ac:dyDescent="0.3">
      <c r="C18" s="135"/>
      <c r="D18" s="135"/>
      <c r="E18" s="135"/>
      <c r="F18" s="23"/>
      <c r="G18" s="24"/>
      <c r="H18" s="24"/>
      <c r="I18" s="24"/>
      <c r="J18" s="23"/>
      <c r="K18" s="24"/>
      <c r="L18" s="24"/>
      <c r="M18" s="24"/>
      <c r="N18" s="23"/>
      <c r="O18" s="24"/>
      <c r="P18" s="26"/>
      <c r="Q18" s="26"/>
      <c r="R18" s="26"/>
      <c r="S18" s="23"/>
      <c r="T18" s="24"/>
      <c r="U18" s="24"/>
      <c r="V18" s="24"/>
      <c r="W18" s="23"/>
      <c r="X18" s="25"/>
      <c r="Y18" s="24"/>
      <c r="Z18" s="24"/>
      <c r="AA18" s="24"/>
    </row>
    <row r="19" spans="3:27" ht="24" customHeight="1" x14ac:dyDescent="0.3">
      <c r="C19" s="135"/>
      <c r="D19" s="135"/>
      <c r="E19" s="135"/>
      <c r="F19" s="23"/>
      <c r="G19" s="24"/>
      <c r="H19" s="24"/>
      <c r="I19" s="24"/>
      <c r="J19" s="23"/>
      <c r="K19" s="24"/>
      <c r="L19" s="24"/>
      <c r="M19" s="24"/>
      <c r="N19" s="23"/>
      <c r="O19" s="24"/>
      <c r="P19" s="26"/>
      <c r="Q19" s="26"/>
      <c r="R19" s="26"/>
      <c r="S19" s="23"/>
      <c r="T19" s="24"/>
      <c r="U19" s="24"/>
      <c r="V19" s="24"/>
      <c r="W19" s="23"/>
      <c r="X19" s="25"/>
      <c r="Y19" s="24"/>
      <c r="Z19" s="24"/>
      <c r="AA19" s="24"/>
    </row>
    <row r="20" spans="3:27" ht="24" customHeight="1" x14ac:dyDescent="0.3">
      <c r="C20" s="135"/>
      <c r="D20" s="135"/>
      <c r="E20" s="135"/>
      <c r="F20" s="23"/>
      <c r="G20" s="24"/>
      <c r="H20" s="24"/>
      <c r="I20" s="24"/>
      <c r="J20" s="23"/>
      <c r="K20" s="24"/>
      <c r="L20" s="24"/>
      <c r="M20" s="24"/>
      <c r="N20" s="23"/>
      <c r="O20" s="24"/>
      <c r="P20" s="26"/>
      <c r="Q20" s="26"/>
      <c r="R20" s="26"/>
      <c r="S20" s="23"/>
      <c r="T20" s="24"/>
      <c r="U20" s="24"/>
      <c r="V20" s="24"/>
      <c r="W20" s="23"/>
      <c r="X20" s="25"/>
      <c r="Y20" s="24"/>
      <c r="Z20" s="24"/>
      <c r="AA20" s="24"/>
    </row>
    <row r="21" spans="3:27" ht="24" customHeight="1" x14ac:dyDescent="0.3">
      <c r="C21" s="135"/>
      <c r="D21" s="135"/>
      <c r="E21" s="135"/>
      <c r="F21" s="23"/>
      <c r="G21" s="24"/>
      <c r="H21" s="24"/>
      <c r="I21" s="24"/>
      <c r="J21" s="23"/>
      <c r="K21" s="24"/>
      <c r="L21" s="24"/>
      <c r="M21" s="24"/>
      <c r="N21" s="23"/>
      <c r="O21" s="24"/>
      <c r="P21" s="24"/>
      <c r="Q21" s="24"/>
      <c r="R21" s="24"/>
      <c r="S21" s="23"/>
      <c r="T21" s="24"/>
      <c r="U21" s="24"/>
      <c r="V21" s="24"/>
      <c r="W21" s="23"/>
      <c r="X21" s="25"/>
      <c r="Y21" s="24"/>
      <c r="Z21" s="24"/>
      <c r="AA21" s="24"/>
    </row>
    <row r="22" spans="3:27" ht="24" customHeight="1" x14ac:dyDescent="0.3">
      <c r="C22" s="135"/>
      <c r="D22" s="135"/>
      <c r="E22" s="135"/>
      <c r="F22" s="23"/>
      <c r="G22" s="24"/>
      <c r="H22" s="24"/>
      <c r="I22" s="24"/>
      <c r="J22" s="23"/>
      <c r="K22" s="24"/>
      <c r="L22" s="24"/>
      <c r="M22" s="24"/>
      <c r="N22" s="23"/>
      <c r="O22" s="24"/>
      <c r="P22" s="24"/>
      <c r="Q22" s="24"/>
      <c r="R22" s="24"/>
      <c r="S22" s="23"/>
      <c r="T22" s="24"/>
      <c r="U22" s="24"/>
      <c r="V22" s="24"/>
      <c r="W22" s="23"/>
      <c r="X22" s="25"/>
      <c r="Y22" s="24"/>
      <c r="Z22" s="24"/>
      <c r="AA22" s="24"/>
    </row>
    <row r="23" spans="3:27" ht="24" customHeight="1" x14ac:dyDescent="0.3">
      <c r="C23" s="135"/>
      <c r="D23" s="135"/>
      <c r="E23" s="135"/>
      <c r="F23" s="23"/>
      <c r="G23" s="24"/>
      <c r="H23" s="24"/>
      <c r="I23" s="24"/>
      <c r="J23" s="23"/>
      <c r="K23" s="24"/>
      <c r="L23" s="24"/>
      <c r="M23" s="24"/>
      <c r="N23" s="23"/>
      <c r="O23" s="24"/>
      <c r="P23" s="24"/>
      <c r="Q23" s="24"/>
      <c r="R23" s="24"/>
      <c r="S23" s="23"/>
      <c r="T23" s="24"/>
      <c r="U23" s="24"/>
      <c r="V23" s="24"/>
      <c r="W23" s="23"/>
      <c r="X23" s="25"/>
      <c r="Y23" s="24"/>
      <c r="Z23" s="24"/>
      <c r="AA23" s="24"/>
    </row>
    <row r="24" spans="3:27" ht="24" customHeight="1" x14ac:dyDescent="0.3">
      <c r="C24" s="135"/>
      <c r="D24" s="135"/>
      <c r="E24" s="135"/>
      <c r="F24" s="23"/>
      <c r="G24" s="24"/>
      <c r="H24" s="24"/>
      <c r="I24" s="24"/>
      <c r="J24" s="23"/>
      <c r="K24" s="24"/>
      <c r="L24" s="24"/>
      <c r="M24" s="24"/>
      <c r="N24" s="23"/>
      <c r="O24" s="24"/>
      <c r="P24" s="24"/>
      <c r="Q24" s="24"/>
      <c r="R24" s="24"/>
      <c r="S24" s="23"/>
      <c r="T24" s="24"/>
      <c r="U24" s="24"/>
      <c r="V24" s="24"/>
      <c r="W24" s="23"/>
      <c r="X24" s="25"/>
      <c r="Y24" s="24"/>
      <c r="Z24" s="24"/>
      <c r="AA24" s="24"/>
    </row>
    <row r="25" spans="3:27" ht="24" customHeight="1" x14ac:dyDescent="0.3">
      <c r="C25" s="129" t="s">
        <v>26</v>
      </c>
      <c r="D25" s="129"/>
      <c r="E25" s="129"/>
      <c r="F25" s="27"/>
      <c r="G25" s="28"/>
      <c r="H25" s="28"/>
      <c r="I25" s="28"/>
      <c r="J25" s="27"/>
      <c r="K25" s="28"/>
      <c r="L25" s="28"/>
      <c r="M25" s="28"/>
      <c r="N25" s="27"/>
      <c r="O25" s="28"/>
      <c r="P25" s="28"/>
      <c r="Q25" s="28"/>
      <c r="R25" s="28"/>
      <c r="S25" s="27"/>
      <c r="T25" s="28"/>
      <c r="U25" s="28"/>
      <c r="V25" s="28"/>
      <c r="W25" s="27"/>
      <c r="X25" s="29"/>
      <c r="Y25" s="28"/>
      <c r="Z25" s="28"/>
      <c r="AA25" s="28"/>
    </row>
    <row r="26" spans="3:27" ht="24" customHeight="1" x14ac:dyDescent="0.3">
      <c r="C26" s="129"/>
      <c r="D26" s="129"/>
      <c r="E26" s="129"/>
      <c r="F26" s="27"/>
      <c r="G26" s="28"/>
      <c r="H26" s="28"/>
      <c r="I26" s="28"/>
      <c r="J26" s="27"/>
      <c r="K26" s="28"/>
      <c r="L26" s="28"/>
      <c r="M26" s="28"/>
      <c r="N26" s="27"/>
      <c r="O26" s="28"/>
      <c r="P26" s="28"/>
      <c r="Q26" s="28"/>
      <c r="R26" s="28"/>
      <c r="S26" s="27"/>
      <c r="T26" s="28"/>
      <c r="U26" s="28"/>
      <c r="V26" s="28"/>
      <c r="W26" s="27"/>
      <c r="X26" s="29"/>
      <c r="Y26" s="28"/>
      <c r="Z26" s="28"/>
      <c r="AA26" s="28"/>
    </row>
    <row r="27" spans="3:27" ht="24" customHeight="1" x14ac:dyDescent="0.3">
      <c r="C27" s="129"/>
      <c r="D27" s="129"/>
      <c r="E27" s="129"/>
      <c r="F27" s="27"/>
      <c r="G27" s="28"/>
      <c r="H27" s="28"/>
      <c r="I27" s="28"/>
      <c r="J27" s="27"/>
      <c r="K27" s="28"/>
      <c r="L27" s="28"/>
      <c r="M27" s="28"/>
      <c r="N27" s="27"/>
      <c r="O27" s="28"/>
      <c r="P27" s="28"/>
      <c r="Q27" s="28"/>
      <c r="R27" s="28"/>
      <c r="S27" s="27"/>
      <c r="T27" s="28"/>
      <c r="U27" s="28"/>
      <c r="V27" s="28"/>
      <c r="W27" s="27"/>
      <c r="X27" s="29"/>
      <c r="Y27" s="28"/>
      <c r="Z27" s="28"/>
      <c r="AA27" s="28"/>
    </row>
    <row r="28" spans="3:27" ht="24" customHeight="1" x14ac:dyDescent="0.3">
      <c r="C28" s="129"/>
      <c r="D28" s="129"/>
      <c r="E28" s="129"/>
      <c r="F28" s="27"/>
      <c r="G28" s="28"/>
      <c r="H28" s="28"/>
      <c r="I28" s="28"/>
      <c r="J28" s="27"/>
      <c r="K28" s="28"/>
      <c r="L28" s="28"/>
      <c r="M28" s="28"/>
      <c r="N28" s="27"/>
      <c r="O28" s="30"/>
      <c r="P28" s="30"/>
      <c r="Q28" s="30"/>
      <c r="R28" s="30"/>
      <c r="S28" s="27"/>
      <c r="T28" s="30"/>
      <c r="U28" s="30"/>
      <c r="V28" s="28"/>
      <c r="W28" s="27"/>
      <c r="X28" s="29"/>
      <c r="Y28" s="28"/>
      <c r="Z28" s="28"/>
      <c r="AA28" s="28"/>
    </row>
    <row r="29" spans="3:27" ht="24" customHeight="1" x14ac:dyDescent="0.3">
      <c r="C29" s="129"/>
      <c r="D29" s="129"/>
      <c r="E29" s="129"/>
      <c r="F29" s="27"/>
      <c r="G29" s="28"/>
      <c r="H29" s="28"/>
      <c r="I29" s="28"/>
      <c r="J29" s="27"/>
      <c r="K29" s="28"/>
      <c r="L29" s="28"/>
      <c r="M29" s="28"/>
      <c r="N29" s="27"/>
      <c r="O29" s="31"/>
      <c r="P29" s="31"/>
      <c r="Q29" s="31"/>
      <c r="R29" s="31"/>
      <c r="S29" s="27"/>
      <c r="T29" s="32"/>
      <c r="U29" s="32"/>
      <c r="V29" s="28"/>
      <c r="W29" s="27"/>
      <c r="X29" s="29"/>
      <c r="Y29" s="28"/>
      <c r="Z29" s="28"/>
      <c r="AA29" s="28"/>
    </row>
    <row r="30" spans="3:27" ht="24" customHeight="1" x14ac:dyDescent="0.3">
      <c r="C30" s="129"/>
      <c r="D30" s="129"/>
      <c r="E30" s="129"/>
      <c r="F30" s="27"/>
      <c r="G30" s="28"/>
      <c r="H30" s="28"/>
      <c r="I30" s="28"/>
      <c r="J30" s="27"/>
      <c r="K30" s="28"/>
      <c r="L30" s="28"/>
      <c r="M30" s="28"/>
      <c r="N30" s="27"/>
      <c r="O30" s="31"/>
      <c r="P30" s="31"/>
      <c r="Q30" s="31"/>
      <c r="R30" s="31"/>
      <c r="S30" s="27"/>
      <c r="T30" s="32"/>
      <c r="U30" s="32"/>
      <c r="V30" s="28"/>
      <c r="W30" s="27"/>
      <c r="X30" s="29"/>
      <c r="Y30" s="28"/>
      <c r="Z30" s="28"/>
      <c r="AA30" s="28"/>
    </row>
    <row r="31" spans="3:27" ht="24" customHeight="1" x14ac:dyDescent="0.3">
      <c r="C31" s="129"/>
      <c r="D31" s="129"/>
      <c r="E31" s="129"/>
      <c r="F31" s="27"/>
      <c r="G31" s="28"/>
      <c r="H31" s="28"/>
      <c r="I31" s="28"/>
      <c r="J31" s="27"/>
      <c r="K31" s="28"/>
      <c r="L31" s="28"/>
      <c r="M31" s="28"/>
      <c r="N31" s="27"/>
      <c r="O31" s="28"/>
      <c r="P31" s="28"/>
      <c r="Q31" s="28"/>
      <c r="R31" s="28"/>
      <c r="S31" s="27"/>
      <c r="T31" s="28"/>
      <c r="U31" s="28"/>
      <c r="V31" s="28"/>
      <c r="W31" s="27"/>
      <c r="X31" s="29"/>
      <c r="Y31" s="28"/>
      <c r="Z31" s="28"/>
      <c r="AA31" s="28"/>
    </row>
    <row r="32" spans="3:27" ht="24" customHeight="1" x14ac:dyDescent="0.3">
      <c r="C32" s="129"/>
      <c r="D32" s="129"/>
      <c r="E32" s="129"/>
      <c r="F32" s="27"/>
      <c r="G32" s="31"/>
      <c r="H32" s="31"/>
      <c r="I32" s="31"/>
      <c r="J32" s="27"/>
      <c r="K32" s="28"/>
      <c r="L32" s="28"/>
      <c r="M32" s="28"/>
      <c r="N32" s="27"/>
      <c r="O32" s="28"/>
      <c r="P32" s="28"/>
      <c r="Q32" s="28"/>
      <c r="R32" s="28"/>
      <c r="S32" s="27"/>
      <c r="T32" s="28"/>
      <c r="U32" s="28"/>
      <c r="V32" s="28"/>
      <c r="W32" s="27"/>
      <c r="X32" s="29"/>
      <c r="Y32" s="28"/>
      <c r="Z32" s="28"/>
      <c r="AA32" s="28"/>
    </row>
    <row r="33" spans="3:27" ht="24" customHeight="1" x14ac:dyDescent="0.3">
      <c r="C33" s="129"/>
      <c r="D33" s="129"/>
      <c r="E33" s="129"/>
      <c r="F33" s="27"/>
      <c r="G33" s="33"/>
      <c r="H33" s="33"/>
      <c r="I33" s="33"/>
      <c r="J33" s="27"/>
      <c r="K33" s="28"/>
      <c r="L33" s="28"/>
      <c r="M33" s="28"/>
      <c r="N33" s="27"/>
      <c r="O33" s="28"/>
      <c r="P33" s="28"/>
      <c r="Q33" s="28"/>
      <c r="R33" s="28"/>
      <c r="S33" s="27"/>
      <c r="T33" s="28"/>
      <c r="U33" s="28"/>
      <c r="V33" s="28"/>
      <c r="W33" s="27"/>
      <c r="X33" s="29"/>
      <c r="Y33" s="28"/>
      <c r="Z33" s="28"/>
      <c r="AA33" s="28"/>
    </row>
    <row r="34" spans="3:27" ht="24" customHeight="1" x14ac:dyDescent="0.3">
      <c r="C34" s="129"/>
      <c r="D34" s="129"/>
      <c r="E34" s="129"/>
      <c r="F34" s="27"/>
      <c r="G34" s="34"/>
      <c r="H34" s="34"/>
      <c r="I34" s="34"/>
      <c r="J34" s="27"/>
      <c r="K34" s="28"/>
      <c r="L34" s="28"/>
      <c r="M34" s="28"/>
      <c r="N34" s="27"/>
      <c r="O34" s="28"/>
      <c r="P34" s="28"/>
      <c r="Q34" s="28"/>
      <c r="R34" s="28"/>
      <c r="S34" s="27"/>
      <c r="T34" s="28"/>
      <c r="U34" s="28"/>
      <c r="V34" s="28"/>
      <c r="W34" s="27"/>
      <c r="X34" s="29"/>
      <c r="Y34" s="28"/>
      <c r="Z34" s="28"/>
      <c r="AA34" s="28"/>
    </row>
  </sheetData>
  <mergeCells count="14">
    <mergeCell ref="C25:E34"/>
    <mergeCell ref="C12:E13"/>
    <mergeCell ref="F12:H12"/>
    <mergeCell ref="I12:K12"/>
    <mergeCell ref="F13:H13"/>
    <mergeCell ref="I13:K13"/>
    <mergeCell ref="C15:E24"/>
    <mergeCell ref="C4:AA4"/>
    <mergeCell ref="C7:E11"/>
    <mergeCell ref="F7:H11"/>
    <mergeCell ref="I7:K11"/>
    <mergeCell ref="Y8:Z8"/>
    <mergeCell ref="Y9:Z9"/>
    <mergeCell ref="Y10:Z11"/>
  </mergeCells>
  <pageMargins left="0.511811024" right="0.511811024" top="0.78740157499999996" bottom="0.78740157499999996" header="0.31496062000000002" footer="0.31496062000000002"/>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8EAE-EF04-4E74-9B31-8C6330660D88}">
  <dimension ref="A1:N177"/>
  <sheetViews>
    <sheetView topLeftCell="A21" workbookViewId="0">
      <selection activeCell="H42" sqref="H42"/>
    </sheetView>
  </sheetViews>
  <sheetFormatPr defaultColWidth="8.85546875" defaultRowHeight="15" x14ac:dyDescent="0.25"/>
  <cols>
    <col min="1" max="1" width="24.28515625" style="66" customWidth="1"/>
    <col min="2" max="4" width="23.28515625" style="64" customWidth="1"/>
    <col min="5" max="5" width="15.7109375" style="64" customWidth="1"/>
    <col min="6" max="6" width="16.140625" style="64" customWidth="1"/>
    <col min="7" max="7" width="8.85546875" style="64"/>
    <col min="8" max="8" width="22.28515625" style="64" customWidth="1"/>
    <col min="9" max="9" width="17" style="64" customWidth="1"/>
    <col min="10" max="12" width="8.85546875" style="64"/>
    <col min="13" max="13" width="20.28515625" style="64" customWidth="1"/>
    <col min="14" max="16384" width="8.85546875" style="64"/>
  </cols>
  <sheetData>
    <row r="1" spans="1:9" ht="87" customHeight="1" x14ac:dyDescent="0.25">
      <c r="A1" s="67" t="s">
        <v>28</v>
      </c>
      <c r="B1" s="67" t="s">
        <v>29</v>
      </c>
      <c r="C1" s="67" t="s">
        <v>6</v>
      </c>
      <c r="D1" s="67" t="s">
        <v>33</v>
      </c>
      <c r="E1" s="67" t="s">
        <v>80</v>
      </c>
      <c r="F1" s="67" t="s">
        <v>79</v>
      </c>
      <c r="H1" s="67" t="s">
        <v>52</v>
      </c>
      <c r="I1" s="67" t="s">
        <v>36</v>
      </c>
    </row>
    <row r="2" spans="1:9" x14ac:dyDescent="0.25">
      <c r="A2" s="68" t="s">
        <v>85</v>
      </c>
      <c r="C2" s="69"/>
      <c r="D2" s="69"/>
      <c r="E2" s="69"/>
      <c r="F2" s="69"/>
      <c r="H2" s="68" t="s">
        <v>94</v>
      </c>
      <c r="I2" s="69">
        <v>8</v>
      </c>
    </row>
    <row r="3" spans="1:9" ht="14.45" customHeight="1" x14ac:dyDescent="0.25">
      <c r="A3" s="91"/>
      <c r="B3" s="69"/>
      <c r="C3" s="69"/>
      <c r="D3" s="69"/>
      <c r="E3" s="69"/>
      <c r="F3" s="69"/>
      <c r="H3" s="68" t="s">
        <v>95</v>
      </c>
      <c r="I3" s="69">
        <v>7</v>
      </c>
    </row>
    <row r="4" spans="1:9" ht="14.45" customHeight="1" x14ac:dyDescent="0.25">
      <c r="A4" s="91"/>
      <c r="B4" s="69"/>
      <c r="C4" s="69"/>
      <c r="D4" s="69"/>
      <c r="E4" s="69"/>
      <c r="F4" s="69"/>
      <c r="H4" s="68" t="s">
        <v>96</v>
      </c>
      <c r="I4" s="69">
        <v>13</v>
      </c>
    </row>
    <row r="5" spans="1:9" ht="14.45" customHeight="1" x14ac:dyDescent="0.25">
      <c r="A5" s="91"/>
      <c r="B5" s="69"/>
      <c r="C5" s="69"/>
      <c r="D5" s="69"/>
      <c r="E5" s="69"/>
      <c r="F5" s="69"/>
      <c r="H5" s="68" t="s">
        <v>97</v>
      </c>
      <c r="I5" s="69">
        <v>63</v>
      </c>
    </row>
    <row r="6" spans="1:9" ht="14.45" customHeight="1" x14ac:dyDescent="0.25">
      <c r="A6" s="91"/>
      <c r="B6" s="69"/>
      <c r="C6" s="69"/>
      <c r="D6" s="69"/>
      <c r="E6" s="69"/>
      <c r="F6" s="69"/>
      <c r="H6" s="68" t="s">
        <v>98</v>
      </c>
      <c r="I6" s="69">
        <v>22</v>
      </c>
    </row>
    <row r="7" spans="1:9" ht="14.45" customHeight="1" x14ac:dyDescent="0.25">
      <c r="A7" s="91"/>
      <c r="B7" s="69"/>
      <c r="C7" s="69"/>
      <c r="D7" s="69"/>
      <c r="E7" s="69"/>
      <c r="F7" s="69"/>
      <c r="H7" s="68" t="s">
        <v>99</v>
      </c>
      <c r="I7" s="69">
        <v>7</v>
      </c>
    </row>
    <row r="8" spans="1:9" ht="14.45" customHeight="1" x14ac:dyDescent="0.25">
      <c r="A8" s="91"/>
      <c r="B8" s="69"/>
      <c r="C8" s="69"/>
      <c r="D8" s="69"/>
      <c r="E8" s="69"/>
      <c r="F8" s="69"/>
      <c r="H8" s="68" t="s">
        <v>100</v>
      </c>
      <c r="I8" s="69">
        <v>43</v>
      </c>
    </row>
    <row r="9" spans="1:9" ht="14.45" customHeight="1" x14ac:dyDescent="0.25">
      <c r="A9" s="91"/>
      <c r="B9" s="69"/>
      <c r="C9" s="69"/>
      <c r="D9" s="69"/>
      <c r="E9" s="69"/>
      <c r="F9" s="69"/>
      <c r="H9" s="68" t="s">
        <v>101</v>
      </c>
      <c r="I9" s="69">
        <v>121</v>
      </c>
    </row>
    <row r="10" spans="1:9" ht="14.45" customHeight="1" x14ac:dyDescent="0.25">
      <c r="A10" s="91"/>
      <c r="B10" s="69"/>
      <c r="C10" s="69"/>
      <c r="D10" s="69"/>
      <c r="E10" s="69"/>
      <c r="F10" s="69"/>
      <c r="H10" s="68" t="s">
        <v>102</v>
      </c>
      <c r="I10" s="69">
        <v>112</v>
      </c>
    </row>
    <row r="11" spans="1:9" ht="14.45" customHeight="1" x14ac:dyDescent="0.25">
      <c r="A11" s="91"/>
      <c r="B11" s="69"/>
      <c r="C11" s="69"/>
      <c r="D11" s="69"/>
      <c r="E11" s="69"/>
      <c r="F11" s="69"/>
      <c r="H11" s="68" t="s">
        <v>103</v>
      </c>
      <c r="I11" s="69">
        <v>13</v>
      </c>
    </row>
    <row r="12" spans="1:9" ht="14.45" customHeight="1" x14ac:dyDescent="0.25">
      <c r="A12" s="91"/>
      <c r="B12" s="69"/>
      <c r="C12" s="69"/>
      <c r="D12" s="69"/>
      <c r="E12" s="69"/>
      <c r="F12" s="69"/>
      <c r="H12" s="68" t="s">
        <v>104</v>
      </c>
      <c r="I12" s="69">
        <v>66</v>
      </c>
    </row>
    <row r="13" spans="1:9" ht="14.45" customHeight="1" x14ac:dyDescent="0.25">
      <c r="A13" s="91"/>
      <c r="B13" s="69"/>
      <c r="C13" s="69"/>
      <c r="D13" s="69"/>
      <c r="E13" s="69"/>
      <c r="F13" s="69"/>
      <c r="H13" s="68" t="s">
        <v>105</v>
      </c>
      <c r="I13" s="69">
        <v>87</v>
      </c>
    </row>
    <row r="14" spans="1:9" ht="14.45" customHeight="1" x14ac:dyDescent="0.25">
      <c r="A14" s="91"/>
      <c r="B14" s="69"/>
      <c r="C14" s="69"/>
      <c r="D14" s="69"/>
      <c r="E14" s="69"/>
      <c r="F14" s="69"/>
      <c r="H14" s="68" t="s">
        <v>106</v>
      </c>
      <c r="I14" s="69">
        <v>34</v>
      </c>
    </row>
    <row r="15" spans="1:9" ht="14.45" customHeight="1" x14ac:dyDescent="0.25">
      <c r="A15" s="91"/>
      <c r="B15" s="69"/>
      <c r="C15" s="69"/>
      <c r="D15" s="69"/>
      <c r="E15" s="69"/>
      <c r="F15" s="69"/>
      <c r="H15" s="68" t="s">
        <v>107</v>
      </c>
      <c r="I15" s="69">
        <v>12</v>
      </c>
    </row>
    <row r="16" spans="1:9" ht="14.45" customHeight="1" x14ac:dyDescent="0.25">
      <c r="A16" s="91"/>
      <c r="B16" s="69"/>
      <c r="C16" s="69"/>
      <c r="D16" s="69"/>
      <c r="E16" s="69"/>
      <c r="F16" s="69"/>
      <c r="H16" s="68" t="s">
        <v>108</v>
      </c>
      <c r="I16" s="69">
        <v>5</v>
      </c>
    </row>
    <row r="17" spans="1:14" ht="14.45" customHeight="1" x14ac:dyDescent="0.25">
      <c r="A17" s="91"/>
      <c r="B17" s="69"/>
      <c r="C17" s="69"/>
      <c r="D17" s="69"/>
      <c r="E17" s="69"/>
      <c r="F17" s="69"/>
      <c r="H17" s="68" t="s">
        <v>109</v>
      </c>
      <c r="I17" s="69">
        <v>43</v>
      </c>
    </row>
    <row r="18" spans="1:14" ht="14.45" customHeight="1" x14ac:dyDescent="0.25">
      <c r="A18" s="91"/>
      <c r="B18" s="69"/>
      <c r="C18" s="69"/>
      <c r="D18" s="69"/>
      <c r="E18" s="69"/>
      <c r="F18" s="69"/>
      <c r="H18" s="68" t="s">
        <v>110</v>
      </c>
      <c r="I18" s="69">
        <v>8</v>
      </c>
    </row>
    <row r="19" spans="1:14" ht="14.45" customHeight="1" x14ac:dyDescent="0.25">
      <c r="A19" s="91"/>
      <c r="B19" s="69"/>
      <c r="C19" s="69"/>
      <c r="D19" s="69"/>
      <c r="E19" s="69"/>
      <c r="F19" s="69"/>
      <c r="H19" s="68" t="s">
        <v>111</v>
      </c>
      <c r="I19" s="69">
        <v>14</v>
      </c>
    </row>
    <row r="20" spans="1:14" ht="14.45" customHeight="1" x14ac:dyDescent="0.25">
      <c r="A20" s="91"/>
      <c r="B20" s="69"/>
      <c r="C20" s="69"/>
      <c r="D20" s="69"/>
      <c r="E20" s="69"/>
      <c r="F20" s="69"/>
      <c r="H20" s="68" t="s">
        <v>112</v>
      </c>
      <c r="I20" s="69">
        <v>9</v>
      </c>
      <c r="M20" s="69"/>
      <c r="N20" s="69"/>
    </row>
    <row r="21" spans="1:14" ht="14.45" customHeight="1" x14ac:dyDescent="0.25">
      <c r="A21" s="91"/>
      <c r="B21" s="69"/>
      <c r="C21" s="69"/>
      <c r="D21" s="69"/>
      <c r="E21" s="69"/>
      <c r="F21" s="69"/>
      <c r="H21" s="68" t="s">
        <v>113</v>
      </c>
      <c r="I21" s="69">
        <v>4</v>
      </c>
      <c r="M21" s="69"/>
      <c r="N21" s="69"/>
    </row>
    <row r="22" spans="1:14" ht="14.45" customHeight="1" x14ac:dyDescent="0.25">
      <c r="A22" s="91"/>
      <c r="B22" s="69"/>
      <c r="C22" s="69"/>
      <c r="D22" s="69"/>
      <c r="E22" s="69"/>
      <c r="F22" s="69"/>
      <c r="H22" s="68" t="s">
        <v>114</v>
      </c>
      <c r="I22" s="69">
        <v>11</v>
      </c>
      <c r="M22" s="69"/>
      <c r="N22" s="69"/>
    </row>
    <row r="23" spans="1:14" ht="14.45" customHeight="1" x14ac:dyDescent="0.25">
      <c r="A23" s="91"/>
      <c r="B23" s="69"/>
      <c r="C23" s="69"/>
      <c r="D23" s="69"/>
      <c r="E23" s="69"/>
      <c r="F23" s="69"/>
      <c r="H23" s="68" t="s">
        <v>115</v>
      </c>
      <c r="I23" s="69">
        <v>9</v>
      </c>
      <c r="M23" s="69"/>
      <c r="N23" s="69"/>
    </row>
    <row r="24" spans="1:14" ht="14.45" customHeight="1" x14ac:dyDescent="0.25">
      <c r="A24" s="91"/>
      <c r="B24" s="69"/>
      <c r="C24" s="69"/>
      <c r="D24" s="69"/>
      <c r="E24" s="69"/>
      <c r="F24" s="69"/>
      <c r="H24" s="68" t="s">
        <v>116</v>
      </c>
      <c r="I24" s="69">
        <v>54</v>
      </c>
      <c r="M24" s="69"/>
      <c r="N24" s="69"/>
    </row>
    <row r="25" spans="1:14" ht="14.45" customHeight="1" x14ac:dyDescent="0.25">
      <c r="A25" s="91"/>
      <c r="B25" s="69"/>
      <c r="C25" s="69"/>
      <c r="D25" s="69"/>
      <c r="E25" s="69"/>
      <c r="F25" s="69"/>
      <c r="H25" s="68" t="s">
        <v>117</v>
      </c>
      <c r="I25" s="69">
        <v>17</v>
      </c>
      <c r="M25" s="69"/>
      <c r="N25" s="69"/>
    </row>
    <row r="26" spans="1:14" ht="14.45" customHeight="1" x14ac:dyDescent="0.25">
      <c r="A26" s="91"/>
      <c r="B26" s="69"/>
      <c r="C26" s="69"/>
      <c r="D26" s="69"/>
      <c r="E26" s="69"/>
      <c r="F26" s="69"/>
      <c r="H26" s="68" t="s">
        <v>118</v>
      </c>
      <c r="I26" s="69">
        <v>21</v>
      </c>
      <c r="M26" s="69"/>
      <c r="N26" s="69"/>
    </row>
    <row r="27" spans="1:14" ht="14.45" customHeight="1" x14ac:dyDescent="0.25">
      <c r="A27" s="91"/>
      <c r="B27" s="69"/>
      <c r="C27" s="69"/>
      <c r="D27" s="69"/>
      <c r="E27" s="69"/>
      <c r="F27" s="69"/>
      <c r="H27" s="68" t="s">
        <v>119</v>
      </c>
      <c r="I27" s="69">
        <v>6</v>
      </c>
      <c r="M27" s="69"/>
      <c r="N27" s="69"/>
    </row>
    <row r="28" spans="1:14" ht="14.45" customHeight="1" x14ac:dyDescent="0.25">
      <c r="A28" s="91"/>
      <c r="B28" s="69"/>
      <c r="C28" s="69"/>
      <c r="D28" s="69"/>
      <c r="E28" s="69"/>
      <c r="F28" s="69"/>
      <c r="H28" s="68" t="s">
        <v>120</v>
      </c>
      <c r="I28" s="69">
        <v>6</v>
      </c>
      <c r="M28" s="69"/>
      <c r="N28" s="69"/>
    </row>
    <row r="29" spans="1:14" ht="14.45" customHeight="1" x14ac:dyDescent="0.25">
      <c r="A29" s="91"/>
      <c r="B29" s="69"/>
      <c r="C29" s="69"/>
      <c r="D29" s="69"/>
      <c r="E29" s="69"/>
      <c r="F29" s="69"/>
      <c r="H29" s="68" t="s">
        <v>121</v>
      </c>
      <c r="I29" s="69">
        <v>9</v>
      </c>
      <c r="M29" s="69"/>
      <c r="N29" s="69"/>
    </row>
    <row r="30" spans="1:14" x14ac:dyDescent="0.25">
      <c r="A30" s="91"/>
      <c r="B30" s="69"/>
      <c r="C30" s="69"/>
      <c r="D30" s="69"/>
      <c r="E30" s="69"/>
      <c r="F30" s="69"/>
      <c r="H30" s="68" t="s">
        <v>122</v>
      </c>
      <c r="I30" s="69">
        <v>46</v>
      </c>
      <c r="M30" s="69"/>
      <c r="N30" s="69"/>
    </row>
    <row r="31" spans="1:14" x14ac:dyDescent="0.25">
      <c r="A31" s="91"/>
      <c r="B31" s="69"/>
      <c r="C31" s="69"/>
      <c r="D31" s="69"/>
      <c r="E31" s="69"/>
      <c r="F31" s="69"/>
      <c r="H31" s="68" t="s">
        <v>123</v>
      </c>
      <c r="I31" s="69">
        <v>10</v>
      </c>
      <c r="M31" s="69"/>
      <c r="N31" s="69"/>
    </row>
    <row r="32" spans="1:14" x14ac:dyDescent="0.25">
      <c r="A32" s="91"/>
      <c r="B32" s="69"/>
      <c r="C32" s="69"/>
      <c r="D32" s="69"/>
      <c r="E32" s="69"/>
      <c r="F32" s="69"/>
      <c r="H32" s="68" t="s">
        <v>124</v>
      </c>
      <c r="I32" s="69">
        <v>4</v>
      </c>
      <c r="M32" s="69"/>
      <c r="N32" s="69"/>
    </row>
    <row r="33" spans="1:14" x14ac:dyDescent="0.25">
      <c r="A33" s="91"/>
      <c r="B33" s="69"/>
      <c r="C33" s="69"/>
      <c r="D33" s="69"/>
      <c r="E33" s="69"/>
      <c r="F33" s="69"/>
      <c r="H33" s="68" t="s">
        <v>125</v>
      </c>
      <c r="I33" s="69">
        <v>7</v>
      </c>
      <c r="M33" s="69"/>
      <c r="N33" s="69"/>
    </row>
    <row r="34" spans="1:14" x14ac:dyDescent="0.25">
      <c r="A34" s="91"/>
      <c r="B34" s="69"/>
      <c r="C34" s="69"/>
      <c r="D34" s="69"/>
      <c r="E34" s="69"/>
      <c r="F34" s="69"/>
      <c r="H34" s="68" t="s">
        <v>126</v>
      </c>
      <c r="I34" s="69">
        <v>34</v>
      </c>
      <c r="M34" s="69"/>
      <c r="N34" s="69"/>
    </row>
    <row r="35" spans="1:14" x14ac:dyDescent="0.25">
      <c r="A35" s="91"/>
      <c r="B35" s="69"/>
      <c r="C35" s="69"/>
      <c r="D35" s="69"/>
      <c r="E35" s="69"/>
      <c r="F35" s="69"/>
      <c r="H35" s="68" t="s">
        <v>127</v>
      </c>
      <c r="I35" s="69">
        <v>8</v>
      </c>
      <c r="M35" s="69"/>
      <c r="N35" s="69"/>
    </row>
    <row r="36" spans="1:14" x14ac:dyDescent="0.25">
      <c r="A36" s="91"/>
      <c r="B36" s="69"/>
      <c r="C36" s="69"/>
      <c r="D36" s="69"/>
      <c r="E36" s="69"/>
      <c r="F36" s="69"/>
      <c r="H36" s="68" t="s">
        <v>128</v>
      </c>
      <c r="I36" s="69">
        <v>56</v>
      </c>
      <c r="M36" s="69"/>
      <c r="N36" s="69"/>
    </row>
    <row r="37" spans="1:14" x14ac:dyDescent="0.25">
      <c r="A37" s="91"/>
      <c r="B37" s="69"/>
      <c r="C37" s="69"/>
      <c r="D37" s="69"/>
      <c r="E37" s="69"/>
      <c r="F37" s="69"/>
      <c r="H37" s="68" t="s">
        <v>129</v>
      </c>
      <c r="I37" s="69">
        <v>28</v>
      </c>
    </row>
    <row r="38" spans="1:14" x14ac:dyDescent="0.25">
      <c r="A38" s="91"/>
      <c r="B38" s="69"/>
      <c r="C38" s="69"/>
      <c r="D38" s="69"/>
      <c r="E38" s="69"/>
      <c r="F38" s="69"/>
      <c r="H38" s="68" t="s">
        <v>130</v>
      </c>
      <c r="I38" s="69">
        <v>5</v>
      </c>
    </row>
    <row r="39" spans="1:14" x14ac:dyDescent="0.25">
      <c r="A39" s="91"/>
      <c r="B39" s="69"/>
      <c r="C39" s="69"/>
      <c r="D39" s="69"/>
      <c r="E39" s="69"/>
      <c r="F39" s="69"/>
      <c r="H39" s="68" t="s">
        <v>131</v>
      </c>
      <c r="I39" s="69">
        <v>9</v>
      </c>
    </row>
    <row r="40" spans="1:14" x14ac:dyDescent="0.25">
      <c r="A40" s="91"/>
      <c r="B40" s="69"/>
      <c r="C40" s="69"/>
      <c r="D40" s="69"/>
      <c r="E40" s="69"/>
      <c r="F40" s="69"/>
    </row>
    <row r="41" spans="1:14" x14ac:dyDescent="0.25">
      <c r="A41" s="91"/>
      <c r="B41" s="69"/>
      <c r="C41" s="69"/>
      <c r="D41" s="69"/>
      <c r="E41" s="69"/>
      <c r="F41" s="69"/>
      <c r="I41" s="104">
        <v>1031</v>
      </c>
    </row>
    <row r="42" spans="1:14" x14ac:dyDescent="0.25">
      <c r="A42" s="91"/>
      <c r="B42" s="69"/>
      <c r="C42" s="69"/>
      <c r="D42" s="69"/>
      <c r="E42" s="69"/>
      <c r="F42" s="69"/>
    </row>
    <row r="43" spans="1:14" x14ac:dyDescent="0.25">
      <c r="A43" s="91"/>
      <c r="B43" s="69"/>
      <c r="C43" s="69"/>
      <c r="D43" s="69"/>
      <c r="E43" s="69"/>
      <c r="F43" s="69"/>
    </row>
    <row r="44" spans="1:14" x14ac:dyDescent="0.25">
      <c r="A44" s="91"/>
      <c r="B44" s="69"/>
      <c r="C44" s="69"/>
      <c r="D44" s="69"/>
      <c r="E44" s="69"/>
      <c r="F44" s="69"/>
    </row>
    <row r="45" spans="1:14" x14ac:dyDescent="0.25">
      <c r="A45" s="91"/>
      <c r="B45" s="69"/>
      <c r="C45" s="69"/>
      <c r="D45" s="69"/>
      <c r="E45" s="69"/>
      <c r="F45" s="69"/>
    </row>
    <row r="46" spans="1:14" x14ac:dyDescent="0.25">
      <c r="A46" s="91"/>
      <c r="B46" s="69"/>
      <c r="C46" s="69"/>
      <c r="D46" s="69"/>
      <c r="E46" s="69"/>
      <c r="F46" s="69"/>
    </row>
    <row r="47" spans="1:14" x14ac:dyDescent="0.25">
      <c r="A47" s="91"/>
      <c r="B47" s="69"/>
      <c r="C47" s="69"/>
      <c r="D47" s="69"/>
      <c r="E47" s="69"/>
      <c r="F47" s="69"/>
    </row>
    <row r="48" spans="1:14" x14ac:dyDescent="0.25">
      <c r="A48" s="91"/>
      <c r="B48" s="69"/>
      <c r="C48" s="69"/>
      <c r="D48" s="69"/>
      <c r="E48" s="69"/>
      <c r="F48" s="69"/>
    </row>
    <row r="49" spans="1:6" x14ac:dyDescent="0.25">
      <c r="A49" s="91"/>
      <c r="B49" s="69"/>
      <c r="C49" s="69"/>
      <c r="D49" s="69"/>
      <c r="E49" s="69"/>
      <c r="F49" s="69"/>
    </row>
    <row r="50" spans="1:6" x14ac:dyDescent="0.25">
      <c r="A50" s="90"/>
      <c r="C50" s="69"/>
      <c r="D50" s="69"/>
      <c r="E50" s="69"/>
      <c r="F50" s="69"/>
    </row>
    <row r="51" spans="1:6" x14ac:dyDescent="0.25">
      <c r="A51" s="90"/>
      <c r="C51" s="69"/>
      <c r="D51" s="69"/>
      <c r="E51" s="69"/>
      <c r="F51" s="69"/>
    </row>
    <row r="52" spans="1:6" x14ac:dyDescent="0.25">
      <c r="A52" s="90"/>
      <c r="C52" s="69"/>
      <c r="D52" s="69"/>
      <c r="E52" s="69"/>
      <c r="F52" s="69"/>
    </row>
    <row r="53" spans="1:6" x14ac:dyDescent="0.25">
      <c r="A53" s="91"/>
      <c r="C53" s="69"/>
      <c r="D53" s="69"/>
      <c r="E53" s="69"/>
      <c r="F53" s="69"/>
    </row>
    <row r="54" spans="1:6" x14ac:dyDescent="0.25">
      <c r="A54" s="91"/>
      <c r="C54" s="69"/>
      <c r="D54" s="69"/>
      <c r="E54" s="69"/>
      <c r="F54" s="69"/>
    </row>
    <row r="55" spans="1:6" x14ac:dyDescent="0.25">
      <c r="A55" s="91"/>
      <c r="C55" s="69"/>
      <c r="D55" s="69"/>
      <c r="E55" s="69"/>
      <c r="F55" s="69"/>
    </row>
    <row r="56" spans="1:6" x14ac:dyDescent="0.25">
      <c r="A56" s="91"/>
      <c r="C56" s="69"/>
      <c r="D56" s="69"/>
      <c r="E56" s="69"/>
      <c r="F56" s="69"/>
    </row>
    <row r="57" spans="1:6" x14ac:dyDescent="0.25">
      <c r="A57" s="91"/>
      <c r="C57" s="69"/>
      <c r="D57" s="69"/>
      <c r="E57" s="69"/>
      <c r="F57" s="69"/>
    </row>
    <row r="58" spans="1:6" x14ac:dyDescent="0.25">
      <c r="A58" s="69"/>
      <c r="B58" s="89"/>
      <c r="C58" s="69"/>
      <c r="D58" s="69"/>
    </row>
    <row r="59" spans="1:6" x14ac:dyDescent="0.25">
      <c r="A59" s="69"/>
      <c r="B59" s="89"/>
      <c r="C59" s="69"/>
      <c r="D59" s="69"/>
    </row>
    <row r="60" spans="1:6" x14ac:dyDescent="0.25">
      <c r="A60" s="69"/>
      <c r="B60" s="89"/>
      <c r="C60" s="69"/>
      <c r="D60" s="69"/>
    </row>
    <row r="61" spans="1:6" x14ac:dyDescent="0.25">
      <c r="A61" s="69"/>
      <c r="B61" s="89"/>
      <c r="C61" s="69"/>
      <c r="D61" s="69"/>
    </row>
    <row r="62" spans="1:6" x14ac:dyDescent="0.25">
      <c r="A62" s="69"/>
      <c r="B62" s="89"/>
      <c r="C62" s="69"/>
      <c r="D62" s="69"/>
    </row>
    <row r="63" spans="1:6" x14ac:dyDescent="0.25">
      <c r="A63" s="69"/>
      <c r="B63" s="89"/>
      <c r="C63" s="69"/>
      <c r="D63" s="69"/>
    </row>
    <row r="64" spans="1:6" x14ac:dyDescent="0.25">
      <c r="A64" s="69"/>
      <c r="B64" s="89"/>
      <c r="C64" s="69"/>
      <c r="D64" s="69"/>
    </row>
    <row r="65" spans="1:4" x14ac:dyDescent="0.25">
      <c r="A65" s="69"/>
      <c r="B65" s="89"/>
      <c r="C65" s="69"/>
      <c r="D65" s="69"/>
    </row>
    <row r="66" spans="1:4" x14ac:dyDescent="0.25">
      <c r="A66" s="69"/>
      <c r="B66" s="89"/>
      <c r="C66" s="69"/>
      <c r="D66" s="69"/>
    </row>
    <row r="67" spans="1:4" x14ac:dyDescent="0.25">
      <c r="A67" s="69"/>
      <c r="B67" s="89"/>
      <c r="C67" s="69"/>
      <c r="D67" s="69"/>
    </row>
    <row r="68" spans="1:4" x14ac:dyDescent="0.25">
      <c r="A68" s="69"/>
      <c r="B68" s="89"/>
      <c r="C68" s="69"/>
      <c r="D68" s="69"/>
    </row>
    <row r="69" spans="1:4" x14ac:dyDescent="0.25">
      <c r="A69" s="69"/>
      <c r="B69" s="89"/>
      <c r="C69" s="69"/>
      <c r="D69" s="69"/>
    </row>
    <row r="70" spans="1:4" x14ac:dyDescent="0.25">
      <c r="A70" s="69"/>
      <c r="B70" s="89"/>
      <c r="C70" s="69"/>
      <c r="D70" s="69"/>
    </row>
    <row r="71" spans="1:4" x14ac:dyDescent="0.25">
      <c r="A71" s="69"/>
      <c r="B71" s="89"/>
      <c r="C71" s="69"/>
      <c r="D71" s="69"/>
    </row>
    <row r="72" spans="1:4" x14ac:dyDescent="0.25">
      <c r="A72" s="69"/>
      <c r="B72" s="89"/>
      <c r="C72" s="69"/>
      <c r="D72" s="69"/>
    </row>
    <row r="73" spans="1:4" x14ac:dyDescent="0.25">
      <c r="A73" s="69"/>
      <c r="B73" s="89"/>
      <c r="C73" s="69"/>
      <c r="D73" s="69"/>
    </row>
    <row r="74" spans="1:4" x14ac:dyDescent="0.25">
      <c r="A74" s="69"/>
      <c r="B74" s="89"/>
      <c r="C74" s="69"/>
      <c r="D74" s="69"/>
    </row>
    <row r="75" spans="1:4" x14ac:dyDescent="0.25">
      <c r="A75" s="69"/>
      <c r="B75" s="89"/>
      <c r="C75" s="69"/>
      <c r="D75" s="69"/>
    </row>
    <row r="76" spans="1:4" x14ac:dyDescent="0.25">
      <c r="A76" s="69"/>
      <c r="B76" s="89"/>
      <c r="C76" s="69"/>
      <c r="D76" s="69"/>
    </row>
    <row r="77" spans="1:4" x14ac:dyDescent="0.25">
      <c r="A77" s="69"/>
      <c r="B77" s="89"/>
      <c r="C77" s="69"/>
      <c r="D77" s="69"/>
    </row>
    <row r="78" spans="1:4" x14ac:dyDescent="0.25">
      <c r="A78" s="69"/>
      <c r="B78" s="89"/>
      <c r="C78" s="69"/>
      <c r="D78" s="69"/>
    </row>
    <row r="79" spans="1:4" x14ac:dyDescent="0.25">
      <c r="A79" s="69"/>
      <c r="B79" s="89"/>
      <c r="C79" s="69"/>
      <c r="D79" s="69"/>
    </row>
    <row r="80" spans="1:4" x14ac:dyDescent="0.25">
      <c r="A80" s="69"/>
      <c r="B80" s="89"/>
      <c r="C80" s="69"/>
      <c r="D80" s="69"/>
    </row>
    <row r="81" spans="1:4" x14ac:dyDescent="0.25">
      <c r="A81" s="69"/>
      <c r="B81" s="89"/>
      <c r="C81" s="69"/>
      <c r="D81" s="69"/>
    </row>
    <row r="82" spans="1:4" x14ac:dyDescent="0.25">
      <c r="A82" s="69"/>
      <c r="B82" s="89"/>
      <c r="C82" s="69"/>
      <c r="D82" s="69"/>
    </row>
    <row r="83" spans="1:4" x14ac:dyDescent="0.25">
      <c r="A83" s="69"/>
      <c r="B83" s="89"/>
      <c r="C83" s="69"/>
      <c r="D83" s="69"/>
    </row>
    <row r="84" spans="1:4" x14ac:dyDescent="0.25">
      <c r="A84" s="69"/>
      <c r="B84" s="89"/>
      <c r="C84" s="69"/>
      <c r="D84" s="69"/>
    </row>
    <row r="85" spans="1:4" x14ac:dyDescent="0.25">
      <c r="A85" s="69"/>
      <c r="B85" s="89"/>
      <c r="C85" s="69"/>
      <c r="D85" s="69"/>
    </row>
    <row r="86" spans="1:4" x14ac:dyDescent="0.25">
      <c r="A86" s="69"/>
      <c r="B86" s="89"/>
      <c r="C86" s="69"/>
      <c r="D86" s="69"/>
    </row>
    <row r="87" spans="1:4" x14ac:dyDescent="0.25">
      <c r="A87" s="69"/>
      <c r="B87" s="89"/>
      <c r="C87" s="69"/>
      <c r="D87" s="69"/>
    </row>
    <row r="88" spans="1:4" x14ac:dyDescent="0.25">
      <c r="A88" s="69"/>
      <c r="B88" s="89"/>
      <c r="C88" s="69"/>
      <c r="D88" s="69"/>
    </row>
    <row r="89" spans="1:4" x14ac:dyDescent="0.25">
      <c r="A89" s="69"/>
      <c r="B89" s="89"/>
      <c r="C89" s="69"/>
      <c r="D89" s="69"/>
    </row>
    <row r="90" spans="1:4" x14ac:dyDescent="0.25">
      <c r="A90" s="69"/>
      <c r="B90" s="69"/>
      <c r="C90" s="69"/>
      <c r="D90" s="69"/>
    </row>
    <row r="91" spans="1:4" x14ac:dyDescent="0.25">
      <c r="A91" s="69"/>
      <c r="B91" s="69"/>
      <c r="C91" s="69"/>
      <c r="D91" s="69"/>
    </row>
    <row r="92" spans="1:4" x14ac:dyDescent="0.25">
      <c r="A92" s="69"/>
      <c r="B92" s="69"/>
      <c r="C92" s="69"/>
      <c r="D92" s="69"/>
    </row>
    <row r="93" spans="1:4" x14ac:dyDescent="0.25">
      <c r="A93" s="69"/>
      <c r="B93" s="69"/>
      <c r="C93" s="69"/>
      <c r="D93" s="69"/>
    </row>
    <row r="94" spans="1:4" x14ac:dyDescent="0.25">
      <c r="A94" s="69"/>
      <c r="B94" s="69"/>
      <c r="C94" s="69"/>
      <c r="D94" s="69"/>
    </row>
    <row r="95" spans="1:4" x14ac:dyDescent="0.25">
      <c r="A95" s="69"/>
      <c r="B95" s="69"/>
      <c r="C95" s="69"/>
      <c r="D95" s="69"/>
    </row>
    <row r="96" spans="1:4" x14ac:dyDescent="0.25">
      <c r="A96" s="69"/>
      <c r="B96" s="69"/>
      <c r="C96" s="69"/>
      <c r="D96" s="69"/>
    </row>
    <row r="97" spans="1:4" x14ac:dyDescent="0.25">
      <c r="A97" s="69"/>
      <c r="B97" s="69"/>
      <c r="C97" s="69"/>
      <c r="D97" s="69"/>
    </row>
    <row r="98" spans="1:4" x14ac:dyDescent="0.25">
      <c r="A98" s="69"/>
      <c r="B98" s="69"/>
      <c r="C98" s="69"/>
      <c r="D98" s="69"/>
    </row>
    <row r="99" spans="1:4" x14ac:dyDescent="0.25">
      <c r="A99" s="69"/>
      <c r="B99" s="69"/>
      <c r="C99" s="69"/>
      <c r="D99" s="69"/>
    </row>
    <row r="100" spans="1:4" x14ac:dyDescent="0.25">
      <c r="A100" s="69"/>
      <c r="B100" s="69"/>
      <c r="C100" s="69"/>
      <c r="D100" s="69"/>
    </row>
    <row r="101" spans="1:4" x14ac:dyDescent="0.25">
      <c r="A101" s="69"/>
      <c r="B101" s="69"/>
      <c r="C101" s="69"/>
      <c r="D101" s="69"/>
    </row>
    <row r="102" spans="1:4" x14ac:dyDescent="0.25">
      <c r="A102" s="69"/>
      <c r="B102" s="69"/>
      <c r="C102" s="69"/>
      <c r="D102" s="69"/>
    </row>
    <row r="103" spans="1:4" x14ac:dyDescent="0.25">
      <c r="A103" s="69"/>
      <c r="B103" s="69"/>
      <c r="C103" s="69"/>
      <c r="D103" s="69"/>
    </row>
    <row r="104" spans="1:4" x14ac:dyDescent="0.25">
      <c r="A104" s="69"/>
      <c r="B104" s="69"/>
      <c r="C104" s="69"/>
      <c r="D104" s="69"/>
    </row>
    <row r="105" spans="1:4" x14ac:dyDescent="0.25">
      <c r="A105" s="69"/>
      <c r="B105" s="69"/>
      <c r="C105" s="69"/>
      <c r="D105" s="69"/>
    </row>
    <row r="106" spans="1:4" x14ac:dyDescent="0.25">
      <c r="A106" s="69"/>
      <c r="B106" s="69"/>
      <c r="C106" s="69"/>
      <c r="D106" s="69"/>
    </row>
    <row r="107" spans="1:4" x14ac:dyDescent="0.25">
      <c r="A107" s="69"/>
      <c r="B107" s="69"/>
      <c r="C107" s="69"/>
      <c r="D107" s="69"/>
    </row>
    <row r="108" spans="1:4" x14ac:dyDescent="0.25">
      <c r="A108" s="69"/>
      <c r="B108" s="69"/>
      <c r="C108" s="69"/>
      <c r="D108" s="69"/>
    </row>
    <row r="109" spans="1:4" x14ac:dyDescent="0.25">
      <c r="A109" s="69"/>
      <c r="B109" s="69"/>
      <c r="C109" s="69"/>
      <c r="D109" s="69"/>
    </row>
    <row r="110" spans="1:4" x14ac:dyDescent="0.25">
      <c r="A110" s="69"/>
      <c r="B110" s="69"/>
      <c r="C110" s="69"/>
      <c r="D110" s="69"/>
    </row>
    <row r="111" spans="1:4" x14ac:dyDescent="0.25">
      <c r="A111" s="69"/>
      <c r="B111" s="69"/>
      <c r="C111" s="69"/>
      <c r="D111" s="69"/>
    </row>
    <row r="112" spans="1:4" x14ac:dyDescent="0.25">
      <c r="A112" s="69"/>
      <c r="B112" s="69"/>
      <c r="C112" s="69"/>
      <c r="D112" s="69"/>
    </row>
    <row r="113" spans="1:4" x14ac:dyDescent="0.25">
      <c r="A113" s="69"/>
      <c r="B113" s="69"/>
      <c r="C113" s="69"/>
      <c r="D113" s="69"/>
    </row>
    <row r="114" spans="1:4" x14ac:dyDescent="0.25">
      <c r="A114" s="69"/>
      <c r="B114" s="69"/>
      <c r="C114" s="69"/>
      <c r="D114" s="69"/>
    </row>
    <row r="115" spans="1:4" x14ac:dyDescent="0.25">
      <c r="A115" s="69"/>
      <c r="B115" s="69"/>
      <c r="C115" s="69"/>
      <c r="D115" s="69"/>
    </row>
    <row r="116" spans="1:4" x14ac:dyDescent="0.25">
      <c r="A116" s="69"/>
      <c r="B116" s="69"/>
      <c r="C116" s="69"/>
      <c r="D116" s="69"/>
    </row>
    <row r="117" spans="1:4" x14ac:dyDescent="0.25">
      <c r="A117" s="69"/>
      <c r="B117" s="69"/>
      <c r="C117" s="69"/>
      <c r="D117" s="69"/>
    </row>
    <row r="118" spans="1:4" x14ac:dyDescent="0.25">
      <c r="A118" s="69"/>
      <c r="B118" s="69"/>
      <c r="C118" s="69"/>
      <c r="D118" s="69"/>
    </row>
    <row r="119" spans="1:4" x14ac:dyDescent="0.25">
      <c r="A119" s="69"/>
      <c r="B119" s="69"/>
      <c r="C119" s="69"/>
      <c r="D119" s="69"/>
    </row>
    <row r="120" spans="1:4" x14ac:dyDescent="0.25">
      <c r="A120" s="69"/>
      <c r="B120" s="69"/>
      <c r="C120" s="69"/>
      <c r="D120" s="69"/>
    </row>
    <row r="121" spans="1:4" x14ac:dyDescent="0.25">
      <c r="A121" s="69"/>
      <c r="B121" s="69"/>
      <c r="C121" s="69"/>
      <c r="D121" s="69"/>
    </row>
    <row r="122" spans="1:4" x14ac:dyDescent="0.25">
      <c r="A122" s="69"/>
      <c r="B122" s="69"/>
      <c r="C122" s="69"/>
      <c r="D122" s="69"/>
    </row>
    <row r="123" spans="1:4" x14ac:dyDescent="0.25">
      <c r="A123" s="69"/>
      <c r="B123" s="69"/>
      <c r="C123" s="69"/>
      <c r="D123" s="69"/>
    </row>
    <row r="124" spans="1:4" x14ac:dyDescent="0.25">
      <c r="A124" s="69"/>
      <c r="B124" s="69"/>
      <c r="C124" s="69"/>
      <c r="D124" s="69"/>
    </row>
    <row r="125" spans="1:4" x14ac:dyDescent="0.25">
      <c r="A125" s="69"/>
      <c r="B125" s="69"/>
      <c r="C125" s="69"/>
      <c r="D125" s="69"/>
    </row>
    <row r="126" spans="1:4" x14ac:dyDescent="0.25">
      <c r="A126" s="69"/>
      <c r="B126" s="69"/>
      <c r="C126" s="69"/>
      <c r="D126" s="69"/>
    </row>
    <row r="127" spans="1:4" x14ac:dyDescent="0.25">
      <c r="A127" s="69"/>
      <c r="B127" s="69"/>
      <c r="C127" s="69"/>
      <c r="D127" s="69"/>
    </row>
    <row r="128" spans="1:4" x14ac:dyDescent="0.25">
      <c r="A128" s="69"/>
      <c r="B128" s="69"/>
      <c r="C128" s="69"/>
      <c r="D128" s="69"/>
    </row>
    <row r="129" spans="1:4" x14ac:dyDescent="0.25">
      <c r="A129" s="69"/>
      <c r="B129" s="69"/>
      <c r="C129" s="69"/>
      <c r="D129" s="69"/>
    </row>
    <row r="130" spans="1:4" x14ac:dyDescent="0.25">
      <c r="A130" s="69"/>
      <c r="B130" s="69"/>
      <c r="C130" s="69"/>
      <c r="D130" s="69"/>
    </row>
    <row r="131" spans="1:4" x14ac:dyDescent="0.25">
      <c r="A131" s="69"/>
      <c r="B131" s="69"/>
      <c r="C131" s="69"/>
      <c r="D131" s="69"/>
    </row>
    <row r="132" spans="1:4" x14ac:dyDescent="0.25">
      <c r="A132" s="69"/>
      <c r="B132" s="69"/>
      <c r="C132" s="69"/>
      <c r="D132" s="69"/>
    </row>
    <row r="133" spans="1:4" x14ac:dyDescent="0.25">
      <c r="A133" s="69"/>
      <c r="B133" s="69"/>
      <c r="C133" s="69"/>
      <c r="D133" s="69"/>
    </row>
    <row r="134" spans="1:4" x14ac:dyDescent="0.25">
      <c r="A134" s="69"/>
      <c r="B134" s="69"/>
      <c r="C134" s="69"/>
      <c r="D134" s="69"/>
    </row>
    <row r="135" spans="1:4" x14ac:dyDescent="0.25">
      <c r="A135" s="69"/>
      <c r="B135" s="69"/>
      <c r="C135" s="69"/>
      <c r="D135" s="69"/>
    </row>
    <row r="136" spans="1:4" x14ac:dyDescent="0.25">
      <c r="A136" s="69"/>
      <c r="B136" s="69"/>
      <c r="C136" s="69"/>
      <c r="D136" s="69"/>
    </row>
    <row r="137" spans="1:4" x14ac:dyDescent="0.25">
      <c r="A137" s="69"/>
      <c r="B137" s="69"/>
      <c r="C137" s="69"/>
      <c r="D137" s="69"/>
    </row>
    <row r="138" spans="1:4" x14ac:dyDescent="0.25">
      <c r="A138" s="69"/>
      <c r="B138" s="69"/>
      <c r="C138" s="69"/>
      <c r="D138" s="69"/>
    </row>
    <row r="139" spans="1:4" x14ac:dyDescent="0.25">
      <c r="A139" s="69"/>
      <c r="B139" s="69"/>
      <c r="C139" s="69"/>
      <c r="D139" s="69"/>
    </row>
    <row r="140" spans="1:4" x14ac:dyDescent="0.25">
      <c r="A140" s="69"/>
      <c r="B140" s="69"/>
      <c r="C140" s="69"/>
      <c r="D140" s="69"/>
    </row>
    <row r="141" spans="1:4" x14ac:dyDescent="0.25">
      <c r="A141" s="69"/>
      <c r="B141" s="69"/>
      <c r="C141" s="69"/>
      <c r="D141" s="69"/>
    </row>
    <row r="142" spans="1:4" x14ac:dyDescent="0.25">
      <c r="A142" s="69"/>
      <c r="B142" s="69"/>
      <c r="C142" s="69"/>
      <c r="D142" s="69"/>
    </row>
    <row r="143" spans="1:4" x14ac:dyDescent="0.25">
      <c r="A143" s="69"/>
      <c r="B143" s="69"/>
      <c r="C143" s="69"/>
      <c r="D143" s="69"/>
    </row>
    <row r="144" spans="1:4" x14ac:dyDescent="0.25">
      <c r="A144" s="69"/>
      <c r="B144" s="69"/>
      <c r="C144" s="69"/>
      <c r="D144" s="69"/>
    </row>
    <row r="145" spans="1:4" x14ac:dyDescent="0.25">
      <c r="A145" s="69"/>
      <c r="B145" s="69"/>
      <c r="C145" s="69"/>
      <c r="D145" s="69"/>
    </row>
    <row r="146" spans="1:4" x14ac:dyDescent="0.25">
      <c r="A146" s="69"/>
      <c r="B146" s="69"/>
      <c r="C146" s="69"/>
      <c r="D146" s="69"/>
    </row>
    <row r="147" spans="1:4" x14ac:dyDescent="0.25">
      <c r="A147" s="69"/>
      <c r="B147" s="69"/>
      <c r="C147" s="69"/>
      <c r="D147" s="69"/>
    </row>
    <row r="148" spans="1:4" x14ac:dyDescent="0.25">
      <c r="A148" s="69"/>
      <c r="B148" s="69"/>
      <c r="C148" s="69"/>
      <c r="D148" s="69"/>
    </row>
    <row r="149" spans="1:4" x14ac:dyDescent="0.25">
      <c r="A149" s="69"/>
      <c r="B149" s="69"/>
      <c r="C149" s="69"/>
      <c r="D149" s="69"/>
    </row>
    <row r="150" spans="1:4" x14ac:dyDescent="0.25">
      <c r="A150" s="69"/>
      <c r="B150" s="69"/>
      <c r="C150" s="69"/>
      <c r="D150" s="69"/>
    </row>
    <row r="151" spans="1:4" x14ac:dyDescent="0.25">
      <c r="A151" s="69"/>
      <c r="B151" s="69"/>
      <c r="C151" s="69"/>
      <c r="D151" s="69"/>
    </row>
    <row r="152" spans="1:4" x14ac:dyDescent="0.25">
      <c r="A152" s="69"/>
      <c r="B152" s="69"/>
      <c r="C152" s="69"/>
      <c r="D152" s="69"/>
    </row>
    <row r="153" spans="1:4" x14ac:dyDescent="0.25">
      <c r="A153" s="69"/>
      <c r="B153" s="69"/>
      <c r="C153" s="69"/>
      <c r="D153" s="69"/>
    </row>
    <row r="154" spans="1:4" x14ac:dyDescent="0.25">
      <c r="A154" s="69"/>
      <c r="B154" s="69"/>
      <c r="C154" s="69"/>
      <c r="D154" s="69"/>
    </row>
    <row r="155" spans="1:4" x14ac:dyDescent="0.25">
      <c r="A155" s="69"/>
      <c r="B155" s="69"/>
      <c r="C155" s="69"/>
      <c r="D155" s="69"/>
    </row>
    <row r="156" spans="1:4" x14ac:dyDescent="0.25">
      <c r="A156" s="69"/>
      <c r="B156" s="69"/>
      <c r="C156" s="69"/>
      <c r="D156" s="69"/>
    </row>
    <row r="157" spans="1:4" x14ac:dyDescent="0.25">
      <c r="A157" s="69"/>
      <c r="B157" s="69"/>
      <c r="C157" s="69"/>
      <c r="D157" s="69"/>
    </row>
    <row r="158" spans="1:4" x14ac:dyDescent="0.25">
      <c r="A158" s="69"/>
      <c r="B158" s="69"/>
      <c r="C158" s="69"/>
      <c r="D158" s="69"/>
    </row>
    <row r="159" spans="1:4" x14ac:dyDescent="0.25">
      <c r="A159" s="69"/>
      <c r="B159" s="69"/>
      <c r="C159" s="69"/>
      <c r="D159" s="69"/>
    </row>
    <row r="160" spans="1:4" x14ac:dyDescent="0.25">
      <c r="A160" s="69"/>
      <c r="B160" s="69"/>
      <c r="C160" s="69"/>
      <c r="D160" s="69"/>
    </row>
    <row r="161" spans="1:4" x14ac:dyDescent="0.25">
      <c r="A161" s="69"/>
      <c r="B161" s="69"/>
      <c r="C161" s="69"/>
      <c r="D161" s="69"/>
    </row>
    <row r="162" spans="1:4" x14ac:dyDescent="0.25">
      <c r="A162" s="69"/>
      <c r="B162" s="69"/>
      <c r="C162" s="69"/>
      <c r="D162" s="69"/>
    </row>
    <row r="163" spans="1:4" x14ac:dyDescent="0.25">
      <c r="A163" s="69"/>
      <c r="B163" s="69"/>
      <c r="C163" s="69"/>
      <c r="D163" s="69"/>
    </row>
    <row r="164" spans="1:4" x14ac:dyDescent="0.25">
      <c r="A164" s="69"/>
      <c r="B164" s="69"/>
      <c r="C164" s="69"/>
      <c r="D164" s="69"/>
    </row>
    <row r="165" spans="1:4" x14ac:dyDescent="0.25">
      <c r="A165" s="69"/>
      <c r="B165" s="69"/>
      <c r="C165" s="69"/>
      <c r="D165" s="69"/>
    </row>
    <row r="166" spans="1:4" x14ac:dyDescent="0.25">
      <c r="A166" s="69"/>
      <c r="B166" s="69"/>
      <c r="C166" s="69"/>
      <c r="D166" s="69"/>
    </row>
    <row r="167" spans="1:4" x14ac:dyDescent="0.25">
      <c r="A167" s="69"/>
      <c r="B167" s="69"/>
      <c r="C167" s="69"/>
      <c r="D167" s="69"/>
    </row>
    <row r="168" spans="1:4" x14ac:dyDescent="0.25">
      <c r="A168" s="69"/>
      <c r="B168" s="69"/>
      <c r="C168" s="69"/>
      <c r="D168" s="69"/>
    </row>
    <row r="169" spans="1:4" x14ac:dyDescent="0.25">
      <c r="A169" s="69"/>
      <c r="B169" s="69"/>
      <c r="C169" s="69"/>
      <c r="D169" s="69"/>
    </row>
    <row r="170" spans="1:4" x14ac:dyDescent="0.25">
      <c r="A170" s="69"/>
      <c r="B170" s="69"/>
      <c r="C170" s="69"/>
      <c r="D170" s="69"/>
    </row>
    <row r="171" spans="1:4" x14ac:dyDescent="0.25">
      <c r="A171" s="69"/>
      <c r="B171" s="69"/>
      <c r="C171" s="69"/>
      <c r="D171" s="69"/>
    </row>
    <row r="172" spans="1:4" x14ac:dyDescent="0.25">
      <c r="A172" s="69"/>
      <c r="B172" s="69"/>
      <c r="C172" s="69"/>
      <c r="D172" s="69"/>
    </row>
    <row r="173" spans="1:4" x14ac:dyDescent="0.25">
      <c r="A173" s="69"/>
      <c r="B173" s="69"/>
      <c r="C173" s="69"/>
      <c r="D173" s="69"/>
    </row>
    <row r="174" spans="1:4" x14ac:dyDescent="0.25">
      <c r="A174" s="69"/>
      <c r="B174" s="69"/>
      <c r="C174" s="69"/>
      <c r="D174" s="69"/>
    </row>
    <row r="175" spans="1:4" x14ac:dyDescent="0.25">
      <c r="A175" s="69"/>
      <c r="B175" s="69"/>
      <c r="C175" s="69"/>
      <c r="D175" s="69"/>
    </row>
    <row r="176" spans="1:4" x14ac:dyDescent="0.25">
      <c r="A176" s="69"/>
      <c r="B176" s="69"/>
      <c r="C176" s="69"/>
      <c r="D176" s="69"/>
    </row>
    <row r="177" spans="1:4" x14ac:dyDescent="0.25">
      <c r="A177" s="69"/>
      <c r="B177" s="69"/>
      <c r="C177" s="69"/>
      <c r="D177" s="69"/>
    </row>
  </sheetData>
  <phoneticPr fontId="5" type="noConversion"/>
  <pageMargins left="0.511811024" right="0.511811024" top="0.78740157499999996" bottom="0.78740157499999996" header="0.31496062000000002" footer="0.31496062000000002"/>
  <tableParts count="2">
    <tablePart r:id="rId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0F23CAB-D410-420C-B26B-0BBF1C6EBF0A}">
          <x14:formula1>
            <xm:f>'Lista suspensa'!$A$13:$A$15</xm:f>
          </x14:formula1>
          <xm:sqref>C3:D49 C1:C2 C58:D1048576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A72B-C2C8-42AD-9C8F-6619800AB2F6}">
  <dimension ref="A2:F73"/>
  <sheetViews>
    <sheetView workbookViewId="0">
      <selection activeCell="A52" sqref="A52"/>
    </sheetView>
  </sheetViews>
  <sheetFormatPr defaultColWidth="8.85546875" defaultRowHeight="15" x14ac:dyDescent="0.25"/>
  <cols>
    <col min="1" max="1" width="35.5703125" style="64" bestFit="1" customWidth="1"/>
    <col min="2" max="2" width="8.85546875" style="64"/>
    <col min="3" max="3" width="17.7109375" style="64" customWidth="1"/>
    <col min="4" max="4" width="17.7109375" style="64" bestFit="1" customWidth="1"/>
    <col min="5" max="5" width="8.85546875" style="64"/>
    <col min="6" max="6" width="22" style="64" customWidth="1"/>
    <col min="7" max="7" width="11.140625" style="64" bestFit="1" customWidth="1"/>
    <col min="8" max="8" width="12.7109375" style="64" bestFit="1" customWidth="1"/>
    <col min="9" max="9" width="16.7109375" style="64" bestFit="1" customWidth="1"/>
    <col min="10" max="10" width="8.85546875" style="64"/>
    <col min="11" max="11" width="13.5703125" style="64" customWidth="1"/>
    <col min="12" max="16384" width="8.85546875" style="64"/>
  </cols>
  <sheetData>
    <row r="2" spans="1:6" x14ac:dyDescent="0.25">
      <c r="A2" s="136" t="s">
        <v>54</v>
      </c>
      <c r="B2" s="136"/>
      <c r="C2" s="136"/>
    </row>
    <row r="3" spans="1:6" x14ac:dyDescent="0.25">
      <c r="A3" s="64" t="s">
        <v>16</v>
      </c>
      <c r="B3" s="64">
        <f>COUNTIF(Dados_TD!E:E,"Nacional")</f>
        <v>0</v>
      </c>
      <c r="C3" s="65">
        <v>1</v>
      </c>
    </row>
    <row r="4" spans="1:6" x14ac:dyDescent="0.25">
      <c r="A4" s="64" t="s">
        <v>55</v>
      </c>
      <c r="B4" s="64">
        <f>COUNTIF(Dados_TD!E:E,"Internacional")</f>
        <v>0</v>
      </c>
      <c r="C4" s="65">
        <v>0</v>
      </c>
    </row>
    <row r="5" spans="1:6" x14ac:dyDescent="0.25">
      <c r="B5" s="64">
        <f>SUM(B3:B4)</f>
        <v>0</v>
      </c>
      <c r="C5" s="65">
        <f>SUM(C3:C4)</f>
        <v>1</v>
      </c>
    </row>
    <row r="6" spans="1:6" x14ac:dyDescent="0.25">
      <c r="C6" s="65"/>
    </row>
    <row r="8" spans="1:6" x14ac:dyDescent="0.25">
      <c r="A8" s="136" t="s">
        <v>56</v>
      </c>
      <c r="B8" s="136"/>
      <c r="C8" s="136"/>
      <c r="F8" s="64" t="s">
        <v>57</v>
      </c>
    </row>
    <row r="9" spans="1:6" x14ac:dyDescent="0.25">
      <c r="A9" s="64" t="s">
        <v>18</v>
      </c>
      <c r="B9" s="64">
        <f>COUNTIF(Dados_TD!A:A,"Pessoa física")</f>
        <v>0</v>
      </c>
      <c r="C9" s="65" t="e">
        <f>$B9/$B$5</f>
        <v>#DIV/0!</v>
      </c>
    </row>
    <row r="10" spans="1:6" x14ac:dyDescent="0.25">
      <c r="A10" s="64" t="s">
        <v>19</v>
      </c>
      <c r="B10" s="64">
        <f>COUNTIF(Dados_TD!A:A,"Pessoa jurídica")</f>
        <v>0</v>
      </c>
      <c r="C10" s="65" t="e">
        <f>$B10/$B$5</f>
        <v>#DIV/0!</v>
      </c>
    </row>
    <row r="11" spans="1:6" x14ac:dyDescent="0.25">
      <c r="C11" s="65"/>
    </row>
    <row r="12" spans="1:6" x14ac:dyDescent="0.25">
      <c r="A12" s="136" t="s">
        <v>58</v>
      </c>
      <c r="B12" s="136"/>
      <c r="C12" s="136"/>
    </row>
    <row r="13" spans="1:6" x14ac:dyDescent="0.25">
      <c r="A13" s="64" t="s">
        <v>8</v>
      </c>
      <c r="B13" s="64">
        <f>COUNTIF(Dados_TD!B:B,"Profissional de saúde")</f>
        <v>0</v>
      </c>
      <c r="C13" s="65" t="e">
        <f>B13/$B$5</f>
        <v>#DIV/0!</v>
      </c>
    </row>
    <row r="14" spans="1:6" x14ac:dyDescent="0.25">
      <c r="A14" s="64" t="s">
        <v>50</v>
      </c>
      <c r="B14" s="64">
        <f>COUNTIF(Dados_TD!B:B,"Outro profissional relacionado ao tema")</f>
        <v>0</v>
      </c>
      <c r="C14" s="65" t="e">
        <f>B14/$B$5</f>
        <v>#DIV/0!</v>
      </c>
    </row>
    <row r="15" spans="1:6" x14ac:dyDescent="0.25">
      <c r="A15" s="64" t="s">
        <v>38</v>
      </c>
      <c r="B15" s="64">
        <f>COUNTIF(Dados_TD!B:B,"Pesquisador ou membro da comunidade científica")</f>
        <v>0</v>
      </c>
      <c r="C15" s="65" t="e">
        <f t="shared" ref="C15:C21" si="0">B15/$B$5</f>
        <v>#DIV/0!</v>
      </c>
    </row>
    <row r="16" spans="1:6" x14ac:dyDescent="0.25">
      <c r="A16" s="64" t="s">
        <v>59</v>
      </c>
      <c r="B16" s="64">
        <f>COUNTIF(Dados_TD!B:B,"Cidadão ou consumidor")</f>
        <v>0</v>
      </c>
      <c r="C16" s="65" t="e">
        <f t="shared" si="0"/>
        <v>#DIV/0!</v>
      </c>
    </row>
    <row r="17" spans="1:4" x14ac:dyDescent="0.25">
      <c r="A17" s="64" t="s">
        <v>60</v>
      </c>
      <c r="B17" s="64">
        <f>COUNTIF(Dados_TD!B:B,"Órgão ou entidade do poder público")</f>
        <v>0</v>
      </c>
      <c r="C17" s="65" t="e">
        <f t="shared" si="0"/>
        <v>#DIV/0!</v>
      </c>
    </row>
    <row r="18" spans="1:4" x14ac:dyDescent="0.25">
      <c r="A18" s="64" t="s">
        <v>61</v>
      </c>
      <c r="B18" s="64">
        <f>COUNTIF(Dados_TD!B:B,"Entidade de defesa do consumidor ou associação de pacientes")</f>
        <v>0</v>
      </c>
      <c r="C18" s="65" t="e">
        <f t="shared" si="0"/>
        <v>#DIV/0!</v>
      </c>
    </row>
    <row r="19" spans="1:4" x14ac:dyDescent="0.25">
      <c r="A19" s="64" t="s">
        <v>62</v>
      </c>
      <c r="B19" s="64">
        <f>COUNTIF(Dados_TD!B:B,"Conselho, sindicato ou associação de profissionais")</f>
        <v>0</v>
      </c>
      <c r="C19" s="65" t="e">
        <f t="shared" si="0"/>
        <v>#DIV/0!</v>
      </c>
    </row>
    <row r="20" spans="1:4" x14ac:dyDescent="0.25">
      <c r="A20" s="64" t="s">
        <v>37</v>
      </c>
      <c r="B20" s="64">
        <f>COUNTIF(Dados_TD!B:B,"Setor regulado: empresa ou entidade representativa")</f>
        <v>0</v>
      </c>
      <c r="C20" s="65" t="e">
        <f t="shared" si="0"/>
        <v>#DIV/0!</v>
      </c>
    </row>
    <row r="21" spans="1:4" x14ac:dyDescent="0.25">
      <c r="A21" s="64" t="s">
        <v>11</v>
      </c>
      <c r="B21" s="64">
        <f>COUNTIF(Dados_TD!B:B,"Outro")</f>
        <v>0</v>
      </c>
      <c r="C21" s="65" t="e">
        <f t="shared" si="0"/>
        <v>#DIV/0!</v>
      </c>
    </row>
    <row r="22" spans="1:4" x14ac:dyDescent="0.25">
      <c r="C22" s="65"/>
    </row>
    <row r="23" spans="1:4" x14ac:dyDescent="0.25">
      <c r="A23" s="136" t="s">
        <v>63</v>
      </c>
      <c r="B23" s="136"/>
      <c r="C23" s="136"/>
    </row>
    <row r="24" spans="1:4" x14ac:dyDescent="0.25">
      <c r="A24" s="64" t="s">
        <v>20</v>
      </c>
      <c r="B24" s="64">
        <f>COUNTIF(Dados_TD!F:F,"Empresa")</f>
        <v>0</v>
      </c>
      <c r="C24" s="65" t="e">
        <f>B24/$B$26</f>
        <v>#DIV/0!</v>
      </c>
    </row>
    <row r="25" spans="1:4" x14ac:dyDescent="0.25">
      <c r="A25" s="64" t="s">
        <v>21</v>
      </c>
      <c r="B25" s="64">
        <f>COUNTIF(Dados_TD!F:F,"Entidade representativa do setor regulado")</f>
        <v>0</v>
      </c>
      <c r="C25" s="65" t="e">
        <f>B25/$B$26</f>
        <v>#DIV/0!</v>
      </c>
    </row>
    <row r="26" spans="1:4" x14ac:dyDescent="0.25">
      <c r="B26" s="64">
        <f>SUM(B24:B25)</f>
        <v>0</v>
      </c>
      <c r="C26" s="65"/>
    </row>
    <row r="28" spans="1:4" x14ac:dyDescent="0.25">
      <c r="A28" s="136" t="s">
        <v>64</v>
      </c>
      <c r="B28" s="136"/>
      <c r="C28" s="136"/>
      <c r="D28" s="136"/>
    </row>
    <row r="29" spans="1:4" x14ac:dyDescent="0.25">
      <c r="B29" s="64" t="s">
        <v>15</v>
      </c>
      <c r="C29" s="64" t="s">
        <v>22</v>
      </c>
      <c r="D29" s="64" t="s">
        <v>23</v>
      </c>
    </row>
    <row r="30" spans="1:4" x14ac:dyDescent="0.25">
      <c r="A30" s="64" t="s">
        <v>13</v>
      </c>
      <c r="B30" s="64">
        <f>COUNTIF(Dados_TD!C:C,"Sim")</f>
        <v>0</v>
      </c>
      <c r="C30" s="64">
        <f>SUM(B$42:B$45)</f>
        <v>0</v>
      </c>
      <c r="D30" s="64">
        <f>SUM(B$37:B$41)</f>
        <v>0</v>
      </c>
    </row>
    <row r="31" spans="1:4" x14ac:dyDescent="0.25">
      <c r="A31" s="64" t="s">
        <v>14</v>
      </c>
      <c r="B31" s="64">
        <f>COUNTIF(Dados_TD!C:C,"Tenho outra opinião")</f>
        <v>0</v>
      </c>
      <c r="C31" s="64">
        <f>SUM(C$42:C$45)</f>
        <v>0</v>
      </c>
      <c r="D31" s="64">
        <f>SUM(C$37:C$41)</f>
        <v>0</v>
      </c>
    </row>
    <row r="32" spans="1:4" x14ac:dyDescent="0.25">
      <c r="A32" s="64" t="s">
        <v>51</v>
      </c>
      <c r="B32" s="64">
        <f>COUNTIF(Dados_TD!$C:$C,"Não responderam")</f>
        <v>0</v>
      </c>
      <c r="C32" s="64">
        <f>SUM(D$42:D$45)</f>
        <v>0</v>
      </c>
      <c r="D32" s="64">
        <f>SUM(D$37:D$41)</f>
        <v>0</v>
      </c>
    </row>
    <row r="35" spans="1:6" x14ac:dyDescent="0.25">
      <c r="A35" s="136" t="s">
        <v>72</v>
      </c>
      <c r="B35" s="136"/>
      <c r="C35" s="136"/>
      <c r="D35" s="136"/>
    </row>
    <row r="36" spans="1:6" x14ac:dyDescent="0.25">
      <c r="B36" s="66" t="s">
        <v>13</v>
      </c>
      <c r="C36" s="66" t="s">
        <v>14</v>
      </c>
      <c r="D36" s="66" t="s">
        <v>51</v>
      </c>
    </row>
    <row r="37" spans="1:6" x14ac:dyDescent="0.25">
      <c r="A37" s="64" t="s">
        <v>11</v>
      </c>
      <c r="B37" s="64">
        <f>COUNTIFS(Dados_TD!C:C,'Dados Dash'!$A$30,Dados_TD!B:B,"Outro")</f>
        <v>0</v>
      </c>
      <c r="C37" s="64">
        <f>COUNTIFS(Dados_TD!C:C,'Dados Dash'!$A$31,Dados_TD!B:B,"Outro")</f>
        <v>0</v>
      </c>
      <c r="D37" s="64">
        <f>COUNTIFS(Dados_TD!$C:$C,'Dados Dash'!$A$32,Dados_TD!$B:$B,"Outro")</f>
        <v>0</v>
      </c>
    </row>
    <row r="38" spans="1:6" x14ac:dyDescent="0.25">
      <c r="A38" s="64" t="s">
        <v>37</v>
      </c>
      <c r="B38" s="64">
        <f>COUNTIFS(Dados_TD!C:C,'Dados Dash'!$A$30,Dados_TD!B:B,"Setor regulado: empresa ou entidade representativa")</f>
        <v>0</v>
      </c>
      <c r="C38" s="64">
        <f>COUNTIFS(Dados_TD!C:C,'Dados Dash'!$A$31,Dados_TD!B:B,"Setor regulado: empresa ou entidade representativa")</f>
        <v>0</v>
      </c>
      <c r="D38" s="64">
        <f>COUNTIFS(Dados_TD!$C:$C,'Dados Dash'!$A$32,Dados_TD!$B:$B,"Setor regulado: empresa ou entidade representativa")</f>
        <v>0</v>
      </c>
      <c r="F38" s="64" t="s">
        <v>10</v>
      </c>
    </row>
    <row r="39" spans="1:6" x14ac:dyDescent="0.25">
      <c r="A39" s="64" t="s">
        <v>62</v>
      </c>
      <c r="B39" s="64">
        <f>COUNTIFS(Dados_TD!C:C,'Dados Dash'!$A$30,Dados_TD!B:B,"Conselho, sindicato ou associação de profissionais")</f>
        <v>0</v>
      </c>
      <c r="C39" s="64">
        <f>COUNTIFS(Dados_TD!C:C,'Dados Dash'!$A$31,Dados_TD!B:B,"Conselho, sindicato ou associação de profissionais")</f>
        <v>0</v>
      </c>
      <c r="D39" s="64">
        <f>COUNTIFS(Dados_TD!$C:$C,'Dados Dash'!$A$32,Dados_TD!$B:$B,"Conselho, sindicato ou associação de profissionais")</f>
        <v>0</v>
      </c>
      <c r="F39" s="64" t="s">
        <v>17</v>
      </c>
    </row>
    <row r="40" spans="1:6" x14ac:dyDescent="0.25">
      <c r="A40" s="64" t="s">
        <v>61</v>
      </c>
      <c r="B40" s="64">
        <f>COUNTIFS(Dados_TD!C:C,'Dados Dash'!$A$30,Dados_TD!B:B,"Entidade de defesa do consumidor ou associação de pacientes")</f>
        <v>0</v>
      </c>
      <c r="C40" s="64">
        <f>COUNTIFS(Dados_TD!C:C,'Dados Dash'!$A$31,Dados_TD!B:B,"Entidade de defesa do consumidor ou associação de pacientes")</f>
        <v>0</v>
      </c>
      <c r="D40" s="64">
        <f>COUNTIFS(Dados_TD!$C:$C,'Dados Dash'!$A$32,Dados_TD!$B:$B,"Entidade de defesa do consumidor ou associação de pacientes")</f>
        <v>0</v>
      </c>
      <c r="F40" s="64" t="s">
        <v>27</v>
      </c>
    </row>
    <row r="41" spans="1:6" x14ac:dyDescent="0.25">
      <c r="A41" s="64" t="s">
        <v>60</v>
      </c>
      <c r="B41" s="64">
        <f>COUNTIFS(Dados_TD!C:C,'Dados Dash'!$A$30,Dados_TD!B:B,"Órgão ou entidade do poder público")</f>
        <v>0</v>
      </c>
      <c r="C41" s="64">
        <f>COUNTIFS(Dados_TD!C:C,'Dados Dash'!$A$31,Dados_TD!B:B,"Órgão ou entidade do poder público")</f>
        <v>0</v>
      </c>
      <c r="D41" s="64">
        <f>COUNTIFS(Dados_TD!$C:$C,'Dados Dash'!$A$32,Dados_TD!$B:$B,"Órgão ou entidade do poder público")</f>
        <v>0</v>
      </c>
      <c r="F41" s="64" t="s">
        <v>12</v>
      </c>
    </row>
    <row r="42" spans="1:6" x14ac:dyDescent="0.25">
      <c r="A42" s="64" t="s">
        <v>59</v>
      </c>
      <c r="B42" s="64">
        <f>COUNTIFS(Dados_TD!C:C,'Dados Dash'!$A$30,Dados_TD!B:B,"Cidadão ou consumidor")</f>
        <v>0</v>
      </c>
      <c r="C42" s="64">
        <f>COUNTIFS(Dados_TD!C:C,'Dados Dash'!$A$31,Dados_TD!B:B,"Cidadão ou consumidor")</f>
        <v>0</v>
      </c>
      <c r="D42" s="64">
        <f>COUNTIFS(Dados_TD!$C:$C,'Dados Dash'!$A$32,Dados_TD!$B:$B,"Cidadão ou consumidor")</f>
        <v>0</v>
      </c>
      <c r="F42" s="64" t="s">
        <v>7</v>
      </c>
    </row>
    <row r="43" spans="1:6" x14ac:dyDescent="0.25">
      <c r="A43" s="64" t="s">
        <v>38</v>
      </c>
      <c r="B43" s="64">
        <f>COUNTIFS(Dados_TD!C:C,'Dados Dash'!$A$30,Dados_TD!B:B,"Pesquisador ou membro da comunidade científica")</f>
        <v>0</v>
      </c>
      <c r="C43" s="64">
        <f>COUNTIFS(Dados_TD!C:C,'Dados Dash'!$A$31,Dados_TD!B:B,"Pesquisador ou membro da comunidade científica")</f>
        <v>0</v>
      </c>
      <c r="D43" s="64">
        <f>COUNTIFS(Dados_TD!$C:$C,'Dados Dash'!$A$32,Dados_TD!$B:$B,"Pesquisador ou membro da comunidade científica")</f>
        <v>0</v>
      </c>
      <c r="F43" s="64" t="s">
        <v>49</v>
      </c>
    </row>
    <row r="44" spans="1:6" x14ac:dyDescent="0.25">
      <c r="A44" s="64" t="s">
        <v>50</v>
      </c>
      <c r="B44" s="64">
        <f>COUNTIFS(Dados_TD!C:C,'Dados Dash'!$A$30,Dados_TD!B:B,"Outro profissional relacionado ao tema")</f>
        <v>0</v>
      </c>
      <c r="C44" s="64">
        <f>COUNTIFS(Dados_TD!C:C,'Dados Dash'!$A$31,Dados_TD!B:B,"Outro profissional relacionado ao tema")</f>
        <v>0</v>
      </c>
      <c r="D44" s="64">
        <f>COUNTIFS(Dados_TD!$C:$C,'Dados Dash'!$A$32,Dados_TD!$B:$B,"Outro profissional relacionado ao tema")</f>
        <v>0</v>
      </c>
      <c r="F44" s="64" t="s">
        <v>9</v>
      </c>
    </row>
    <row r="45" spans="1:6" x14ac:dyDescent="0.25">
      <c r="A45" s="64" t="s">
        <v>8</v>
      </c>
      <c r="B45" s="64">
        <f>COUNTIFS(Dados_TD!C:C,'Dados Dash'!$A$30,Dados_TD!B:B,"Profissional de saúde")</f>
        <v>0</v>
      </c>
      <c r="C45" s="64">
        <f>COUNTIFS(Dados_TD!C:C,'Dados Dash'!$A$31,Dados_TD!B:B,"Profissional de saúde")</f>
        <v>0</v>
      </c>
      <c r="D45" s="64">
        <f>COUNTIFS(Dados_TD!$C:$C,'Dados Dash'!$A$32,Dados_TD!$B:$B,"Profissional de saúde")</f>
        <v>0</v>
      </c>
    </row>
    <row r="48" spans="1:6" x14ac:dyDescent="0.25">
      <c r="A48" s="136" t="s">
        <v>65</v>
      </c>
      <c r="B48" s="136"/>
      <c r="C48" s="136"/>
      <c r="D48" s="136"/>
    </row>
    <row r="49" spans="1:4" x14ac:dyDescent="0.25">
      <c r="A49" s="64" t="s">
        <v>71</v>
      </c>
      <c r="B49" s="64" t="s">
        <v>15</v>
      </c>
      <c r="C49" s="64" t="s">
        <v>22</v>
      </c>
      <c r="D49" s="64" t="s">
        <v>23</v>
      </c>
    </row>
    <row r="50" spans="1:4" x14ac:dyDescent="0.25">
      <c r="A50" s="64" t="s">
        <v>34</v>
      </c>
      <c r="B50" s="64">
        <f>COUNTIF(Dados_TD!D:D,"Positivos")</f>
        <v>0</v>
      </c>
      <c r="C50" s="64">
        <f>SUM(B64:B67)</f>
        <v>0</v>
      </c>
      <c r="D50" s="64">
        <f>SUM(B59:B63)</f>
        <v>0</v>
      </c>
    </row>
    <row r="51" spans="1:4" x14ac:dyDescent="0.25">
      <c r="A51" s="64" t="s">
        <v>35</v>
      </c>
      <c r="B51" s="64">
        <f>COUNTIF(Dados_TD!D:D,"Negativos")</f>
        <v>0</v>
      </c>
      <c r="C51" s="64">
        <f>SUM(C64:C67)</f>
        <v>0</v>
      </c>
      <c r="D51" s="64">
        <f>SUM(C59:C63)</f>
        <v>0</v>
      </c>
    </row>
    <row r="52" spans="1:4" x14ac:dyDescent="0.25">
      <c r="A52" s="64" t="s">
        <v>68</v>
      </c>
      <c r="B52" s="64">
        <f>COUNTIF(Dados_TD!D:D,"Positivos e Negativos")</f>
        <v>0</v>
      </c>
      <c r="C52" s="64">
        <f>SUM(D64:D67)</f>
        <v>0</v>
      </c>
      <c r="D52" s="64">
        <f>SUM(D59:D63)</f>
        <v>0</v>
      </c>
    </row>
    <row r="57" spans="1:4" x14ac:dyDescent="0.25">
      <c r="A57" s="136" t="s">
        <v>73</v>
      </c>
      <c r="B57" s="136"/>
      <c r="C57" s="136"/>
      <c r="D57" s="136"/>
    </row>
    <row r="58" spans="1:4" x14ac:dyDescent="0.25">
      <c r="B58" s="64" t="s">
        <v>34</v>
      </c>
      <c r="C58" s="66" t="s">
        <v>35</v>
      </c>
      <c r="D58" s="64" t="s">
        <v>68</v>
      </c>
    </row>
    <row r="59" spans="1:4" x14ac:dyDescent="0.25">
      <c r="A59" s="64" t="s">
        <v>11</v>
      </c>
      <c r="B59" s="64">
        <f>COUNTIFS(Dados_TD!$B:$B,"Outro",Dados_TD!D:D,'Dados Dash'!$A$50)</f>
        <v>0</v>
      </c>
      <c r="C59" s="64">
        <f>COUNTIFS(Dados_TD!$B:$B,"Outro",Dados_TD!D:D,'Dados Dash'!$A$51)</f>
        <v>0</v>
      </c>
      <c r="D59" s="64">
        <f>COUNTIFS(Dados_TD!$B:$B,"Outro",Dados_TD!D:D,'Dados Dash'!$A$52)</f>
        <v>0</v>
      </c>
    </row>
    <row r="60" spans="1:4" x14ac:dyDescent="0.25">
      <c r="A60" s="64" t="s">
        <v>37</v>
      </c>
      <c r="B60" s="64">
        <f>COUNTIFS(Dados_TD!$B:$B,"Setor regulado: empresa ou entidade representativa",Dados_TD!D:D,'Dados Dash'!$A$50)</f>
        <v>0</v>
      </c>
      <c r="C60" s="64">
        <f>COUNTIFS(Dados_TD!$B:$B,"Setor regulado: empresa ou entidade representativa",Dados_TD!D:D,'Dados Dash'!$A$51)</f>
        <v>0</v>
      </c>
      <c r="D60" s="64">
        <f>COUNTIFS(Dados_TD!$B:$B,"Setor regulado: empresa ou entidade representativa",Dados_TD!D:D,'Dados Dash'!$A$52)</f>
        <v>0</v>
      </c>
    </row>
    <row r="61" spans="1:4" x14ac:dyDescent="0.25">
      <c r="A61" s="64" t="s">
        <v>62</v>
      </c>
      <c r="B61" s="64">
        <f>COUNTIFS(Dados_TD!$B:$B,"Conselho, sindicato ou associação de profissionais",Dados_TD!D:D,'Dados Dash'!$A$50)</f>
        <v>0</v>
      </c>
      <c r="C61" s="64">
        <f>COUNTIFS(Dados_TD!$B:$B,"Conselho, sindicato ou associação de profissionais",Dados_TD!D:D,'Dados Dash'!$A$51)</f>
        <v>0</v>
      </c>
      <c r="D61" s="64">
        <f>COUNTIFS(Dados_TD!$B:$B,"Conselho, sindicato ou associação de profissionais",Dados_TD!D:D,'Dados Dash'!$A$52)</f>
        <v>0</v>
      </c>
    </row>
    <row r="62" spans="1:4" x14ac:dyDescent="0.25">
      <c r="A62" s="64" t="s">
        <v>61</v>
      </c>
      <c r="B62" s="64">
        <f>COUNTIFS(Dados_TD!$B:$B,"Entidade de defesa do consumidor ou associação de pacientes",Dados_TD!D:D,'Dados Dash'!$A$50)</f>
        <v>0</v>
      </c>
      <c r="C62" s="64">
        <f>COUNTIFS(Dados_TD!$B:$B,"Entidade de defesa do consumidor ou associação de pacientes",Dados_TD!D:D,'Dados Dash'!$A$51)</f>
        <v>0</v>
      </c>
      <c r="D62" s="64">
        <f>COUNTIFS(Dados_TD!$B:$B,"Entidade de defesa do consumidor ou associação de pacientes",Dados_TD!D:D,'Dados Dash'!$A$52)</f>
        <v>0</v>
      </c>
    </row>
    <row r="63" spans="1:4" x14ac:dyDescent="0.25">
      <c r="A63" s="64" t="s">
        <v>60</v>
      </c>
      <c r="B63" s="64">
        <f>COUNTIFS(Dados_TD!$B:$B,"Órgão ou entidade do poder público",Dados_TD!D:D,'Dados Dash'!$A$50)</f>
        <v>0</v>
      </c>
      <c r="C63" s="64">
        <f>COUNTIFS(Dados_TD!$B:$B,"Órgão ou entidade do poder público",Dados_TD!D:D,'Dados Dash'!$A$51)</f>
        <v>0</v>
      </c>
      <c r="D63" s="64">
        <f>COUNTIFS(Dados_TD!$B:$B,"Órgão ou entidade do poder público",Dados_TD!D:D,'Dados Dash'!$A$52)</f>
        <v>0</v>
      </c>
    </row>
    <row r="64" spans="1:4" x14ac:dyDescent="0.25">
      <c r="A64" s="64" t="s">
        <v>59</v>
      </c>
      <c r="B64" s="64">
        <f>COUNTIFS(Dados_TD!$B:$B,"Cidadão ou consumidor",Dados_TD!D:D,'Dados Dash'!$A$50)</f>
        <v>0</v>
      </c>
      <c r="C64" s="64">
        <f>COUNTIFS(Dados_TD!$B:$B,"Cidadão ou consumidor",Dados_TD!D:D,'Dados Dash'!$A$51)</f>
        <v>0</v>
      </c>
      <c r="D64" s="64">
        <f>COUNTIFS(Dados_TD!$B:$B,"Cidadão ou consumidor",Dados_TD!D:D,'Dados Dash'!$A$52)</f>
        <v>0</v>
      </c>
    </row>
    <row r="65" spans="1:4" x14ac:dyDescent="0.25">
      <c r="A65" s="64" t="s">
        <v>38</v>
      </c>
      <c r="B65" s="64">
        <f>COUNTIFS(Dados_TD!$B:$B,"Pesquisador ou membro da comunidade científica",Dados_TD!D:D,'Dados Dash'!$A$50)</f>
        <v>0</v>
      </c>
      <c r="C65" s="64">
        <f>COUNTIFS(Dados_TD!$B:$B,"Pesquisador ou membro da comunidade científica",Dados_TD!D:D,'Dados Dash'!$A$51)</f>
        <v>0</v>
      </c>
      <c r="D65" s="64">
        <f>COUNTIFS(Dados_TD!$B:$B,"Pesquisador ou membro da comunidade científica",Dados_TD!D:D,'Dados Dash'!$A$52)</f>
        <v>0</v>
      </c>
    </row>
    <row r="66" spans="1:4" x14ac:dyDescent="0.25">
      <c r="A66" s="64" t="s">
        <v>50</v>
      </c>
      <c r="B66" s="64">
        <f>COUNTIFS(Dados_TD!$B:$B,"Outro profissional relacionado ao tema",Dados_TD!D:D,'Dados Dash'!$A$50)</f>
        <v>0</v>
      </c>
      <c r="C66" s="64">
        <f>COUNTIFS(Dados_TD!$B:$B,"Outro profissional relacionado ao tema",Dados_TD!D:D,'Dados Dash'!$A$51)</f>
        <v>0</v>
      </c>
      <c r="D66" s="64">
        <f>COUNTIFS(Dados_TD!$B:$B,"Outro profissional relacionado ao tema",Dados_TD!D:D,'Dados Dash'!$A$52)</f>
        <v>0</v>
      </c>
    </row>
    <row r="67" spans="1:4" x14ac:dyDescent="0.25">
      <c r="A67" s="64" t="s">
        <v>8</v>
      </c>
      <c r="B67" s="64">
        <f>COUNTIFS(Dados_TD!$B:$B,"Profissional de saúde",Dados_TD!D:D,'Dados Dash'!$A$50)</f>
        <v>0</v>
      </c>
      <c r="C67" s="64">
        <f>COUNTIFS(Dados_TD!$B:$B,"Profissional de saúde",Dados_TD!D:D,'Dados Dash'!$A$51)</f>
        <v>0</v>
      </c>
      <c r="D67" s="64">
        <f>COUNTIFS(Dados_TD!$B:$B,"Profissional de saúde",Dados_TD!D:D,'Dados Dash'!$A$52)</f>
        <v>0</v>
      </c>
    </row>
    <row r="70" spans="1:4" x14ac:dyDescent="0.25">
      <c r="A70" s="64" t="s">
        <v>69</v>
      </c>
    </row>
    <row r="71" spans="1:4" x14ac:dyDescent="0.25">
      <c r="A71" s="64" t="s">
        <v>66</v>
      </c>
    </row>
    <row r="72" spans="1:4" x14ac:dyDescent="0.25">
      <c r="A72" s="64" t="s">
        <v>70</v>
      </c>
    </row>
    <row r="73" spans="1:4" x14ac:dyDescent="0.25">
      <c r="A73" s="64" t="s">
        <v>67</v>
      </c>
    </row>
  </sheetData>
  <mergeCells count="8">
    <mergeCell ref="A28:D28"/>
    <mergeCell ref="A48:D48"/>
    <mergeCell ref="A35:D35"/>
    <mergeCell ref="A57:D57"/>
    <mergeCell ref="A2:C2"/>
    <mergeCell ref="A8:C8"/>
    <mergeCell ref="A12:C12"/>
    <mergeCell ref="A23:C23"/>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29F4-E48D-4E8D-AEED-640D54CCD03F}">
  <dimension ref="A2:A15"/>
  <sheetViews>
    <sheetView workbookViewId="0">
      <selection activeCell="D11" sqref="D11"/>
    </sheetView>
  </sheetViews>
  <sheetFormatPr defaultRowHeight="12.75" x14ac:dyDescent="0.2"/>
  <cols>
    <col min="1" max="1" width="25.140625" customWidth="1"/>
  </cols>
  <sheetData>
    <row r="2" spans="1:1" x14ac:dyDescent="0.2">
      <c r="A2" t="s">
        <v>4</v>
      </c>
    </row>
    <row r="3" spans="1:1" x14ac:dyDescent="0.2">
      <c r="A3" t="s">
        <v>30</v>
      </c>
    </row>
    <row r="4" spans="1:1" x14ac:dyDescent="0.2">
      <c r="A4" t="s">
        <v>31</v>
      </c>
    </row>
    <row r="5" spans="1:1" x14ac:dyDescent="0.2">
      <c r="A5" t="s">
        <v>32</v>
      </c>
    </row>
    <row r="6" spans="1:1" x14ac:dyDescent="0.2">
      <c r="A6" t="s">
        <v>77</v>
      </c>
    </row>
    <row r="7" spans="1:1" x14ac:dyDescent="0.2">
      <c r="A7" t="s">
        <v>47</v>
      </c>
    </row>
    <row r="8" spans="1:1" x14ac:dyDescent="0.2">
      <c r="A8" t="s">
        <v>78</v>
      </c>
    </row>
    <row r="9" spans="1:1" x14ac:dyDescent="0.2">
      <c r="A9" t="s">
        <v>48</v>
      </c>
    </row>
    <row r="12" spans="1:1" x14ac:dyDescent="0.2">
      <c r="A12" t="s">
        <v>75</v>
      </c>
    </row>
    <row r="13" spans="1:1" x14ac:dyDescent="0.2">
      <c r="A13" t="s">
        <v>76</v>
      </c>
    </row>
    <row r="14" spans="1:1" x14ac:dyDescent="0.2">
      <c r="A14" t="s">
        <v>14</v>
      </c>
    </row>
    <row r="15" spans="1:1" x14ac:dyDescent="0.2">
      <c r="A15" t="s">
        <v>51</v>
      </c>
    </row>
  </sheetData>
  <pageMargins left="0.511811024" right="0.511811024" top="0.78740157499999996" bottom="0.78740157499999996" header="0.31496062000000002" footer="0.31496062000000002"/>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A386-CB5C-41D5-96F1-CCC4AD5628BA}">
  <sheetPr codeName="Planilha5"/>
  <dimension ref="A1"/>
  <sheetViews>
    <sheetView workbookViewId="0">
      <selection activeCell="N18" sqref="N18"/>
    </sheetView>
  </sheetViews>
  <sheetFormatPr defaultRowHeight="12.75" x14ac:dyDescent="0.2"/>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23B54B4C11D478B02E3F24C9EDF15" ma:contentTypeVersion="15" ma:contentTypeDescription="Crie um novo documento." ma:contentTypeScope="" ma:versionID="51ffd07cf6456adeacd744e878555ab4">
  <xsd:schema xmlns:xsd="http://www.w3.org/2001/XMLSchema" xmlns:xs="http://www.w3.org/2001/XMLSchema" xmlns:p="http://schemas.microsoft.com/office/2006/metadata/properties" xmlns:ns2="3358cef2-5e33-4382-9f34-ebdf29ebf261" xmlns:ns3="1b481078-05fd-4425-adfc-5f858dcaa140" targetNamespace="http://schemas.microsoft.com/office/2006/metadata/properties" ma:root="true" ma:fieldsID="3e76062c109526da3304aa740c759020" ns2:_="" ns3:_="">
    <xsd:import namespace="3358cef2-5e33-4382-9f34-ebdf29ebf261"/>
    <xsd:import namespace="1b481078-05fd-4425-adfc-5f858dcaa1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8cef2-5e33-4382-9f34-ebdf29ebf261"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481078-05fd-4425-adfc-5f858dcaa1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FEB3F1-D6EA-45D7-B525-D66AD2075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8cef2-5e33-4382-9f34-ebdf29ebf261"/>
    <ds:schemaRef ds:uri="1b481078-05fd-4425-adfc-5f858dcaa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32ACC-9A9D-42BD-9661-CD870B98433D}">
  <ds:schemaRefs>
    <ds:schemaRef ds:uri="http://schemas.microsoft.com/sharepoint/v3/contenttype/forms"/>
  </ds:schemaRefs>
</ds:datastoreItem>
</file>

<file path=customXml/itemProps3.xml><?xml version="1.0" encoding="utf-8"?>
<ds:datastoreItem xmlns:ds="http://schemas.openxmlformats.org/officeDocument/2006/customXml" ds:itemID="{9BE2A961-F94D-4D61-8586-A4CC423FEFA1}">
  <ds:schemaRefs>
    <ds:schemaRef ds:uri="http://purl.org/dc/terms/"/>
    <ds:schemaRef ds:uri="1b481078-05fd-4425-adfc-5f858dcaa140"/>
    <ds:schemaRef ds:uri="3358cef2-5e33-4382-9f34-ebdf29ebf261"/>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b67af23f-c3f3-4d35-80c7-b7085f5edd81}" enabled="0" method="" siteId="{b67af23f-c3f3-4d35-80c7-b7085f5edd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ContribDispositivOpiniões&amp;Suges</vt:lpstr>
      <vt:lpstr>Contribuições por pessoa</vt:lpstr>
      <vt:lpstr>Relato dos participantes</vt:lpstr>
      <vt:lpstr>Dashboard</vt:lpstr>
      <vt:lpstr>Dados_TD</vt:lpstr>
      <vt:lpstr>Dados Dash</vt:lpstr>
      <vt:lpstr>Lista suspensa</vt:lpstr>
      <vt:lpstr>Planilha2</vt:lpstr>
      <vt:lpstr>'ContribDispositivOpiniões&amp;Suges'!Area_de_impressao</vt:lpstr>
      <vt:lpstr>Dashboard!Area_de_impressao</vt:lpstr>
      <vt:lpstr>'ContribDispositivOpiniões&amp;Suges'!Titulos_de_impressao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Edson Verissimo</dc:creator>
  <cp:lastModifiedBy>Edson Verissimo</cp:lastModifiedBy>
  <dcterms:created xsi:type="dcterms:W3CDTF">2018-04-13T10:29:10Z</dcterms:created>
  <dcterms:modified xsi:type="dcterms:W3CDTF">2025-05-15T14:28:01Z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ies>
</file>