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4.xml" ContentType="application/vnd.openxmlformats-officedocument.drawing+xml"/>
  <Override PartName="/xl/tables/table4.xml" ContentType="application/vnd.openxmlformats-officedocument.spreadsheetml.table+xml"/>
  <Override PartName="/xl/slicers/slicer2.xml" ContentType="application/vnd.ms-excel.slicer+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ml.chartshapes+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ml.chartshapes+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ml.chartshapes+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ml.chartshapes+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showInkAnnotation="0" saveExternalLinkValues="0" codeName="ThisWorkbook" hidePivotFieldList="1"/>
  <mc:AlternateContent xmlns:mc="http://schemas.openxmlformats.org/markup-compatibility/2006">
    <mc:Choice Requires="x15">
      <x15ac:absPath xmlns:x15ac="http://schemas.microsoft.com/office/spreadsheetml/2010/11/ac" url="C:\Users\User\Desktop\CP 1242 e 1243\"/>
    </mc:Choice>
  </mc:AlternateContent>
  <xr:revisionPtr revIDLastSave="0" documentId="8_{6F594768-5A99-4EF5-A99C-9B1AEB226742}" xr6:coauthVersionLast="47" xr6:coauthVersionMax="47" xr10:uidLastSave="{00000000-0000-0000-0000-000000000000}"/>
  <bookViews>
    <workbookView xWindow="-120" yWindow="-120" windowWidth="20730" windowHeight="11160" tabRatio="791" xr2:uid="{00000000-000D-0000-FFFF-FFFF00000000}"/>
  </bookViews>
  <sheets>
    <sheet name="Contribuições por dispositivos" sheetId="44" r:id="rId1"/>
    <sheet name="Contribuições por pessoa" sheetId="42" r:id="rId2"/>
    <sheet name="Relato dos participantes" sheetId="11" r:id="rId3"/>
    <sheet name="Dashboard" sheetId="10" r:id="rId4"/>
    <sheet name=" Gráficos e Tabelas" sheetId="6" r:id="rId5"/>
    <sheet name="Dados_TD" sheetId="18" state="hidden" r:id="rId6"/>
    <sheet name="Dados Dash" sheetId="19" state="hidden" r:id="rId7"/>
    <sheet name="Lista suspensa" sheetId="12" state="hidden" r:id="rId8"/>
    <sheet name="Planilha2" sheetId="4" state="hidden" r:id="rId9"/>
  </sheets>
  <externalReferences>
    <externalReference r:id="rId10"/>
  </externalReferences>
  <definedNames>
    <definedName name="_xlnm._FilterDatabase" localSheetId="1" hidden="1">'Contribuições por pessoa'!$A$2:$AE$26</definedName>
    <definedName name="_xlnm.Print_Area" localSheetId="0">'Contribuições por dispositivos'!$B$4:$F$82</definedName>
    <definedName name="_xlnm.Print_Area" localSheetId="3">Dashboard!$C$4:$AA$34</definedName>
    <definedName name="Contrib" localSheetId="0">#REF!</definedName>
    <definedName name="Contrib" localSheetId="1">#REF!</definedName>
    <definedName name="Contrib">#REF!</definedName>
    <definedName name="Contribuições" localSheetId="0">#REF!</definedName>
    <definedName name="Contribuições" localSheetId="1">#REF!</definedName>
    <definedName name="Contribuições">#REF!</definedName>
    <definedName name="SegmentaçãodeDados_Dispositivos">#N/A</definedName>
    <definedName name="SegmentaçãodeDados_Instituição">#N/A</definedName>
    <definedName name="SegmentaçãodeDados_Qual_desses_segmentos_você_se_identifica?">#N/A</definedName>
    <definedName name="SegmentaçãodeDados_Qual_desses_segmentos_você_se_identifica?1">#N/A</definedName>
    <definedName name="SegmentaçãodeDados_Qual_desses_segmentos_você_se_identifica?2">#N/A</definedName>
    <definedName name="_xlnm.Print_Titles" localSheetId="0">'Contribuições por dispositivos'!$4:$4</definedName>
  </definedNames>
  <calcPr calcId="191029"/>
  <pivotCaches>
    <pivotCache cacheId="1" r:id="rId11"/>
  </pivotCaches>
  <extLst>
    <ext xmlns:x14="http://schemas.microsoft.com/office/spreadsheetml/2009/9/main" uri="{BBE1A952-AA13-448e-AADC-164F8A28A991}">
      <x14:slicerCaches>
        <x14:slicerCache r:id="rId12"/>
        <x14:slicerCache r:id="rId13"/>
        <x14:slicerCache r:id="rId14"/>
      </x14:slicerCaches>
    </ex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5"/>
        <x14:slicerCache r:id="rId1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2" i="6" l="1"/>
  <c r="E111" i="6"/>
  <c r="N6" i="44"/>
  <c r="N7" i="44"/>
  <c r="N8" i="44"/>
  <c r="N9" i="44"/>
  <c r="N10" i="44"/>
  <c r="N11" i="44"/>
  <c r="N12" i="44"/>
  <c r="N13" i="44"/>
  <c r="N14" i="44"/>
  <c r="N15" i="44"/>
  <c r="N16" i="44"/>
  <c r="N17" i="44"/>
  <c r="N18" i="44"/>
  <c r="N19" i="44"/>
  <c r="N20" i="44"/>
  <c r="N21" i="44"/>
  <c r="N22" i="44"/>
  <c r="N23" i="44"/>
  <c r="N24" i="44"/>
  <c r="N25" i="44"/>
  <c r="N26" i="44"/>
  <c r="N27" i="44"/>
  <c r="N28" i="44"/>
  <c r="N29" i="44"/>
  <c r="N30" i="44"/>
  <c r="N31" i="44"/>
  <c r="N32" i="44"/>
  <c r="N33" i="44"/>
  <c r="N34" i="44"/>
  <c r="N35" i="44"/>
  <c r="N36" i="44"/>
  <c r="N37" i="44"/>
  <c r="N38" i="44"/>
  <c r="N39" i="44"/>
  <c r="N40" i="44"/>
  <c r="N41" i="44"/>
  <c r="N42" i="44"/>
  <c r="N43" i="44"/>
  <c r="N44" i="44"/>
  <c r="N45" i="44"/>
  <c r="N46" i="44"/>
  <c r="N47" i="44"/>
  <c r="N48" i="44"/>
  <c r="N49" i="44"/>
  <c r="N50" i="44"/>
  <c r="N51" i="44"/>
  <c r="N52" i="44"/>
  <c r="N53" i="44"/>
  <c r="N54" i="44"/>
  <c r="N55" i="44"/>
  <c r="N56" i="44"/>
  <c r="N57" i="44"/>
  <c r="N58" i="44"/>
  <c r="N59" i="44"/>
  <c r="N60" i="44"/>
  <c r="N61" i="44"/>
  <c r="N62" i="44"/>
  <c r="N63" i="44"/>
  <c r="N64" i="44"/>
  <c r="N65" i="44"/>
  <c r="N66" i="44"/>
  <c r="N67" i="44"/>
  <c r="N68" i="44"/>
  <c r="N69" i="44"/>
  <c r="N70" i="44"/>
  <c r="N71" i="44"/>
  <c r="N72" i="44"/>
  <c r="N73" i="44"/>
  <c r="N74" i="44"/>
  <c r="N75" i="44"/>
  <c r="N76" i="44"/>
  <c r="N77" i="44"/>
  <c r="N78" i="44"/>
  <c r="I3" i="18"/>
  <c r="I4" i="18"/>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2" i="18"/>
  <c r="E110" i="6"/>
  <c r="D66" i="19"/>
  <c r="C66" i="19"/>
  <c r="B66" i="19"/>
  <c r="D44" i="19"/>
  <c r="C44" i="19"/>
  <c r="B44" i="19"/>
  <c r="B14" i="19"/>
  <c r="N5" i="44"/>
  <c r="D67" i="19" l="1"/>
  <c r="C67" i="19"/>
  <c r="B67" i="19"/>
  <c r="D65" i="19"/>
  <c r="C65" i="19"/>
  <c r="B65" i="19"/>
  <c r="D64" i="19"/>
  <c r="C64" i="19"/>
  <c r="B64" i="19"/>
  <c r="D63" i="19"/>
  <c r="C63" i="19"/>
  <c r="B63" i="19"/>
  <c r="D62" i="19"/>
  <c r="C62" i="19"/>
  <c r="B62" i="19"/>
  <c r="D61" i="19"/>
  <c r="C61" i="19"/>
  <c r="B61" i="19"/>
  <c r="D60" i="19"/>
  <c r="C60" i="19"/>
  <c r="B60" i="19"/>
  <c r="D59" i="19"/>
  <c r="C59" i="19"/>
  <c r="B59" i="19"/>
  <c r="B52" i="19"/>
  <c r="B51" i="19"/>
  <c r="B50" i="19"/>
  <c r="C45" i="19"/>
  <c r="B45" i="19"/>
  <c r="C43" i="19"/>
  <c r="B43" i="19"/>
  <c r="C42" i="19"/>
  <c r="B42" i="19"/>
  <c r="C41" i="19"/>
  <c r="B41" i="19"/>
  <c r="C40" i="19"/>
  <c r="B40" i="19"/>
  <c r="C39" i="19"/>
  <c r="B39" i="19"/>
  <c r="C38" i="19"/>
  <c r="B38" i="19"/>
  <c r="C37" i="19"/>
  <c r="B37" i="19"/>
  <c r="B25" i="19"/>
  <c r="B24" i="19"/>
  <c r="B4" i="19"/>
  <c r="B3" i="19"/>
  <c r="B31" i="19"/>
  <c r="B30" i="19"/>
  <c r="B13" i="19"/>
  <c r="B21" i="19"/>
  <c r="B20" i="19"/>
  <c r="B19" i="19"/>
  <c r="B18" i="19"/>
  <c r="B17" i="19"/>
  <c r="B16" i="19"/>
  <c r="B15" i="19"/>
  <c r="B10" i="19"/>
  <c r="B9" i="19"/>
  <c r="D45" i="19" l="1"/>
  <c r="D43" i="19"/>
  <c r="D42" i="19"/>
  <c r="D41" i="19"/>
  <c r="D40" i="19"/>
  <c r="D39" i="19"/>
  <c r="D38" i="19"/>
  <c r="D37" i="19"/>
  <c r="B32" i="19"/>
  <c r="D50" i="19" l="1"/>
  <c r="C32" i="19"/>
  <c r="D32" i="19"/>
  <c r="C5" i="19" l="1"/>
  <c r="D52" i="19" l="1"/>
  <c r="D51" i="19"/>
  <c r="D30" i="19" l="1"/>
  <c r="D31" i="19"/>
  <c r="C30" i="19"/>
  <c r="C31" i="19"/>
  <c r="Y9" i="10"/>
  <c r="B26" i="19"/>
  <c r="C24" i="19" s="1"/>
  <c r="Y10" i="10"/>
  <c r="F12" i="10"/>
  <c r="I12" i="10"/>
  <c r="C51" i="19"/>
  <c r="C52" i="19"/>
  <c r="C50" i="19"/>
  <c r="B5" i="19"/>
  <c r="C16" i="19" s="1"/>
  <c r="C14" i="19" l="1"/>
  <c r="C25" i="19"/>
  <c r="C10" i="19"/>
  <c r="I13" i="10" s="1"/>
  <c r="C15" i="19"/>
  <c r="C18" i="19"/>
  <c r="C17" i="19"/>
  <c r="C21" i="19"/>
  <c r="C9" i="19"/>
  <c r="F13" i="10" s="1"/>
  <c r="C13" i="19"/>
  <c r="C20" i="19"/>
  <c r="C19" i="19"/>
  <c r="C12" i="10"/>
  <c r="E113" i="6" l="1"/>
  <c r="F111" i="6" l="1"/>
  <c r="F110" i="6"/>
  <c r="F113" i="6"/>
  <c r="F112" i="6"/>
  <c r="Q3" i="44" l="1"/>
  <c r="O2" i="44"/>
  <c r="O1" i="44"/>
  <c r="O3" i="44"/>
</calcChain>
</file>

<file path=xl/sharedStrings.xml><?xml version="1.0" encoding="utf-8"?>
<sst xmlns="http://schemas.openxmlformats.org/spreadsheetml/2006/main" count="1520" uniqueCount="583">
  <si>
    <t>Lista de verificação de itens de férias</t>
  </si>
  <si>
    <t>Total</t>
  </si>
  <si>
    <t>Preenchido</t>
  </si>
  <si>
    <t>PROGRESSO DA ANÁLISE:</t>
  </si>
  <si>
    <t>Não preenchido</t>
  </si>
  <si>
    <t>Progresso:</t>
  </si>
  <si>
    <t>ID do participante</t>
  </si>
  <si>
    <t>Instituição</t>
  </si>
  <si>
    <t>Segmento</t>
  </si>
  <si>
    <t>Dispositivos</t>
  </si>
  <si>
    <t>Proposta</t>
  </si>
  <si>
    <t>Justificativa</t>
  </si>
  <si>
    <t>Bloco de Contribuições</t>
  </si>
  <si>
    <t>Posicionamento da Área Técnica</t>
  </si>
  <si>
    <t>Justificativa da Anvisa</t>
  </si>
  <si>
    <t>Redação do artigo pós-análise</t>
  </si>
  <si>
    <t>TAGs</t>
  </si>
  <si>
    <t>ABIAD - Associação Brasileira da Indústria de Alimentos para Fins Especiais e Congêneres</t>
  </si>
  <si>
    <t>Entidade representativa do setor regulado</t>
  </si>
  <si>
    <t xml:space="preserve">Ementa </t>
  </si>
  <si>
    <t>Estabelece os requisitos de composição e qualidade, alegações de conteúdo e nutricionais e lista de constituintes autorizados para fórmulas infantis para lactentes, fórmulas infantis de seguimento para lactentes e crianças de primeira infância, fórmulas infantis para necessidades dietoterápicas específicas, alimentos de transição para lactentes e crianças de primeira infância e alimentos à base de cereais para lactentes e crianças de primeira infância, fórmulas para nutrição enteral e fórmulas dietoterápicas para erros inatos do metabolismo.</t>
  </si>
  <si>
    <t>Conforme disposto nas legislações atuais que deixam claro no título do documento as categorias que o regulamento se aplica, solicita-se a complementação do título das legislações.</t>
  </si>
  <si>
    <t>Menção às categorias</t>
  </si>
  <si>
    <t>Não Aceita</t>
  </si>
  <si>
    <t xml:space="preserve">Art. 1º </t>
  </si>
  <si>
    <t>Sem comentários.</t>
  </si>
  <si>
    <t>Sem contribuição</t>
  </si>
  <si>
    <t>Inválida (Fora do escopo, sem clareza, dúvidas)</t>
  </si>
  <si>
    <t xml:space="preserve">Art. 2º </t>
  </si>
  <si>
    <t xml:space="preserve">Art. 3º </t>
  </si>
  <si>
    <t xml:space="preserve">Art. 4º </t>
  </si>
  <si>
    <t xml:space="preserve">Art. 5º </t>
  </si>
  <si>
    <t xml:space="preserve">Art. 6º </t>
  </si>
  <si>
    <t xml:space="preserve">Art. 7º </t>
  </si>
  <si>
    <t>Art. 8º </t>
  </si>
  <si>
    <t xml:space="preserve">Art. 9º </t>
  </si>
  <si>
    <t>Art. 10 </t>
  </si>
  <si>
    <t>Art. 11 </t>
  </si>
  <si>
    <t>Art. 12 </t>
  </si>
  <si>
    <t>Fresenius Kabi Brasil Ltda.</t>
  </si>
  <si>
    <t>Empresa</t>
  </si>
  <si>
    <t>EXCLUSÃO DO ANEXO XI</t>
  </si>
  <si>
    <t>As referências regulatórias internacionais vigentes (CE 128/2015, Codex Alimentarius STAN 180/1991) não determinam limites para macronutrientes, uma vez que as necessidades e a prescrição da dieta enteral devem ser individualizadas conforme o quadro clínico apresentado pelo paciente. Em muitos casos, essas necessidades seguem diretrizes e guidelines que definem as recomendações dietéticas de energia e proteína por kg de peso corporal, bem como recomendações de carboidratos e lipídios em porcentagem do valor energético total com base no cálculo energético realizado.</t>
  </si>
  <si>
    <t xml:space="preserve">Limites de micro e macronutrientes em fórmulas para nutrição enteral
</t>
  </si>
  <si>
    <t>Art. 13 </t>
  </si>
  <si>
    <t>Art. 14 </t>
  </si>
  <si>
    <t>FOODSTAFF ASSESSORIA DE ALIMENTOS LTDA</t>
  </si>
  <si>
    <t>Corrigir o texto para Anexo XIII:
ANEXO XIII
LIMITES MÍNIMOS E MÁXIMOS DE CONSTITUINTES OPCIONAIS AUTORIZADOS PARA FÓRMULAS PADRÃO PARA NUTRIÇÃO ENTERAL</t>
  </si>
  <si>
    <t>O texto do Anexo está incorreto.</t>
  </si>
  <si>
    <t>Inconsistência</t>
  </si>
  <si>
    <t>Aceita (Total ou Parcialmente)</t>
  </si>
  <si>
    <t>A numeração do Anexo no dispositivo está incoerente com a ordem dos Anexos na IN.</t>
  </si>
  <si>
    <t>Art. 15 </t>
  </si>
  <si>
    <t>Corrigir o texto para Anexo XIV:
ANEXO XIV
COMPOSIÇÃO DE AMINOÁCIDOS ESSENCIAIS E SEMI-ESSENCIAIS DA PROTEÍNA DE REFERÊNCIA PARA FÓRMULAS PADRÃO PARA NUTRIÇÃO ENTERAL</t>
  </si>
  <si>
    <t>Art. 17 </t>
  </si>
  <si>
    <t>Pessoa Física</t>
  </si>
  <si>
    <t>Seria artigo 16?</t>
  </si>
  <si>
    <t>Rever a numeração.</t>
  </si>
  <si>
    <t>Numeração</t>
  </si>
  <si>
    <t>Houve equívoco na numeração do dispositivo.</t>
  </si>
  <si>
    <t>Art. 18 </t>
  </si>
  <si>
    <t>Art. 19 </t>
  </si>
  <si>
    <t>Instituto de Defesa de Consumidores</t>
  </si>
  <si>
    <t>ANEXO I </t>
  </si>
  <si>
    <t>Para as Proteínas, incluir a seguinte informação em "Notas": fórmulas contendo proteínas hidrolisadas devem ser consideradas fórmulas infantis destinadas a necessidades dietoterápicas específicas.
Para ácidos láurico e mirístico, incluir a seguinte informação em "Notas": Apenas como constituinte natural da gordura láctea.
Para Ácidos graxos trans, incluir a seguinte informação em "Notas": Apenas como constituinte natural da gordura láctea.
Para Amidos, incluir a seguinte informação em “Notas”: Não pode ser adicionado às formulas infantis, exceto nas fórmulas para lactentes produzidas com proteína hidrolisada, as quais devem consideradas fórmulas infantis destinadas a necessidades dietoterápicas específicas.
Para Glicose, incluir a seguinte informação em “Notas”: Não pode ser adicionada às formulas infantis, exceto nas fórmulas para lactentes produzidas com proteína hidrolisada, as quais devem consideradas fórmulas infantis destinadas a necessidades dietoterápicas específicas.
Para Sacarose, incluir a seguinte informação em “Notas”: 
- Não pode ser adicionada às formulas infantis, exceto nas fórmulas para lactentes produzidas com proteína hidrolisada, as quais devem consideradas fórmulas infantis destinadas a necessidades dietoterápicas específicas.
- Não pode ser adicionada às formulas infantis de seguimento para lactentes nem nas formulas de seguimento para crianças de primeira infância.
Para Mel, incluir a seguinte informação em “Notas”: Não pode ser adicionada às formulas infantis de seguimento para crianças de primeira infância.</t>
  </si>
  <si>
    <t>Brasil. Ministério da Saúde. Secretaria de Atenção Primaria à Saúde. Departamento de Promoção da Saúde. Guia alimentar para crianças brasileiras menores de 2 anos / Ministério da Saúde, Secretaria de Atenção Primaria à Saúde, Departamento de Promoção da Saúde. – Brasília : Ministério da Saúde, 2019.</t>
  </si>
  <si>
    <t>Fórmulas com proteína hidrolisada</t>
  </si>
  <si>
    <t>Para o "MEL" solicita-se inclusão na Nota:
Adicionar a palavra "Somente" antes de "Para fórmulas infantis de seguimento..."</t>
  </si>
  <si>
    <t>Para dar clareza sobre a proibição da adição de "Mel" em fórmulas para crianças menores de 12 meses.</t>
  </si>
  <si>
    <t>Mel em alimentos para lactentes e crianças de primeira infância</t>
  </si>
  <si>
    <t>Associação Brasileira da Indústria de Alimentos - ABIA</t>
  </si>
  <si>
    <t>-Item “Mel”:
Inclusão na Nota: 
Somente fórmulas infantis de seguimento para crianças de primeira infância.</t>
  </si>
  <si>
    <t>-Item “Mel”:
Dar clareza sobre a proibição da adição de "Mel" em fórmulas para crianças menores de 12 meses.</t>
  </si>
  <si>
    <t>Pura Consultoria</t>
  </si>
  <si>
    <t>Para fórmulas à base de proteínas de origem vegetal isoladas ou de uma mistura destas com proteínas do leite de vaca.</t>
  </si>
  <si>
    <t>Não limitar a soja como fonte de proteína vegetal. Tendo requisitos associados a qualidade da proteína (perfil de aminoácidos exigido) a fonte de proteína vegetal poderia ser atendida por outras fontes vegetais, incluindo a associação entre elas.</t>
  </si>
  <si>
    <t>ANEXO II </t>
  </si>
  <si>
    <t>1) VITAMINA B12
Corrigir o limite de B12 para Fórmulas Infantis para Lactentes para: 1,5 mcg/100 kcal
2)VITAMINA D
Excluir o "3" ao lado da Vitamina D
3) FLUORETO
Complementação da Nota
No caso de fórmulas infantis permite-se fluoreto naturalmente presente nos ingredientes (não pode ser adicionado).
No caso de fórmulas dietoterápicas para erros inatos do metabolismo destinadas a lactentes e crianças de primeira infância, permite-se adição de fluoreto com limite superior de 200 mcg/100 kcal.
4) L-Carnitina
Excluir o valor superior de 2 mg/100 kcal.</t>
  </si>
  <si>
    <t>1) VITAMINA B12
A fim de não alterar o mérito da legislação vigente atualmente (RDC nº43/11) adequar o limite de B12 de 0,5 mcg/100kcal para 1,5 mcg/100kcal
2) VITAMINA D
Considerando que é permitido a adição das fontes de Vitamina D colecalciferol (D3) e ergocalciferol (D2,) não faz sentido limitar neste anexo a presença apenas do nutriente como Vitamina D3.
3) FLUORETO
A fim de promover a convergência regulatória, solicita-se a harmonização do limite do nutriente flúor com o previsto pela legislação europeia - Regulamento Delegado (UE) 2016-128 para fórmulas dietoterápicas para erros inatos do metabolismo. 
Este pedido se dá também pelo fato de que grande parte dos produtos destinados a esta categoria e faixa etária são formulados na Europa, com baixo impacto regulatório, uma vez que são alimentos seguros e os limites foram avaliados e autorizados por entidade reguladora competente, publicado em regulamento técnico.
4) L-Carnitina
A fim de promover a convergência regulatória, solicita-se a harmonização da não especificação de limite superior da L-carnitina, conforme STANDARD FOR INFANT FORMULA AND FORMULAS FOR SPECIAL MEDICAL PURPOSES INTENDED FOR INFANTS CXS 72-1981.
 Isso é reforçado pela atual RDC 43/2011, com a presença da frase: "Caso a quantidade de L-carnitina adicionada seja superior a 2 mg/100 kcal, a segurança e a adequação do produto devem ser demonstradas, preferencialmente, por meio de revisão sistemática de ensaios clínicos publicada em revistas científicas indexadas." O que deixa demonstrada a segurança do nutriente sem limite máximo de presença.</t>
  </si>
  <si>
    <t>Requisitos de composição fórmulas infantis</t>
  </si>
  <si>
    <t>-Item “Vitamina B12”:
Corrigir o limite máximo de B12 para Fórmulas Infantis para Lactentes de 0,5 para 1,5 mcg/100 kcal
-Item “Vitamina D3”
Corrigir para Vitamina D
-Item “Fluoreto”
Nota: Para fórmulas infantis permite-se fluoreto naturalmente presente nos ingredientes (não pode ser adicionado). Para fórmulas dietoterápicas para erros inatos do metabolismo destinadas a lactentes e crianças de primeira infância, permite-se adição de fluoreto com limite superior de 200 mcg/100 kcal.
-Item “L-Carnitina”
Excluir o valor superior de 2 mg/100 kcal.</t>
  </si>
  <si>
    <t>-Item “Vitamina B12”:
A fim de não alterar o mérito da legislação vigente atualmente (RDCnº43/11) adequar o limite de B12 de 0,5 mcg/100kcal para 1,5 mcg/100kcal
-Item “Vitamina D3”
Considerando que é permitido a adição das fontes de Vitamina D colecalciferol (D3) e ergocalciferol (D2,) conforme legislação atual (RDC 42/11) e previsto no Anexo IV dessa Consulta Pública, não faz sentido limitar deste anexo a presença apenas do nutriente como Vitamina D3.
-Item “Fluoreto”:
A fim de promover a convergência regulatória, solicita-se a harmonização do limite do nutriente flúor com o previsto pela legislação europeia - Regulamento Delegado (UE) 2016-128 para fórmulas dietoterápicas para erros inatos do metabolismo. 
Este pedido se dá também pelo fato de que grande parte dos produtos destinados a esta categoria e faixa etária são formulados na Europa, com baixo impacto regulatório, uma vez que são alimentos seguros e os limites foram avaliados e autorizados por entidade reguladora competente, publicado em regulamento técnico.
-Item “L-Carnitina”
A fim de promover a convergência regulatória, solicita-se a harmonização da não especificação de limite superior da L-carnitina, conforme STANDARD FOR INFANT FORMULA AND FORMULAS FOR SPECIAL MEDICAL PURPOSES INTENDED FOR INFANTS CXS 72-1981.
Isso é reforçado pela atual RDC nº 43/2011, com a presença da frase: "Caso a quantidade de L-carnitina adicionada seja superior a 2 mg/100 kcal, a segurança e a adequação do produto devem ser demonstradas, preferencialmente, por meio de revisão sistemática de ensaios clínicos publicada em revistas científicas indexadas." O que deixa demonstrada a segurança do nutriente sem limite máximo de presença.</t>
  </si>
  <si>
    <t>Substituir todos os "mcg" para 'µg"</t>
  </si>
  <si>
    <t>Harmonização com a forma de escrita de "microgramas" apresentada na IN 75/2020.</t>
  </si>
  <si>
    <t>Unidades</t>
  </si>
  <si>
    <t>Substituir em todo texto normativo da proposta de IN.</t>
  </si>
  <si>
    <t>ANEXO III </t>
  </si>
  <si>
    <t>1) CISTEÍNA
Alterar o texto da primeira nota para: 
Para fórmulas infantis de seguimento para lactentes e crianças de primeira infância, para efeitos de cálculo, as concentrações de metionina e cisteína podem ser somadas se a proporção destes aminoácidos for inferior a 3:1.
2) METIONINA
Alterar o texto da primeira nota para: 
Para fórmulas infantis de seguimento para lactentes e crianças de primeira infância, para efeitos de cálculo, as concentrações de metionina e cisteína podem ser somadas se a proporção destes aminoácidos for inferior a 3:1.</t>
  </si>
  <si>
    <t>1) CISTEÍNA
O ajuste se faz necessário a fim adequar a orientação conforme a legislação atual.
2) METIONINA
O ajuste se faz necessário a fim adequar a orientação conforme a legislação atual.</t>
  </si>
  <si>
    <t>A redação do dispositivo será alterada a fim de deixar a regra mais clara, seguindo a regra estabelecida no parágrafo 3º do art. 14 das RDC nº 43 e 44/2011.</t>
  </si>
  <si>
    <t>- Item “Cisteína”:
Alterar o texto da primeira nota para: 
Para fórmulas infantis de seguimento para lactentes e crianças de primeira infância, para efeitos de cálculo, as concentrações de metionina e cisteína podem ser somadas se a proporção destes aminoácidos for inferior a 3:1.
-Item “Metionina”:
Alterar o texto da primeira nota para: 
Para fórmulas infantis de seguimento para lactentes e crianças de primeira infância, para efeitos de cálculo, as concentrações de metionina e cisteína podem ser somadas se a proporção destes aminoácidos for inferior a 3:1.</t>
  </si>
  <si>
    <t>- Item “Cisteína”:
O ajuste se faz necessário a fim adequar a orientação conforme a legislação atual.
-Item “Metionina”:
O ajuste se faz necessário a fim adequar a orientação conforme a legislação atual.</t>
  </si>
  <si>
    <t>DSM PRODUTOS NUTRICIONAIS BRASIL S.A.</t>
  </si>
  <si>
    <t>ANEXO IV </t>
  </si>
  <si>
    <t>1. Durante a 43ª reunião do CCNFSDU foi aprovada a previsão do uso deste ingrediente para demais categorias como pode ser visto no parágrafo 72, 100 e 101 e apêndice V, página 52 do relatório da referida reunião. Segue link: https://www.fao.org/fao-who-codexalimentarius/sh-proxy/en/?lnk=1&amp;url=https%253A%252F%252Fworkspace.fao.org%252Fsites%252Fcodex%252FMeetings%252FCX-720-43%252FFinal%252520Report%252FREP23_NFSDUe.pdf
Segue link do Stan CXG 10-1979 atualizado com as aprovações (pg 16):
fao.org/fao-who-codexalimentarius/sh-proxy/en/?lnk=1&amp;url=https%253A%252F%252Fworkspace.fao.org%252Fsites%252Fcodex%252FStandards%252FCXG%2B10-1979%252FCXG_010e.pdf
2. Pede-se a inclusão do CAS number da fitonadiona, 81818-54-4, para não haver confusão da abrangência do nome químico incluído neste item, uma vez que, a Vitamina K1 possui duas formas atualmente comercializadas no mercado brasileiro (racêmica e isolada), com especificações nas seguintes farmacopeias: 1) Vitamina K1 – Especificação USP 39 - nome químico: 1,4-Naphthalenedione, 2-Methyl-3-(3,7,11,15-tetramethyl-2-hexadecenyl) ; Phylloquinone ;Phytonadione - Formula molecula: C31H46O2 - Peso molecular: 450.70 2) Vitamina K1 – Especificação USP-NF  -Nome químico: 2-methyl-3-(3,7,11,15-tetramethylhexaadec-2-en-1-yl)naphthalene-1,4-dione - Formula Molecular: C31H46O2 - Peso molecular: 450.70 3) Vitamina K1 – Especificação Farmacopeia Europeia -Nome químico: mixture of 2-methyl-3-(2E,7RS,11RS)-3,7,11,15-tetramethylhexadec-2-en-1-yl naphthalene-1,4-dione(trans-phytomenadione isomers) and 2-methyl-3-(2Z,7RS,11RS)-3,7,11,15-tetramethylhexadec-2-em-1-yl naphthalene-1-3-dione(cis-phytomenadione isomers) -Formula Molecular: C31H46O2 - Peso molecular: 450.71 Ao verificar as moléculas, é possível compreender que possuem a mesma fórmula e peso molecular. Além disso, de acordo com o livro Food Chemistry, ambas possuem a mesma biodisponibilidade e são formas ativas de vitamina K1 (https://books.google.ch/books?id=xteiARU46SQC&amp;pg=PA408&amp;lpg=PA408&amp;dq=racemic+vitamin+k1&amp;source=bl&amp;ots=HAFohSTRjC&amp;sig=1_EA0jfcATOT0eVUV6wDA8hUVwo&amp;hl=de&amp;sa=X&amp;ei=slQpVOnBGpCS7Abl3oH4Ag&amp;ved=0CCkQ6AEwBQ#v=onepage&amp;q=racemic%20vitamin%20k1&amp;f=false). A Farmacopeia Europeia é uma referência que não traz números de CAS, e muitas substâncias, incluindo uma das formas de vitamina K1, estão publicadas nesta compendio. Durante as discussões e revisões das Res. RDC 22/2015 (lista de compostos de nutrientes para nutrição enteral) e Res RDC 42/2011 (lista positiva de compostos de nutrientes para fórmulas infantis), somente as referências internacionalmente reconhecidas foram levadas em consideração, excluindo-se o número de CAS das duas regulamentações devido à baixa relevância técnica para estes grupos populacionais. Logo, considerando que: a) As formas de Vitamina K citadas acima possuem a mesma biodisponibilidade, fórmula e peso molecular; b) as formas possuem especificações farmacopeicas, seja ela USP, seja ela Farmacopeia Europeia c) Atualmente são comercializadas em suplementos alimentares, alimentos em geral e categorias previstas nesta consulta pública no Brasil; d) Durante as discussões das listas positivas de enteral e fórmulas infantis o número de CAS não havia relevância do ponto de vista técnico; e) Já existem formulas infantis e alimentos para nutrição enteral que utilizam ambas as formas e com especificações já aprovadas pela ANVISA. Por fim, pedimos a inclusão do CAS number da fitonadiona de forma a mitigar barreiras comerciais e / ou necessidade de reformulação por um pequeno desentendimento técnico quanto as referências compendiadas para esta molécula.
3. Uma vez que segundo art. 20 § 2º item III da RDC 43 e 44/2011, art 2 parágrafo único da RDC 22/2015, o art. 23 § 2º item II da CP 1242/2024, preveem o uso de ingredientes opcionais como fontes de ARA.
4. Pede-se a inclusão destes ingredientes de acordo com aprovação publicada no DOU RESOLUÇÃO-RE Nº 2.066, DE 24 DE JUNHO DE 2022.
5. Pede-se a correção desta nota de acordo com as aprovações publicadas no DOU RESOLUÇÃO-RE Nº 4.802, DE 23 DE DEZEMBRO DE 2021.
6. Pede-se a correção desta nota de acordo com as aprovações publicadas no DOU RESOLUÇÃO-RE Nº 1.672, DE 19 DE MAIO DE 2022.
7. Pede-se a inclusão do calcidiol para esta categoria de acordo com a aprovação em DOU RESOLUÇÃO-RE Nº 3.285, DE 31 DE AGOSTO DE 2023.
8. Pede-se a inclusão do CAS number da fitonadiona, 81818-54-4, para não haver confusão da abrangência do nome químico incluído neste item, uma ves que, a Vitamina K1 possui duas formas atualmente comercializadas no mercado brasileiro (racêmica e isolada), com especificações nas seguintes farmacopeias: 1) Vitamina K1 – Especificação USP 39 - nome químico: 1,4-Naphthalenedione, 2-Methyl-3-(3,7,11,15-tetramethyl-2-hexadecenyl) ; Phylloquinone ;Phytonadione - Formula molecula: C31H46O2 - Peso molecular: 450.70 2) Vitamina K1 – Especificação USP-NF  -Nome químico: 2-methyl-3-(3,7,11,15-tetramethylhexaadec-2-en-1-yl)naphthalene-1,4-dione - Formula Molecular: C31H46O2 - Peso molecular: 450.70 3) Vitamina K1 – Especificação Farmacopeia Europeia -Nome químico: mixture of 2-methyl-3-(2E,7RS,11RS)-3,7,11,15-tetramethylhexadec-2-en-1-yl naphthalene-1,4-dione(trans-phytomenadione isomers) and 2-methyl-3-(2Z,7RS,11RS)-3,7,11,15-tetramethylhexadec-2-em-1-yl naphthalene-1-3-dione(cis-phytomenadione isomers) -Formula Molecular: C31H46O2 - Peso molecular: 450.71 Ao verificar as moléculas, é possível compreender que possuem a mesma fórmula e peso molecular. Além disso, de acordo com o livro Food Chemistry, ambas possuem a mesma biodisponibilidade e são formas ativas de vitamina K1 (https://books.google.ch/books?id=xteiARU46SQC&amp;pg=PA408&amp;lpg=PA408&amp;dq=racemic+vitamin+k1&amp;source=bl&amp;ots=HAFohSTRjC&amp;sig=1_EA0jfcATOT0eVUV6wDA8hUVwo&amp;hl=de&amp;sa=X&amp;ei=slQpVOnBGpCS7Abl3oH4Ag&amp;ved=0CCkQ6AEwBQ#v=onepage&amp;q=racemic%20vitamin%20k1&amp;f=false). A Farmacopeia Europeia é uma referência que não traz números de CAS, e muitas substâncias, incluindo uma das formas de vitamina K1, estão publicadas nesta compendio. Durante as discussões e revisões das Res. RDC 22/2015 (lista de compostos de nutrientes para nutrição enteral) e Res RDC 42/2011 (lista positiva de compostos de nutrientes para fórmulas infantis), somente as referências internacionalmente reconhecidas foram levadas em consideração, excluindo-se o número de CAS das duas regulamentações devido à baixa relevância técnica para estes grupos populacionais. Logo, considerando que: a) As formas de Vitamina K citadas acima possuem a mesma biodisponibilidade, fórmula e peso molecular; b) as formas possuem especificações farmacopeicas, seja ela USP, seja ela Farmacopeia Europeia c) Atualmente são comercializadas em suplementos alimentares, alimentos em geral e categorias previstas nesta consulta pública no Brasil; d) Durante as discussões das listas positivas de enteral e fórmulas infantis o número de CAS não havia relevância do ponto de vista técnico; e) Já existem formulas infantis e alimentos para nutrição enteral que utilizam ambas as formas e com especificações já aprovadas pela ANVISA. Por fim, pedimos a inclusão do CAS number da fitonadiona de forma a mitigar barreiras comerciais e / ou necessidade de reformulação por um pequeno desentendimento técnico quanto as referências compendiadas para esta molécula.
9. Em 13/09/2023 esta empresa, através do Fale Conosco protocolo 2023253626, questionou: “Prezados Senhores, Considerando que o artigo nº 11, da Resolução-RDCs nº 21/2015 estabelece os critérios de lipídeos presentes na formulação, como limites predeterminados para EPA e DHA, bem como as perguntas e respostas para este regulamento em seu questionamento 12 “Quais são os requisitos de composição das fórmulas padrão para nutrição enteral?” confirma que deve-se seguir este estabelecido, gostaríamos de confirmar se apenas as cepas probióticas e outros ingredientes não descritos no capítulo III da RDC 21/2015 (DOS REQUISITOS DE COMPOSIÇÃO E DE QUALIDADE) precisam ser submetidas a uma pré-aprovação da sua segurança de uso, inclusive como consta expressamente no §1º do art. 19 “§1º A utilização de compostos não previstos deve ser autorizada pela ANVISA previamente à comercialização do produto, conforme dispõe o regulamento técnico específico citado no caput.”. Uma vez que não existe qualquer item semelhante exigindo a pré-comprovação da segurança de uso dos outros ingredientes, quais sejam DHA, EPA , entendemos que estes já podem ser adicionados nos produtos, desde que respeitando as condições e critérios de composição estabelecidos pelas Resolução RDCs nº 21/2015, correto? Agradecemos desde já a atenção. Cordialmente, DSM-Firmenich”. E teve o seguinte retorno: “Prezado(a) Senhor(a),
Em atenção ao seu questionamento esclarecemos que o parágrafo único. do art. 14 da RDC n. 21/2015, estabelece a adição de outras substâncias ou probióticos deve ser avaliada quanto à segurança de uso pela ANVISA previamente à comercialização do produto, conforme disposto em regulamento técnico específico que trata dos compostos de nutrientes e de outras substâncias para fórmulas para nutrição enteral.
Os compostos fonte de nutrientes e outras substâncias autorizados para uso em fórmulas para nutrição enteral estão descritos na RDC n. 22/15. Em seu anexo é apresentada uma lista de compostos fontes de vitaminas, minerais, aminoácidos, carnitina, taurina, colina, inositol e nucleotídeos. Não existe uma lista pré-estabelecida para compostos fontes de proteínas, carboidratos, lipídeos e fibras. Para esses nutrientes, a avaliação é feita no momento de registro do produto, de forma a verificar se os ingredientes utilizados são tradicionalmente utilizados como alimentos, não se caracterizando como Novos Ingredientes (o que requer avaliação de segurança, conforme Resolução n. 17/99) e se a sua utilização cumpre com os requisitos de composição estabelecidos na RDC n. 21/15. A RDC n. 22/15 não é aplicável para as fórmulas modificadas para nutrição enteral destinadas a crianças menores de três anos. Para tais produtos, aplica-se a RDC n. 42/11, que dispõe sobre o regulamento técnico de compostos de nutrientes para alimentos destinados a lactentes e a crianças de primeira infância.
Informamos que a RDC nº 778/2023 dispõe sobre os princípios gerais, as funções tecnológicas e as condições de uso de aditivos alimentares e coadjuvantes de tecnologia em alimentos.”. Trazendo clareza ao tema de não necessidade de comprovação de segurança para este ingrediente que vem sendo utilizado em fórmulas enterais desde que atendam os requisitos de qualidade e compendiais. Por esta razão pedimos a referida inclusão.
10. Pede-se a inclusão destes ingredientes de acordo com aprovação publicada no DOU RESOLUÇÃO-RE Nº 2.066, DE 24 DE JUNHO DE 2022 e RESOLUÇÃO-RE Nº 4.802, DE 23 DE DEZEMBRO DE 2021.</t>
  </si>
  <si>
    <t>1) TÍTULO DO ANEXO IV
Inclusão das "fibras alimentares" no título e na tabela do ANEXO IV:
ANEXO IV
CONSTITUINTES FONTES DE VITAMINAS, MINERAIS, FIBRAS ALIMENTARES, OUTRAS SUBSTÂNCIAS E 
PROBIÓTICOS AUTORIZADOS PARA FÓRMULAS E ALIMENTOS PARA LACTENTES E 
CRIANÇAS DE PRIMEIRA INFÂNCIA, FÓRMULAS PARA NUTRIÇÃO ENTERAL E 
FÓRMULAS DIETOTERÁPICAS PARA ERROS INATOS DO METABOLISMO
2) Para " 1. Fórmulas infantis para lactentes, fórmulas infantis de seguimento para lactentes e crianças de primeira infância, fórmulas infantis para necessidades dietoterápicas específicas, fórmulas pediátricas para nutrição enteral, fórmulas para erros inatos do metabolismo, alimentos de transição e alimentos à base de cereais para lactentes e crianças de primeira infância
2.1.) Alteração da nota de todas as fontes de ARA e DHA:
Somente para fórmulas infantis, fórmulas infantis destinadas a necessidades dietoterápicas específicas, fórmulas pediátricas para nutrição enteral, fórmulas para erros inatos do metabolismo para lactentes e crianças de primeira infância.
2.2.) FONTE DE DHA
Incluir na tabela " FONTES DE DHA" 
OLEO DE MICROALGA SCHIZOCHYTRIUM SP. COM ALTO TEOR DE DHA  para fórmulas infantis, fórmulas infantis destinadas a necessidades dietoterápicas específicas, fórmulas para erros inatos do metabolismo para lactentes e crianças de primeira infância e fórmulas pediátricas para nutrição enteral para lactentes e de crianças de primeira infância, e alimentos à base de cereais para lactentes e crianças de primeira infância.
2.3.) FONTE DE FIBRAS
INCLUSÃO
Incluir a tabela para "FONTES DE FIBRAS" 
2.4.) FONTES DE OLIGOSSACARÍDEOS
Alteração da nota de todas as fontes de oligossacarideos:
Somente para fórmulas infantis, fórmulas infantis destinadas a necessidades dietoterápicas específicas, fórmulas pediátricas para nutrição enteral, fórmulas para erros inatos do metabolismo para lactentes e crianças de primeira infância.
3) Para " 2. Fórmulas para nutrição enteral e fórmulas dietoterápicas para erros inatos do
metabolismo para indivíduos acima de 3 anos"
3.1.) FONTES DE DHA E ARA
Inclusão de fontes de ARA e DHA aprovadas no item 1 
“ 1. Fórmulas infantis para lactentes, fórmulas infantis de seguimento para lactentes e crianças de primeira infância, fórmulas infantis para necessidades dietoterápicas específicas, fórmulas pediátricas para nutrição enteral, fórmulas para erros inatos do metabolismo, alimentos de transição e alimentos à base de cereais para lactentes e crianças de primeira infância", sem CAS e sem Notas,  conforme abaixo:
FONTES DE ARA
-Óleo de Motierella alpina
FONTES DE DHA
-Óleo de alga Crypthecodinium cohnii
-Óleo de peixe com alto teor de DHA
-DHA ligado a fosfolipídio
-Óleo de microalgas Schizochytrium sp. ATCC PTA-9695 com ácido docosaexaenoico (DHA)
3.2.) FONTES DE DHA
Incluir na tabela " FONTES DE DHA" 
OLEO DE MICROALGA SCHIZOCHYTRIUM SP. COM ALTO TEOR DE DHA  para fórmulas infantis, fórmulas infantis destinadas a necessidades dietoterápicas específicas, fórmulas para erros inatos do metabolismo para lactentes e crianças de primeira infância e fórmulas pediátricas para nutrição enteral para lactentes e de e crianças de primeira infância, e alimentos à base de cereais para lactentes e crianças de primeira  infância.
3.3) FONTES DE FIBRAS
Incluir a tabela para "FONTES DE FIBRAS"
3.4) FONTES DE OLIGOSSACARÍDEOS
Incluir na tabela sinônimo do β-hidróxi β-metilbutirato de cálcio: hidroximetilbutirato de cálcio.
"β-hidróxi β-metilbutirato de cálcio; hidroximetilbutirato de cálcio".</t>
  </si>
  <si>
    <t>1) TÍTULO DO ANEXO IV
Faz-se necessária inclusão para que haja previsão destas fontes de ingredientes plenamente consolidados e importantes para todas as faixas etárias. Considerando-se que há uma gama diversa de fontes desta categoria de nutrientes tal qual para macronutrientes, inclusive aqueles consagrados por histórico de uso, os dispostos nas listas para suplementos alimentares e os disponíveis no PowerBI da Anvisa. Caso haja uma lista positiva deste nutriente, solicitamos a previsão das fibras alimentares permitidas pelo PowerBI da Anvisa, além das que já estão aprovadas pelas empresas nos produtos já registrados e as de uso consagrado em alimentos.
Deste modo, pode-se evitar insegurança regulatória no momento da avaliação de petições de registros e pós-registros de produtos acabados das categorias dispostas nestes regulamentos.
2.1.) O ajuste é devido ao uso de uma fórmula pediátrica para uma criança menor de 03 anos que é beneficiada pelo uso do ingrediente em questão já que as suas necessidades são as mesmas de uma criança que consegue se alimentar via oral sendo a única diferença a forma de alimentação via sonda. O mesmo se dá a outras categorias de alimentos que são indicadas para a faixa etária menores de 03 anos. 
Conforme PARECER Nº 0233753/23-7, entendimento se dá para abrangir todos esses produtos da proposta:
"A RDC n. 22/15 não é aplicável para as fórmulas modificadas para nutrição enteral destinadas a crianças menores de três anos. Para tais produtos, aplica-se a RDC n. 42/11, que dispõe sobre o regulamento técnico de compostos de nutrientes para alimentos destinados a lactentes e a crianças de primeira infância."
2.2.) Ingrediente já aprovado na Resolução-RE nº 890, de 16 de março de 2023
2.3.) Faz-se necessária inclusão para que haja previsão destas fontes de ingredientes plenamente consolidados e importantes para todas as faixas etárias. Considerando-se que há uma gama diversa de fontes desta categoria de nutrientes tal qual para macronutrientes, inclusive aqueles consagrados por histórico de uso, dispostos nas listas para suplementos alimentares e os disponíveis no PowerBI da Anvisa.
Deste modo, pode-se evitar insegurança regulatória no momento da avaliação de petições de registros e pós-registros de produtos acabados das categorias dispostas nestes regulamentos.
2.4.) O ajuste é devido ao uso de uma fórmula pediátrica para uma criança menor de 03 anos que é beneficiada pelo uso do ingrediente em questão já que as suas necessidades são as mesmas de uma criança que consegue se alimentar via oral sendo a única diferença a forma de alimentação via sonda. O mesmo se dá a outras categorias de alimentos que são indicadas para a faixa etária menores de 03 anos. 
Conforme PARECER Nº 0233753/23-7, entendimento se dá para abrangir todos esses produtos da proposta:
"A RDC n. 22/15 não é aplicável para as fórmulas modificadas para nutrição enteral destinadas a crianças menores de três anos. Para tais produtos, aplica-se a RDC n. 42/11, que dispõe sobre o regulamento técnico de compostos de nutrientes para alimentos destinados a lactentes e a crianças de primeira infância."
3.1) Inclusão das fontes de ARA e DHA que são ingredientes com histórico de uso nas categorias em questão e que constam previstos, conforme disposto no power bi da Anvisa previstos para a PARA NUTRIÇÃO ENTERAL, FÓRMULAS PEDIÁTRICAS PARA NUTRIÇÃO ENTERAL PARA INDIVÍDUOS ACIMA DE 3 ANOS E FÓRMULAS PARA ERROS INATOS DO METABOLISMO PARA INDIVÍDUOS ACIMA DE 3 ANOS.
3.2.) Ingrediente já aprovado na Resolução-RE nº 890, de 16 de março de 2023
3.3.) Faz-se necessária inclusão para que haja previsão destas fontes de ingredientes plenamente consolidados e importantes para todas as faixas etárias. Considerando-se que há uma gama diversa de fontes desta categoria de nutrientes tal qual para macronutrientes, inclusive aqueles consagrados por histórico de uso, dispostos nas listas para suplementos alimentares e os disponíveis no PowerBI da Anvisa.
Deste modo, pode-se evitar insegurança regulatória no momento da avaliação de petições de registros e pós-registros de produtos acabados das categorias dispostas nestes regulamentos.
3.4) O nome “hidroximetilbutirato de cálcio” é sinônimo de “β-hidróxi β-metilbutirato de cálcio”, conforme consta no RTC que suscitou a aprovação do ingrediente (processo 25351.513544/2019-04). O nome “hidroximetilbutirato de cálcio” também consta atualmente no PowerBi de novos ingredientes da Anvisa.</t>
  </si>
  <si>
    <t>PROPOSTAS PARA 1. Fórmulas infantis para lactentes, fórmulas infantis de seguimento para lactentes e crianças de primeira infância, fórmulas infantis para necessidades dietoterápicas específicas, fórmulas pediátricas para nutrição enteral, fórmulas para erros inatos do metabolismo, alimentos de transição e alimentos à base de cereais 
para lactentes e crianças de primeira infância 
- Inclusão de item “Fontes de Fibras Alimentares”
-Itens "Fontes de Ara" e " Fontes de DHA":
Alteração da nota de todas as fontes de ARA e DHA:
Somente para fórmulas infantis, fórmulas infantis destinadas a necessidades dietoterápicas específicas, fórmulas pediátricas para nutrição enteral, fórmulas para erros inatos do metabolismo para lactentes e crianças de primeira infância.
-Item "Fontes de DHA": 
Inclusão: ÓLEO DE MICROALGA SCHIZOCHYTRIUM SP. COM ALTO TEOR DE DHA
Nota: Somente para fórmulas infantis, fórmulas infantis destinadas a necessidades dietoterápicas específicas, fórmulas para erros inatos do metabolismo para lactentes e crianças de primeira infância e fórmulas pediátricas para nutrição enteral para lactentes e de e crianças de primeira infância, e alimentos à base de cereais para lactentes e crianças de primeira infância.
-Item "Fonte de oligossacarídeos":  
Alteração da nota de todas as fontes de oligossacarídeos:
Somente para fórmulas infantis, fórmulas infantis destinadas a necessidades dietoterápicas específicas, fórmulas pediátricas para nutrição enteral, fórmulas para erros inatos do metabolismo para lactentes e crianças de primeira infância.
______________________________________________________________________________________________________________________________________________________________________________________________
PROPOSTAS PARA 2. Fórmulas para nutrição enteral e fórmulas dietoterápicas para erros inatos do metabolismo para indivíduos acima de 3 anos 
- Inclusão de item “Fontes de Fibras Alimentares”
-Item "Fontes de DHA"
1) Inclusão das fontes de DHA, sem CAS e notas
Óleo de alga Crypthecodinium cohnii
DHA ligado a fosfolipídio
Óleo de microalga Schizochytrium sp. com DHA
2) Inclusão: OLEO DE MICROALGA SCHIZOCHYTRIUM SP. COM ALTO TEOR DE DHA  
Com inclusão de nota: Para fórmulas infantis, fórmulas infantis destinadas a necessidades dietoterápicas específicas, fórmulas para erros inatos do metabolismo para lactentes e crianças de primeira infância e fórmulas pediátricas para nutrição enteral para lactentes e de e crianças de primeira infância, e alimentos à base de cereais para lactentes e crianças de primeira infância.
-Inclusão de item: Fontes de ARA
Inclusão de fonte de ARA, sem CAS e notas:
Óleo de Mortierella alpina
-Item “β-hidróxi β-metilbutirato de cálcio” 
Incluir o seu sinônimo hidroximetilbutirato de cálcio. Proposta: "β-hidróxi β-metilbutirato de cálcio; hidroximetilbutirato de cálcio".</t>
  </si>
  <si>
    <t>JUSTIFICATIVAS PARA 1. Fórmulas infantis para lactentes, fórmulas infantis de seguimento para lactentes e crianças de primeira infância, fórmulas infantis para necessidades dietoterápicas específicas, fórmulas pediátricas para nutrição enteral, fórmulas para erros inatos do metabolismo, alimentos de transição e alimentos à base de cereais 
para lactentes e crianças de primeira infância 
- Inclusão de item “Fontes de Fibras Alimentares”:
Faz-se necessária inclusão para que haja previsão destas fontes de ingredientes plenamente consolidados e importantes para todas as faixas etárias. Considerando-se que há uma gama diversa de fontes desta categoria de nutrientes tal qual para macronutrientes, inclusive aqueles consagrados por histórico de uso, os dispostos nas listas para suplementos alimentares e os disponíveis no PowerBI da Anvisa. Caso haja lista uma positiva deste nutriente, solicitamos a previsão das fibras alimentares permitidas pelo PowerBI da Anvisa, além das que já estão aprovadas pelas empresas nos produtos já registrados e as de uso consagrado em alimentos.
Deste modo, pode-se evitar insegurança regulatória no momento da avaliação de petições de registros e pós-registros de produtos acabados das categorias dispostas nestes regulamentos.
-Itens "Fontes de Ara" e " Fontes de DHA":
O ajuste é devido ao uso de uma fórmula pediátrica para uma criança menor de 03 anos que é beneficiada pelo uso do ingrediente em questão já que as suas necessidades são as mesmas de uma criança que consegue se alimentar via oral sendo a única diferença a forma de alimentação via sonda. O mesmo se dá a outras categorias de alimentos que são indicadas para a faixa etária menores de 03 anos. 
Conforme PARECER Nº 0233753/23-7, entendimento se dá para abrangir todos esses produtos da proposta:
"A RDC n. 22/15 não é aplicável para as fórmulas modificadas para nutrição enteral destinadas a crianças menores de três anos. Para tais produtos, aplica-se a RDC n. 42/11, que dispõe sobre o regulamento técnico de compostos de nutrientes para alimentos destinados a lactentes e a crianças de primeira infância."
-Item "Fontes de DHA":
O ingrediente já possui aprovação pela ANVISA conforme publicado no DOU pela Resolução-RE nº 890, de 16 de Março de 2023. Inclusive, o parecer acima indicado (nº 02337753/23-7, é derivado desta aprovação)
-Item "Fonte de oligossacarídeos" 
O ajuste é devido ao uso de uma formula pediátrica para uma criança menor de 03 anos que é beneficiada pelo uso do ingrediente em questão já que as suas necessidades são as mesmas de uma criança que consegue se alimentar via oral sendo a única diferença a forma de alimentação via sonda. O mesmo se dá a outras categorias de alimentos que são indicadas para a faixa etária menores de 03 anos. 
Conforme PARECER Nº 0233753/23-7, entendimento se dá para abrangir todos esses produtos da proposta: "A RDC n. 22/15 não é aplicável para as fórmulas modificadas para nutrição enteral destinadas a crianças menores de três anos. Para tais produtos, aplica-se a RDC n. 42/11, que dispõe sobre o regulamento técnico de compostos de nutrientes para alimentos destinados a lactentes e a crianças de primeira infância."
________________________________________________________________________________________________________________________________________________________________
JUSTIFICATIVAS PARA 2. Fórmulas para nutrição enteral e fórmulas dietoterápicas para erros inatos do metabolismo para indivíduos acima de 3 anos 
- Inclusão de item “Fontes de Fibras Alimentares”:
Faz-se necessária inclusão para que haja previsão destas fontes de ingredientes plenamente consolidados e importantes para todas as faixas etárias. Considerando-se que há uma gama diversa de fontes desta categoria de nutrientes tal qual para macronutrientes, inclusive aqueles consagrados por histórico de uso, os dispostos nas listas para suplementos alimentares e os disponíveis no PowerBI da Anvisa. Caso haja lista uma positiva deste nutriente, solicitamos a previsão das fibras alimentares permitidas pelo PowerBI da Anvisa, além das que já estão aprovadas pelas empresas nos produtos já registrados e as de uso consagrado em alimentos.
Deste modo, pode-se evitar insegurança regulatória no momento da avaliação de petições de registros e pós-registros de produtos acabados das categorias dispostas nestes regulamentos.
-Item "Fontes de DHA"
1)Inclusão das fontes de DHA que são ingredientes com histórico de uso nas categorias em questão e que constam previstos conforme disposto no power bi da Anvisa previstos para a nutrição enteral e fórmulas para erros inatos do metabolismo para indivíduos acima de 3 anos.
2) O ingrediente já possui aprovação pela ANVISA conforme publicado no DOU pela Resolução-RE nº 890, de 16 de Março de 2023. Inclusive, o parecer acima indicado (nº 02337753/23-7, é derivado desta aprovação)
-Inclusão de item: Fontes de ARA
Inclusão da fonte de ARA  que é ingrediente com histórico de uso nas categorias em questão e que consta previsto conforme disposto no power bi da Anvisa previsto para a nutrição enteral e fórmulas para erros inatos do metabolismo para indivíduos acima de 3 anos.
-Item “β-hidróxi β-metilbutirato de cálcio”
O nome “hidroximetilbutirato de cálcio” é sinônimo de “β-hidróxi β-metilbutirato de cálcio”, conforme consta no RTC que suscitou a aprovação do ingrediente (processo 25351.513544/2019-04). O nome “hidroximetilbutirato de cálcio” também consta atualmente no PowerBi de novos ingredientes da Anvisa.</t>
  </si>
  <si>
    <t>Considerar o uso autorizado para as FONTES DE ARA, FONTES DE DHA, FONTES DE OLIGOSSACARÍDEOS, PROBIÓTICOS, como autorizados para uso na categoria de fórmulas dietoterápicas para erros inatos do metabolismo .</t>
  </si>
  <si>
    <t>O ajuste é justificado ao uso de uma fórmula para indivíduo menor de 3 anos que é beneficiado pelo uso das fontes de ingredientes mencionadas já que as suas necessidades são as mesmas das outras categorias de alimentos indicadas.</t>
  </si>
  <si>
    <t>BENEO Latinoamerica Coordenação Regional Ltda.</t>
  </si>
  <si>
    <t>Sugestão de alteração:
De: Frutooligossacarídeos (FOS) derivados da inulina de chicória.
Para: Inulina de chicória e frutooligossacarídeos (FOS) derivados da inulina de chicória.</t>
  </si>
  <si>
    <t>Pedido de inclusão da inulina de chicória, assim como constam os frutooligossacarídeos (FOS) derivados da inulina de chicória, com base na aprovação recebida pela BENEO-Orafti em 2019 (Publicado deferimento RE n° 3460 de 05/12/2019) https://www.jusbrasil.com.br/diarios/275496709/dou-secao-1-09-12-2019-pg-59</t>
  </si>
  <si>
    <t>ANEXO V </t>
  </si>
  <si>
    <t>a.	Corrigir os limites de 2' Fucosillactose (2-FL) de 0,12 g/100 ml para 0,3 g/100 ml em fórmula infantis e de seguimento para lactentes (0-12 meses) e de 0,12g/100ml para 0,364 g/100 ml para fórmula infantil de seguimento para crianças de primeira infância (12-36 meses)
b.	Corrigir nota do limite de Sal de sódio de 3’-sialil-lactose (3’-SL) para o valor 0,015 incluindo fórmulas infantis de seguimento para lactente (6-12 meses).
c.	Corrigir nota do limite de Sal de sódio de 6’-sialil-lactose (6’-SL) para o valor 0,03 incluindo fórmulas infantis de seguimento para lactente (6-12 meses).
d.	Corrigir limites de Luteína de mínimo de 4,3mcg/100ml e máximo de 14,3mcg/100ml e incluir “Fórmula infantil para lactentes e em fórmula infantil de seguimento para lactentes e crianças de primeira infância.”</t>
  </si>
  <si>
    <t>a.	EFSA publicou nova opinião quanto os limites estabelecidos para 2FL nesta categoria de produtos, a saber: https://efsa.onlinelibrary.wiley.com/doi/epdf/10.2903/j.efsa.2023.8334.
b.	De acordo com o aprovado na RESOLUÇÃO-RE Nº 2.066, DE 24 DE JUNHO DE 2022.
c.	De acordo com o aprovado na RESOLUÇÃO-RE Nº 2.066, DE 24 DE JUNHO DE 2022.
d.	De acordo com o aprovado na RE n° 2.035 de 07/06/2013.</t>
  </si>
  <si>
    <t>EXCLUSÃO
Após a Lactoferrina de leite de vaca ficou uma linha em branco. Verificar se o limite seria ainda referente ao ingrediente Lactoferrina de leite de vaca.</t>
  </si>
  <si>
    <t>Ajuste para interpretação correta do limite e constituinte relacionado.</t>
  </si>
  <si>
    <t>-Item "nucleotídeos":
Incluir nas notas: "Quantidade adicionada"
-Itens 2' Fucosillactose (2-FL), Lacto-N-tetraose e Lacto-N-neotetraose:
Incluir nas notas: "Na fórmula reconstituída e pronta para consumo" 
-Item Sal de sódio de 3’-sialil-lactose:
Para o limite de 0,015 incluir nas notas: "Para fórmulas infantis de seguimento para lactentes e fórmulas infantis indicadas para crianças de primeira infância"
-Item Sal de sódio de 6’-sialil-lactose:
Para o limite de 0,03 incluir nas notas: "Para fórmulas infantis de seguimento para lactentes e fórmulas infantis indicadas para crianças de primeira infância"</t>
  </si>
  <si>
    <t>-Item "nucleotídeos": 
Refletir as condições utilizadas e aprovadas atualmente (legislação atual) e evitar interpretações errôneas sobre o uso desses ingredientes opcionais
Justificativa única para esses três itens abaixo:
-Itens 2' Fucosillactose (2-FL), Lacto-N-tetraose e Lacto-N-neotetraose;
-Item Sal de sódio de 3’-sialil-lactose; e
-Item Sal de sódio de 6’-sialil-lactose.
Refletir as condições utilizadas e aprovadas atualmente e evitar interpretações errôneas sobre o uso desses ingredientes opcionais. 2’-O-Fucosillactose (2’-FL), Lacto-N-Tetraose (LNT), 3’-Sialilactose (3’-SL) e 6’-Sialilactose (6’-SL), avaliadas por meio dos processos nº 25351.474123/2019-42, 25351.129402/2022-50, 25351.129343/2022-10 e 25351.129343/2022-10, e aprovadas por meio da RESOLUÇÃO-RE Nº 4.409, DE 29 DE OUTUBRO DE 2020, RESOLUÇÃO-RE Nº 1.672, DE 19 DE MAIO DE 2022, RESOLUÇÃO-RE Nº 2.066, DE 24 DE JUNHO DE 2022 e RESOLUÇÃO-RE Nº 2.066, DE 24 DE JUNHO DE 2022.
-COMENTÁRIO: Após a Lactoferrina de leite de vaca aparece uma linha em branco. Conforme Resolução RE nº 4585 de 13/12/2021 o limite seria ainda referente ao ingrediente Lactoferrina de leite de vaca. Solicitamos a correção desse erro na linha da tabela para evitar interpretações erradas.</t>
  </si>
  <si>
    <t>Em "NOTAS" deixar o texto sem especificar como somente "fórmula infantil" e/ou "fórmulas infantis", deixando em termos gerais como "fórmulas" para considerar também a categoria de fórmulas dietoterápicas para erros inatos do metabolismo.</t>
  </si>
  <si>
    <t>De acordo com o texto da CP 1242/24 no Art. 31 é permito o uso dos ingredientes opcionais listado no Anexo V. Assim em "NOTAS" deixar o texto sem especificar como somente "fórmula infantil" e/ou "fórmulas infantis", deixando em termos gerais como "fórmulas" para considerar também a categoria de fórmulas dietoterápicas para erros inatos do metabolismo.
Art. 31. As fórmulas dietoterápicas para erros inatos do metabolismo:
§ 3º Além do disposto no caput e nos incisos de I a IV desse artigo, podem ser adicionados às fórmulas dietoterápicas para erros inatos do metabolismo os constituintes opcionais listados no Anexo V e XIII da Instrução Normativa - IN nº X, de XXXX, conforme o caso, desde que observados os limites mínimos e máximos e condições de uso estabelecidos nos referidos Anexos.</t>
  </si>
  <si>
    <t>ANEXO VI </t>
  </si>
  <si>
    <t>ANEXO VII </t>
  </si>
  <si>
    <t>INCLUSÃO
No item 2. REQUISITOS DE QUALIDADE, incluir nota referente ao subitem 2.1.:
Para alimentos em pedaços, não se aplica os requisitos de matéria sólida e pH.</t>
  </si>
  <si>
    <t>Considerando a proposta de inclusão para o art 12, item II - b, com o objetivo de permitir o enquadramento de outros produtos na categoria de alimentos de transição para lactentes e crianças de primeira infância, como por exemplo o biscoito de polvilho para crianças menores de 3 anos, é importante a inclusão da referida nota para deixar claro que para os requisitos de matéria sólida e pH não se aplicam para esses produtos, visto que somente é possível essas análises em alimentos  líquidos/pastosos.</t>
  </si>
  <si>
    <t>-Item 2.1 
Incluir nota: Para alimentos em pedaços, não se aplica os requisitos de matéria sólida e pH.</t>
  </si>
  <si>
    <t>-Item 2.1 
Considerando a proposta de inclusão para o art 12, item II - b, com o objetivo de permitir o enquadramento de outros produtos na categoria de alimentos de transição para lactentes e crianças de primeira infância, como por exemplo o biscoito de polvilho para crianças menores de 3 anos, é importante a inclusão da referida nota para deixar claro que para os requisitos de matéria sólida e pH não se aplicam para esses produtos, visto que somente é possível essas análises em alimentos  líquidos/pastosos.</t>
  </si>
  <si>
    <t xml:space="preserve">ANEXO VIII </t>
  </si>
  <si>
    <t>A.	Corrigir limite de Sal de sódio de 3’-sialil-lactose (3’-SL) para o valor 0,125g/100g.
B.	Corrigir limite de LNT (lacto-N-tetraose) para 0,6g/L de produto reconstituído.</t>
  </si>
  <si>
    <t>a.	De acordo com o aprovado na RESOLUÇÃO-RE Nº 2.066, DE 24 DE JUNHO DE 2022.
b.	De acordo com o aprovado na RESOLUÇÃO-RE Nº 1.672, DE 19 DE MAIO DE 2022.</t>
  </si>
  <si>
    <t>Para Açúcares, incluir a seguinte informação em "Notas": 
- Proibido em alimentos para menores de 2 anos.
- Para crianças a partir de 2 anos, usar os parâmetros estabelecidos na resolução da diretoria colegiada (rdc) nº 429/2020.</t>
  </si>
  <si>
    <t>1. Criar uma limitação para adição de açúcares em alimentos voltados a crianças de até 2 anos de idade.
2. Dúvida sobre vedação da adição de semente de oleaginosas. Se for na forma de farinha, também é vedado? Qual justificativa?</t>
  </si>
  <si>
    <t>1. Limitação para adição de açúcar 
A atualização da legislação aplicável aos alimentos de transição precisa incorporar as recomendações e as contraindicações vigentes. Especificamente com relação ao açúcar de adição, há uma série de referências que não recomendam a oferta antes dos 2 anos de idade, a exemplo do Guia Alimentar para Crianças Brasileiras Menores de 2 anos e do Guia Prático de Alimentação da Criança de 0 a 5 anos elaborado pelo Departamento de Nutrologia e Pediatria Ambulatorial da Sociedade Brasileira de Pediatria. 
“Os açúcares, melado, rapadura e mel, que também fazem parte desse
grupo, não devem ser oferecidos para crianças menores de 2 anos.”
Guia Alimentar para crianças brasileiras menores de 2 anos – Versão Resumida / Ministério da Saúde, Secretaria de Atenção Primária à Saúde. – Brasília: Ministério da Saúde, 2019. Disponível em: https://www.gov.br/saude/pt-br/assuntos/saude-brasil/eu-quero-me-alimentar-melhor/Documentos/pdf/guia-alimentar-para-criancas-brasileiras-menores-de-2-anos.pdf/view
“O açúcar de adição, além de seu
alto teor glicêmico e energético, estimula o paladar mais receptivo ao sabor
doce, com interferências nas opções alimentares futuras e riscos advindos do
consumo inapropriado e excessivo, portanto também não deve ser oferecido no
primeiro ano”.
Guia prático de alimentação da criança de 0 a 5 anos - 2021. / Sociedade Brasileira de Pediatria. Departamentos Científicos de Nutrologia e Pediatria Ambulatorial. São Paulo: SBP, 2021. Disponível em: https://spdf.com.br/wp-content/uploads/2021/10/23148c-GPrat_Aliment_Cr_0-5_anos_SITE__002_.pdf
2. Oleaginosas
A recomendação atual vai no sentido contrário da não introdução de oleaginosas. A dúvida que fica é se a limitação é para a adição das oleaginosas na íntegra, que implica em risco de engasgo, ou se seria uma limitação de todas as formas de apresentação das oleaginosas.
 “A exclusão por tempo prolongado de alimentos com potencial alergênico pode ser fator de risco porque a indução da tolerância oral poderia ser alcançada por outras rotas de exposição, particularmente através da pele, em especial quando inflamada em pacientes com dermatite atópica”. De acordo com esse documento, “a maior diversidade de alimentos na infância pode ter efeito protetor sobre a sensibilização alimentar, bem como prevenir a alergia alimentar clínica, mais tarde na infância”.  
Solé D, Silva LR, Cocco RR, Ferreira CT, Sarni RO, Oliveira LC, et al. Consenso Brasileiro sobre Alergia Alimentar: 2018 - Parte 1 - Etiopatogenia, clínica e diagnóstico. Documento conjunto elaborado pela Sociedade Brasileira de Pediatria e Associação Brasileira de Alergia e Imunologia. Arq Asma Alerg Imunol. 2018;2(1):7-38. Disponível em: http://aaai-asbai.org.br/detalhe_artigo.asp?id=851</t>
  </si>
  <si>
    <t>HESTIA INVESTIMENTOS E PARTICIPAÇÕES LTDA</t>
  </si>
  <si>
    <t>Açúcares - Alimentos de Transição - Sim - Definir um limite máximo - Nota: a partir de 2 anos
Açúcares - Alimentos à base de cereais - Sim - Definir um limite máximo - Nota: a partir de 2 anos
Carnes, aves e peixes - Alimentos de Transição - Sim - Limite máximo não aplicável - Nota: Devem ser isentos de pedaços de ossos, cartilagens e espinhas.
Carnes, aves e peixes - Alimentos à base de cereais - Sim - Limite máximo não aplicável - Nota: Devem ser isentos de pedaços de ossos, cartilagens e espinhas.
Cereais e pseudocereais - Alimentos de Transição - Sim - Limite máximo não aplicável - Nota: Pseudocereais: quinoa, amaranto e trigo sarraceno (trigo morisco)
Cereais e pseudocereais - Alimentos à base de cereais - Sim - Limite máximo não aplicável - Nota: Pseudocereais: quinoa, amaranto e trigo sarraceno (trigo morisco)
Mel-  Nota: Somente pode ser utilizado em produtos destinados a crianças de primeira infância, (acima de 2 anos).
Deve ser utilizado mel esterilizado ou os produtos adicionados de mel devem ser tratados para destruir os esporos de Clostridium botulinum. 
Sementes oleaginosas  - Alimentos de Transição - Sim - Limite não aplicável - Nota: Não podem ultrapassar os  limites máximos de micotoxinas estabelecidos na IN n.º  160, de 1º de julho de 2022 – anexo II. Não podem estrar presentes em formato e tamanho que possam provocar engasgo ao serem consumidas</t>
  </si>
  <si>
    <t>Açúcares 
Ao longo dos anos, o conceito de programação metabólica foi ganhando robusta evidência científica, visando proteger e preparar o bebê para uma melhor saúde bio /psico /social /motora ao longo dos anos. Devido ao aumento de patologias e mortes em decorrência de hábitos alimentares e de vida, a formação dos hábitos alimentares na infância se tornou parte importante do cuidado em saúde pública, iniciando pela proteção e promoção do aleitamento materno até os 2 anos ou mais e se estendendo para a introdução de alimentos de 6 meses de vida até os 24 meses de idade. 
Nesse aspecto, vale ressaltar que devido a formação neurológica é nessa idade de 0 a 36 meses que os bebês aprendem e constroem sua relação com os alimentos, e por isso já em 2019 o Guia Alimentar para menores de 2 anos, afirma através de evidências e consensos mundiais que a base da alimentação dos bebês deve ser de alimentos IN NATURA OU MINIMAMENTE processados, sem adição de açúcar, adoçantes, corantes, conservantes, realçadores de sabor e o mais próximo da comida família.
É importante ressaltar que já não há dúvidas na comunidade científica dos malefícios dos AÇÚCARES DE ADIÇÃO, incluídos os diversos nomes que podem ser utilizados para o açúcar, frutoses, xaropes, maltoses, mel, frutas secas e purês de frutas concentrados,  nenhum desses alimentos se seguidas corretamente as recomendações do Guia alimentar Brasileiro, da Sociedade Brasileira, Americana e Europeia de pediatria e da Organização Mundial de Saúde devem ser permitidos em ALIMENTOS DE TRANSIÇÃO E A BASE DE CEREAIS para crianças de primeira infância até 24 meses de idades completos.
No Brasil, atualmente, 1 em cada 3 crianças apresenta sobrepeso ou obesidade infanto-juvenil segundo o ENANI de 2019, e é, então, um chamado urgente de saúde pública que as leis protejam crianças de primeira infância de consumirem produtos rotulados como próprios para a partir de 6 meses de idade e que contenham ingredientes que comprovadamente trazem danos a saúde.
Guia Alimentar para crianças brasileiras menores de 2 anos, Ministério da saúde, 2019; Diretriz da OMS para alimentação complementar de bebês e crianças pequenas de 6 a 23 meses de idade, OMS, 2023; Estudo Nacional de Alimentação e Nutrição Infantil, ENANI, 2019
Disponíveis em:
https://portal.saude.pe.gov.br/sites/portal.saude.pe.gov.br/files/guia_alimentar_para_criancas_brasileiras_menores_de_2_anos.pdf
 https://www.who.int/publications/i/item/9789240081864
https://enani.nutricao.ufrj.br/
Carne e peixe
•	Em  ingredientes: a inclusão da denominação aves torna o item mais claro, somente o uso do termo carne pode fazer com que a interpretação seja somente o uso de carne bovina;
•	Em alimentos à base de cereais: a Inclusão de aves e peixes, porque a tecnologia de alimentos permite o desenvolvimento de alimentos, como massas e biscoitos com aves e peixes em suas formulações e não somente a carne;
•	Em Notas: Inclusão da palavra cartilagem por causa das aves.
Cereais e pseudocereais
•	Em ingredientes:  os pseudocereais fazem parte da alimentação das famílias pelo mundo e, por não formarem glúten se tornam uma alternativa na elaboração de alimentos isentos de glúten;
•	Em notas: discriminar quais são os ingredientes considerados pseudocereais traz clareza no desenvolvimento da formulação dos alimentos de transição para lactentes e crianças de primeira infância e dos alimentos à base de cereais para lactentes e crianças de primeira infância. 
Mel
JUSTIFICATIVA/COMENTARIOS
“Botulismo infantil - Este tipo de botulismo é uma forma de ocorrência intestinal mais frequente em crianças com idade entre 3 e 26 semanas, tendo uma das principais causas o consumo de mel de abelha nas primeiras semanas de vida.
Os casos de botulismo infantil têm sido notificados na Ásia, Austrália, Europa, América do Norte e América do Sul. A incidência e a distribuição real não são precisas porque os profissionais de saúde, em poucas ocasiões, suspeitam de botulismo.
Esta doença pode ser responsável por 5% dos casos de morte súbita em lactentes.” (https://www.gov.br/saude/pt-br/assuntos/saude-de-a-a-z/b/botulismo).
Sementes oleaginosas
Por que defendemos que os alimentos à base de cereais possam conter sementes oleaginosas?
É verdade que em abril de 2023, a Rede Nacional de Primeira Infância publicou   uma lista de alimentos que as crianças não devem consumir na primeira infância, como forma de orientação aos pais. Dentre os alimentos estão sementes oleaginosas, como amendoim, castanhas, nozes e outras oleaginosas. E a justificativa é de que essas sementes “podem conter o fungo aflatoxina, que causa danos ao fígado.  Além do risco de causar engasgos e sufocamento, devido ao tamanho e ao formato.” Se esses ingredientes fossem proibidos para ambas as categorias de alimentos, pelo motivo acima, seria compreensível.  
Porém, quando diante de produção industrial, há estratégias que permitem o controle desse risco. Há normas publicadas pela ANVISA como limites máximo toleráveis de micotoxinas em alimentos, cabendo à empresa  interessada escolher os ingredientes e homologar seus fornecedores com base nessa normativa de modo que não haja o risco da presença do fungo.
Dessa forma, as sementes oleaginosas também poderiam ser aprovadas para os alimentos de transição para lactentes e crianças de primeira  infância, resguardada a questão da forma de processamento prévio para evitar engasgos.
https://primeirainfancia.org.br/noticias/conheca-16-alimentos-que-as-criancas-nao-devem-consumir/#:~:text=Amendoim%2C%20castanhas%2C%20nozes%20e%20demais,os%20quatro%20anos%20de%20idade.</t>
  </si>
  <si>
    <t>ANEXO IX </t>
  </si>
  <si>
    <t>ANEXO X </t>
  </si>
  <si>
    <t>ANEXO XI </t>
  </si>
  <si>
    <t>EXCLUSÃO
Excluir o Anexo XI
OBSERVAÇÃO
Caso não seja possível a EXCLUSÃO DO ANEXO XI), é essencial incluir o texto abaixo, objetivando alterar o limite máximo de proteínas:
Alterar o limite máximo de proteína conforme o que consta atualmente na RDC nº 21/15; &lt; 20%</t>
  </si>
  <si>
    <t>Em se tratando de alimentos, a ANVISA elege o Codex Alimentarius como o principal foro internacional de harmonização e convergência regulatória que conta com participação regular da Agência. Conforme documento complementar anexado a esta contribuição que suporta na íntegra as considerações da ABIAD, em especial para as questões de limites de nutrientes e indicação de uso para as fórmulas enterais, justificamos o porquê as alterações aqui sugeridas podem ser consideradas de baixo impacto.
Destacamos ainda, com base no documento protocolado via SEI, em 25/09/23 (Protocolo – 25998 -Processo: 25351.932249/2023-21) e também, em apresentação realizada em reunião presencial com a GGALI, realizada em 13/março/24, foram apresentadas informações sobre os requisitos de composição exigidos por essas agências e organismos internacionais.
Desta forma, solicitamos eliminar requisito de limites de macronutrientes a fim de convergir com o Codex Alimentarius e as demais normas internacionais (Europa e FDA). 
As referências regulatórias internacionais vigentes CDR(EU) 2016/128, Codex Alimentarius STAN 180/1991 ) não determinam os limites para macronutrientes, uma vez que essas necessidades e a prescrição da dieta enteral devem ser individualizadas conforme o quadro clínico apresentado pelo paciente, em muitos casos, seguindo diretrizes e guidelines que definem as recomendações dietéticas de energia e proteica por kg de peso corporal, e ainda,  recomendações de carboidratos e lipídeos em % do valor energético total com base no cálculo energético realizado. 
Vale obsevar que o EFSA , em opinião emitida em 1997 e  ratificada em 2015, sobre composição essencial de FSMP, indica a complexidade de se impor critérios composicionais para  fórmulas desta natureza, uma vez que elas visam atender uma variedade de condições metabolicas e /ou fisiologicas que contemplam necessidades especificas. Contudo, entendem haver necessidade e pertinência de estabelecer critérios para micronutrientes reconhecidamente considerados como essenciais para o funcionamento do organismo, em 97% da população adulta.
OBSERVAÇÃO
Caso não seja possível a EXCLUSÃO DO ANEXO XI), é essencial incluir o texto abaixo, objetivando alterar o limite máximo de proteínas:
Alterar o limite máximo de proteína conforme o que consta atualmente na RDC nº 21/15; &lt; 20%
JUSTIFICATIVA
A RDC nº21/15 determina no Art. 10., item I: 
A proteína deve atender aos seguintes requisitos:
I - a quantidade de proteínas na formulação deve ser maior ou igual a 10% (dez por cento) e menor que 20% (vinte por cento) do Valor Energético Total (VET) do produto;
Dessa forma, a fim de não alterar o mérito da legislação atualmente vigente o limite deve ser ajustado.</t>
  </si>
  <si>
    <t>-Exclusão de Limites para Macronutrientes (proteínas, carboidratos, lipídios e ácidos graxos específicos)
- Caso proposta de Exclusão de Limites para Macronutrientes não seja aceita, alterar o limite máximo de proteína conforme o que consta atualmente na RDC nº 21/15; &lt; 20%</t>
  </si>
  <si>
    <t>- COMENTÁRIO: Realizar harmonização com os parâmetros da Norma Europeia.
Em alinhamento com o padrão CODEX para FSMP, o Regulamento Delegado (UE) 2016/128 da Comissão, que complementa o Regulamento (UE) n.º 609/2013 no que diz respeito aos requisitos específicos de composição e informação para FSMPs, afirma: “A formulação de alimentos para fins médicos especiais Deve ser com base em princípios médicos e nutricionais sólidos. Seu uso, de acordo com as instruções do fabricante, deve ser seguro, benéfico e eficaz no atendimento das necessidades nutricionais específicas das pessoas a quem se destina, conforme demonstrado por dados científicos amplamente aceitos” Além disso, a norma define alimentos para fins médicos especiais, como: 
Alimentos especialmente processados ou formulados e destinados à gestão dietética de doentes, incluindo lactentes, a serem utilizados sob supervisão médica; destina-se à alimentação exclusiva ou parcial de pacientes com capacidade limitada, prejudicada ou perturbada de ingerir, digerir, absorver, metabolizar ou excretar alimentos comuns ou certos nutrientes neles contidos, ou metabólitos, ou com outras necessidades nutricionais determinadas por médicos, cuja o manejo dietético não pode ser alcançado 
apenas pela modificação da dieta normal. 
Com base nos princípios de harmonização regulatória internacional e nos limites de composição atualmente praticados por outras agências reguladoras, entende-se que se deve considerar os seguintes pontos-chave para garantir que a categoria de fórmulas para nutrição enteral, classificada 
internacionalmente como parte de Food for Special Medical Purpose (FSMP) possa continuar a se desenvolver de forma global e agregar valor para pacientes e profissionais de saúde: Os requisitos de composição para os FSMP não devem ser restritivos, a fim de permitir a inovação da categoria à luz da evolução científica. Os requisitos de composição do FSMP devem ser harmonizados entre os diferentes países ou reconhecidos mutuamente 
Os regulamentos para FSMP devem permitir que os produtos se desviem dos requisitos de composição quando justificados.
-Exclusão de Limites para Macronutrientes: 
Manter coerência com a proposta de harmonização realizada no comentário acima.
- Proposta alternativa: Alteração do limite máximo de proteína: 
Caso a proposta acima não seja aceita, ajustar limite conforme legislação atual RDC 21/15: 
"A proteína deve atender aos seguintes requisitos:
I - a quantidade de proteínas na formulação deve ser maior ou igual a 10% (dez por cento) e menor que 20% (vinte por cento) do Valor Energético Total (VET) do produto;"</t>
  </si>
  <si>
    <t>ANEXO XII </t>
  </si>
  <si>
    <t>Inclusão de Nota a vitamina D3: referente à equivalência (1,0 µg de calcidiol equivale a 3,0 µg de colecalciferol).</t>
  </si>
  <si>
    <t>De acordo com o aprovado em DOU RESOLUÇÃO-RE Nº 3.285, DE 31 DE AGOSTO DE 2023.</t>
  </si>
  <si>
    <t>Meta Regulatória</t>
  </si>
  <si>
    <t>Proposta de inclusão:
Molibdênio (mcg) 
Limite mínimo/100 kcal - 2,3 
Limite máximo/100 kcal – 100</t>
  </si>
  <si>
    <t>O molibdênio já é um nutriente previsto para uso em fórmulas enterais para indivíduos maiores de três anos de idade, de acordo com a RDC 21/2015. Considerando que o Anexo XII da CP 1243/2024 traz os mesmos nutrientes e valores mínimos e máximos estabelecidos na RDC 21/2015 entendemos que ocorreu um equívoco e o molibdênio foi omitido.</t>
  </si>
  <si>
    <t>1.) Alterar o título do ANEXO XII para:
Anexo XII LIMITES MÍNIMOS E MÁXIMOS DE VITAMINAS E MINERAIS PARA FÓRMULAS PADRÃO PARA NUTRIÇÃO ENTERAL .
2.) Alteração dos nutrientes: Ácido Fólico, Ácido Pantotênico, Biotina, Vitamina A, considerando:
Ácido Fólico : Mínimo 10 / Máximo 50
Ácido Pantotênico: Mínimo 0,15 / Máximo 1,5
Biotina: Mínimo 0,75 / Máximo 7,5
Vitamina A: Máximo 180
3.) Inclusão de nota para Niacina
Incluir a nota quanto a consideração da Niacina como Niacina Equivalente:
Como niacina equivalente (NE). Niacina equivalente refere-se ao teor de ácido nicotínico e nicotinamida somado ao teor de niacina proveniente da eventual presença de triptofano. 60 mg de triptofano = 1 mg de niacina = 1 mg de niacina equivalente.
4.) Correção de unidades de medida para: 
Vitamina B6 mg/100 kcal
Vitamina E mg/ 100 kcal
5.)  Excluir a menção ao "3" ao lado da Vitamina D 
6.) Alterar Vit. B12 e Vit. C para:
Vitamina B12: Mínimo 0,07
Vitamina C: Mínimo 2,25
7.) Correção da unidade de medida do Manganês para: 
Manganês mg/100 kcal
8.) Inclusão:
Menção a molibdênio e seus limites 
Molibdênio - Limite mínimo 2,3 mcg/100 kcal; Limite máximo 100 mcg/100kcal
9.) Alteração dos nutrientes abaixo, considerando:
Cálcio: Mínimo 35 / Máximo 175
Cromo: Mínimo 1,25 / Máximo 15
Ferro: Mínimo 0,5
Fósforo: Mínimo 30
Magnésio: Mínimo 7,5
Manganês: Mínimo 0,05
Sódio: Máximo 175
Colina: mínimo: - máximo 175</t>
  </si>
  <si>
    <t>1.) Conforme definição da legislação atualmente vigente quanto a Fórmula Padrão, bem como na definição disposta na Consulta Pública em questão e, baseado nas necessidades individuais de cada faixa etária, os limites deste anexo não são adequados para produtos destinados à individuos maiores de três anos.
Ainda, conforme disposto no Art. 23 da proposta de RDC as fórmulas pediátricas (indicadas para indivíduos abaixo de 10 anos) devem ser formuladas para atender as necessidades nutricionais especificas das faixas etárias e por isso, devem estar em conformidade com o disposto nos compêndios técnicos científicos como por exemplo a referência europeia FSMP.
Em alinhamento com o padrão CODEX para FSMP, o Regulamento Delegado (UE) 2016/128 da Comissão, que complementa o Regulamento (UE) n.º 609/2013 no que diz respeito aos requisitos específicos de composição e informação para FSMPs, afirma: “A formulação de alimentos para fins médicos especiais eve ser com base em princípios médicos e nutricionais sólidos. Seu uso, de acordo com as instruções do fabricante, deve serseguro, benéfico e eficaz no atendimento das necessidades nutricionais específicas das pessoas a quem se destina, conforme demonstrado por dados científicos amplamente aceitos”
Além disso, a norma define alimentos para fins médicos especiais, como: 
Alimentos especialmente processados ou formulados e destinados à gestão dietética de doentes, incluindo  lactentes, a serem utilizados sob supervisão médica; destina-se à alimentação exclusiva ou parcial de pacientes com capacidade limitada, prejudicada ou perturbada de ingerir, digerir, absorver, metabolizar ou  excretar alimentos comuns ou certos nutrientes neles contidos, ou metabólitos, ou com outras necessidades nutricionais determinadas por médicos, cuja o manejo dietético não pode ser alcançado apenas pela modificação da dieta normal. 
Com base nos princípios de harmonização regulatória internacional e nos limites de composição atualmente praticados por outras agências reguladoras, entende-se que se deve considerar os seguintes pontos-chaves para garantir que a categoria de fórmulas para nutrição enteral, classificada internacionalmente como parte de Food for Special Medical Purpose (FSMP) possa continuar a se desenvolver de forma global e agregar valor para pacientes e profissionais de saúde:
. Os requisitos de composição para os FSMP não devem ser restritivos, a fim de permitir a inovação da categoria à luz da evolução científica
. Os requisitos de composição do FSMP devem ser harmonizados entre os diferentes países ou reconhecidos mutuamente
. Os regulamentos para FSMP devem permitir que os produtos se desviem dos requisitos de composição quando justificados.
A justificativa na íntegra se encontra no arquivo anexado ao formulário de contribuições
2.) As Alterações para Ácido fólico, Ácido pantotênico, biotina, Vitamina A  visam a convergência regulatória com o regulamento europeu, sendo seguro para uso e de baixo impacto regulatório, com possibilidade de acesso a mais produtos pela população brasileira, já que grande parte dos produtos são importados, evitando a criação de barreiras não comerciais.
3.) O ajuste proposto visa balizar as informações quanto a Niacina conforme consta em outros regulamentos técnicos: IN 75/20, IN 28/18, bem como com a referência científica da FAO/IOM Dietary reference intakes.
4.) O pedido é para adequação da unidade de medida conforme consta no regulamento técnico atual RDC 21/15, assim não alterando o mérito da legislação.
5.) Considerando que é permitido a adição das fontes de Vitamina D colecalciferol (D3) e ergocalciferol (D2,) não faz sentido limitar deste anexo a presença apenas do nutriente como Vitamina D3. 
6.) As Alterações para Vitamina B12 e C visam a convergência regulatória com o regulamento europeu, sendo seguro para uso, e de baixo impacto regulatório, com possibilidade de acesso a mais produtos pela população brasileira, já que grande parte dos produtos são importados, evitando a criação de barreiras não comerciais.
7.) O pedido é para adequação da unidade de medida conforme consta no regulamento técnico atual RDC 21/15, assim não alterando o mérito da legislação.
8.) Atualmente consta na RDC 21/15 o nutriente molibdênio como obrigatório para fórmulas enterais padrão. 
Assim,a fim de não alterar o mérito da legislação vigente, o nutriente deve ser incluido no anexo em questão.
O molibdênio tem sido considerado como um micronutriente essencial, particularmente devido à sua necessidade na enzima sulfite oxidase, que se acredita ser a mais importante para a saúde, a xantina oxidase e a aldeído oxidase1,2. 
O molibdênio é encontrado em quantidades mínimas no organismo e é absorvido no estômago e na parte proximal do intestino delgado. Semelhante a outros minerais, o molibdênio é absorvido por dois mecanismos: transporte mediado e difusão passiva. O molibdênio é excretado principalmente na urina. A excreção, diferentemente da absorção, é por mecanismo homeostático. Pequena quantidade de molibdênio também é excretada na bile1.
A xantina oxidase, a aldeído oxidase e a sulfito oxidase, enzimas que catalisam as reações de oxirredução, necessitam de um grupo prostético que contenha molibdênio. A sulfito oxidase é importante para a degradação da cisteína e da metionina, e catalisa a formação de sulfato a partir de sulfito. Em indivíduos que receberam NPT em longo prazo foram observados sintomas de deficiência de molibdênio, inclusive com alterações mentais e anormalidades no metabolismo de enxofre e da purina1.
As Recommended Dietary Allowances (RDAs) para molibdênio durante o ciclo da vida variam de 17 a 34 mcg/dia para crianças e de 43 a 50 mcg/dia para adolescentes e adultos de ambos os sexos2. 
Referências
1.	Mahan LK, Escott-Stump S, Raymond JL. Krause Alimentos, Nutrição e Dietoterapia. Ed 13. Rio de Janeiro: Elsevier, 2012.
2.	Institute of Medicine (IOM). 2001. Dietary Reference Intakes for Vitamin A, Vitamin K, Arsenic, Boron, Chromium, Copper, Iodine, Iron, Manganese, Molybdenum, Nickel, Silicon, Vanadium, and Zinc. Washington, DC: National Academy Press.
9.) As Alterações para Cálcio, Cromo, Ferro, Fósforo, Magnésio, Manganês e Sódio visam a convergência regulatória com o regulamento europeu, sendo seguro para uso e de baixo impacto regulatório, com possibilidade de acesso a mais produtos pela população brasileira, já que grande parte dos produtos são importados, evitando a criação de barreiras não comerciais.
Justificativas na íntegra encontram-se no Arquivo Anexo.</t>
  </si>
  <si>
    <t>- Alteração de título do Anexo XII:  LIMITES MÍNIMOS E MÁXIMOS DE VITAMINAS E MINERAIS PARA FÓRMULAS PADRÃO PARA NUTRIÇÃO ENTERAL
-Alteração de limites para ácido fólico, ácido pantotênico, biotina e vitamina A:
Ácido Fólico: Mínimo 10 / Máximo 50
Ácido Pantotênico: Mínimo 0,15 / Máximo 1,5
Biotina: Mínimo 0,75 / Máximo 7,5
Vitamina A: Máximo 180
-Item “Niacina”:
Incluir a nota: Como niacina equivalente (NE). Niacina equivalente refere-se ao teor de ácido nicotínico e nicotinamida somado ao teor de niacina proveniente da eventual presença de triptofano. 60 mg de triptofano = 1 mg de niacina = 1 mg de niacina equivalente.
-Itens “Vitamina B6” e “Vitamina E”
Correção de unidades de medida para: 
Vitamina B6 mg/100 kcal
Vitamina E mg/ 100 kcal
- Item “Vitamina D3”
Corrigir para Vitamina D
-Itens “Vitamina B12” e “Vitamina C”
Alteração:
Vitamina B12: Mínimo 0,07
Vitamina C: Mínimo 2,25
-Item “Manganês”
Correção da unidade de medida do Manganês para: 
Manganês mg/100 kcal
-Itens “Cálcio”, “Cromo”, “Ferro”, “Fósforo”, “Magnésio”, “Manganês”, “Sódio”:
Alterações:
Cálcio: Mínimo 35 / Máximo 175
Cromo: Mínimo 1,25 / Máximo 15
Ferro: Mínimo 0,5
Fósforo: Mínimo 30
Magnésio: Mínimo 7,5
Manganês: Mínimo 0,05
Sódio: Máximo 175
- Inclusão de item: “Molibdênio”
Incluir linha para o molibdênio, entre as disposições de manganês e potássio:
"Molibdênio  |  µg/100 kcal  |  2,3  |  100  |  -  |"</t>
  </si>
  <si>
    <t>- COMENTÁRIO: Realizar harmonização com os parâmetros da Norma Europeia
Em alinhamento com o padrão CODEX para FSMP, o Regulamento Delegado (UE) 2016/128 da Comissão, que complementa o Regulamento (UE) n.º 609/2013 no que diz respeito aos requisitos específicos de composição e informação para FSMPs, afirma: “A formulação de alimentos para fins médicos especiais eve ser com base em princípios médicos e nutricionais sólidos. Seu uso, de acordo com as instruções do fabricante, deve ser seguro, benéfico e eficaz no atendimento das necessidades nutricionais específicas das pessoas a quem se destina, conforme demonstrado por dados científicos amplamente aceitos” Além disso, a norma define alimentos para fins médicos especiais, como: 
Alimentos especialmente processados ou formulados e destinados à gestão dietética de doentes, incluindo lactentes, a serem utilizados sob supervisão médica; destina-se à alimentação exclusiva ou parcial de pacientes com capacidade limitada, prejudicada ou perturbada de ingerir, digerir, absorver, metabolizar ou excretar alimentos comuns ou certos nutrientes neles contidos, ou metabólitos, ou com outras necessidades nutricionais determinadas por médicos, cuja o manejo dietético não pode ser alcançado apenas pela modificação da dieta normal. 
Com base nos princípios de harmonização regulatória internacional e nos limites de composição atualmente praticados por outras agências reguladoras, entende-se que se deve considerar os seguintes pontos-chave para garantir que a categoria de fórmulas para nutrição enteral, classificada internacionalmente como parte de Food for Special Medical Purpose (FSMP) possa continuar a se desenvolver de forma global e agregar valor para pacientes e profissionais de saúde: Os requisitos de composição para os FSMP não devem ser restritivos, a fim de permitir a inovação da categoria à luz da evolução científica. Os requisitos de composição do FSMP devem ser harmonizados entre os diferentes países ou reconhecidos mutuamente. Os regulamentos para FSMP devem permitir que os produtos se desviem dos requisitos de composição quando justificados.
- Alteração de título do Anexo XII: Como existem os anexos específicos para faixas etárias pediátricas, entendemos que não seja necessário trazer aqui a indicação de faixa etária específica. Sugerimos a exclusão pois não existe essa faixa etária na fórmula padrão para nutrição enteral e para alinhamento com a definição da fórmula pediátrica para nutrição enteral.
-Alteração de limites para ácido fólico, ácido pantotênico, biotina e vitamina A:
As Alterações para Ácido fólico, Ácido pantotênico, biotina, Vitamina A  visam a convergência regulatória com o regulamento europeu, sendo seguro para uso e de baixo impacto regulatório, com possibilidade de acesso a mais produtos pela população brasileira, já que grande parte dos produtos são importados, evitando a criação de barreiras não comerciais.
O limite máximo do ácido pantotênico, estabelecido no Anexo II da RDC 21/2015 e mantido no Anexo XII do texto em consulta pública, 0,72 mg/100 kcal, é incoerente quando comparado ao limite estabelecido na norma europeia correspondente (Regulamento Delegado (UE) 2016/128 da Comissão), 1,5 mg/100 kcal, o que dificulta a colocação no mercado de produtos importados da UE que porventura forneçam quantidades de ácido pantotênico superiores a 0,72 mg/100 kcal, sobre as quais não é possível elaborar justificativa de modificação com objetivo de atender as necessidades especiais de pacientes em decorrência de alterações fisiológicas ou metabólicas, doenças ou agravos à saúde, nos termos dos requisitos das fórmulas modificadas. Portanto, solicita-se que o limite máximo do ácido pantotênico seja alterado com base no limite da norma Europeia correspondente. O mesmo se aplica ao limite mínimo que precisa estar alinhado com a UE.
Os limites atuais de biotina estão desalinhados dos limites considerados em referências internacionais como UE. Considerando que temos produtos importados, se faz necessária essa atualização. Ainda, não existe upper level para esse nutriente e não existe risco à saúde atrelado a seu uso. Especialmente para produtos importados, que seguem formulações internacionais e unificadas, que seguem referências internacionais como a UE. Codex e FDA não apresentam limites estabelecidos para esses nutrientes
-Item “Niacina”:
O ajuste proposto visa balizar as informações quanto a Niacina conforme consta em outros regulamentos técnicos: IN 75/20, IN 28/18, bem como com a referência científica da FAO/IOM Dietary reference intakes.
-Itens “Vitamina B6” e “Vitamina E”
O pedido é para adequação da unidade de medida conforme consta no regulamento técnico atual RDC 21/15, assim não alterando o mérito da legislação.
- Item “Vitamina D3”
Considerando que é permitido a adição das fontes de Vitamina D colecalciferol (D3) e ergocalciferol (D2,) não faz sentido limitar deste anexo a presença apenas do nutriente como Vitamina D3.
-Itens “Vitamina B12” e “Vitamina C”
As Alterações para Vitamina B12 e C  visam a convergência regulatória com o regulamento europeu, sendo seguro para uso e de baixo impacto regulatório, com possibilidade de acesso a mais produtos pela população brasileira, já que grande parte dos produtos são importados, evitando a criação de barreiras não comerciais.
-Item “Manganês”
O pedido é para adequação da unidade de medida conforme consta no regulamento técnico atual RDC 21/15, assim não alterando o mérito da legislação.
-Itens “Cálcio”, “Cromo”, “Ferro”, “Fósforo”, “Magnésio”, “Manganês”, “Sódio”
As Alterações para Cálcio, Cromo, Ferro, Fósforo, Magnésio, Manganês e Sódio visam a convergência regulatória com o regulamento europeu, sendo seguro para uso e de baixo impacto regulatório, com possibilidade de acesso a mais produtos pela população brasileira, já que grande parte dos produtos são importados, evitando a criação de barreiras não comerciais.
- Inclusão de item: “Molibdênio”
No texto da CP 1243, o molibdênio não consta no Anexo XII, apesar de ser um nutriente de uso obrigatório em fórmulas padrão para nutrição enteral e estar atualmente listado no Anexo II da RDC 21/2015. Portanto, deve ser inserida uma linha para contemplar a previsão de uso do molibdênio neste Anexo.</t>
  </si>
  <si>
    <t>Ácido Fólico : Mínimo 10 / Máximo 50
Ácido Pantotênico: Mínimo 0,15 / Máximo 1,5
Biotina: Mínimo 0,75 / Máximo 7,5
Vitamina A: Máximo 180
Vitamina B12: Mínimo 0,07
Vitamina C: Mínimo 2,25
Cálcio: Mínimo 35 / Máximo 175
Cromo: Mínimo 1,25 / Máximo 15
Ferro: Mínimo 0,5
Fósforo: Mínimo 30
Magnésio: Mínimo 7,5
Manganês: Mínimo 0,05
Sódio: Máximo 175
Colina: mínimo: 0 -  máximo 175
Incluir a nota quanto a consideração da Niacina como Niacina Equivalente:
Como niacina equivalente (NE). Niacina equivalente refere-se ao teor de ácido nicotínico e nicotinamida somado ao teor de niacina proveniente da eventual presença de triptofano. 60 mg de triptofano = 1 mg de niacina = 1 mg de niacina equivalente.
 Correção de unidades de medida para: 
Vitamina B6 mg/100 kcal
Vitamina E mg/ 100 kcal
Excluir a menção ao "3" ao lado da Vitamina D 
Correção da unidade de medida do Manganês para: 
Manganês mg/100 kcal
 Inclusão:
Menção a molibdênio e seus limites 
Molibdênio - Limite mínimo 2,3 mcg/100 kcal; Limite máximo 100 mcg/100kcal</t>
  </si>
  <si>
    <t>As alterações para ácido fólico, ácido pantotênico, biotina e vitamina A visam à convergência regulatória com o regulamento europeu. Essas mudanças são seguras para uso e têm baixo impacto regulatório, aumentando o acesso a mais produtos pela população brasileira, especialmente porque muitos desses produtos são importados, evitando a criação de barreiras não comerciais.
Para a niacina, o ajuste proposto busca alinhar as informações com outros regulamentos técnicos, como a IN 75/20 e a IN 28/18, além das referências científicas das Dietary Reference Intakes da FAO/IOM."
Adequação da unidade de medida conforme consta no regulamento técnico atual RDC 21/15, assim não alterando o mérito da legislação.
Considerando que é permitido a adição das fontes de Vitamina D colecalciferol (D3) e ergocalciferol (D2,) não faz sentido limitar deste anexo a presença apenas do nutriente como Vitamina D3. 
As Alterações para Vitamina B12 e C  visam a convergência regulatória com o regulamento europeu, sendo seguro para uso e de baixo impacto regulatório, com possibilidade de acesso a mais produtos pela população brasileira, já que grande parte dos produtos são importados, evitando a criação de barreiras não comerciais."
O pedido é para adequação da unidade de medida conforme consta no regulamento técnico atual RDC 21/15, assim não alterando o mérito da legislação.
O nutriente molibdênio é considerado obrigatório para fórmulas enterais padrão, conforme consta na RDC 21/15. Assim, a fim de manter a consistência com a legislação vigente, o molibdênio deve ser incluído no anexo em questão.
O molibdênio é um micronutriente essencial, particularmente necessário para a enzima sulfite oxidase, que é considerada a mais importante para a saúde, além de xantina oxidase e aldeído oxidase. Ele é encontrado em quantidades mínimas no organismo, sendo absorvido no estômago e na parte proximal do intestino delgado. Semelhante a outros minerais, o molibdênio é absorvido por dois mecanismos: transporte mediado e difusão passiva, sendo excretado principalmente na urina. A excreção ocorre por um mecanismo homeostático, diferente da absorção. Pequena quantidade de molibdênio também é excretada na bile.
As Recommended Dietary Allowances (RDAs) para molibdênio durante o ciclo da vida variam de 17 a 34 mcg/dia para crianças e de 43 a 50 mcg/dia para adolescentes e adultos de ambos os sexos.
Referências:
1. Mahan LK, Escott-Stump S, Raymond JL. Krause Alimentos, Nutrição e Dietoterapia. Ed 13. Rio de Janeiro: Elsevier, 2012.
2. Institute of Medicine (IOM). 2001. Dietary Reference Intakes for Vitamin A, Vitamin K, Arsenic, Boron, Chromium, Copper, Iodine, Iron, Manganese, Molybdenum, Nickel, Silicon, Vanadium, and Zinc. Washington, DC: National Academy Press.
As Alterações para Cálcio, Cromo, Ferro, Fósforo, Magnésio, Manganês e Sódio visam a convergência regulatória com o regulamento europeu, sendo seguro para uso e de baixo impacto regulatório, com possibilidade de acesso a mais produtos pela população brasileira, já que grande parte dos produtos são importados, evitando a criação de barreiras não comerciais."</t>
  </si>
  <si>
    <t>LIMITES MÍNIMOS E MÁXIMOS DE VITAMINAS E MINERAIS PARA FÓRMULAS PEDIÁTRICAS PARA NUTRIÇÃO ENTERAL DESTINADAS A INDIVÍDUOS MAIORES DE TRÊS ANOS</t>
  </si>
  <si>
    <t>Conforme proposta de RDC, o texto da CP 1242/2024, o Art. 2º define "XVII - fórmula pediátrica para nutrição enteral: fórmula para nutrição enteral formulada especialmente para atender às necessidades de crianças menores de dez anos de idade".</t>
  </si>
  <si>
    <t>ANEXO XIII </t>
  </si>
  <si>
    <t>a.	Exclusão do limite do ingrediente Lacto-N-teatrose (LNT) e correção da nota para caso a caso.</t>
  </si>
  <si>
    <t>a.	De acordo com o aprovado do DOU RESOLUÇÃO-RE Nº 1.672, DE 19 DE MAIO DE 2022 e de forma a harmonizar o aprovado pelo EFSA https://efsa.onlinelibrary.wiley.com/doi/epdf/10.2903/j.efsa.2019.5907.</t>
  </si>
  <si>
    <t>1.) INCLUSÃO:
Além da lista de ingredientes opcionais, acrescentar como ingrediente opcional todo novo ingrediente aprovado em resolução especifica, envolvendo os probióticos.
2.) ALTERAÇÃO:
Carotenoides totais: 
Remover o limite máximo de 300 ug/100 kcal tendo em vista que a quantidade indicada pode variar conforme o consumo prescrito pelo profissional de saúde. 
Incluir a nota a seguir, conforme consta no Power BI da Anvisa:
Adultos: 6000 μg de carotenoides totais ao dia,  quando utilizada de forma exclusiva, e, 4500 μg de carotenoides totais ao dia, no caso de uso complementar. Crianças: a quantidade máxima de carotenoides totais varia de acordo com a recomendação de consumo energético por faixa etária: 1324 μg/900 kcal, 1912 μg/1300 kcal e 2332 μg/1600 kcal.
3.) Alterar o limite de Hidroximetilbutirato (HMB) de 0,125 g/100 kcal para 2,5g/porção diária recomendada - Para adultos (acima de 19 anos), exceto gestantes e lactantes</t>
  </si>
  <si>
    <t>1.) Flexibilização de uso de ingredientes recém aprovados.
2.) Segundo aprovação desta Agência para o processo de aprovação do ingrediente “Mistura de Carotenoides”, o ingrediente é fonte de carotenoides para uso em fórmulas para nutrição enteral e a proposta ora enviada está alinhada com a aprovação da condição de uso do ingrediente.
3.) Essa alteração se faz necessário para o alinhamento da aprovação do Hidroximetilbutirato (HMB) como novo ingrediente de acordo com o Parecer nº 1168890/20-8 referente a aprovação do processo 25351.513544/2019-04. Deve se manter a aprovação do uso do ingrediente a população alvo adultos a partir de 19 anos de idade exceto gestantes e lactantes sob a recomendação de dosagem sob a quantidade diária máxima de 3,0g de ingrediente CaHMB (correspondente a no maximo 2,5g de HMB).
A base de cálculo para consumo não pode ser considerada 2000kcal conforme estabelecido no anexo II da IN75/2020 para as formulas para nutrição enteral pois os pacientes que utilizam esses produtos podem ter uma necessidade de consumo calórico diário maior e portanto, o limite máximo deste nutriente deve ser considerado por porção diária recomendada conforme o aprovado. Isso reforça o ponto de que para formulas enterais não existe estalecido em regulamentação VDR. Para ilustrar segue um exemplo real de um produto no mercado: 
Porção diária recomendada pelo fabricante: 2 copos de 230ml = 460ml
Em 100ml o produto contém 102kcal, correspondendo a 469,2kcal por 460ml.
Em 102 kcal o produto apresenta 0,53g HMB. Desta forma, na porção diária recomendada (469,2kcal) o produto apresenta 2,5g de HMB na porção diária recomendada.
Justificativas na íntegra encontram-se no Arquivo Anexo.</t>
  </si>
  <si>
    <t>- Item “Carotenoides totais”
1) Remover o limite máximo de 300 ug/100 kcal tendo em vista que a quantidade indicada pode variar conforme o consumo prescrito pelo profissional de saúde. 
Incluir a nota a seguir, conforme consta no Power BI da Anvisa:
“Adultos: 6000 μg de carotenoides totais ao dia,  quando utilizada de forma exclusiva, e, 4500 μg de carotenoides totais ao dia, no caso de uso complementar. Crianças: a quantidade máxima de carotenoides totais varia de acordo com a recomendação de consumo energético por faixa etária: 1324 μg/900 kcal, 1912 μg/1300 kcal e 2332 μg/1600 kcal. “
2)Remover a nota "Para crianças de 11 a 13 anos" e o limite máximo de "145,7ug/100 kcal" tendo em vista que a quantidade indicada pode variar conforme o consumo prescrito pelo profissional de saúde. 
Incluir a nota a seguir, conforme consta no Power BI da Anvisa:
“Crianças: a quantidade máxima de carotenoides totais varia de acordo com a recomendação de consumo energético por faixa etária: 1324 μg/900 kcal, 1912 μg/1300 kcal e 2332 μg/1600 kcal.”
- Item “hidroximetilbutirato (HMB)”
Alterar a unidade de medida e o limite máximo do hidroximetilbutirato (HMB) para 2,5 g/dia, equivalente a 3,0 g/dia de hidroximetilbutirato de cálcio (CaHMB):
"Hidroximetilbutirato (HMB)  |  g/porção diária recomendada  |  -  |  2,5  |  Para adultos (acima de 19 anos), exceto gestantes e lactantes. O limite de 2,5 g/porção diária recomendada de HMB corresponde a 3 g/dia do composto fonte hidroximetilbutirato de cálcio."</t>
  </si>
  <si>
    <t>- Item “Carotenoides totais”
Segundo aprovação desta d. Agência para o processo de aprovação do ingrediente Mistura de Carotenoides, o ingrediente é fonte de carotenoides para uso em fórmulas para nutrição enteral e a proposta ora enviada está alinhada com a aprovação da condição de uso do ingrediente, conforme consta no Power BI da Anvisa.
- Item “hidroximetilbutirato (HMB)”
Conforme parecer n° 1168890/20-8 da GEARE, que comunica a opinião favorável da Anvisa acerca da segurança de uso do CaHMB, o ingrediente foi aprovado na quantidade diária recomendada máxima de 3 g de CaHMB, que corresponde a 2,5 g de HMB. Tais valores também constam no atual PowerBi de novos ingredientes da Anvisa.
Porém, no texto da CP, o limite máximo foi convertido a g/100 kcal, possivelmente assumindo uma dieta de 2000 kcal/dia.
Tendo em vista que a segurança do ingrediente foi baseada na quantidade diária de uso, e não na quantidade em 100 kcal da fórmula, solicitamos que o limite seja alterado de 0,125 g/100 kcal para 2,5 g/porção diária recomendada.
A base de cálculo para consumo não pode ser considerada 2000kcal conforme estabelecido no anexo II da IN75/2020 para as formulas para nutrição enteral pois os pacientes que utilizam esses produtos podem ter uma necessidade de consumo calórico diário maior e portanto, o limite máximo deste nutriente deve ser considerado por porção diária recomendada conforme o aprovado. Isso reforça o ponto de que para fórmulas enterais não existe estabelecido em regulamentação VDR. Para ilustrar segue um exemplo real de um produto no mercado: 
Porção diária recomendada pelo fabricante: 2 copos de 230ml = 460ml
Em 100ml o produto contém 102kcal, correspondendo a 469,2kcal por 460ml.
Em 102kcal o produto apresenta 0,53g HMB. Desta forma, na porção diária recomendada (469,2kcal) o produto apresenta 2,5g de HMB na porção diária recomendada.</t>
  </si>
  <si>
    <t>ANEXO XIV </t>
  </si>
  <si>
    <t>ANEXO XV </t>
  </si>
  <si>
    <t>a.	Corrigir os limites de 2' Fucosillactose (2-FL) de 0,12 g/100 ml para 0,3 g/100 ml em fórmula pediátricas de nutrição  enteral para lactentes (0-12 meses) e de 0,12g/100ml para 0,364 g/100 ml para fórmula pediátrica de nutrição enteral para crianças de primeira infância (12-36 meses)
b.	Inverter os limites para o ingrediente Sal de sódio de 6’-sialil-lactose (6’-SL) sendo 0,03 para 6-36 meses e 0,04 para 0-6 meses.
c.	Inclusão do ingrediente Lacto-N-teatrose (LNT) com a nota para caso a caso.</t>
  </si>
  <si>
    <t>a.	EFSA publicou nova opinião quanto os limites estabelecidos para 2FL desta faixa etária, a saber: https://efsa.onlinelibrary.wiley.com/doi/epdf/10.2903/j.efsa.2023.8334.
b.	De acordo com o aprovado na RESOLUÇÃO-RE Nº 2.066, DE 24 DE JUNHO DE 2022.
c.	De acordo com o aprovado do DOU RESOLUÇÃO-RE Nº 1.672, DE 19 DE MAIO DE 2022 e de forma a harmonizar o aprovado pelo EFSA https://efsa.onlinelibrary.wiley.com/doi/epdf/10.2903/j.efsa.2019.5907.</t>
  </si>
  <si>
    <t>1) Para  carotenoides totais: excluir:
EXCLUSÃO
Remover as notas "Para crianças de 1 a 8 anos" e o limite máximo de "147,1 ug/100 kcal" / "Para crianças de 9 a 10 anos" e o limite máximo de "145,7 ug/100 kcal", tendo em vista que a quantidade indicada pode variar conforme o consumo prescrito pelo profissional de saúde. 
INCLUSÃO:
Incluir a nota a seguir, conforme consta no Power BI da Anvisa:
Crianças: a quantidade máxima de carotenoides totais varia de acordo com a recomendação de consumo energético por faixa etária: 1324 μg/900 kcal, 1912 μg/1300 kcal e 2332 μg/1600 kcal.
2) Além da lista de ingredientes opcionais, acrescentar como ingrediente opcional todo novo ingrediente aprovado em resolução especifica, envolvendo os probióticos.</t>
  </si>
  <si>
    <t>1) Segundo aprovação desta Agência para o processo de aprovação do ingrediente Mistura de Carotenoides, o ingrediente é fonte de carotenoides para uso em fórmulas para nutrição enteral e a proposta ora enviada está alinhada com a aprovação da condição de uso do ingrediente.
2) Flexibilização de uso de ingredientes recém aprovados.</t>
  </si>
  <si>
    <t>-Item “Carotenoides totais”
Remover as notas "Para crianças de 1 a 8 anos" e o limite máximo de "147,1 ug/100 kcal" / "Para crianças de 9 a 10 anos" e o limite máximo de "145,7 ug/100 kcal"tendo em vista que a quantidade indicada pode variar conforme o consumo prescrito pelo profissional de saúde. 
Incluir a nota a seguir, conforme consta no Power BI da Anvisa:
Crianças: a quantidade máxima de carotenoides totais varia de acordo com a recomendação de consumo energético por faixa etária: 1324 μg/900 kcal, 1912 μg/1300 kcal e 2332 μg/1600 kcal.
- Itens “Lacto-N-neotetraose”, “Sal de sódio de 3’-sialil-lactose”, “Sal de sódio de 6’-sialil-lactose”, “2' Fucosillactose” 
Exclusão desses itens e inclusão de nota de rodapé ao fim da tabela: 
"Adicionalmente ficam autorizados o uso de constituintes constantes do Anexo V, para fórmulas de pediátricas para nutrição enteral que incluam as faixas etárias de 0 - 3 anos de idade"</t>
  </si>
  <si>
    <t>-Item “Carotenoides totais”
Segundo aprovação desta Agência para o processo de aprovação do ingrediente Mistura de Carotenoides, o ingrediente é fonte de carotenoides para uso em fórmulas para nutrição enteral e a proposta ora enviada está alinhada com a aprovação da condição de uso do ingrediente, conforme consta no Power BI.
- Itens “Lacto-N-neotetraose”, “Sal de sódio de 3’-sialil-lactose”, “Sal de sódio de 6’-sialil-lactose”, “2' Fucosillactose” 
Demais constituintes já estão previstos no anexo V (opcionais para formulas infantis) conforme entendimento da ANVISA  no PARECER Nº 0233753/23-7  ("A RDC n. 22/15 não é aplicável para as fórmulas modificadas para nutrição enteral destinadas a crianças menores de três anos. Para tais produtos, aplica-se a RDC n. 42/11, que dispõe sobre o regulamento técnico de compostos de nutrientes para alimentos destinados a lactentes e a crianças de primeira infância.").
A fim também de manter o texto mais limpo, a nota se faz relevante para manter a segurança jurídica e a correta aplicabilidade do texto.</t>
  </si>
  <si>
    <t>ANEXO XVI </t>
  </si>
  <si>
    <t>No anexo XVI  - Alegações nutricionais autorizadas para fórmulas para nutrição enteral – pg 37 do PDF – em que se diz que fórmula isenta de lactose tem que ter o valor de 25mg/100kcal. Nesse sentido, novos valores, considerando que pacientes com intolerância podem consumir até 12g de lactose ao dia sem que apresentem sintomatologia, ainda que alguns poucos pacientes possam ser um pouco intolerantes ao receber até entre 3 a 6g/dia. Contudo, ressalta-se que as dietas enterais dificilmente atingem esses valores. Esse quesito precisa ser considerado, pois diferentemente, das fórmulas para quem tem alergia, em que o conteúdo independe da quantidade, mas sim da presença da lactose, na intolerância a quantidade é o quesito, e como mencionado, as fórmulas enterais para adultos não alcançam sequer os valores que alguns pacientes podem ter sintomatologia. Em adultos, a alergia alimentar é rara.
Envio, em anexo, melhor referência sobre o tema que é o documento do EFSA (similar, na Europa, da Anvisa), o qual tem 2 capítulos sobre o referido posicionamento. Um desses,  associado aos pacientes com intolerância, e a outro relacionada a pacientes com galactosemia. No capítulo da galactosemia, há justamente o valor adotado pela Anvisa (25mg/100kcal) para definir que um produto é isento de lactosemia. Há também alguns estudos locais que dizem as mesmas coisas que estão descritas no EFSA.</t>
  </si>
  <si>
    <t>Exemplificadas acima</t>
  </si>
  <si>
    <t>INCLUSÃO:
Alegações plenamente reconhecidas relativas a vitaminas e minerais</t>
  </si>
  <si>
    <t>Conforme disposto no Guia nº 55/2021, entende-se que as alegações plenamente reconhecidas relativas a vitaminas e minerais e incorporadas ao marco regulatório de suplementos alimentares podem ser extrapoladas para outras categorias de alimentos, desde que o alimento atenda os critérios estabelecidos para ser considerado fonte da respectiva vitamina e/ou mineral. Dito isto, entende-se como uma oportunidade a Consulta Pública em questão a incorporação das alegações plenamente reconhecidas relativas a vitaminas e minerais dispostas na IN nº 28/18.</t>
  </si>
  <si>
    <t>-Inclusão de alegações plenamente reconhecidas relativas a vitaminas e minerais 
- Alegações de vitaminas e minerais – correção do número do Anexo
Nos critérios para uso de alegações de vitaminas e minerais, corrigir “Anexo XI” para “Anexo XII
- Alegações de vitaminas e minerais – inclusão
Nas alegações de vitaminas e minerais, incluir:
"Aumentado  |  Quantidade dos nutrientes acima do limite máximo estabelecido no Anexo XII."
- Alegação de alto teor de vitaminas e minerais - inclusão
Na alegação de alto teor de vitaminas e minerais, incluir:
"Alto teor de / rico em / alto conteúdo  ... (especificar os nutrientes)"</t>
  </si>
  <si>
    <t>-Inclusão de alegações plenamente reconhecidas relativas a vitaminas e minerais 
Contribuindo com a missão da ANVISA ("missão da ANVISA de “promover e proteger a saúde da população brasileira, atuando com excelência científica na regulação dos produtos, serviços e ambientes sujeitos à vigilância sanitária, fomentando o acesso, reduzindo riscos e apoiando o desenvolvimento do país em ação integrada ao Sistema Único de Saúde”), e com a resolução de problemas identificados na AIR de Rotulagem Nutricional ("Foram mapeados diferentes grupos de causas que contribuem para esse problema: (a) a dificuldade de visualização e leitura da tabela nutricional; (b) o conhecimento e tempo exigido para compreensão da tabela nutricional; (c) a dificuldade de comparação do valor nutricional dos alimentos; (d) as confusões geradas sobre a qualidade nutricional do alimento, por motivos diversos que incluem a baixa precisão e abrangência das regras vigentes e inconsistências das informações no rótulo que podem mascarar ou distorcer a qualidade nutricional; e (e) o baixo nível de educação alimentar e nutricional. Nesse sentido, foram diagnosticadas diversas causas raízes de cunho regulatório que explicam esse cenário e que se encontram dentro das competências legais da Anvisa."), apresenta-se a posição abaixo.
As empresas recebem dúvidas periódicas pelo seus Serviços de Atendimento ao Consumidor e Profissionais de Saúde, como por exemplo i) Qual o melhor produto para paciente oncológico com fadiga intensa?; ii) O Produto B poderia ser utilizado por pacientes diabéticos?; iii) Qual produto mais indicado para o um idoso fragilizado com câncer?, entre outras.
Ainda, conforme disposto no Guia nº 55/2021, entende-se que as alegações plenamente reconhecidas relativas a vitaminas e minerais e incorporadas ao marco regulatório de suplementos alimentares podem ser extrapoladas para outras categorias de alimentos, desde que o alimento atenda os critérios estabelecidos para ser considerado fonte da respectiva vitamina e/ou mineral.
Neste sentido, acredita-se que as alegações plenamente reconhecidas contribuiriam no papel da ferramenta "rotulagem" para a prescrição dos alimentos enterais (letramento nutricional).
Dito isto, entende-se como uma oportunidade a Consulta Pública em questão a incorporação das alegações plenamente reconhecidas relativas a vitaminas e minerais dispostas na IN nº 28/18, considerando que esta posição é uma hipótese de baixo impacto, pois a mesma não alterará mérito desta norma.
- Alegações de vitaminas e minerais – correção 
No texto da CP, os critérios para uso de alegações de vitaminas e minerais fazem referência ao Anexo XI, porém, este anexo é relativo aos limites mínimos e máximos de proteínas, lipídios e carboidratos. O Anexo que estabelece os limites mínimos e máximos de vitaminas e minerais para fórmulas para nutrição enteral é o Anexo XII.
- Alegações de vitaminas e minerais – inclusão
Segundo o artigo 34 da RDC 21/2015 (equivalente ao § 1° do inciso III do art. 27 do texto da CP 1242), no caso de fórmulas modificadas, as alegações nutricionais devem ser declaradas no painel principal para descrever as características nutricionais que as diferenciam das fórmulas padrão. Tais características podem contemplar, por exemplo, a presença de vitaminas ou minerais em quantidades superiores aos limites máximos permitidos em fórmulas padrão, que são necessárias em determinadas situações de saúde. Porém, as únicas alegações de vitaminas e minerais permitidas para uso em fórmulas enterais atualmente são “Fonte de”, quando o nutriente está presente em quantidade igual ou superior ao limite mínimo, e “Alto teor de”, quando o nutriente está presente em quantidade igual ou superior a duas vezes o limite mínimo. Nesses termos, a alegação “Alto teor de” não é suficiente para descrever as características nutricionais que diferenciam a fórmula modificada da fórmula padrão, tendo em vista que uma fórmula padrão pode, por exemplo, ter “Alto teor” de todas as vitaminas e minerais sem ser considerada MODIFICADA nestas vitaminas e minerais (ou seja, sem exceder os limites máximos permitidos).
Assim, da mesma forma que o texto em consulta pública incluiu as alegações “reduzido” e “ausência” para contemplar as fórmulas modificadas que possuem vitaminas e minerais em quantidades INFERIORES aos limites mínimos ou que não são adicionadas à formulação, propomos que seja criada uma alegação para contemplar as fórmulas modificadas que possuem vitaminas e minerais em quantidades SUPERIORES aos limites máximos.
- Alegação de alto teor de vitaminas e minerais – inclusão
Trata-se apenas de inclusão dos sinônimos de "Alto teor de" atualmente já previstos para uso nas normas de rotulagem nutricional (IN 75/2020) e de suplementos alimentares (IN 28/2018).</t>
  </si>
  <si>
    <t>Quantidade de lactose inferior a 80 mg / 100 kcal
INCLUSÃO:
Contém Fibras
Alegações plenamente reconhecidas relativas a vitaminas e minerais</t>
  </si>
  <si>
    <t>Dietas enterais não tem adição de leite ou lactose na composição. A lactose presente é residual, fruto da proteína de alta qualidade inclusa no produto (caseinato e whey). Pacientes intolerantes à lactose toleram até 12g como descrito no EFSA. Poucos pacientes são intolerantes a doses menores (3 a 6g). O valor incluso na legislação vigente, a RDC 21/15, foi baseado em pacientes com galactosemia, como descrito no documento do EFSA: Galactosemia é um Erro Inato do Metabolismo e deveria ser cuidado pela legislação de EIM, não na legislação de enteral. Galactosemia não é uma rotina no atendimento aos pacientes em TNE. A decisão pelo teor de 25mg/100kcal e a obrigação em se incluir “contém lactose” na embalagem dos produtos enterais gerou problemas diversos na rotina dos serviços, entre eles, o mais importante: pacientes inseguros (nem sempre intolerantes de fato) e pedindo mudança de produtos para seus tratamentos, gerando problemas nas condutas/prescrições dos HCPs. Enquanto isso, os alimentos em geral nas prateleiras dos supermercados, sendo considerados isentos de lactose com valores acima do descrito na legislação de nutrição enteral. Precisamos de uma revisão do valor, sendo feita a harmonização com a legislação de lactose  ou outros valores condizentes com o fato dos produtos enterais serem isentos de lactose na sua origem; Se nao se necessário, adoção de frase sobre o cuidado em casos de galactosemia para produtos com valores acima de 25mg/100kcal. 
Conforme disposto no Guia nº 55/2021, entende-se que as alegações plenamente reconhecidas relativas a vitaminas e minerais e incorporadas ao marco regulatório de suplementos alimentares podem ser extrapoladas para outras categorias de alimentos, desde que o alimento atenda os critérios estabelecidos para ser considerado fonte da respectiva vitamina e/ou mineral. Dito isto, entende-se como uma oportunidade a Consulta Pública em questão a incorporação das alegações plenamente reconhecidas relativas a vitaminas e minerais dispostas na IN nº 28/18
A empresa gostaria de incluir a possibilidade de se utilizar a informação de FIBRAS na marca do Produto. O uso deste termo na marca pode ser adotado unicamente para diferenciá-la de outra marca de fórmula para nutrição enteral registrada pelas empresas, de composição nutricional muito similar, a qual não tem fibras acrescidas à composição. Mesmo quando a quantidade de fibras presente no produto não atender aos critérios estabelecidos, no anexo de alegações, para o emprego da alegação de FONTE FIBRAS, o uso do radical na marca do produto permite esta diferenciação ao profissional de saúde prescritor.</t>
  </si>
  <si>
    <t>Lactose: Alinhar com os limites utilizados para alimentos em geral (RDC 135, 8/02/2017), onde isento de lactose é igual ou menor que 100mg/100kcal ou considerar limites maiores, associados às recomendações para intolerantes à lactose. Outra possibilidade é permitir que os produtos enterais com residuais baixos de lactose possam ser chamados de "Clinicamente isentos de lactose", como ocorre em vários países, como por exemplo na Europa;
Energia - Utilizar os termos usuais dos profissionais de saúde na sua rotina: Normocalórico, Hipocalórico e hipercalórico
Fibras - considerar fonte de fibras para produtos com 1g/100kcal</t>
  </si>
  <si>
    <t>Lactose: O limite atual imposto de 25mg/100Kcal está relacionado à pacientes com galactosemia, cuja condição é um Erro Inato do Metabolismo. Esse valor consta no documento do EFSA sobre o tema. A galactosemia não é uma condição de rotina na terapia nutricional enteral. Esse limite tem atrapalhado a prescrição dos profissionais de saúde, na medida que produtos hiperproteicos e com proteínas de alto valor biológico, com indicações clínicas importantes, possuem valores acima desse limite e precisam incluir em suas embalagens que é um produto que "contém lactose". Atualmente há um público leigo ávido por pesquisas no google e que se auto diagnosticam e que não aceitam produtos com essa condição, pois acham que são intolerantes à lactose ou ouviram alguém na internet dizer que lactose é ruim. Isso acaba gerando assim mudanças em prescrições por produtos inferiores, pois nem sempre aceitam a experiência do profissional de saúde. E esses mesmos produtos, conhecidos há mais de 20 anos, sempre foram considerados clinicamente isentos de lactose, pois os níveis de lactose são muito baixos. Além disso, todos os artigos científicos nacionais ou internacionais sobre a lactose deixam claro que a maioria dos intolerantes à lactose toleram até 12g de lactose por dia e alguns poucos toleram 3 a 6g/dia. Os produtos enterais possuem teores bastante abaixo desses valores. Além disso, atualmente há legislação de produtos destinados à Erros Inatos do Metabolismo, onde podem ser inseridos limites para essa população, e ainda assim, se houver dúvidas sobre essa população, é possível colocar uma frase de advertência no rótulo dos produtos enterais para essa população quando o produto tiver um valor acima de 25mg/100kcal.
Energia - Os profissionais de saúde não usam o termo "Fórmula com densidade energética normal, alta ou baixa"...em suas prescrições, utilizam os termos "normocalórica, hipercalórica ou hipocalórica". Assim harmoniza a prescrição do profissional de saúde com a informação no rótulo do produto, facilitando a compreensão do paciente.
Fibras - As dietas enterais são utilizadas em maior volume que os alimentos convencionais do mercado. Portanto, um produto hipercalórico que possui 15g por litro, atinge as necessidades de fibras ao paciente que habitualmente utilizam cerca de 1 litro e meio por dia. No entanto, devido ao valor para um alimento fonte ser 1,5g/100kcal, esse produto hipercalórico acaba não sendo considerado fonte de fibras e, muitas vezes, não podem usar na sua marca o termo "fibras" para o diferenciar de outro produto com o mesmo aporte calórico, mas sem fibras. E isso é muito importante, pois o profissional de saúde precisa saber quando um produto tem ou não fibras na sua composição, e nem sempre ele está com o produto e o rótulo para conferir a tabela nutricional, atrapalhando a sua prescrição a pacientes e gerando riscos aos mesmos;</t>
  </si>
  <si>
    <t>Data de envio</t>
  </si>
  <si>
    <t>ID da resposta</t>
  </si>
  <si>
    <t>Nome do Respondente</t>
  </si>
  <si>
    <t>Qual a origem da sua contribuição?</t>
  </si>
  <si>
    <t>Em qual unidade da federação?</t>
  </si>
  <si>
    <t>A sua contribuição será feita em nome de uma pessoa física ou uma pessoa jurídica?</t>
  </si>
  <si>
    <t>Nome da instituição:</t>
  </si>
  <si>
    <t>Qual o CNPJ da instituição que você representa?</t>
  </si>
  <si>
    <t>Qual é o seu segmento?</t>
  </si>
  <si>
    <t>Qual é o seu segmento? [Outros]</t>
  </si>
  <si>
    <t>Em qual desses segmentos você se identifica como setor regulado?</t>
  </si>
  <si>
    <t>Qual é o seu segmento? [Outros]2</t>
  </si>
  <si>
    <t>Qual a sua profissão?</t>
  </si>
  <si>
    <t>Você é a favor desta proposta de norma?</t>
  </si>
  <si>
    <t xml:space="preserve">Se desejar, detalhe sua opinião:  Atenção: este espaço serve para o participante comentar, do ponto de vista particular, a proposta normativa que está em consulta pública. Por se tratar de comentários de cunho pessoal, sem argumentação ou evidências, não </t>
  </si>
  <si>
    <t>Ementa - Proposta de alteração:</t>
  </si>
  <si>
    <t>Ementa - Justificativa/comentários:</t>
  </si>
  <si>
    <t>Art. 1º - Proposta de alteração:</t>
  </si>
  <si>
    <t>Art. 1º - Justificativa/comentários:</t>
  </si>
  <si>
    <t>Art. 2º - Proposta de alteração:</t>
  </si>
  <si>
    <t>Art. 2º - Justificativa/comentários:</t>
  </si>
  <si>
    <t>Art. 3º - Proposta de alteração:</t>
  </si>
  <si>
    <t>Art. 3º - Justificativa/comentários:</t>
  </si>
  <si>
    <t>Art. 4º - Proposta de alteração:</t>
  </si>
  <si>
    <t>Art. 4º - Justificativa/comentários:</t>
  </si>
  <si>
    <t>Art. 5º - Proposta de alteração:</t>
  </si>
  <si>
    <t>Art. 5º - Justificativa/comentários:</t>
  </si>
  <si>
    <t>Art. 6º - Proposta de alteração:</t>
  </si>
  <si>
    <t>Art. 6º - Justificativa/comentários:</t>
  </si>
  <si>
    <t>Art. 7º - Proposta de alteração:</t>
  </si>
  <si>
    <t>Art. 7º - Justificativa/comentários:</t>
  </si>
  <si>
    <t>Art. 8º - Proposta de alteração:</t>
  </si>
  <si>
    <t>Art. 8º - Justificativa/comentários:</t>
  </si>
  <si>
    <t>Art. 9º - Proposta de alteração:</t>
  </si>
  <si>
    <t>Art. 9º - Justificativa/comentários:</t>
  </si>
  <si>
    <t>Art. 10 - Proposta de alteração:</t>
  </si>
  <si>
    <t>Art. 10 - Justificativa/comentários:</t>
  </si>
  <si>
    <t>Art. 11 - Proposta de alteração:</t>
  </si>
  <si>
    <t>Art. 11 - Justificativa/comentários:</t>
  </si>
  <si>
    <t>Art. 12 - Proposta de alteração:</t>
  </si>
  <si>
    <t>Art. 12 - Justificativa/comentários:</t>
  </si>
  <si>
    <t>Art. 13 - Proposta de alteração:</t>
  </si>
  <si>
    <t>Art. 13 - Justificativa/comentários:</t>
  </si>
  <si>
    <t>Art. 14 - Proposta de alteração:</t>
  </si>
  <si>
    <t>Art. 14 - Justificativa/comentários:</t>
  </si>
  <si>
    <t>Art. 15 - Proposta de alteração:</t>
  </si>
  <si>
    <t>Art. 15 - Justificativa/comentários:</t>
  </si>
  <si>
    <t>Art. 17 - Proposta de alteração:</t>
  </si>
  <si>
    <t>Art. 17 - Justificativa/comentários:</t>
  </si>
  <si>
    <t>Art. 18 - Proposta de alteração:</t>
  </si>
  <si>
    <t>Art. 18 - Justificativa/comentários:</t>
  </si>
  <si>
    <t>Art. 19 - Proposta de alteração:</t>
  </si>
  <si>
    <t>Art. 19 - Justificativa/comentários:</t>
  </si>
  <si>
    <t>ANEXO I - Proposta de alteração:</t>
  </si>
  <si>
    <t>ANEXO I - Justificativa/comentários:</t>
  </si>
  <si>
    <t>ANEXO II - Proposta de alteração:</t>
  </si>
  <si>
    <t>ANEXO II - Justificativa/comentários:</t>
  </si>
  <si>
    <t>ANEXO III - Proposta de alteração:</t>
  </si>
  <si>
    <t>ANEXO III - Justificativa/comentários:</t>
  </si>
  <si>
    <t>ANEXO IV - Proposta de alteração:</t>
  </si>
  <si>
    <t>ANEXO IV - Justificativa/comentários:</t>
  </si>
  <si>
    <t>ANEXO V - Proposta de alteração:</t>
  </si>
  <si>
    <t>ANEXO V - Justificativa/comentários:</t>
  </si>
  <si>
    <t>ANEXO VI - Proposta de alteração:</t>
  </si>
  <si>
    <t>ANEXO VI - Justificativa/comentários:</t>
  </si>
  <si>
    <t>ANEXO VII - Proposta de alteração:</t>
  </si>
  <si>
    <t>ANEXO VII - Justificativa/comentários:</t>
  </si>
  <si>
    <t>ANEXO VIII - Proposta de alteração:</t>
  </si>
  <si>
    <t>ANEXO VIII - Justificativa/comentários:</t>
  </si>
  <si>
    <t>ANEXO IX - Proposta de alteração:</t>
  </si>
  <si>
    <t>ANEXO IX - Justificativa/comentários:</t>
  </si>
  <si>
    <t>ANEXO X - Proposta de alteração:</t>
  </si>
  <si>
    <t>ANEXO X - Justificativa/comentários:</t>
  </si>
  <si>
    <t>ANEXO XI - Proposta de alteração:</t>
  </si>
  <si>
    <t>ANEXO XI - Justificativa/comentários:</t>
  </si>
  <si>
    <t>ANEXO XII - Proposta de alteração:</t>
  </si>
  <si>
    <t>ANEXO XII - Justificativa/comentários:</t>
  </si>
  <si>
    <t>ANEXO XIII - Proposta de alteração:</t>
  </si>
  <si>
    <t>ANEXO XIII - Justificativa/comentários:</t>
  </si>
  <si>
    <t>ANEXO XIV - Proposta de alteração:</t>
  </si>
  <si>
    <t>ANEXO XIV - Justificativa/comentários:</t>
  </si>
  <si>
    <t>ANEXO XV - Proposta de alteração:</t>
  </si>
  <si>
    <t>ANEXO XV - Justificativa/comentários:</t>
  </si>
  <si>
    <t>ANEXO XVI - Proposta de alteração:</t>
  </si>
  <si>
    <t>ANEXO XVI - Justificativa/comentários:</t>
  </si>
  <si>
    <t>Referências bibliográficas:</t>
  </si>
  <si>
    <t>Você considera que a proposta de norma possui impactos:</t>
  </si>
  <si>
    <t> Descreva aqui os impactos positivos:</t>
  </si>
  <si>
    <t>Descreva aqui os impactos negativos:</t>
  </si>
  <si>
    <t>2024-04-05 11:08:36</t>
  </si>
  <si>
    <t>Mariele Anger</t>
  </si>
  <si>
    <t>Nacional</t>
  </si>
  <si>
    <t>Rio Grande do Sul - RS</t>
  </si>
  <si>
    <t>Outros</t>
  </si>
  <si>
    <t>Trabalhava com alimentação infantil, com marca registrada, mas encerrei as atividades pois concorria com muitas marcas sem registro e sem fiscalização.</t>
  </si>
  <si>
    <t>Sim</t>
  </si>
  <si>
    <t>A principal queixa quando precisei fazer o registro dos meus produtos é chamá-los de SOPINHA e PAPINHA.
Seguindo orientações de pediatras atualizados, bem como o guia Alimentar Para Crianças Brasileiras Menores de 2 anos de Idade, a textura (apenas amassada, sem ser liquidificada ou coada e, ainda, com ingredientes separados), tínhamos diferentes pratinhos com preparações como: (1) risoto de beterraba + (2) feijao mexido. Apresentados no mesmo pote, mas de forma separada, chamar o prato de SOPINHA de risoto com feijao mexido causava confusão nos clientes.
Pois não era uma sopinha. Eram apresentações separadas, sem ingredientes líquidos.
Sugestão: "amassadinho", "pratinho" ou algo que se refira a uma preparação mais próxima do que é exigido.</t>
  </si>
  <si>
    <t>Guia Alimentar para Crianças Brasileiras Menores de 2 anos (pg.174): No entanto, o alimento não deve se desfazer ou desmanchar. Quando os alimentos estão cozidos, mas permanecem com textura macia, cores vibrantes, bonitas e atraentes, é sinal de que o ponto de cozimento está ótimo.
Guia Alimentar para Crianças Brasileiras Menores de 2 anos (pg.73):Por que evitar as papinhas indust rializadas para alimentar a criança? Apesar de as marcas mais vendidas não apresentarem aditivos em sua composição, elas não devem fazer parte da alimentação das crianças por vários motivos: • suas texturas não favorecem o desenvolvimento da mastigação, mesmo havendo diferença de consistência para as diversas idades;</t>
  </si>
  <si>
    <t>Negativos</t>
  </si>
  <si>
    <t>Especificamente sobre a PORTARIA Nº 34, DE 13 DE JANEIRO DE 1998 
Nomenclatura Sopinha, Papinha e Purê estão diferentes das exigidas pelos pediatras (refeições com ingredientes separados, sem serem liquificadas...)
Manutenção dos suquinhos, não recomendado para a primeira infância -  a Academia Americana de Pediatria recomenda o consumo de sucos apenas a partir do primeiro ano de vida.</t>
  </si>
  <si>
    <t>2024-04-18 15:50:38</t>
  </si>
  <si>
    <t>FERNANDA SILVA FERREIRA</t>
  </si>
  <si>
    <t>Minas Gerais - MG</t>
  </si>
  <si>
    <t>Cidadão ou consumidor</t>
  </si>
  <si>
    <t>Positivos</t>
  </si>
  <si>
    <t>Será mais seguro para nossas crianças e adolescentes, em face da epidemia de obesidade e aumento de doenças crônicas não transmissíveis.</t>
  </si>
  <si>
    <t>2024-04-18 18:11:08</t>
  </si>
  <si>
    <t>Maíra Iantorno Klotz</t>
  </si>
  <si>
    <t>Paraná - PR</t>
  </si>
  <si>
    <t>É inadimissivel que os produtos infantis, como leite em pó e cereais matinais, tenham tanto açúcar, quando este composto não é indicado na primeira infância. Na Europa e América do Norte, produtos do nosso dia a dia como Ninho e Mucilon são sem açúcar de forma a proporcionar uma infância saudável às crianças. Precisamos seguir as mesmas regras para fazermos parte do lado certo da história.</t>
  </si>
  <si>
    <t>Alimentos mais saudáveis geram crianças mais saudáveis</t>
  </si>
  <si>
    <t>2024-04-18 18:57:10</t>
  </si>
  <si>
    <t>Guilherme Afonso Rosas Andrade Lima</t>
  </si>
  <si>
    <t>São Paulo - SP</t>
  </si>
  <si>
    <t>Profissional de saúde</t>
  </si>
  <si>
    <t>O consumo de açúcar nos primeiros dois anos de idade trará transtornos e custos enormes ao indivíduo ou à rede pública em seus anos subsequentes de vida, seja pela necessidade de tratamento de doenças crônicas, como diabetes mellitus ou obesidade, quanto para doenças agudas, como cardiovasculares (IAM e AVE). Não é ético e não se pode deixar que empresas sejam livres para ditar o quanto de açúcar os pequenos farão uso; isso deve ser determinado pelos estudiosos e especialistas no assunto, com atuação em saúde pública, como forma de proteger as crianças de possíveis adicções facilmente preveníveis.</t>
  </si>
  <si>
    <t>https://www.sbp.com.br/fileadmin/user_upload/ARTIGO_ALIMENTACAO_SAUDAVEL_NA_INFANCIA_E_ADOLESCENCIA_DC_nutro_e_AM.pdf</t>
  </si>
  <si>
    <t>Impedir futuras adicções em açúcar e derivados nos primeiros anos de vida.</t>
  </si>
  <si>
    <t>2024-04-18 19:53:49</t>
  </si>
  <si>
    <t>Aline Dutra Ramos</t>
  </si>
  <si>
    <t>Rio de Janeiro - RJ</t>
  </si>
  <si>
    <t>Melhora dos parâmetros metabólicos de crianças graças a menor quantidade de açúcar nos alimentos.
Melhor educação do paladar, ajudando em escolhas alimentares de produtos menos doces ou açucarados desde a infância.</t>
  </si>
  <si>
    <t>2024-04-18 21:17:27</t>
  </si>
  <si>
    <t>Dandara Carvalho Scheffer</t>
  </si>
  <si>
    <t>A proposta é não só de grande importância como também é essencial para melhorar a qualidade de fórmulas e alimentos destinados as crianças, auxiliando no combate as principais doenças desencadeadas por uma má alimentação, tais como obesidade, diabetes e hipertensão, doenças endêmicas em nosso país. Visto que a OMS e a SBP preconizam a exclusão de açúcares para a primeira infância e o consumo moderado ao longo de toda a vida, é crucial que existam legislações capazes de defender e colaborar com o mesmo posicionamento destes órgãos de saúde, tornando os produtos infantis vendidos no Brasil isentos de açúcares, adoçantes e até mesmo restringindo aditivos alimentares.</t>
  </si>
  <si>
    <t>Guia alimentar para crianças brasileiras menores de 2 anos, Ministério da Saúde, 2019.</t>
  </si>
  <si>
    <t>Melhora da qualidade nutritiva de alimentos ultraprocessados disponíveis para bebês e crianças. 
Diminuição do consumo alimentar de açúcar na primeira infância o que consequentemente gera mudanças de hábitos alimentares para a vida toda.
Redução do paladar adaptado somente ao sabor doce/adoçado, melhorando a aceitação de outros alimentos.
Redução a longo prazo do desenvolvimento de doenças crônicas não transmissíveis na nossa população, visto que o consumo de ultraprocessados ricos em açúcares, sódio e aditivos alimentares esta altamente correlacionado com o aparecimento de diabetes, hipertensão, obesidade e câncer.</t>
  </si>
  <si>
    <t>2024-05-21 14:49:37</t>
  </si>
  <si>
    <t>Jessica Tortora Herrero Joao</t>
  </si>
  <si>
    <t>Pessoa Jurídica</t>
  </si>
  <si>
    <t>Setor regulado: empresa ou entidade representativa</t>
  </si>
  <si>
    <t/>
  </si>
  <si>
    <t>1. Tabela 1, vitaminas, fonte de ácido fólico: L-METILFOLATO DE CÁLCIO -&gt; Inclusão de fórmulas infantis e de seguimento para lactentes e crianças de primeira infância de forma a alinhar com o CODEX.
2. Tabela 1, vitaminas, fontes de vitamina K1: Incluir CAS number da Fitonadiona (CAS 81818-54-4).
3. Tabela 1, outras substancias, fontes de ARA: Inclusão de fórmulas para nutrição pediátrica.
4. Tabela 1, outras substancias, fontes de oligossacarídeos: Incluir:
- SAL DE SÓDIO DE 3'-SIALIL-LACTOSE (3'-SL) OBTIDO POR FERMENTAÇÃO MICROBIANA por meio da ESCHERICHIA COLI K-12 DH1 MAP425  
- SAL DE SÓDIO DE 6'-SIALIL-LACTOSE (6'-SL) OBTIDO POR FERMENTAÇÃO MICROBIANA por meio da ESCHERICHIA COLI K-12 (DH1) MDO MAP265  
Ambos aprovados para as categorias fórmulas infantis para lactentes, fórmulas infantis de seguimento para lactentes e crianças de primeira infância, fórmulas infantis para necessidades dietoterápicas específicas, fórmulas pediátricas para nutrição enteral, alimentos à base de cereais para lactentes e crianças de primeira infância
5. Tabela 1, outras substancias, fontes de oligossacarídeos: Corrigir na terceira coluna para os ingredientes 
- 2-O-Fucosil-lactose obtida por fermentação microbiana por meio da Escherichia coli K-12 SCR6 
- 2-O-Fucosil-lactose obtida por fermentação microbiana por meio da Escherichia coli K-12 (DH1) MAP1001d 
- Lacto-N-neotetraose (LNnT) obtida por fermentação microbiana por meio da Escherichia coli K-12 MP572
Incluindo a categoria fórmulas de seguimento para lactentes e crianças de primeira infância.
6. Tabela 1, outras substancias, fontes de oligossacarídeos: Corrigir na terceira coluna para o ingrediente:
- Lacto-N-Tetraose (LNT) obtido por fermentação microbiana por meio da Escherichia coli K-12 (DH1) MDO MP813 
Incluindo a categoria fórmulas infantis de seguimento para crianças de primeira infância.
7. Tabela 2, vitaminas, fontes de vitamina D: Incluir Calcidiol obtido de Saccharomyces cerevisiae, CAS number 63283-36-3 para nutrição enteral.
8. Tabela 2, vitaminas, fontes de vitamina K1: Incluir CAS number da Fitonadiona (CAS 81818-54-4).
9. Tabela 2, outras substâncias, fontes de DHA: Inclusão do ingrediente fonte de DHA = “Óleo de microalgas Schizochytrium sp com DHA” e “Óleo de microalga Schizochytrium sp ATCC PTA-9695 com DHA”.
10. Tabela 2, outras substâncias, fontes de oligossacarídeos: Incluir:
- SAL DE SÓDIO DE 3'-SIALIL-LACTOSE (3'-SL) OBTIDO POR FERMENTAÇÃO MICROBIANA por meio da ESCHERICHIA COLI K-12 DH1 MAP425  
- SAL DE SÓDIO DE 6'-SIALIL-LACTOSE (6'-SL) OBTIDO POR FERMENTAÇÃO MICROBIANA por meio da ESCHERICHIA COLI K-12 (DH1) MDO MAP265 
- 2-O-Fucosil-lactose obtida por fermentação microbiana por meio da Escherichia coli K-12 (DH1) MAP1001d</t>
  </si>
  <si>
    <t>Maior clareza dos limites de composição e ingredientes aprovados a aplicação.</t>
  </si>
  <si>
    <t>2024-05-22 19:04:20</t>
  </si>
  <si>
    <t>Juliana Pires Mattos</t>
  </si>
  <si>
    <t>Tenho outra opinião</t>
  </si>
  <si>
    <t>Prezados boa tarde, temos diariamente diversos questionamentos de familiares e profissionais de saúde devido a mudança da quantitativo de lactose nos produtos de dieta enteral e suplementação da RDC 21 no que se diz ao teor de lactose e o claim "isento de lactose", alguns laboratórios trabalham com fontes nobres de protina, ou seja, de alto valor biológico (proteínas do leite), o que é preferencial no que se tange a recuperação de massa magra por conter altas doses de leucina. Com a mudança de rotulagem do anexo XVI onde se limita numa fórmula enteral ou num suplemento nutricional limite inferior a 25 mg/100kcal, torna-se inviável o rótulo se manter "isento de lactose", com isso, atrapalha o dia a dia dentro dos hospitais e nos atendimentos particulares, onde precisamos parar e dedicar tempo, curto no nosso dia a dia, para explicar o motivo do rótulo conter o "contém lactose" e explicar que o paciente não possuindo a  doença galactosemia ele não terá prejuízo clínico nem nenhum outro sintoma se se tratar de paciente Intolerante à lactose. O que infelizmente, mesmo com nossos argumentos e demanda de tempo, não conseguimos manter o tratamento e precisamos trocar a fórmula enteral por um com proteína inferior, que trará pior desfecho clínico, pois no rótulo diz que "contém lactose", mas sabemos que são apenas traços, residuais de lactose pela fórmula enteral ter em sua composição proteínas do leite, que é extamaente o que precisamos para o tratamento clínico do paciente. Minha sugestão seria excluir a doença galactosemia desse anexo, sendo assim a quantidade de lactose permitida poderia retornar aos parâmetros antigos ou então que na embalagem venha escrita se a dosagem for acima de 25mg/100Kcal assim "contra indicado para pacientes com galactosemia". Temos evidências científica que comprovam que o paciente com intolerância à lactose pode consumir até 12g de lactose por dia, nunca uma dieta enteral ou um suplemento chegará a esse quantitativo. Alguns paciente intolerantes à lactose possuem sintomas com 6g de lactose, e volta a dizer, as dietas enteral e suplementos não chegam a esse quantitativo por dia.</t>
  </si>
  <si>
    <t>Positivos e negativos</t>
  </si>
  <si>
    <t>Dar segurança ao profissional que faz as prescrições e ao paciente que recebe sua dieta enteral ou suplemento.</t>
  </si>
  <si>
    <t>Neste caso, causar confusão e insegurança dos familiares, cuidadores e profissionais de saúde devido a um limite inferior para galatosemia que está dentro de nutrição enteral. Sendo que o paciente que tem galactosemia sabe desta doença ao nascimento, pois trata-se de um erro inato do metabolismo, não sendo pertinente ter um limite tão baixo quando se trata de intolerância à lactose, visto que os estudos mostram que paciente intolerantes podem consumir até 12g de lactose/dia (EFSA).</t>
  </si>
  <si>
    <t>2024-06-18 16:38:59</t>
  </si>
  <si>
    <t>Thaís Castro Marques de Oliveira</t>
  </si>
  <si>
    <t>Diante da recomendação de lactose na RDC 21 DE 13 DE Maio de 2025, em que destaca no anexo XVI - ALEGAÇÕES NUTRICIONAIS AUTORIZADAS PARA FÓRMULAS PARA NUTRIÇÃO ENTERAL. Em relação aos carboidratos , consideram: Sem lactose, não contém lactose ou isento de lactose, a Quantidade de lactose inferior a 25mg/100 kcal.
Sabendo que esta legislação foi baseada em atender pacientes com erros inatos do metabolismo, os quais são minuciosamente atendidos com dietas especificas para tratar as especificidades que compreendem sua patologia de base .
Entendendo estas especificidades, e focando na recomendação de lactose, com a alegação da lactose com o valor de 25mg/100kcal. Esta recomendação é direcionada ao paciente com galactosemia, que é um erro inato do metabolismo, o qual este para esta patologia a restrição é necessária e eficaz. 
Mas vale lembrar que de acordo com vários órgãos internacionais, quantidades de lactose superiores ao descrito pela ANVISA, sao autorizados em outros países com a alegação “Clinicamente Isento de Lactose”, pois entende-se que ao utilizarmos fontes proteicas como caseinato ou proteína do soro do leite em fórmulas como as enterais, fica impossível do ponto de vista tecnológico, manter níveis tão baixos e/ou próximos de “zero”. Isso porque esses ingredientes possuem um residual de nutrientes do leite, sendo um deles a lactose.
Por isso, como vimos acima, o comitê cientifico do EFSA conclui que a ingestão diária de até 12g de lactose ao dia é tolerável e não apresenta sintomatologia. Diante disso, conclui-se que  de acordo com esta legislação não pode ser usado as alegações de „isento de lactose“ nos rótulos de alguns produtos da linha de enteral, seguindo estritamente o que prevê a legislação do Brasil, mas isso não significa que o produto seja improprio para consumo ou proibido pela ANVISA, a qual vem nos concedendo ou renovando os registros para a linha normalmente. E do ponto de vista científico, fica claro que os produtos poderão ser utilizados para pacientes usuários de dietas enterais e suplementos, sem qualquer consequência a sua condição clínica. 
Portanto peço que revejam esta alegação, visto que na pratica temos que ficar respondendo argumentações infundadas de profissionais e pessoas leigas. 
Essa diferença na rotulagem fará toda a diferença na conduta e pratica clinica na utilização de dieta enteral e suplementos .</t>
  </si>
  <si>
    <t>Heyman MB: Lactose intolerance in infants, children and adolescentes. Pediatrics 2006, 118:1279-1286.
Bhatnagar S, Aggarwal R: Lactose intolerance. BMJ 2007, 334:1331-1332.
Hertzeler SR, Huynh BC, Savaiano DA: How much lactose is low lactose? J Am Diet Assoc 1996, 96:243-246.
EFSA (European Food Safety Authority): Scientific Opinion on lactose thresholds in lactose intolerance and
galactosemia. The EFSA Journal 2010, 8:1777.
Jarvien RMK, Loukaskorpi M et al. Tolerance of syntomatic lacrose malabsorbers to lactose in milk
chocolate. European Journal of Clinical Nutrition 2003, 57:701-705.
Vesa, TH, Korpela RA, Sahi T. Tolerance to small amounts of lactose in lactose maldigesters. Am J Clin Nutr
1996, 64:197-201.
Wang Y, Harvey CB, Hollox EJ et al. The genetically programmed down – regulation of lactase in children.
Gastroenterology. 1998; 114:1230-6.
Ojetti V, Nucera G, Migneco A. et al. High prevalence of Celiac Disease in patients with lactose intolerance.
Digestion. 2005;71:106-110.
Tursi A, Brandinamarte G, et al. Transient lactose malabsorption in patients affected by symptomatic
uncomplicated diverticular disease of the colon. Dig Dis Sci. 2006;51:461-5.
Labayen I, Forga L, Gonzalez A. et al. Relationship between lactose digestion, gastrointestinal transit time
and symptoms in lactose malabsorbers after dairy consumption. Alimen Pharmacol Ther. 2001;15:543-9.
Arola H, Tamm A. Metabolism of lactose in the human body. Scand J Gastroenterol. 1994;29:21-5.
Langman JM, Rowland R. Activity of duodenal dissaccharidases in relation to normal and abdominal
mucosal morphology. J Clin Pathol. 1990; 43:537-40.
Romagnuolo J, Schiller D et al. Using Breath tests wisely in a gastroenterology practice: na evidence –
based review of indications and pitfalls in interpretation. Am J Gastroenterol, 2002;97:1113-26.
He T, Priebe MG et al. Colonic fermentation may play a role in lactose intolerance in humans. J Nutr.
2006;136-58-63.
Semrad CE, Powell DW. Approach to the patiente with diarrhea and malabsorption. In: Goldman L,
Ausiello D. editors. Cecil medicine. 2008;1019-42.
Matthews SB et al. Neuromuscular symptoms associated with lactose intolerance. Lancet. 2000; 356:511.
Matthews SB, Waud JP, et al. Systemic lactose intolerance: a new perspective on na old problem. Postgrad
Med J. 2005;81:167-73.
14
Stefano M, Veneto G, Malservisi S. et al. Lactose malabsorption and intolerance and peak bone mass.
Gastroenterology. 2002; 122:1793-9.
Vonk RJ, Priebe MG. Et al. Lactose intolerance: analysis of underlying factors. Eur J Clin Invest. 2003;33:70-
5.</t>
  </si>
  <si>
    <t>Respaldo junto a legislação para indicação dos produtos com segurança e confiança</t>
  </si>
  <si>
    <t>2024-06-21 14:13:33</t>
  </si>
  <si>
    <t>VERÔNICA MASCHI</t>
  </si>
  <si>
    <t>Outro</t>
  </si>
  <si>
    <t>consultoria</t>
  </si>
  <si>
    <t>Nutricionista</t>
  </si>
  <si>
    <t>A publicação desta norma visa a simplificação do arcabouço regulatório.</t>
  </si>
  <si>
    <t>2024-06-24 08:37:08</t>
  </si>
  <si>
    <t>Maria Isabel Toulson Davisson Correia</t>
  </si>
  <si>
    <t>Profissional de saúde e pesquisador ou membro da comunidade. Atualmente, também presidente da SBNPE</t>
  </si>
  <si>
    <t>Há ponto importante que não está mencionado em nenhum dos itens: , é a importância de na rotulagem das dietas ser descrita exatamente para todos os nutrientes não apenas em valores porcentuais. Logo,  em vez de dizer 25% de proteínas, manter esta descrição, mas acrescenter, sendo 10% de proteína do soro do leite, 5% de colágeno, e 10% de proteína de soja. Os valores nutricionais e de preço variam de acordo com a origem da proteína. Infelizmente, isso é mal usado e mal explicado.
Logo, no rótulo de um produto vem 15g de proteínas  com  hidrolisado de colagénio, leite (quantos % de cada); Hidratos de carbono: xarope de glicose, sacarose (Quantos % de cada?) Lípidos: óleos vegetais (quais?) ou ainda, outro exemplo, valor energético 240 kcal = 1008 kJ; Carboidratos 30 g, dos quais: Açúcares 16 g (quais?); Proteínas 9,8 g (quais?); Gorduras totais 9,0 g, das quais: Gorduras saturadas 0,9 g; Gorduras trans 0 g; Gorduras monoinsaturadas 5,3 g; Gorduras poli-insaturadas 2,8 g;     Ômega 6 2,2 g;   Ômega 3 0,4 g; Colesterol 6,0 mg; Fibra alimentar 0 g. Ou seja, somente há melhor descrição para as gorduras, mesmo assim, sem indicar a fonte. O rótulo precisa ser absolutamente completo.</t>
  </si>
  <si>
    <t>1 - Scientific Opinion on lactose thresholds in lactose intolerance and galactosaemia. EFSA Panel on Dietetic Products, Nutrition and Allergies (NDA)
https://efsa.onlinelibrary.wiley.com/doi/pdf/10.2903/j.efsa.2010.1777
2 - Lactose em alimentos industrializados: avaliação da disponibilidade de informação de quantidade. 
https://www.scielo.br/j/csc/a/4Qh3Rd46QRJky4nnvqWHrPk/abstract/?lang=pt
3 - Lactose intolerance: what is a correct management?
https://www.scielo.br/j/ramb/a/9PLyzGtMjtSGNHFdKnGC9Jx/
4 - Intolerância à lactose: mudança de paradigmas com a biologia molecular
https://www.scielo.br/j/ramb/a/LzYNt4zJkPy4rMznyctzRwM</t>
  </si>
  <si>
    <t>Uniformização de definições.</t>
  </si>
  <si>
    <t>2024-06-24 16:51:01</t>
  </si>
  <si>
    <t>Ana Maria Thomaz Maya Martins</t>
  </si>
  <si>
    <t>Distrito Federal - DF</t>
  </si>
  <si>
    <t>Entidade de defesa do consumidor ou associação de pacientes</t>
  </si>
  <si>
    <t>Unificação de documentos e intruções existentes sobre o tema e possibilidade de melhora da qualidade dos produtos ofertados para as crianças, a partir de direcionamento da Anvisa.</t>
  </si>
  <si>
    <t>Caso essa Instrução Normativa não esteja adequada às recomendações oficiais do Ministério da Saúde, especialmente o Guia Alimentar para crianças brasileiras menores de 2 anos) para promoção e proteção do aleitamento materno e da alimentação adequada e saudável, incluindo a introdução à alimentação, esse material pode prejudicar a saúde e o desenvolvimento das crianças brasileiras.</t>
  </si>
  <si>
    <t>2024-06-26 13:21:01</t>
  </si>
  <si>
    <t>Kathia Farias Schmider</t>
  </si>
  <si>
    <t>Oportunidade de revisão e atualização da legislação.</t>
  </si>
  <si>
    <t>2024-06-25 09:15:53</t>
  </si>
  <si>
    <t>Alexandre Novachi</t>
  </si>
  <si>
    <t>O setor entende que a consolidação das normas e atualização de acordo com práticas atualmente reconhecidas pela Anvisa é de grande importância para que haja padronização e clareza. Para isso, é importante considerar o alinhamento das informações dos produtos que compõe essa CP nos Anexos com a ferramenta Power BI da Anvisa, incluindo os constituintes já aprovados pela Agência com seus limites pré-estabelecidos, evitando duplicidade de interpretações e valores divergentes entre Power BI e Instrução Normativa.</t>
  </si>
  <si>
    <t>2024-06-25 17:37:04</t>
  </si>
  <si>
    <t>Maria Cecília Cury Chaddad</t>
  </si>
  <si>
    <t>A modernização da legislação se mostra mais que necessária.</t>
  </si>
  <si>
    <t>Há que se adotar estratégias para que a não recomendação da oferta de açúcar adicionado a menores de 2 anos seja respeitada.</t>
  </si>
  <si>
    <t>2024-06-25 22:18:23</t>
  </si>
  <si>
    <t>Claudia Tomiyama Mizushima</t>
  </si>
  <si>
    <t>Atualização e harmonização de critérios entre as legislações vigentes.</t>
  </si>
  <si>
    <t>Possíveis impactos negativos devido a unificação e harmonização das normativas, por exemplo em uma situação em que um requerimento atualmente previsto e que possa não ter sido considerado e identificado durante o processo de Consulta Pública.</t>
  </si>
  <si>
    <t>2024-06-25 22:59:53</t>
  </si>
  <si>
    <t>Camila Gimenes Paulineli</t>
  </si>
  <si>
    <t>A norma da ANVISA apresenta benefícios significativos, como a necessária revisão de uma ampla gama de atos normativos, tanto devido à guilhotina regulatória quanto às realidades do setor. Isso promove uma atualização necessária e mais alinhada com as demandas atuais.</t>
  </si>
  <si>
    <t>No entanto, há impactos negativos a serem considerados. Por ser uma norma abrangente para alimentos para fins especiais, pode haver lacunas que não são cobertas, pois a norma pode não ser exaustiva o suficiente para abarcar todas as nuances e especificidades do setor.</t>
  </si>
  <si>
    <t>2024-06-26 14:37:06</t>
  </si>
  <si>
    <t>Renata Cassar</t>
  </si>
  <si>
    <t>https://www.jusbrasil.com.br/diarios/275496709/dou-secao-1-09-12-2019-pg-59</t>
  </si>
  <si>
    <t>Esta norma reúne novamente todos os ingredientes aprovados em um documento regulador e fornece uma visão clara sobre quais ingredientes podem ser usados ​​nesta faixa etária vulnerável.</t>
  </si>
  <si>
    <t>2024-06-26 21:08:36</t>
  </si>
  <si>
    <t>Adriana Batista de Alvarenga</t>
  </si>
  <si>
    <t>A proposta de uma norma em nutrição enteral em si, é positiva, mas requer ajustes nos textos a fim de conciliar as expectativas dos profissionais de saúde, indústria e consumidores</t>
  </si>
  <si>
    <t>Scientific Opinion on lactose thresholds in lactose intolerance and galactosaemia. EFSA Panel on Dietetic Products, Nutrition and Allergies (NDA)2, 3 European Food Safety Authority (EFSA), Parma, Italy. EFSA Journal 2010;8(9):1777
M Rejane,FCM Daniel. intolerância à lactose: mudança de paradigmas com a biologia molecular. Rev Assoc Med Bras 2010; 56(2): 230-6
JS Geisa, R Raquel, OS Genoile. Lactose intolerance: what is a correct management?. REV ASSOC MED BRAS 2019; 65(2):270-275
ABB, Raíssa, CBA, Dyessa, ROP Fernanda, CJ Camila. Lactose em alimentos industrializados: avaliação da disponibilidade da informação de quantidade. Ciência &amp; Saúde Coletiva, 23(12):4119-4128, 2018</t>
  </si>
  <si>
    <t>O fato de se ter uma legislação que visa manter o padrão de qualidade dos produtos, entre eles a nutrição enteral é importante, pois infelizmente há empresas que não conseguem garantir esse padrão em seu processo produtivo, o que colocaria em risco a reabilitação nutricional dos pacientes.</t>
  </si>
  <si>
    <t>Os itens levantados nas alegações precisam ser ajustados e refletir a realidade do mercado de nutrição enteral e a forma de prescrição do profissional de saúde da área de nutrição enteral. 
A impossibilidade de se incluir a indicação clínica do produto, para ajudar o profissional de saúde na recomendação do produto.</t>
  </si>
  <si>
    <t>2024-06-26 19:04:00</t>
  </si>
  <si>
    <t>Isabella Torres Maluf Vasconcellos</t>
  </si>
  <si>
    <t>Empresa de Investimento</t>
  </si>
  <si>
    <t>Engenheira Química</t>
  </si>
  <si>
    <t>Nós entendemos que a abrangência desta Consulta Pública é reduzida, e que há muitos outros temas que permeiam o universo da alimentação infantil, mas que não cabem ser tratados nessa CP. Como instituição que atua no mercado infantil queremos continuar a discussão para num futuro breve termos uma legislação mais progressiva. A ANVISA e consequentemente o Brasil pode se tornar uma referencia na regularização dos produtos escopo desta Consulta Pública, tomando como referencia sim, o Codex Alimentarius e legislações de outros países, mas sem se apegar somente a essas normativas . Também entendemos as limitações do que pode ser implementado de imediato, sem grandes impactos no setor regulado, mas acreditamos que só com as mudanças propostas a norma ainda continua desatualizada e e que precisará em muito breve de uma revisão mais sistêmica.</t>
  </si>
  <si>
    <t>A autorização do uso de açucares em alimentos de transição e alimentos à base de cereais. O Guia Alimentar Brasileiro, o da Sociedade Brasileira, Americana e Europeia de pediatria e da Organização Mundial de Saúde  recomendam que não devem ser permitidos AÇÚCARES DE ADIÇÃO, incluídos os diversos nomes que podem ser utilizados para o açúcar, frutoses, xaropes, maltoses, mel, frutas secas e purês de frutas concentrados,    em ALIMENTOS DE TRANSIÇÃO E A BASE DE CEREAIS para crianças de primeira infância até 24 meses de idades completos.</t>
  </si>
  <si>
    <t>2024-06-26 20:38:07</t>
  </si>
  <si>
    <t>Gisele Cardoso de Carvalho Döll</t>
  </si>
  <si>
    <t>BABY ROO COMERCIO DE ALIMENTOS LTDA</t>
  </si>
  <si>
    <t>Atualizações legais</t>
  </si>
  <si>
    <t>2024-06-26 21:46:50</t>
  </si>
  <si>
    <t>Maria Stephanie</t>
  </si>
  <si>
    <t>Pernambuco - PE</t>
  </si>
  <si>
    <t>Probene Foods Ind. e Com. de Alim. Ltda</t>
  </si>
  <si>
    <t>Revisar a norma para deixá-la mais clara, melhor compreensão e alinhada a outras normas que foram atualizadas recentemente.</t>
  </si>
  <si>
    <t>Ter a fórmula pediátrica para nutrição enteral como uma classificação própria, não como fórmula enteral modificada.</t>
  </si>
  <si>
    <t>2024-06-26 22:45:10</t>
  </si>
  <si>
    <t>Ana Luiza Sauerbronn</t>
  </si>
  <si>
    <t>Consolida e revisa normas.</t>
  </si>
  <si>
    <t>2024-06-26 23:56:46</t>
  </si>
  <si>
    <t>Anônimo</t>
  </si>
  <si>
    <t>Acre - AC</t>
  </si>
  <si>
    <t>Consolidação de diferentes disposições em uma única norma.</t>
  </si>
  <si>
    <t>Na tentativa de se consolidar todas as normas de alimentos para fins especiais em um único ato, algumas partes ficaram confusas, especialmente no que se refere aos novos ingredientes que foram aprovados para uso nessas categorias de alimento. Não há lista positiva de carboidratos, lipídeos, proteínas e fibras, o que causa insegurança jurídica não só no setor como também no consumidor. Consequentemente, não sabemos quais são os novos ingredientes fontes de carboidratos, lipídeos, proteínas e fibras que foram aprovados. Essa proposta de consolidação deveria contemplar um anexo separado com todos os novos ingredientes aprovados de forma clara para que a insegurança jurídica diminua.</t>
  </si>
  <si>
    <t xml:space="preserve">Principais aspectos relatados pelos participantes </t>
  </si>
  <si>
    <t>Nos descritivos abaixo foram destacados os principais comentários sobre a proposta normativa sendo alguns sintetizados. Esses comentários foram extraídos da aba "Contribuições por Pessoa" onde se encontram na sua forma original.</t>
  </si>
  <si>
    <t>Opiniões sobre a proposta normativa</t>
  </si>
  <si>
    <t>·       Participantes utilizaram o campo de opiniões para fazer  sugestões de alterações nos dispositivos da proposta normativa ou argumentações que ensejam essas alterações. (Vide aba "Contribuições por pessoa", coluna N, destaque em cinza)</t>
  </si>
  <si>
    <t>"É inadimissivel que os produtos infantis, como leite em pó e cereais matinais, tenham tanto açúcar, quando este composto não é indicado na primeira infância. Na Europa e América do Norte, produtos do nosso dia a dia como Ninho e Mucilon são sem açúcar de forma a proporcionar uma infância saudável às crianças. Precisamos seguir as mesmas regras para fazermos parte do lado certo da história."</t>
  </si>
  <si>
    <t>"O consumo de açúcar nos primeiros dois anos de idade trará transtornos e custos enormes ao indivíduo ou à rede pública em seus anos subsequentes de vida, seja pela necessidade de tratamento de doenças crônicas, como diabetes mellitus ou obesidade, quanto para doenças agudas, como cardiovasculares (IAM e AVE). Não é ético e não se pode deixar que empresas sejam livres para ditar o quanto de açúcar os pequenos farão uso; isso deve ser determinado pelos estudiosos e especialistas no assunto, com atuação em saúde pública, como forma de proteger as crianças de possíveis adicções facilmente preveníveis."</t>
  </si>
  <si>
    <t>"A proposta é não só de grande importância como também é essencial para melhorar a qualidade de fórmulas e alimentos destinados as crianças, auxiliando no combate as principais doenças desencadeadas por uma má alimentação, tais como obesidade, diabetes e hipertensão, doenças endêmicas em nosso país. Visto que a OMS e a SBP preconizam a exclusão de açúcares para a primeira infância e o consumo moderado ao longo de toda a vida, é crucial que existam legislações capazes de defender e colaborar com o mesmo posicionamento destes órgãos de saúde, tornando os produtos infantis vendidos no Brasil isentos de açúcares, adoçantes e até mesmo restringindo aditivos alimentares."</t>
  </si>
  <si>
    <t>"A proposta de uma norma em nutrição enteral em si, é positiva, mas requer ajustes nos textos a fim de conciliar as expectativas dos profissionais de saúde, indústria e consumidores"</t>
  </si>
  <si>
    <t>"Revisar a norma para deixá-la mais clara, melhor compreensão e alinhada a outras normas que foram atualizadas recentemente."</t>
  </si>
  <si>
    <r>
      <t>Proposta afetará POSITIVAMENTE</t>
    </r>
    <r>
      <rPr>
        <sz val="14"/>
        <color rgb="FF813365"/>
        <rFont val="Century Gothic"/>
        <family val="2"/>
      </rPr>
      <t xml:space="preserve"> </t>
    </r>
    <r>
      <rPr>
        <b/>
        <sz val="14"/>
        <color rgb="FF813365"/>
        <rFont val="Century Gothic"/>
        <family val="2"/>
      </rPr>
      <t>suas rotinas e atividades</t>
    </r>
  </si>
  <si>
    <t>"Impedir futuras adicções em açúcar e derivados nos primeiros anos de vida."</t>
  </si>
  <si>
    <t>"Melhora dos parâmetros metabólicos de crianças graças a menor quantidade de açúcar nos alimentos.
Melhor educação do paladar, ajudando em escolhas alimentares de produtos menos doces ou açucarados desde a infância."</t>
  </si>
  <si>
    <t>"Melhora da qualidade nutritiva de alimentos ultraprocessados disponíveis para bebês e crianças. 
Diminuição do consumo alimentar de açúcar na primeira infância o que consequentemente gera mudanças de hábitos alimentares para a vida toda.
Redução do paladar adaptado somente ao sabor doce/adoçado, melhorando a aceitação de outros alimentos.
Redução a longo prazo do desenvolvimento de doenças crônicas não transmissíveis na nossa população, visto que o consumo de ultraprocessados ricos em açúcares, sódio e aditivos alimentares esta altamente correlacionado com o aparecimento de diabetes, hipertensão, obesidade e câncer."</t>
  </si>
  <si>
    <t>"Dar segurança ao profissional que faz as prescrições e ao paciente que recebe sua dieta enteral ou suplemento."</t>
  </si>
  <si>
    <t>"A publicação desta norma visa a simplificação do arcabouço regulatório."</t>
  </si>
  <si>
    <t>"O setor entende que a consolidação das normas e atualização de acordo com práticas atualmente reconhecidas pela Anvisa é de grande importância para que haja padronização e clareza. Para isso, é importante considerar o alinhamento das informações dos produtos que compõe essa CP nos Anexos com a ferramenta Power BI da Anvisa, incluindo os constituintes já aprovados pela Agência com seus limites pré-estabelecidos, evitando duplicidade de interpretações e valores divergentes entre Power BI e Instrução Normativa."</t>
  </si>
  <si>
    <t>"Atualização e harmonização de critérios entre as legislações vigentes."</t>
  </si>
  <si>
    <t>"Esta norma reúne novamente todos os ingredientes aprovados em um documento regulador e fornece uma visão clara sobre quais ingredientes podem ser usados ​​nesta faixa etária vulnerável."</t>
  </si>
  <si>
    <t>"Ter a fórmula pediátrica para nutrição enteral como uma classificação própria, não como fórmula enteral modificada."</t>
  </si>
  <si>
    <t>Proposta afetará NEGATIVAMENTE suas rotinas e atividades</t>
  </si>
  <si>
    <t>·       Participantes utilizaram o campo de opiniões para fazer  sugestões de alterações nos dispositivos da proposta normativa ou argumentações que ensejam essas alterações. (Vide aba "Contribuições por pessoa", coluna CJ, destaque em cinza)</t>
  </si>
  <si>
    <t>"Caso essa Instrução Normativa não esteja adequada às recomendações oficiais do Ministério da Saúde, especialmente o Guia Alimentar para crianças brasileiras menores de 2 anos) para promoção e proteção do aleitamento materno e da alimentação adequada e saudável, incluindo a introdução à alimentação, esse material pode prejudicar a saúde e o desenvolvimento das crianças brasileiras."</t>
  </si>
  <si>
    <t>"Há que se adotar estratégias para que a não recomendação da oferta de açúcar adicionado a menores de 2 anos seja respeitada."</t>
  </si>
  <si>
    <t>"Possíveis impactos negativos devido a unificação e harmonização das normativas, por exemplo em uma situação em que um requerimento atualmente previsto e que possa não ter sido considerado e identificado durante o processo de Consulta Pública."</t>
  </si>
  <si>
    <t>"Os itens levantados nas alegações precisam ser ajustados e refletir a realidade do mercado de nutrição enteral e a forma de prescrição do profissional de saúde da área de nutrição enteral. 
A impossibilidade de se incluir a indicação clínica do produto, para ajudar o profissional de saúde na recomendação do produto."</t>
  </si>
  <si>
    <t>"A autorização do uso de açucares em alimentos de transição e alimentos à base de cereais. O Guia Alimentar Brasileiro, o da Sociedade Brasileira, Americana e Europeia de pediatria e da Organização Mundial de Saúde  recomendam que não devem ser permitidos AÇÚCARES DE ADIÇÃO, incluídos os diversos nomes que podem ser utilizados para o açúcar, frutoses, xaropes, maltoses, mel, frutas secas e purês de frutas concentrados,    em ALIMENTOS DE TRANSIÇÃO E A BASE DE CEREAIS para crianças de primeira infância até 24 meses de idades completos."</t>
  </si>
  <si>
    <t>"Na tentativa de se consolidar todas as normas de alimentos para fins especiais em um único ato, algumas partes ficaram confusas, especialmente no que se refere aos novos ingredientes que foram aprovados para uso nessas categorias de alimento. Não há lista positiva de carboidratos, lipídeos, proteínas e fibras, o que causa insegurança jurídica não só no setor como também no consumidor. Consequentemente, não sabemos quais são os novos ingredientes fontes de carboidratos, lipídeos, proteínas e fibras que foram aprovados. Essa proposta de consolidação deveria contemplar um anexo separado com todos os novos ingredientes aprovados de forma clara para que a insegurança jurídica diminua."</t>
  </si>
  <si>
    <t>Painel 1 - Perfil, Opinião e Percepção de Impactos - CP 775/2019</t>
  </si>
  <si>
    <t>Setor Regulado:</t>
  </si>
  <si>
    <t xml:space="preserve">
Você é a favor desta proposta de norma?</t>
  </si>
  <si>
    <t xml:space="preserve">
Percepção de Impactos</t>
  </si>
  <si>
    <t>Cenário 1 - Detalha a quantidade de fichas preenchidas por segmento de representação:</t>
  </si>
  <si>
    <t>Perfis dos participantes</t>
  </si>
  <si>
    <t>Nº</t>
  </si>
  <si>
    <t>Total Geral</t>
  </si>
  <si>
    <t>Cenário 2 - Aponta o nível de aceitação da proposta normativa entre os participantes:</t>
  </si>
  <si>
    <t>Voce é a favor da norma?</t>
  </si>
  <si>
    <t>Não responderam</t>
  </si>
  <si>
    <t>Cenário 3 - Apresenta o quanto os impactos da norma, sejam estes positivos ou negativos, afetam as rotinas e atividades dos participantes:</t>
  </si>
  <si>
    <t>A proposta de norma possui impactos?</t>
  </si>
  <si>
    <t>Cenário 4 - Organiza as contribuições de acordo com os dispositivos da norma:</t>
  </si>
  <si>
    <t>Cenário 5 - Análise quantitativa das contribuições</t>
  </si>
  <si>
    <t>Análise quantitativa das Contribuições</t>
  </si>
  <si>
    <t>%</t>
  </si>
  <si>
    <r>
      <t xml:space="preserve">Válidas </t>
    </r>
    <r>
      <rPr>
        <b/>
        <sz val="10"/>
        <color theme="9" tint="-0.499984740745262"/>
        <rFont val="Calibri Light"/>
        <family val="2"/>
      </rPr>
      <t>não aceitas</t>
    </r>
  </si>
  <si>
    <r>
      <t xml:space="preserve">Válidas </t>
    </r>
    <r>
      <rPr>
        <b/>
        <sz val="10"/>
        <color theme="9" tint="-0.499984740745262"/>
        <rFont val="Calibri Light"/>
        <family val="2"/>
      </rPr>
      <t>aceitas</t>
    </r>
    <r>
      <rPr>
        <sz val="10"/>
        <color theme="9" tint="-0.499984740745262"/>
        <rFont val="Calibri Light"/>
        <family val="2"/>
      </rPr>
      <t xml:space="preserve"> (Total ou Parcialmente)</t>
    </r>
  </si>
  <si>
    <r>
      <t xml:space="preserve">Contribuições </t>
    </r>
    <r>
      <rPr>
        <b/>
        <sz val="10"/>
        <color theme="9" tint="-0.499984740745262"/>
        <rFont val="Calibri Light"/>
        <family val="2"/>
      </rPr>
      <t>inválidas</t>
    </r>
    <r>
      <rPr>
        <sz val="10"/>
        <color theme="9" tint="-0.499984740745262"/>
        <rFont val="Calibri Light"/>
        <family val="2"/>
      </rPr>
      <t xml:space="preserve"> (Fora do escopo, , sem clareza, dúvidas)</t>
    </r>
  </si>
  <si>
    <t>Legenda:</t>
  </si>
  <si>
    <r>
      <t xml:space="preserve">Contribuições válidas aceitas </t>
    </r>
    <r>
      <rPr>
        <sz val="9"/>
        <rFont val="Century Gothic"/>
        <family val="2"/>
      </rPr>
      <t>(Total ou Parcialmente)</t>
    </r>
    <r>
      <rPr>
        <b/>
        <sz val="9"/>
        <rFont val="Century Gothic"/>
        <family val="2"/>
      </rPr>
      <t>:</t>
    </r>
    <r>
      <rPr>
        <sz val="9"/>
        <rFont val="Century Gothic"/>
        <family val="2"/>
      </rPr>
      <t xml:space="preserve"> são aquelas que motivaram alguma alteração ou que foram em parte consideradas para alteração no texto final da proposta;</t>
    </r>
  </si>
  <si>
    <r>
      <t xml:space="preserve">Contribuições válidas não aceitas: </t>
    </r>
    <r>
      <rPr>
        <sz val="9"/>
        <rFont val="Century Gothic"/>
        <family val="2"/>
      </rPr>
      <t>são argumentos que não foram suficientes para ensejar alterações na minuta, conforme justificativa fornecida pela Anvisa;</t>
    </r>
  </si>
  <si>
    <t xml:space="preserve">Contribuições inválidas: </t>
  </si>
  <si>
    <r>
      <t xml:space="preserve">Fora do escopo: </t>
    </r>
    <r>
      <rPr>
        <sz val="9"/>
        <rFont val="Century Gothic"/>
        <family val="2"/>
      </rPr>
      <t>são contribuições que não se referiram ao objeto da consulta e as que estiverem em desacordo com as condições estabelecidas no ato publicado em DOU.</t>
    </r>
  </si>
  <si>
    <r>
      <t xml:space="preserve">Dúvidas dos participantes: </t>
    </r>
    <r>
      <rPr>
        <sz val="9"/>
        <rFont val="Century Gothic"/>
        <family val="2"/>
      </rPr>
      <t>são aquelas que trazem questões ou perguntas à Anvisa sobre a minuta proposta;</t>
    </r>
  </si>
  <si>
    <r>
      <t xml:space="preserve">Sem clareza textual: </t>
    </r>
    <r>
      <rPr>
        <sz val="9"/>
        <rFont val="Century Gothic"/>
        <family val="2"/>
      </rPr>
      <t>são contribuições cujo entendimento não é possível, em virtude de: falhas gramaticais; não apresentarem argumentações sobre o texto; apresentarem apenas manifestações gerais, como por exemplo:  “nada alterar”, “sim”, “discordo”, “concordo”; ou por conter apenas caracteres sem teor significativo, tais como: “-“ (caractere hífen), “@@@”;  ou semelhantes a esses. Casos que não exigem um posicionamento da Anvisa.</t>
    </r>
  </si>
  <si>
    <t>Sua contribuição será feita em nome de uma pessoa física ou uma pessoa jurídica?</t>
  </si>
  <si>
    <t>Qual desses segmentos você se identifica?</t>
  </si>
  <si>
    <t>Você considera que a proposta de norma possui impactos</t>
  </si>
  <si>
    <t>Onde você está?</t>
  </si>
  <si>
    <t>Dispositivos da Norma</t>
  </si>
  <si>
    <t>ORIGEM DA CONTRIBUIÇÃO</t>
  </si>
  <si>
    <t>Internacional</t>
  </si>
  <si>
    <t>PESSOA FÍSICA/PESSOA JURÍDICA</t>
  </si>
  <si>
    <t xml:space="preserve">  </t>
  </si>
  <si>
    <t>Pessoa física</t>
  </si>
  <si>
    <t>Pessoa jurídica</t>
  </si>
  <si>
    <t>SEGMENTOS</t>
  </si>
  <si>
    <t>Outro profissional</t>
  </si>
  <si>
    <t>Pesquisador</t>
  </si>
  <si>
    <t>Cidadão</t>
  </si>
  <si>
    <t>Órgão  público</t>
  </si>
  <si>
    <t>Entidade de defesa do consumidor</t>
  </si>
  <si>
    <t>Associação de profissionais</t>
  </si>
  <si>
    <t>Setor regulado</t>
  </si>
  <si>
    <t>CARACTERIZAÇÃO SETOR REGULADO</t>
  </si>
  <si>
    <t>OPINIÃO GERAL</t>
  </si>
  <si>
    <t>OPINIÃO POR SEGMENTO</t>
  </si>
  <si>
    <t>Conselho, sindicato ou associação de profissionais</t>
  </si>
  <si>
    <t>Órgão ou entidade do poder público</t>
  </si>
  <si>
    <t>Pesquisador ou membro da comunidade científica</t>
  </si>
  <si>
    <t>Outro profissional relacionado ao tema</t>
  </si>
  <si>
    <t>IMPACTO</t>
  </si>
  <si>
    <t xml:space="preserve"> </t>
  </si>
  <si>
    <t>Positivos e Negativos</t>
  </si>
  <si>
    <t>IMPACTOS POR SEGMENTO</t>
  </si>
  <si>
    <t>5.      Os principais impactos apresentados pelos 0 respondentes que afirmaram que a proposta afetará negativamente suas rotinas e atividades foram:</t>
  </si>
  <si>
    <t>5.      O impacto apresentado pelo respondente que afirmou que a proposta afetará negativamente sua rotina e atividades foi</t>
  </si>
  <si>
    <t>6.      Em contrapartida, os principais impactos apresentados pelos 0 respondentes que afirmaram que a proposta lhes afetará positivamente foram:</t>
  </si>
  <si>
    <t xml:space="preserve">6.      Em contrapartida, o impacto apresentado pelo respondente que afirmou que a proposta afetará positivamente sua rotina e atividades foi </t>
  </si>
  <si>
    <t>Não aceita</t>
  </si>
  <si>
    <t>Opinião dos participantes</t>
  </si>
  <si>
    <t>Coluna1</t>
  </si>
  <si>
    <t>Substâncias autorizadas</t>
  </si>
  <si>
    <t>Formatação</t>
  </si>
  <si>
    <t>Inconsistência normativa</t>
  </si>
  <si>
    <t>Ajustar para µg a fim de padronizar as unidades entre os regulamentos sanitários.</t>
  </si>
  <si>
    <t>Inválida (Fora do escopo</t>
  </si>
  <si>
    <t>Alimentos de transição</t>
  </si>
  <si>
    <t>Autorização de substâncias</t>
  </si>
  <si>
    <t>Açúcar em alimentos para lactentes e crianças de primeira infância</t>
  </si>
  <si>
    <t>Composição fórmulas padrão para nutrição enteral</t>
  </si>
  <si>
    <t>Composição de fórmulas padrão para nutrição enteral</t>
  </si>
  <si>
    <t>A forma de expressar microgramas será padronizada com os demais regulamentos sanitários, especialmente a IN n 75/2020, como µg.</t>
  </si>
  <si>
    <t>Alterar a expressão da unidade em microgramas como µg.</t>
  </si>
  <si>
    <t>Substâncias Autorizadas</t>
  </si>
  <si>
    <t>Teor de proteína nas preparações com misturas de carne ou peixe com outros ingredientes, SUBSTITUIR POR, Teor de proteínas nas refeições principais (almoço e janta) Limite mínimo 2,0g/100g</t>
  </si>
  <si>
    <t>Atualmente vem aumentado significativamente o numero de pessoas veganas/vegetarianas,... E consequentemente a procura por produtos industrializados para bebês que não contenham carnes ou peixe em sua formulação.
Diante disso estabelecer limite mínimo de proteínas para essa categoria de produtos quando se tratar de uma refeição (almoço/janta) do bebê.
Inclusive no Guia Alimentar para Crianças Brasileiras abaixo de 2 anos (Ministério da Saúde), na pagina 128, trata sobre alimentação de crianças vegetarianas.
https://www.babybio.fr/fr/repas-vegetariens-bebe/757-hachis-vegetal-patate-douce-des-landes-lentilles-de-nos-regions-lait-de-coco.html</t>
  </si>
  <si>
    <t>Incluir ervas e especiarias</t>
  </si>
  <si>
    <t>Inclusão dos seguintes ingredientes PREBIÓTICOS:
- Frutooligossacarídeos (FOS)
- Galactooligossacarídeos (GOS)
- Inulina da raíz de chicória
ÓLEOS FONTE DE DHA
- Óleo de Peixe 
- Óleo de Alga 
Também colocar SIM na linha de Probióticos e também sementes oleaginosas, autorizando a aplicação para Alimentos de transição.</t>
  </si>
  <si>
    <t>Esses insumos já são amplamente utilizados e seguros para alimentação infantil, inclusive utilizados em fórmulas infantís para lactentes e sua continuidade traz efeitos benéficos para a saúde e desenvolvimento dos bebês.
Fora do Brasil, muitas empresas já utilizam esses ingredientes em alimentos de transição e cereais infantis, o que torna desleal a concorrência, pois são importados e comercializados no Brasil.
Referências:
- https://onceuponafarmorganics.com/products/advanced-nutrition-variety-pack-1?variant=40002495610962
- https://www.amazon.com/Gerber-Probiotic-Single-Grain-Baby-Cereal/dp/B00BPESH5K/ref=cm_cr_arp_d_product_top?ie=UTF8
- https://www.cerelac.co.id/produk/bubur-sereal-beras-merah-susu
- https://www.happyfamilyorganics.com/shop/products/baby/bananas-spinach-passion-fruit-oats-pouch
inclusão desses ingredientes na categoria de Alimentos de Transição e Alimentos a base de cereais.
Tanto probióticos como sementes de oleagenosas podem ser utilizados em alimentos de transição (ex: papinhas, sopas desidratadas, biscoitos que não contenhm cereais, barras de frutas, alimentos desidratados,...), desde que a tecnologia permita (mantendo os probióticos ativos)</t>
  </si>
  <si>
    <t>Incluir um Anexo com a Lista de Alegação de Conteúdo permitidas para alimentos de transição e alimentos à base de cerais para alimentação infantil. Similar ao Anexo VI -Também constar na Consulta Pública n° 1.242, texto similae à Seção I - Art 9º
- Com ARA e DHA
- Com prebióticos ou Com (nome do oligossacarídeo)
- Com probióticos</t>
  </si>
  <si>
    <t>Proteínas para FI</t>
  </si>
  <si>
    <t>A regra para outras fontes proteicas está prevista no art. 4º, parágrafo 2º da CP 1242/2024.</t>
  </si>
  <si>
    <t>A proposta de excluir os requisitos de composição de macronutrientes tem impacto nos produtos em comercialização e, portanto, não pode ser considerada de baixo impacto. Além disso, o padrão do Codex se refere à rotulagem de alimentos para fins médicos, e não especificamente a fórmulas para nutrição enteral.</t>
  </si>
  <si>
    <t>Substituir todos os "mcg" para "µg"</t>
  </si>
  <si>
    <t xml:space="preserve">Idem linha 35
</t>
  </si>
  <si>
    <t>Corrigir todos os anexos</t>
  </si>
  <si>
    <t>Composição de alimentos de transição</t>
  </si>
  <si>
    <t>A proposta de incluir limite mínimo de proteína para preparação vegana deve ser discutida em processo regulatório posterior por não ser considerada de baixo impacto.</t>
  </si>
  <si>
    <t>ANEXO VII</t>
  </si>
  <si>
    <t>Açúcar em alimentos para lactentes e crianças de primeira infância
Contaminantes</t>
  </si>
  <si>
    <t>Composição de alimentos de transição e alimentos à base de cereais</t>
  </si>
  <si>
    <t xml:space="preserve">O limite máximo de proteína será corrigido a fim de manter o mérito do disposto no inciso I, art. 10 da RDC nº 21/2015.
A proposta de excluir os requisitos de composição de macronutrientes tem impacto nos produtos em comercialização e, portanto, não pode ser considerada de baixo impacto. Além disso, o padrão do Codex se refere à rotulagem de alimentos para fins médicos, e não especificamente à composição de fórmulas para nutrição enteral.
</t>
  </si>
  <si>
    <t>O limite máximo de proteína será corrigido a fim de manter o mérito do disposto no inciso I, art. 10 da RDC nº 21/2015.
A proposta de excluir os requisitos de composição de macronutrientes tem impacto nos produtos em comercialização e, portanto, não pode ser considerada de baixo impacto. Além disso, o padrão do Codex se refere à rotulagem de alimentos para fins médicos, e não especificamente a fórmulas para nutrição enteral.</t>
  </si>
  <si>
    <t xml:space="preserve">Idem linha 57
</t>
  </si>
  <si>
    <t>Alegações plenamente reconhecidas</t>
  </si>
  <si>
    <t>Alegação de lactose</t>
  </si>
  <si>
    <t>A proposta de alteração da alegação de lactose para fórmulas enterais não pode ser considerada de baixo impacto e pode ser considerada em processo regulatório posterior.</t>
  </si>
  <si>
    <r>
      <rPr>
        <sz val="11"/>
        <color theme="4" tint="-0.24994659260841701"/>
        <rFont val="Franklin Gothic Book"/>
        <family val="2"/>
        <scheme val="minor"/>
      </rPr>
      <t xml:space="preserve">Alguns exemplos de ervas e especiarias amplamente utilizadas em alimentos para bebês (camomila, flor de laranjeira, erva cidreira, hortelã, canela, paprica, louro, açafrão, ...)
https://loja.papapa.com.br/biscotti/biscoito-infantil-papapa-biscotti-com-maca-e-canela-60g
</t>
    </r>
    <r>
      <rPr>
        <u/>
        <sz val="11"/>
        <color theme="10"/>
        <rFont val="Franklin Gothic Book"/>
        <family val="2"/>
        <scheme val="minor"/>
      </rPr>
      <t xml:space="preserve">
https://www.babybio.fr/fr/cereales-bebe/238-5-cereales-verveine-fleur-d-oranger-camomille.html</t>
    </r>
  </si>
  <si>
    <t>De fato o molibdênio consta na RDC nº 21/2015 e deve ser incluído no regulamento.</t>
  </si>
  <si>
    <t>Alegações lactose</t>
  </si>
  <si>
    <t>A proposta de incluir outros alimentos no escopo dos alimentos de transição deve ser discutida em processo regulatório posterior por não ser considerada de baixo impacto.</t>
  </si>
  <si>
    <r>
      <t>Quanto à inclusão das alegações plenamente reconhecidas para fórmulas para nutrição enteral, esclarecemos que o art. Art. 26 da RDC nº 21/2015  estabelece que não é permitido o uso de informação nutricional complementar e de alegações de propriedade funcional e ou de saúde na rotulagem de fórmulas para nutrição enteral.</t>
    </r>
    <r>
      <rPr>
        <sz val="9"/>
        <color rgb="FFFF0000"/>
        <rFont val="Calibri"/>
        <family val="2"/>
      </rPr>
      <t xml:space="preserve">
</t>
    </r>
    <r>
      <rPr>
        <sz val="9"/>
        <color theme="4" tint="-0.24994659260841701"/>
        <rFont val="Calibri"/>
        <family val="2"/>
      </rPr>
      <t xml:space="preserve">A proposta de alteração da alegação de lactose para fórmulas enterais não pode ser considerada de baixo impacto e pode ser considerada em processo regulatório posterior.
O uso da expressão fibras ou contém fibras em fórmulas para nutrição enteral que não sejam consideradas fontes de fibra, na marca ou em outro local do rótulo, pode induzir o consumidor ou o profissional de saúde a erro quanto à composição da fórmula. A quantidade de fibras deve constar obrigatoriamente na tabela de informação nutricional, informação que orientará a escolha por determinado produto.
</t>
    </r>
  </si>
  <si>
    <t>A proposta de inclusão não pode ser considerada de baixo impacto e pode ser considerada em processo regulatório posterior pois representa alteração de mérito e requer avaliação mais detalhada quanto aos riscos envolvidos.</t>
  </si>
  <si>
    <t>Esse anexo será mantido na RDC.</t>
  </si>
  <si>
    <r>
      <t xml:space="preserve">Considerando as contribuições recebidas para restringir o uso de açúcares em alimentos para lactentes e crianças de primeira infância, que estão alinhadas às diretrizes da OMS para alimentação de lactentes e crianças de primeira infância e ao Guia Alimentar para crianças menores de dois anos do Ministério da Saúde:
a) o açúcar e o mel não serão permitidos como ingredientes opcionais para alimentos de transição;
b) será definido limite máximo para uso de açúcar em alimentos à base de cereais e o mel não será permitido como ingrediente opcional para esse tipo de alimento; 
Esta medida é um passo intermediário para reavaliação da presença de açúcares neste tipo de produto e que cabe no presente processo regulatório por se tratar de alteração de baixo impacto, avaliando os produtos registrados. O limite proposto para alimentos à base de cereais (2,5 g açúcar adicionado/100 kcal) considera a recomendação da OMS de manter o consumo de açúcares em 10% do VET. O limite estabelecido está abaixo do limite definido no padrão do Codex Alimentarius, que representa 30% do VET (7,5 g/100 kcal). </t>
    </r>
    <r>
      <rPr>
        <sz val="9"/>
        <color rgb="FFFF0000"/>
        <rFont val="Calibri"/>
        <family val="2"/>
      </rPr>
      <t xml:space="preserve">
</t>
    </r>
    <r>
      <rPr>
        <sz val="9"/>
        <rFont val="Calibri"/>
        <family val="2"/>
      </rPr>
      <t xml:space="preserve">
Quanto às carnes, esclarecemos que conforme o disposto nos arts. 276 e 277 do Decreto 9.013/2017 a expressão "carnes" contempla diversos tipos de massas musculares de animais, exceto os peixes. Quanto à inclusão de cartilagens, pode ser incluído um texto mais genérico que abarque outras partes que possam representar risco à saúde dos lactentes acima de 6 meses.
Quanto à inclusão de pseudocereais, a alteração não pode ser considerada de baixo impacto e deve ser avaliada em processo regulatório posterior.
No que se refere à contribuição sobre oleaginosas, será mantido apenas gergelim para alimentos à base de cereais, coforme constava na Portaria nº 36/1998, a fim de evitar potenciais riscos aos lactentes acima de 6 meses. A inclusão de sementes oleaginosas como ingrediente para alimentos de transição pode ser considerada em processo regulatório posterior de revisão da composição desses alimentos. Dessa forma, não cabe a observação sobre os limites de micotoxinas.
</t>
    </r>
  </si>
  <si>
    <t>Vitamina D
Nota: Fator de equivalência: 1,0 µg de calcidiol = 3,0 µg de colecalciferol.</t>
  </si>
  <si>
    <r>
      <t>Em relação à contribuição:
a) o título deve ser alterado para: Limites mínimos e máximos para fórmulas padrão para nutrição enteral, tendo em vista que as fórmulas pediátricas devem observar o disposto no art. 23 da CP 1.242/2024;
b) o limite máximo de ácido fólico já consta como 50 na CP 1.243/2024 tendo em vista que foi identificado equívoco no estabelecimento desse limite no processo regulatório anterior;</t>
    </r>
    <r>
      <rPr>
        <sz val="9"/>
        <color rgb="FFFF0000"/>
        <rFont val="Calibri"/>
        <family val="2"/>
      </rPr>
      <t xml:space="preserve">
</t>
    </r>
    <r>
      <rPr>
        <sz val="9"/>
        <color theme="4" tint="-0.24994659260841701"/>
        <rFont val="Calibri"/>
        <family val="2"/>
      </rPr>
      <t xml:space="preserve">c) a alteração dos limites dos demais micronutrientes está fora do escopo do presente processo regulatório. Os perfis de macro e micronutrientes para fórmula padrão para nutrição enteral foram amplamente discutidos no processo regulatório que resultou na publicação da RDC nº 21/2015 e qualquer alteração ou flexibilização desses valores para fórmula padrão deve ser discutido de forma mais detalhada em outro processo regulatório, inclusive no processo de Alimentos para fins especiais, tema 3.10 da Agenda Regulatória 2024-2025; </t>
    </r>
    <r>
      <rPr>
        <sz val="9"/>
        <color rgb="FFFF0000"/>
        <rFont val="Calibri"/>
        <family val="2"/>
      </rPr>
      <t xml:space="preserve">
</t>
    </r>
    <r>
      <rPr>
        <sz val="9"/>
        <color theme="4" tint="-0.24994659260841701"/>
        <rFont val="Calibri"/>
        <family val="2"/>
      </rPr>
      <t xml:space="preserve">d) conforme sugestão, a nota para niacina deve ser incluída no Anexo XII;
e) a unidade de vitamina B6, vitamina E e manganês para mg/100 kcal;
f) o número 3 será excluído da vitamina D a fim de padronizar com os demais regulamentos da área de alimentos e evitar confusão com a fonte de vitamina D3;
g) padronizar a forma de expressar microgramas com os demais regulamentos sanitários, especialmente a IN n 75/2020, como </t>
    </r>
    <r>
      <rPr>
        <sz val="9"/>
        <color theme="4" tint="-0.24994659260841701"/>
        <rFont val="Aptos Narrow"/>
        <family val="2"/>
      </rPr>
      <t>µ</t>
    </r>
    <r>
      <rPr>
        <sz val="9.9"/>
        <color theme="4" tint="-0.24994659260841701"/>
        <rFont val="Calibri"/>
        <family val="2"/>
      </rPr>
      <t>g.</t>
    </r>
  </si>
  <si>
    <t>Em relação à contribuição:
a) o título deve ser alterado para: Limites mínimos e máximos para fórmulas padrão para nutrição enteral, tendo em vista que as fórmulas pediátricas devem observar o disposto no art. 23 da CP 1.242/2024;
b) o limite máximo de ácido fólico já consta como 50 na CP 1.243/2024 tendo em vista que foi identificado equívoco no estabelecimento desse limite no processo regulatório anterior;
c) a alteração dos limites dos demais micronutrientes está fora do escopo do presente processo regulatório. Os perfis de macro e micronutrientes para fórmula padrão para nutrição enteral foram amplamente discutidos no processo regulatório que resultou na publicação da RDC nº 21/2015 e qualquer alteração ou flexibilização desses valores para fórmula padrão deve ser discutido de forma mais detalhada em outro processo regulatório, inclusive no processo de Alimentos para fins especiais, tema 3.10 da Agenda Regulatória 2024-2025; 
d) conforme sugestão, a nota para niacina deve ser incluída no Anexo XII;
e) a unidade de vitamina B6, vitamina E e manganês para mg/100 kcal;
f) o número 3 será excluído da vitamina D a fim de padronizar com os demais regulamentos da área de alimentos e evitar confusão com a fonte de vitamina D3;
g) padronizar a forma de expressar microgramas com os demais regulamentos sanitários, especialmente a IN n 75/2020, como µg</t>
  </si>
  <si>
    <t>Quanto à inclusão das alegações plenamente reconhecidas para fórmulas para nutrição enteral, esclarecemos que o art. Art. 26 da RDC nº 21/2015  estabelece que não é permitido o uso de informação nutricional complementar e de alegações de propriedade funcional e ou de saúde na rotulagem de fórmulas para nutrição enteral. Essa proposta pode ser considerada no processo de revisão das regras para alegações de propriedade funcional ou de saúde ou no processo regulatório de alimentos para fins médicos.</t>
  </si>
  <si>
    <r>
      <t>Quanto à inclusão das alegações plenamente reconhecidas para fórmulas para nutrição enteral, esclarecemos que o art. Art. 26 da RDC nº 21/2015  estabelece que não é permitido o uso de informação nutricional complementar e de alegações de propriedade funcional e ou de saúde na rotulagem de fórmulas para nutrição enteral.</t>
    </r>
    <r>
      <rPr>
        <sz val="9"/>
        <color rgb="FFFF0000"/>
        <rFont val="Calibri"/>
        <family val="2"/>
      </rPr>
      <t xml:space="preserve">
</t>
    </r>
    <r>
      <rPr>
        <sz val="9"/>
        <color theme="4" tint="-0.24994659260841701"/>
        <rFont val="Calibri"/>
        <family val="2"/>
      </rPr>
      <t>A proposta de alteração da alegação de lactose para fórmulas enterais não pode ser considerada de baixo impacto e pode ser considerada em processo regulatório posterior.
A densidade energética se refere a uma característica do produto (fórmula) que pode ser administrado conforme a necessidade do paciente. Por ocasião da discussão da RDC 21/2015 optou-se por não utilizar as expressões hipo, normo e hipercalórica pois se refere à dieta e não ao produto. Os demais termos hipo, normo e hiper foram utilizados para relação entre o nutriente e o aporte calórico. No entanto, considerando que são expressões comumente utilizadas para fórmulas enterais, as expressões serão incluídas como sinônimos das expressões alta densidade energética, densidade energética normal e baixa densidade energética. A inclusão dessas expressões não tem impacto negativo nos produtos em comercialização e não requer discussão mais aprofundada.</t>
    </r>
    <r>
      <rPr>
        <sz val="9"/>
        <color rgb="FFFF0000"/>
        <rFont val="Calibri"/>
        <family val="2"/>
      </rPr>
      <t xml:space="preserve">
</t>
    </r>
    <r>
      <rPr>
        <sz val="9"/>
        <color theme="4" tint="-0.24994659260841701"/>
        <rFont val="Calibri"/>
        <family val="2"/>
      </rPr>
      <t>Quanto ao critério para alegação fonte de fibras, esta alteração não pode ser considerada de baixo impacto e pode ser considerada em processo regulatório posterior.</t>
    </r>
  </si>
  <si>
    <t xml:space="preserve">Quanto à inclusão das alegações plenamente reconhecidas para fórmulas para nutrição enteral, esclarecemos que o art. Art. 26 da RDC nº 21/2015  estabelece que não é permitido o uso de informação nutricional complementar e de alegações de propriedade funcional e ou de saúde na rotulagem de fórmulas para nutrição enteral.
Nos critérios para uso das alegações de vitaminas e minerais, onde há menção ao Anexo XI será corrigido para o Anexo correspondente, considerando a redistribuição dos anexos entre a RDC e a IN.
Quanto à sugestão de inclusão da alegação nutricional "aumentado" para vitaminas e minerais, entendemos que essa alegação pode ser incluída, se aplica exclusivamente às fórmulas modificadas para nutrição enteral, não tem impacto negativo nos produtos em comercialização e não requer discussão mais aprofundada.
Sobre incluir as expressões "rico" e "alto conteúdo" de vitaminas e minerais como sinônimo de "alto teor de", essas expressões podem ser incluídas para padronização com a IN nº 75/2020 e RDC nº 243/2018.
</t>
  </si>
  <si>
    <t>Estabelece os requisitos de composição e
qualidade, alegações nutricionais e
lista de constituintes autorizados para fórmulas
infantis, alimentos de transição e alimentos à base
de cereais para lactentes e crianças de primeira
infância, fórmulas para nutrição enteral e fórmulas
dietoterápicas para erros inatos do metabolismo.</t>
  </si>
  <si>
    <t>A intenção é mencionar na ementa apenas as categorias de produtos abrangidas pela Resolução, tal como proposto na CP nº 1242/2024. O detalhamento e subdivisões das categorias constarão no texto da norma, mais especificamente no art. 2º da RDC e nas Seções específicas relacionadas a cada grupo. 
Foi excluída a expressão "alegações de conteúdo" para padronização das expressões nos regulamentos e considerando a definição de alegações nutricionais da RDC nº 429/2020.</t>
  </si>
  <si>
    <t>A proposta de excluir os requisitos de composição de macronutrientes para fórmulas padrão para nutrição enteral tem impacto nos produtos em comercialização e, portanto, não pode ser considerada de baixo impacto. Importante destacar que o padrão do Codex se refere à rotulagem de alimentos para fins médicos, e não aborda questões de composição.
Essa discussão pode ser considerada no âmbito do tema 3.10 da Agenda Regulatória 2024-2025.</t>
  </si>
  <si>
    <t>Este anexo será mantido na IN.</t>
  </si>
  <si>
    <t>Este anexo será mantido na RDC.</t>
  </si>
  <si>
    <t>Todos os dispositivos serão renumerados.</t>
  </si>
  <si>
    <t>A exclusão das proteínas hidrolisadas e dos amidos como ingrediente autorizado em FI padrão e o enquadramento dessas FI como fórmulas destinadas necessidades dietoterápicas específicas não está alinhada ao Codex e não pode ser considerada de baixo impacto, pois pode requerer reformulação de produtos e alterações de rotulagem. O Guia do Ministério da Saúde não traz justificativa para esta proposta. Isso não impede que a alteração seja avaliada em processo regulatório posterior.
A proposta de complemento para a nota de gorduras trans não pode ser aceita tendo em vista que embora os ácidos graxos trans presentes nas fórmulas sejam, predominantemente, decorrentes de ingredientes com gordura láctea, também está autorizado o uso de óleos vegetais refinados que podem conter até 2% de ácidos graxos trans, de acordo com a RDC nº 632/2022. Dessa forma, o limite de 3% deve cobrir a quantidade total de gordura trans oriunda de ingredientes contendo gordura láctea e óleos refinados a fim de proteger a saúde dos lactentes e crianças de primeira infância e a proposta não pode ser aceita a fim de assegurar que toda gordura trans eventualmente presente esteja contemplada no limite estabelecido.
A proposta de alteração da nota para ácidos láurico e mirístico não pode ser aceita por falta de justificativa técnica. O Guia do Ministério da Saúde não traz justificativa para essa proposta.
Considerando as contribuições recebidas para restringir o uso de açúcares em alimentos para lactentes e crianças de primeira infância, que estão alinhadas às diretrizes da OMS para alimentação de lactentes e crianças de primeira infância e ao Guia Alimentar para crianças menores de dois anos do Ministério da Saúde, a frutose, a maltose, a sacarose, o xarope de glicose/xarope de glicose desidratado e o mel serão excluídos como fontes de carboidratos autorizados para uso em fórmulas infantis. Esta medida é um passo intermediário para futuro alinhamento aos padrões do Codex Alimentarius (CXS 72-1981 e CXS 156-1987) e que cabe no presente processo regulatório por se tratar de alinhamento parcial ao padrão do Codex, com baixo impacto. As restrições existentes em relação à adição de carboidratos, incluindo açúcares, serão mantidas. Será incluída indicação de que a adição de glicose, bem como o limite estabelecido para este açúcar para fórmulas com proteínas hidrolisadas também se aplica às fórmulas à base de aminoácidos isolados. As mesmas restrições se aplicarão às fórmulas pediátricas para crianças menores de 3 anos.
Adicionamente, a nota de amido será ajustada para melhor organização do texto normativo.</t>
  </si>
  <si>
    <t>Considerando as contribuições recebidas para restringir o uso de açúcares em alimentos para lactentes e crianças de primeira infância, que estão alinhadas às diretrizes da OMS para alimentação de lactentes e crianças de primeira infância e ao Guia Alimentar para crianças menores de dois anos do Ministério da Saúde, a frutose, a maltose, a sacarose, o xarope de glicose/xarope de glicose desidratado e o mel serão excluídos como fontes de carboidratos autorizados para uso em fórmulas infantis. Esta medida é um passo intermediário para futuro alinhamento aos padrões do Codex Alimentarius (CXS 72-1981 e CXS 156-1987) e que cabe no presente processo regulatório por se tratar de alinhamento parcial ao padrão do Codex, com baixo impacto. As restrições existentes em relação à adição de carboidratos, incluindo açúcares, serão mantidas. Será incluída indicação de que a adição de glicose, bem como o limite estabelecido para este açúcar para fórmulas com proteínas hidrolisadas também se aplica às fórmulas à base de aminoácidos isolados. As mesmas restrições se aplicarão às fórmulas pediátricas para crianças menores de 3 anos.</t>
  </si>
  <si>
    <r>
      <t xml:space="preserve">Conforme apontado na contribuição, o limite superior de vitamina B12 para fórmulas infantis para lactentes estabelecido na RDC nº 43/2011 é 1,5 mcg / 100 kcal e não 0,5 mcg/100 kcal, conforme publicado na CP 1243/2024. O valor será corrigido. 
</t>
    </r>
    <r>
      <rPr>
        <sz val="9"/>
        <color rgb="FFFF0000"/>
        <rFont val="Calibri"/>
        <family val="2"/>
      </rPr>
      <t xml:space="preserve">
</t>
    </r>
    <r>
      <rPr>
        <sz val="9"/>
        <color theme="4" tint="-0.24994659260841701"/>
        <rFont val="Calibri"/>
        <family val="2"/>
      </rPr>
      <t xml:space="preserve">Quanto à vitamina D, de fato o Anexo IV, autoriza ambas as fontes de vitamina D: D2 e D3. Dessa forma, será indicado apenas limite de Vitamina D no Anexo II para consistência.
</t>
    </r>
    <r>
      <rPr>
        <sz val="9"/>
        <color rgb="FFFF0000"/>
        <rFont val="Calibri"/>
        <family val="2"/>
      </rPr>
      <t xml:space="preserve">
</t>
    </r>
    <r>
      <rPr>
        <sz val="9"/>
        <color theme="4" tint="-0.24994659260841701"/>
        <rFont val="Calibri"/>
        <family val="2"/>
      </rPr>
      <t>O limite de fluoreto estabelecido no Anexo II está alinhado ao valor estabelecido para fórmulas infantis para lactentes e de seguimento para lactentes no padrão do Codex (CXS 72-1981). A proposta de alteração não pode ser considerada convergência ao Codex nem pode ser considerada de baixo impacto pois pode ter impacto à saúde pública pelo consumo excessivo de fluoreto, considerando a política de fluoretação da água de abastecimento para consumo humano estabelecida na Lei nº 6050/1974. Caso a adição de flúor seja necessária numa fórmula dietoterápica para erros inatos, há possibilidade de uso de quantidades superiores desde que sejam seguras e necessárias para atender as necessidades nutricionais específicas do erro inato do metabolismo para o qual o produto é indicado, com base em evidências científicas, conforme estabelece o parágrafo único do art. 8º da RDC nº 460/2020 (inciso I do art. 31 da CP 1242).</t>
    </r>
    <r>
      <rPr>
        <sz val="9"/>
        <color rgb="FFFF0000"/>
        <rFont val="Calibri"/>
        <family val="2"/>
      </rPr>
      <t xml:space="preserve">
</t>
    </r>
    <r>
      <rPr>
        <sz val="9"/>
        <color theme="4" tint="-0.24994659260841701"/>
        <rFont val="Calibri"/>
        <family val="2"/>
      </rPr>
      <t>Quanto à carnitina, o limite superior de 2 mg/100 kcal foi incluído considerando que valores acima de 2 devem ser avaliados qto à segurança conforme parágrafo 7º do art. 20 da RDC nº 43/2011. No padrão do Codex não há limite superior estabelecido. Será incluído dispositivo específico no artigo que trata de composição de fórmulas infantis, conforme parágrafo 7º do art. 20 da RDC nº 43/2011.</t>
    </r>
  </si>
  <si>
    <t xml:space="preserve">Idem linha 32.
</t>
  </si>
  <si>
    <t xml:space="preserve">O Anexo III será movido para RDC por se tratar de requisito não sujeito a atualiçaão periódica, com as seguintes modificações:
1ª nota para metionina e cisteína:
Para efeitos de cálculo, as concentrações de metionina e cisteína podem ser somadas se a proporção destes aminoácidos for:
a) inferior a 2:1, no caso de fórmulas infantis para lactentes; ou
b) inferior a 3:1, no caso de fórmulas infantis de seguimento para lactentes e crianças de primeira infância.
</t>
  </si>
  <si>
    <t xml:space="preserve">O Anexo II será movido para RDC, por se tratar de requisitos de composição não sujeitos a atualização periódica, com as seguintes modificações:
Vitamina B12 - corrigir limite máximo para 1,5 mcg/ kcal, para fórmulas infantis para lactentes.
Vitamina D3 - alterar para Vitamina D.
Dispositivo de composição de FI da RDC:
§  4º  Quantidades de L-carnitina superiores ao limite máximo estabelecido no Anexo II desta Resolução somente podem ser utilizadas em fórmulas infantis para lactentes de zero a seis meses, caso a avaliação de segurança e a adequação do produto sejam comprovadas, por meio de:
I - revisão sistemática de ensaios clínicos publicada em revistas científicas indexadas; ou
II - estudos clínicos publicados em revistas científicas indexadas, quando não houver revisões sistemáticas publicadas.
</t>
  </si>
  <si>
    <r>
      <t>O Anexo I será movido para a RDC por ser tratar de composição de FI, não sujeita a atualização periódica, com as seguintes modificações:</t>
    </r>
    <r>
      <rPr>
        <b/>
        <sz val="9"/>
        <rFont val="Calibri"/>
        <family val="2"/>
      </rPr>
      <t xml:space="preserve">
Anexo I:</t>
    </r>
    <r>
      <rPr>
        <sz val="9"/>
        <rFont val="Calibri"/>
        <family val="2"/>
      </rPr>
      <t xml:space="preserve">
Notas para:
1) Amidos: Além do limite indicado, a quantidade de amido também deve observar o limite máximo de 30% do total de carboidratos.
2) Glicose: Somente para as fórmulas infantis produzidas com proteína hidrolisada ou à base de aminoácidos isolados.
2) Excluir frutose, mel e sacarose da tabela.
</t>
    </r>
    <r>
      <rPr>
        <b/>
        <sz val="9"/>
        <rFont val="Calibri"/>
        <family val="2"/>
      </rPr>
      <t>Minuta de RDC:</t>
    </r>
    <r>
      <rPr>
        <sz val="9"/>
        <rFont val="Calibri"/>
        <family val="2"/>
      </rPr>
      <t xml:space="preserve">
IV - devem ser formuladas utilizando apenas as seguintes fontes de carboidratos, desde que observadas as restrições e limites estabelecidos no Anexo I desta Resolução:
a)	amidos gelatinizados ou pré-cozidos e naturalmente isentos de glúten;
b)	glicose;
c)	lactose; e
d)	maltodextrina.
</t>
    </r>
  </si>
  <si>
    <t>Idem linha 38.</t>
  </si>
  <si>
    <t xml:space="preserve">O Anexo IV será mantido na IN e dividido em dois anexos, um para fórmulas e alimentos para lactentes e crianças de primeira infância e outro para fórmulas enterais e fórmulas para erros inatos do metabolismo.
Em relação às contribuições:
a) o título será mantido de forma mais genérica, indicando que os constituintes podem ser utilizados para fórmulas e alimentos para lactentes e crianças de primeira infância. No caso de fórmulas pediátricas para nutrição enteral e fórmulas dietoterápicas para erros inatos do metabolismo, há dispositivos específicos que permitem o uso dessas substâncias desde que devidamente comprovada sua segurança.
b) a inclusão de fontes de fibras na tabela, poderá ser realizada em momento posterior, pois será necessário um levantamento sobre os ingredientes já utilizados;
c) o sinônimo hidroximetilbutirato de cálcio será incluído como sinônimo de B-hidroxi B-metilbutirato de cálcio.
No que se refere às contribuições relacionadas a fontes de ARA, fontes de DHA e fontes de oligossacarídeos, esclarecemos que em função da exigência quanto à publicidade dos pareceres estabelecida na RDC nº 839/2023 e do trabalho em curso relacionado à especificação dos novos ingredientes, optou-se por excluir os novos ingredientes do texto normativo nesse momento a fim de evitar inconsistências. A inclusão dos novos ingredientes será realizada em momento posterior, por meio de atualização periódica da IN de alimentos para fins especiais e da IN de especificação. Será incluído dispositivo transitório para contemplar os novos ingredientes aprovados por meio de RE.
</t>
  </si>
  <si>
    <t>O Anexo IV será mantido na IN e dividido em dois anexos, um para fórmulas e alimentos para lactentes e crianças de primeira infância e outro para fórmulas enterais e fórmulas para erros inatos do metabolismo.
Quanto à tabela 1:
a) a autorização do L-metilfolato de cálcio para fórmula infantil de seguimento para lactentes e crianças de primeira infância pode ser acatada por se tratar de alinhamento ao padrão do Codex Alimentarius. No entanto, ao avaliar o documento do Codex Alimentarius (CAC46) observa-se que a autorização deve ser ampliada para todas as categorias: Fórmulas infantis para lactentes, Fórmulas infantis de seguimento para lactentes e crianças de primeira infância, alimentos de transição e alimentos à base de cereais para lactentes e crianças de primeira infância;
b) o CAS da sugerido será incluído a fim de contemplar a fitonadiona que ocorre naturalmente a mistura racêmica.
No que se refere às contribuições relacionadas a fontes de ARA, fontes de DHA, fontes de oligossacarídeos e calcidiol,  esclarecemos que em função da exigência quanto à publicidade dos pareceres estabelecida na RDC nº 839/2023 e do trabalho em curso relacionado à especificação dos novos ingredientes, optou-se por excluir os novos ingredientes do texto normativo nesse momento a fim de evitar inconsistências. A inclusão dos novos ingredientes será realizada em momento posterior, por meio de atualização periódica da IN de alimentos para fins especiais e da IN de especificação. Será incluído dispositivo transitório para contemplar os novos ingredientes aprovados por meio de RE.</t>
  </si>
  <si>
    <t>O Anexo IV será mantido na IN e dividido em dois anexos, um para fórmulas e alimentos para lactentes e crianças de primeira infância e outro para fórmulas enterais e fórmulas para erros inatos do metabolismo, com as seguintes alterações:
a) excluir a nota constante para a substância L-metilfolato de cálcio, ampliando o uso da substância para todas as categorias de fórmulas alimentos para lactentes e crianças de primeira infância;
b) Incluir o CAS 81818-54-4 para Fitonadiona;
c) excluir todos os novos ingredientes constantes no Anexo IV, em ambas as partes 1 e 2.
Dispositivo transitório:
Art. 62. As Resoluções-RE que resultaram em aprovação de novos alimentos e novos ingredientes baseadas nas Resoluções - RE nº 16 e RE nº 17, ambas de 30 de abril de 1999, seguem válidas até a atualização dos Anexos II ou VII, conforme o caso, ou até 2 anos após a publicação desta Resolução.</t>
  </si>
  <si>
    <t>O Anexo IV será mantido na IN e dividido em dois anexos, um para fórmulas e alimentos para lactentes e crianças de primeira infância e outro para fórmulas enterais e fórmulas para erros inatos do metabolismo, com a seguinte alteração:
a) tabela 2: B-hidroxi B-metilbutirato
de cálcio; hidroximetilbutirato de cálcio.
Dispositivo transitório:
Art. 62. As Resoluções-RE que resultaram em aprovação de novos alimentos e novos ingredientes baseadas nas Resoluções - RE nº 16 e RE nº 17, ambas de 30 de abril de 1999, seguem válidas até a atualização dos Anexos II ou VII, conforme o caso, ou até 2 anos após a publicação desta Resolução.</t>
  </si>
  <si>
    <t>A contribuição já está contemplada tendo em vista que há dispositivo que estabelece a possibilidade de uso dos constituintes aprovados para fórmulas infantis em fórmulas dietoterápicas para erros inatos para lactentes e crianças de primeira infância, desde que devidamente justificado.</t>
  </si>
  <si>
    <t>O Anexo IV será mantido na IN e dividido em dois anexos, um para fórmulas e alimentos para lactentes e crianças de primeira infância e outro para fórmulas enterais e fórmulas para erros inatos do metabolismo.
Em relação às contribuições:
a) o título será mantido de forma mais genérica, indicando que os constituintes podem ser utilizados para fórmulas e alimentos para lactentes e crianças de primeira infância. No caso de fórmulas pediátricas para nutrição enteral e fórmulas dietoterápicas para erros inatos do metabolismo, há dispositivos específicos que permitem o uso dessas substâncias desde que devidamente comprovada sua segurança.
b) a inclusão de fontes de fibras na tabela, poderá ser realizada em momento posterior, pois será necessário um levantamento sobre os ingredientes já utilizados;
c) o sinônimo hidroximetilbutirato de cálcio será incluído como sinônimo de B-hidroxi B-metilbutirato de cálcio.
No que se refere às contribuições relacionadas a fontes de ARA, fontes de DHA e fontes de oligossacarídeos, esclarecemos que em função da exigência quanto à publicidade dos pareceres estabelecida na RDC nº 839/2023 e do trabalho em curso relacionado à especificação dos novos ingredientes, optou-se por excluir os novos ingredientes do texto normativo nesse momento a fim de evitar inconsistências. A inclusão dos novos ingredientes será realizada em momento posterior, por meio de atualização periódica da IN de alimentos para fins especiais e da IN de especificação. Será incluído dispositivo transitório para contemplar os novos ingredientes aprovados por meio de RE.</t>
  </si>
  <si>
    <t>No que se refere às contribuições relacionadas a fontes de oligossacarídeos, esclarecemos que em função da exigência quanto à publicidade dos pareceres estabelecida na RDC nº 839/2023 e do trabalho em curso relacionado à especificação dos novos ingredientes, optou-se por excluir os novos ingredientes do texto normativo nesse momento a fim de evitar inconsistências. A inclusão dos novos ingredientes será realizada em momento posterior, por meio de atualização periódica da IN de alimentos para fins especiais e da IN de especificação. Será incluído dispositivo transitório para contemplar os novos ingredientes aprovados por meio de RE.</t>
  </si>
  <si>
    <t>Em função da exigência quanto à publicidade dos pareceres estabelecida na RDC nº 839/2023 e do trabalho em curso relacionado à especificação dos novos ingredientes, optou-se por excluir os novos ingredientes do texto normativo nesse momento a fim de evitar inconsistências. A inclusão dos novos ingredientes será realizada em momento posterior, por meio de atualização periódica da IN de alimentos para fins especiais e da IN de especificação. Será incluído dispositivo transitório para contemplar os novos ingredientes aprovados por meio de RE.</t>
  </si>
  <si>
    <t>A nota para nucleotídeos deve ser incluída considerando o disposto no art. 22, inciso II da RDC nº 43/2011.
No que se refere às contribuições para fontes de oligossacarídeos, esclarecemos que em função da exigência quanto à publicidade dos pareceres estabelecida na RDC nº 839/2023 e do trabalho em curso relacionado à especificação dos novos ingredientes, optou-se por excluir os novos ingredientes do texto normativo nesse momento a fim de evitar inconsistências. A inclusão dos novos ingredientes será realizada em momento posterior, por meio de atualização periódica da IN de alimentos para fins especiais e da IN de especificação. Será incluído dispositivo transitório para contemplar os novos ingredientes aprovados por meio de RE.</t>
  </si>
  <si>
    <t xml:space="preserve">O Anexo V será mantido na IN com as seguintes alterações:
a) título: LIMITES MÍNIMOS E MÁXIMOS NUTRIENTES E OUTRAS SUBSTÂNCIAS OPCIONAIS AUTORIZADOS PARA FÓRMULAS INFANTIS;
b) incluir nota para os nucleotídeos: o limite se refere a quantidades adicionadas.
 </t>
  </si>
  <si>
    <t>O Anexo V se refere a ingredientes opcionais para fórmulas infantis para lactentes e de seguimento para lactentes e crianças de primeira infância. O dispositivo que autoriza o uso desses nutrientes opcionais em fórmulas dietoterápicas é o art. 31 da CP 1242. Dessa forma o texto será mantido tal como apresentado na CP.</t>
  </si>
  <si>
    <t>O Anexo VII será movido para a RDC, por se tratar de requisitos não sujeitos à atualização periódica.</t>
  </si>
  <si>
    <t>O anexo VIII será dividido em duas partes para maior clareza. Os ingredientes tradicionais serão mantidos na RDC. 
No que se refere aos demais nutrientes aprovados como novos alimentos, esclarecemos que em função da exigência quanto à publicidade dos pareceres estabelecida na RDC nº 839/2023 e do trabalho em curso relacionado à especificação dos novos ingredientes, optou-se por excluir os novos ingredientes do texto normativo nesse momento a fim de evitar inconsistências. A inclusão dos novos ingredientes será realizada em momento posterior, por meio de atualização periódica da IN de alimentos para fins especiais e da IN de especificação. Será incluído dispositivo transitório para contemplar os novos ingredientes aprovados por meio de RE.
Dessa forma, esses nutrientes serão excluídos do Anexo VIII.</t>
  </si>
  <si>
    <t xml:space="preserve">Considerando as contribuições recebidas para restringir o uso de açúcares em alimentos para lactentes e crianças de primeira infância, que estão alinhadas às diretrizes da OMS para alimentação de lactentes e crianças de primeira infância e ao Guia Alimentar para crianças menores de dois anos do Ministério da Saúde:
a) o açúcar e o mel não serão permitidos como ingredientes opcionais para alimentos de transição;
b) será definido limite máximo para uso de açúcar em alimentos à base de cereais e o mel não será permitido como ingrediente opcional para esse tipo de alimento; 
Estas medidas são um passo intermediário para reavaliação da presença de açúcares neste tipo de produto e que cabem no presente processo regulatório por se tratar de alterações de baixo impacto. O limite proposto para alimentos à base de cereais (2,5 g açúcar adicionado/100 kcal) considera a recomendação da OMS de manter o consumo de açúcares em 10% do VET. Esse limite está abaixo do limite definido no padrão do Codex Alimentarius, que representa 30% do VET (7,5 g/100 kcal). </t>
  </si>
  <si>
    <r>
      <rPr>
        <sz val="9"/>
        <rFont val="Calibri"/>
        <family val="2"/>
      </rPr>
      <t xml:space="preserve">Considerando as contribuições recebidas para restringir o uso de açúcares em alimentos para lactentes e crianças de primeira infância, que estão alinhadas às diretrizes da OMS para alimentação de lactentes e crianças de primeira infância e ao Guia Alimentar para crianças menores de dois anos do Ministério da Saúde:
a) o açúcar e o mel não serão permitidos como ingredientes opcionais para alimentos de transição;
b) será definido limite máximo para uso de açúcar em alimentos à base de cereais e o mel não será permitido como ingrediente opcional para esse tipo de alimento; 
Estas medidas são um passo intermediário para reavaliação da presença de açúcares neste tipo de produto e que cabem no presente processo regulatório por se tratar de alterações de baixo impacto. O limite proposto para alimentos à base de cereais (2,5 g açúcar adicionado/100 kcal) considera a recomendação da OMS de manter o consumo de açúcares em 10% do VET. Esse limite está abaixo do limite definido no padrão do Codex Alimentarius, que representa 30% do VET (7,5 g/100 kcal). 
</t>
    </r>
    <r>
      <rPr>
        <sz val="9"/>
        <color rgb="FFFF0000"/>
        <rFont val="Calibri"/>
        <family val="2"/>
      </rPr>
      <t xml:space="preserve">
</t>
    </r>
    <r>
      <rPr>
        <sz val="9"/>
        <rFont val="Calibri"/>
        <family val="2"/>
      </rPr>
      <t>No que se refere à contribuição sobre oleaginosas, será mantido apenas gergelim para alimentos à base de cereais, coforme constava na Portaria nº 36/1998, a fim de evitar potenciais riscos aos lactentes acima de 6 meses. A inclusão de sementes oleaginosas como ingrediente para alimentos de transição pode ser considerada em processo regulatório posterior de revisão da composição desses alimentos.</t>
    </r>
  </si>
  <si>
    <t>O Anexo VIII será movido para RDC com a exclusão dos novos ingredientes aprovados, e com as seguintes alterações:
a) Categoria: alimentos de transição
Açúcares: Não
Mel: Não;
b) Categoria: alimentos à base de cereais
Açúcares: Sim, limite máximo 2,5 g/100 kcal
Mel: Não;
c) "Sementes oleaginosas" substituir por "gergelim" tendo em vista os potenciais riscos decorrentes das oleaginosas.</t>
  </si>
  <si>
    <t>O Anexo VIII será movido para RDC com a exclusão dos novos ingredientes aprovados, e com as seguintes alterações:
a) Categoria: alimentos de transição
Açúcares: Não
Mel: Não;
b) Categoria: alimentos à base de cereais
Açúcares: Sim, limite máximo 2,5 g/100 kcal
Mel: Não.</t>
  </si>
  <si>
    <t>O Anexo VIII será movido para RDC com a exclusão dos novos ingredientes aprovados, e com as seguintes alterações:
a) Alimentos de transição:
- Carnes e peixes: devem ser isentos de pedaços de ossos, espinhas e outras partes que possam representar risco a lactentes acima de 6 meses;
b) Sementes oleaginosas substituir por gergelim, somente para alimentos a base de cereais.</t>
  </si>
  <si>
    <t>O Anexo Xi será movido para a RDC com a seguinte alteração:
a) alterar o imite máximo de proteína para: &lt; 20%.</t>
  </si>
  <si>
    <t>Em relação ao calcidiol, esclarecemos que em função da exigência quanto à publicidade dos pareceres estabelecida na RDC nº 839/2023 e do trabalho em curso relacionado à especificação dos novos ingredientes, optou-se por excluir os novos ingredientes do texto normativo nesse momento a fim de evitar inconsistências. A inclusão dos novos ingredientes será realizada em momento posterior, por meio de atualização periódica da IN de alimentos para fins especiais e da IN de especificação. Será incluído dispositivo transitório para contemplar os novos ingredientes aprovados por meio de RE.
Dessa forma, esses nutrientes serão excluídos do Anexo VIII.</t>
  </si>
  <si>
    <t>O Anexo XII será movido para a RDC, com as seguintes alterações:
a) Molibdênio: limite mínimo: 2,3 mcg/100 kcal e limite máximo: 100 mcg/100 kcal.</t>
  </si>
  <si>
    <t xml:space="preserve">O Anexo XII será movido para a RDC, com as seguintes alterações:
a) alterar o título para: LIMITES MÍNIMOS E MÁXIMOS DE VITAMINAS E MINERAIS PARA FÓRMULAS PADRÃO PARA NUTRIÇÃO ENTERAL;
b) incluir nota para niacina: Como niacina equivalente (NE). Niacina equivalente refere-se ao teor de ácido nicotínico e nicotinamida somado ao teor de niacina proveniente da eventual presença de triptofano. 60 mg de triptofano = 1 mg de niacina = 1 mg de niacina equivalente;
c) adequar a unidade de vitamina B6, vitamina E e manganês para mg/100kcal;
c) excluir o número 3 da expressão vitamina D3;
d) alterar a expressão da unidade em microgramas como µg.
</t>
  </si>
  <si>
    <t>Idem linha 62.</t>
  </si>
  <si>
    <t>Idem linha 562.</t>
  </si>
  <si>
    <t>Os limites mínimos e máximos do Anexo XII se referem à composição de fórmula padrão para nutrição enteral, conforme RDC nº 21/2015. As fórmulas pediátricas devem observar o disposto no art. 23 da CP 1.242/2024.</t>
  </si>
  <si>
    <t>Em relação ao LNT, esclarecemos que em função da exigência quanto à publicidade dos pareceres estabelecida na RDC nº 839/2023 e do trabalho em curso relacionado à especificação dos novos ingredientes, optou-se por excluir os novos ingredientes do texto normativo nesse momento a fim de evitar inconsistências. A inclusão dos novos ingredientes será realizada em momento posterior, por meio de atualização periódica da IN de alimentos para fins especiais e da IN de especificação. Será incluído dispositivo transitório para contemplar os novos ingredientes aprovados por meio de RE.
Dessa forma, esses nutrientes serão excluídos do Anexo XIII.</t>
  </si>
  <si>
    <t>Em relação aos carotenoides e HMB, esclarecemos que em função da exigência quanto à publicidade dos pareceres estabelecida na RDC nº 839/2023 e do trabalho em curso relacionado à especificação dos novos ingredientes, optou-se por excluir os novos ingredientes do texto normativo nesse momento a fim de evitar inconsistências. A inclusão dos novos ingredientes será realizada em momento posterior, por meio de atualização periódica da IN de alimentos para fins especiais e da IN de especificação. Será incluído dispositivo transitório para contemplar os novos ingredientes aprovados por meio de RE.
Dessa forma, esses nutrientes serão excluídos do Anexo XIII.</t>
  </si>
  <si>
    <r>
      <t xml:space="preserve"> 
Em relação aos carotenoides e HMB, esclarecemos que em função da exigência quanto à publicidade dos pareceres estabelecida na RDC nº 839/2023 e do trabalho em curso relacionado à especificação dos novos ingredientes, optou-se por excluir os novos ingredientes do texto normativo nesse momento a fim de evitar inconsistências. A inclusão dos novos ingredientes será realizada em momento posterior, por meio de atualização periódica da IN de alimentos para fins especiais e da IN de especificação. Será incluído dispositivo transitório para contemplar os novos ingredientes aprovados por meio de RE.
Dessa forma, esses nutrientes serão excluídos do Anexo XIII.</t>
    </r>
    <r>
      <rPr>
        <sz val="9"/>
        <color rgb="FFFF0000"/>
        <rFont val="Calibri"/>
        <family val="2"/>
      </rPr>
      <t xml:space="preserve">
</t>
    </r>
  </si>
  <si>
    <t>Em relação às fontes de oligossacarídeos, esclarecemos que em função da exigência quanto à publicidade dos pareceres estabelecida na RDC nº 839/2023 e do trabalho em curso relacionado à especificação dos novos ingredientes, optou-se por excluir os novos ingredientes do texto normativo nesse momento a fim de evitar inconsistências. A inclusão dos novos ingredientes será realizada em momento posterior, por meio de atualização periódica da IN de alimentos para fins especiais e da IN de especificação. Será incluído dispositivo transitório para contemplar os novos ingredientes aprovados por meio de RE.
Dessa forma, o Anexo XV será excluído.</t>
  </si>
  <si>
    <t>Excluir Anexo XV.</t>
  </si>
  <si>
    <t>Em relação aos carotenoides, esclarecemos que em função da exigência quanto à publicidade dos pareceres estabelecida na RDC nº 839/2023 e do trabalho em curso relacionado à especificação dos novos ingredientes, optou-se por excluir os novos ingredientes do texto normativo nesse momento a fim de evitar inconsistências. A inclusão dos novos ingredientes será realizada em momento posterior, por meio de atualização periódica da IN de alimentos para fins especiais e da IN de especificação. Será incluído dispositivo transitório para contemplar os novos ingredientes aprovados por meio de RE.
Dessa forma, o Anexo XV será excluído.</t>
  </si>
  <si>
    <t>O Anexo XVI será mantido na IN, com as seguintes alterações:
a) incluir para vitaminas e minerais a alegação "aumentado em ... (especificar os nutrientes)", com critério: Quantidade dos nutrientes acima do limite máximo estabelecido no Anexo XII;
b) incluir as expressões sinônimos para Alto teor, "Alto conteúdo de …/Rico em ... (especificar os nutrientes)".</t>
  </si>
  <si>
    <t>O Anexo XVI será mantido na IN, com as seguintes alterações: a) Incluir os seguintes sinônimos para energia:
Fórmula com densidade energética baixa / Fórmula hipocalorica;
Fórmula com densidade energética normal / Fórmula normocalórica; 
Fórmula com densidade energética alta/Fórmula hipercalórica.</t>
  </si>
  <si>
    <t xml:space="preserve">Em relação aos novos ingredientes fontes de oligossacarídeos, fontes de DHA e probióticos, esclarecemos que em função da exigência quanto à publicidade dos pareceres estabelecida na RDC nº 839/2023 e do trabalho em curso relacionado à especificação dos novos ingredientes, optou-se por excluir os novos ingredientes do texto normativo nesse momento a fim de evitar inconsistências. A inclusão dos novos ingredientes será realizada em momento posterior, por meio de atualização periódica da IN de alimentos para fins especiais e da IN de especificação. Será incluído dispositivo transitório para contemplar os novos ingredientes aprovados por meio de RE.
Dessa forma, esses nutrientes e constituintes serão excluídos do Anexo VIII.
No que se refere à contribuição sobre oleaginosas, será mantido apenas gergelim para alimentos à base de cereais, coforme constava na Portaria nº 36/1998, a fim de evitar potenciais riscos aos lactentes acima de 6 meses. A inclusão de sementes oleaginosas como ingrediente para alimentos de transição pode ser considerada em processo regulatório posterior de revisão da composição desses alimentos. </t>
  </si>
  <si>
    <t>Alegações nutricionais para alimentos de transição e alimentos à base de cereais</t>
  </si>
  <si>
    <t>Art. 17.  O uso de alegações nutricionais nos rótulos de alimentos de transição para lactentes e crianças de primeira infância deve observar os requisitos estabelecidos na RDC nº 429 e IN nº 75, de 2020.
Art. 23.  O uso de alegações nutricionais nos rótulos de alimentos à base de cereais para lactentes e crianças de primeira infância deve observar os requisitos estabelecidos na RDC nº 429 e IN nº 75, de 2020.</t>
  </si>
  <si>
    <t xml:space="preserve">Tendo em vista que não serão admitidas alegações de propriedade funcional ou de saúde para alimentos para lactentes e crianças de primeira infância, as alegações de conteúdo de prebióticos e probióticos não serão autorizadas para esses produtos. As alegações nutricionais já são utilizadas nos alimentos para lactentes e crianças de primeira infância e será incluído dispositivo específico que trata do uso de alegações nutricionais nos termos da RDC nº 429 e IN nº 75/2020.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</si>
</sst>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8" x14ac:knownFonts="1">
    <font>
      <sz val="10"/>
      <color theme="4" tint="-0.24994659260841701"/>
      <name val="Corbel"/>
      <family val="2"/>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color theme="0"/>
      <name val="Corbel"/>
      <family val="2"/>
    </font>
    <font>
      <sz val="24"/>
      <color theme="0"/>
      <name val="Tw Cen MT Condensed Extra Bold"/>
      <family val="4"/>
      <scheme val="major"/>
    </font>
    <font>
      <b/>
      <sz val="14"/>
      <color theme="0"/>
      <name val="Tw Cen MT Condensed"/>
      <family val="2"/>
    </font>
    <font>
      <b/>
      <sz val="14"/>
      <color theme="0" tint="-4.9989318521683403E-2"/>
      <name val="Tw Cen MT Condensed"/>
      <family val="2"/>
    </font>
    <font>
      <sz val="11"/>
      <color theme="0"/>
      <name val="Franklin Gothic Book"/>
      <family val="2"/>
      <scheme val="minor"/>
    </font>
    <font>
      <sz val="11"/>
      <name val="Franklin Gothic Book"/>
      <family val="2"/>
      <scheme val="minor"/>
    </font>
    <font>
      <b/>
      <sz val="20"/>
      <color theme="0"/>
      <name val="Segoe UI Light"/>
      <family val="2"/>
    </font>
    <font>
      <b/>
      <sz val="12"/>
      <color theme="0" tint="-0.14999847407452621"/>
      <name val="Segoe UI Light"/>
      <family val="2"/>
    </font>
    <font>
      <b/>
      <sz val="14"/>
      <color theme="0" tint="-0.14999847407452621"/>
      <name val="Segoe UI Light"/>
      <family val="2"/>
    </font>
    <font>
      <b/>
      <sz val="20"/>
      <color theme="0" tint="-0.249977111117893"/>
      <name val="Segoe UI Light"/>
      <family val="2"/>
    </font>
    <font>
      <b/>
      <sz val="18"/>
      <color theme="0" tint="-0.249977111117893"/>
      <name val="Segoe UI Light"/>
      <family val="2"/>
    </font>
    <font>
      <b/>
      <sz val="12"/>
      <color theme="0"/>
      <name val="Segoe UI Light"/>
      <family val="2"/>
    </font>
    <font>
      <b/>
      <sz val="13"/>
      <color theme="0"/>
      <name val="Segoe UI Light"/>
      <family val="2"/>
    </font>
    <font>
      <b/>
      <sz val="12"/>
      <color theme="1"/>
      <name val="Franklin Gothic Book"/>
      <family val="2"/>
      <scheme val="minor"/>
    </font>
    <font>
      <sz val="12"/>
      <color theme="1"/>
      <name val="Franklin Gothic Book"/>
      <family val="2"/>
      <scheme val="minor"/>
    </font>
    <font>
      <b/>
      <sz val="11"/>
      <color theme="0"/>
      <name val="Segoe UI Light"/>
      <family val="2"/>
    </font>
    <font>
      <b/>
      <sz val="14"/>
      <color theme="0" tint="-0.249977111117893"/>
      <name val="Segoe UI Light"/>
      <family val="2"/>
    </font>
    <font>
      <b/>
      <sz val="11"/>
      <color theme="0" tint="-0.14999847407452621"/>
      <name val="Segoe UI Light"/>
      <family val="2"/>
    </font>
    <font>
      <b/>
      <sz val="11"/>
      <name val="Franklin Gothic Book"/>
      <family val="2"/>
      <scheme val="minor"/>
    </font>
    <font>
      <b/>
      <sz val="12"/>
      <name val="Franklin Gothic Book"/>
      <family val="2"/>
      <scheme val="minor"/>
    </font>
    <font>
      <sz val="18"/>
      <color theme="4" tint="-0.24994659260841701"/>
      <name val="Corbel"/>
      <family val="2"/>
    </font>
    <font>
      <sz val="10"/>
      <color theme="4" tint="-0.24994659260841701"/>
      <name val="Century Gothic"/>
      <family val="2"/>
    </font>
    <font>
      <sz val="9"/>
      <name val="Century Gothic"/>
      <family val="2"/>
    </font>
    <font>
      <sz val="12"/>
      <color theme="4" tint="-0.24994659260841701"/>
      <name val="Century Gothic"/>
      <family val="2"/>
    </font>
    <font>
      <sz val="10"/>
      <name val="Century Gothic"/>
      <family val="2"/>
    </font>
    <font>
      <sz val="10"/>
      <color theme="4" tint="-0.499984740745262"/>
      <name val="Century Gothic"/>
      <family val="2"/>
    </font>
    <font>
      <sz val="18"/>
      <color rgb="FF813365"/>
      <name val="Century Gothic"/>
      <family val="2"/>
    </font>
    <font>
      <sz val="18"/>
      <color theme="4" tint="-0.24994659260841701"/>
      <name val="Century Gothic"/>
      <family val="2"/>
    </font>
    <font>
      <sz val="10"/>
      <color theme="4" tint="-0.24994659260841701"/>
      <name val="Corbel"/>
      <family val="2"/>
    </font>
    <font>
      <b/>
      <sz val="20"/>
      <color theme="9" tint="-0.499984740745262"/>
      <name val="Century Gothic"/>
      <family val="2"/>
    </font>
    <font>
      <b/>
      <sz val="14"/>
      <color rgb="FF813365"/>
      <name val="Century Gothic"/>
      <family val="2"/>
    </font>
    <font>
      <sz val="14"/>
      <color rgb="FF813365"/>
      <name val="Century Gothic"/>
      <family val="2"/>
    </font>
    <font>
      <sz val="9"/>
      <color theme="0"/>
      <name val="Franklin Gothic Book"/>
      <family val="2"/>
      <scheme val="minor"/>
    </font>
    <font>
      <b/>
      <sz val="10"/>
      <color theme="0"/>
      <name val="Franklin Gothic Book"/>
      <family val="2"/>
      <scheme val="minor"/>
    </font>
    <font>
      <b/>
      <sz val="12"/>
      <color theme="4" tint="-0.24994659260841701"/>
      <name val="Century Gothic"/>
      <family val="2"/>
    </font>
    <font>
      <b/>
      <sz val="12"/>
      <color theme="4" tint="-0.24994659260841701"/>
      <name val="Corbel"/>
      <family val="2"/>
    </font>
    <font>
      <b/>
      <sz val="10"/>
      <color theme="4" tint="-0.24994659260841701"/>
      <name val="Corbel"/>
      <family val="2"/>
    </font>
    <font>
      <b/>
      <sz val="10"/>
      <name val="Century Gothic"/>
      <family val="2"/>
    </font>
    <font>
      <sz val="11"/>
      <color theme="4" tint="-0.24994659260841701"/>
      <name val="Corbel"/>
      <family val="2"/>
    </font>
    <font>
      <sz val="9"/>
      <name val="Franklin Gothic Book"/>
      <family val="2"/>
      <scheme val="minor"/>
    </font>
    <font>
      <sz val="10"/>
      <name val="Corbel"/>
      <family val="2"/>
    </font>
    <font>
      <b/>
      <sz val="10"/>
      <color theme="0"/>
      <name val="Calibri Light"/>
      <family val="2"/>
    </font>
    <font>
      <b/>
      <sz val="11"/>
      <color theme="0"/>
      <name val="Calibri Light"/>
      <family val="2"/>
    </font>
    <font>
      <sz val="10"/>
      <color theme="9" tint="-0.499984740745262"/>
      <name val="Calibri Light"/>
      <family val="2"/>
    </font>
    <font>
      <sz val="10"/>
      <name val="Calibri Light"/>
      <family val="2"/>
    </font>
    <font>
      <b/>
      <sz val="10"/>
      <color theme="9" tint="-0.499984740745262"/>
      <name val="Calibri Light"/>
      <family val="2"/>
    </font>
    <font>
      <b/>
      <sz val="10"/>
      <name val="Calibri Light"/>
      <family val="2"/>
    </font>
    <font>
      <sz val="9"/>
      <color theme="4" tint="-0.24994659260841701"/>
      <name val="Calibri"/>
      <family val="2"/>
    </font>
    <font>
      <sz val="11"/>
      <color theme="4" tint="-0.24994659260841701"/>
      <name val="Calibri"/>
      <family val="2"/>
    </font>
    <font>
      <sz val="11"/>
      <name val="Calibri"/>
      <family val="2"/>
    </font>
    <font>
      <b/>
      <sz val="11"/>
      <color theme="0"/>
      <name val="Calibri"/>
      <family val="2"/>
    </font>
    <font>
      <sz val="9"/>
      <name val="Calibri"/>
      <family val="2"/>
    </font>
    <font>
      <b/>
      <sz val="9"/>
      <name val="Century Gothic"/>
      <family val="2"/>
    </font>
    <font>
      <sz val="10"/>
      <name val="Calibri"/>
      <family val="2"/>
    </font>
    <font>
      <sz val="10"/>
      <color theme="0"/>
      <name val="Calibri"/>
      <family val="2"/>
    </font>
    <font>
      <sz val="9"/>
      <color theme="0"/>
      <name val="Calibri"/>
      <family val="2"/>
    </font>
    <font>
      <b/>
      <sz val="10"/>
      <color theme="4" tint="-0.499984740745262"/>
      <name val="Century Gothic"/>
      <family val="2"/>
    </font>
    <font>
      <sz val="10"/>
      <color theme="4" tint="-0.24994659260841701"/>
      <name val="Calibri Light"/>
      <family val="2"/>
    </font>
    <font>
      <sz val="9"/>
      <color theme="4" tint="-0.24994659260841701"/>
      <name val="Calibri Light"/>
      <family val="2"/>
    </font>
    <font>
      <sz val="10"/>
      <color theme="1" tint="0.249977111117893"/>
      <name val="Calibri Light"/>
      <family val="2"/>
    </font>
    <font>
      <sz val="10"/>
      <color theme="0"/>
      <name val="Calibri Light"/>
      <family val="2"/>
    </font>
    <font>
      <sz val="11"/>
      <color theme="4" tint="-0.24994659260841701"/>
      <name val="Calibri Light"/>
      <family val="2"/>
    </font>
    <font>
      <b/>
      <sz val="12"/>
      <color theme="0"/>
      <name val="Tw Cen MT Condensed"/>
      <family val="2"/>
    </font>
    <font>
      <sz val="9"/>
      <color rgb="FFFF0000"/>
      <name val="Calibri"/>
      <family val="2"/>
    </font>
    <font>
      <sz val="9"/>
      <color theme="4" tint="-0.24994659260841701"/>
      <name val="Aptos Narrow"/>
      <family val="2"/>
    </font>
    <font>
      <sz val="9.9"/>
      <color theme="4" tint="-0.24994659260841701"/>
      <name val="Calibri"/>
      <family val="2"/>
    </font>
    <font>
      <sz val="8"/>
      <name val="Corbel"/>
      <family val="2"/>
    </font>
    <font>
      <u/>
      <sz val="11"/>
      <color theme="10"/>
      <name val="Franklin Gothic Book"/>
      <family val="2"/>
      <scheme val="minor"/>
    </font>
    <font>
      <b/>
      <sz val="9"/>
      <name val="Calibri"/>
      <family val="2"/>
    </font>
    <font>
      <b/>
      <sz val="9"/>
      <color rgb="FFFF0000"/>
      <name val="Calibri"/>
      <family val="2"/>
    </font>
    <font>
      <sz val="11"/>
      <color theme="4" tint="-0.24994659260841701"/>
      <name val="Franklin Gothic Book"/>
      <family val="2"/>
      <scheme val="minor"/>
    </font>
  </fonts>
  <fills count="18">
    <fill>
      <patternFill patternType="none"/>
    </fill>
    <fill>
      <patternFill patternType="gray125"/>
    </fill>
    <fill>
      <patternFill patternType="solid">
        <fgColor theme="4"/>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813365"/>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249977111117893"/>
        <bgColor indexed="64"/>
      </patternFill>
    </fill>
    <fill>
      <patternFill patternType="solid">
        <fgColor rgb="FFC365A1"/>
        <bgColor indexed="64"/>
      </patternFill>
    </fill>
    <fill>
      <patternFill patternType="solid">
        <fgColor theme="6" tint="-0.249977111117893"/>
        <bgColor indexed="64"/>
      </patternFill>
    </fill>
    <fill>
      <patternFill patternType="solid">
        <fgColor rgb="FFF49914"/>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medium">
        <color theme="0" tint="-0.14996795556505021"/>
      </bottom>
      <diagonal/>
    </border>
    <border>
      <left style="thick">
        <color theme="9" tint="-0.499984740745262"/>
      </left>
      <right/>
      <top style="thick">
        <color theme="9" tint="-0.499984740745262"/>
      </top>
      <bottom/>
      <diagonal/>
    </border>
    <border>
      <left/>
      <right/>
      <top style="thick">
        <color theme="9" tint="-0.499984740745262"/>
      </top>
      <bottom/>
      <diagonal/>
    </border>
    <border>
      <left/>
      <right style="thick">
        <color theme="9" tint="-0.499984740745262"/>
      </right>
      <top style="thick">
        <color theme="9" tint="-0.499984740745262"/>
      </top>
      <bottom/>
      <diagonal/>
    </border>
    <border>
      <left style="thick">
        <color theme="9" tint="-0.499984740745262"/>
      </left>
      <right/>
      <top/>
      <bottom/>
      <diagonal/>
    </border>
    <border>
      <left/>
      <right style="thick">
        <color theme="9" tint="-0.499984740745262"/>
      </right>
      <top/>
      <bottom/>
      <diagonal/>
    </border>
    <border>
      <left/>
      <right style="thick">
        <color rgb="FF002060"/>
      </right>
      <top/>
      <bottom/>
      <diagonal/>
    </border>
    <border>
      <left style="medium">
        <color theme="0"/>
      </left>
      <right style="medium">
        <color theme="0"/>
      </right>
      <top style="medium">
        <color theme="0"/>
      </top>
      <bottom style="medium">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rgb="FF002060"/>
      </left>
      <right/>
      <top/>
      <bottom/>
      <diagonal/>
    </border>
    <border>
      <left style="medium">
        <color theme="0"/>
      </left>
      <right style="medium">
        <color theme="0"/>
      </right>
      <top/>
      <bottom/>
      <diagonal/>
    </border>
    <border>
      <left style="thick">
        <color theme="9" tint="-0.499984740745262"/>
      </left>
      <right/>
      <top/>
      <bottom style="thick">
        <color theme="9" tint="-0.499984740745262"/>
      </bottom>
      <diagonal/>
    </border>
    <border>
      <left/>
      <right/>
      <top/>
      <bottom style="thick">
        <color theme="9" tint="-0.499984740745262"/>
      </bottom>
      <diagonal/>
    </border>
    <border>
      <left/>
      <right style="thick">
        <color theme="9" tint="-0.499984740745262"/>
      </right>
      <top/>
      <bottom style="thick">
        <color theme="9"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medium">
        <color theme="0"/>
      </left>
      <right style="medium">
        <color theme="0"/>
      </right>
      <top style="medium">
        <color theme="0"/>
      </top>
      <bottom/>
      <diagonal/>
    </border>
  </borders>
  <cellStyleXfs count="10">
    <xf numFmtId="0" fontId="0" fillId="0" borderId="0"/>
    <xf numFmtId="0" fontId="8" fillId="2" borderId="0" applyNumberFormat="0" applyAlignment="0" applyProtection="0"/>
    <xf numFmtId="0" fontId="6" fillId="0" borderId="0"/>
    <xf numFmtId="0" fontId="5" fillId="0" borderId="0"/>
    <xf numFmtId="9" fontId="5" fillId="0" borderId="0" applyFont="0" applyFill="0" applyBorder="0" applyAlignment="0" applyProtection="0"/>
    <xf numFmtId="9" fontId="35" fillId="0" borderId="0" applyFont="0" applyFill="0" applyBorder="0" applyAlignment="0" applyProtection="0"/>
    <xf numFmtId="0" fontId="4" fillId="0" borderId="0"/>
    <xf numFmtId="0" fontId="3" fillId="0" borderId="0"/>
    <xf numFmtId="0" fontId="2" fillId="0" borderId="0"/>
    <xf numFmtId="0" fontId="1" fillId="0" borderId="0"/>
  </cellStyleXfs>
  <cellXfs count="222">
    <xf numFmtId="0" fontId="0" fillId="0" borderId="0" xfId="0"/>
    <xf numFmtId="0" fontId="9" fillId="3" borderId="0" xfId="1" applyFont="1" applyFill="1" applyAlignment="1">
      <alignment horizontal="center" vertical="center"/>
    </xf>
    <xf numFmtId="0" fontId="0" fillId="0" borderId="0" xfId="0" applyAlignment="1">
      <alignment wrapText="1"/>
    </xf>
    <xf numFmtId="0" fontId="5" fillId="0" borderId="0" xfId="3"/>
    <xf numFmtId="10" fontId="18" fillId="6" borderId="0" xfId="4" applyNumberFormat="1" applyFont="1" applyFill="1" applyBorder="1" applyAlignment="1"/>
    <xf numFmtId="10" fontId="22" fillId="6" borderId="0" xfId="4" applyNumberFormat="1" applyFont="1" applyFill="1" applyBorder="1" applyAlignment="1"/>
    <xf numFmtId="0" fontId="27" fillId="0" borderId="0" xfId="0" applyFont="1" applyAlignment="1">
      <alignment wrapText="1"/>
    </xf>
    <xf numFmtId="0" fontId="12" fillId="11" borderId="0" xfId="3" applyFont="1" applyFill="1"/>
    <xf numFmtId="0" fontId="5" fillId="5" borderId="0" xfId="3" applyFill="1"/>
    <xf numFmtId="0" fontId="5" fillId="3" borderId="0" xfId="3" applyFill="1"/>
    <xf numFmtId="0" fontId="5" fillId="6" borderId="0" xfId="3" applyFill="1"/>
    <xf numFmtId="0" fontId="14" fillId="6" borderId="0" xfId="3" applyFont="1" applyFill="1" applyAlignment="1">
      <alignment vertical="center" textRotation="90"/>
    </xf>
    <xf numFmtId="0" fontId="15" fillId="6" borderId="0" xfId="3" applyFont="1" applyFill="1" applyAlignment="1">
      <alignment vertical="center" textRotation="90"/>
    </xf>
    <xf numFmtId="0" fontId="18" fillId="6" borderId="0" xfId="3" applyFont="1" applyFill="1"/>
    <xf numFmtId="0" fontId="19" fillId="6" borderId="0" xfId="3" applyFont="1" applyFill="1"/>
    <xf numFmtId="3" fontId="18" fillId="6" borderId="0" xfId="3" applyNumberFormat="1" applyFont="1" applyFill="1"/>
    <xf numFmtId="0" fontId="20" fillId="6" borderId="0" xfId="3" applyFont="1" applyFill="1"/>
    <xf numFmtId="0" fontId="21" fillId="6" borderId="0" xfId="3" applyFont="1" applyFill="1" applyAlignment="1">
      <alignment vertical="center"/>
    </xf>
    <xf numFmtId="0" fontId="21" fillId="6" borderId="0" xfId="3" applyFont="1" applyFill="1" applyAlignment="1">
      <alignment vertical="top" wrapText="1"/>
    </xf>
    <xf numFmtId="0" fontId="5" fillId="6" borderId="0" xfId="3" applyFill="1" applyAlignment="1">
      <alignment vertical="top"/>
    </xf>
    <xf numFmtId="0" fontId="12" fillId="11" borderId="0" xfId="3" applyFont="1" applyFill="1" applyAlignment="1">
      <alignment horizontal="center"/>
    </xf>
    <xf numFmtId="0" fontId="21" fillId="5" borderId="0" xfId="3" applyFont="1" applyFill="1"/>
    <xf numFmtId="0" fontId="15" fillId="8" borderId="0" xfId="3" applyFont="1" applyFill="1" applyAlignment="1">
      <alignment vertical="center" textRotation="90"/>
    </xf>
    <xf numFmtId="0" fontId="5" fillId="8" borderId="0" xfId="3" applyFill="1"/>
    <xf numFmtId="0" fontId="14" fillId="8" borderId="0" xfId="3" applyFont="1" applyFill="1" applyAlignment="1">
      <alignment vertical="center" textRotation="90"/>
    </xf>
    <xf numFmtId="0" fontId="18" fillId="8" borderId="0" xfId="3" applyFont="1" applyFill="1"/>
    <xf numFmtId="0" fontId="15" fillId="10" borderId="0" xfId="3" applyFont="1" applyFill="1" applyAlignment="1">
      <alignment vertical="center" textRotation="90"/>
    </xf>
    <xf numFmtId="0" fontId="5" fillId="10" borderId="0" xfId="3" applyFill="1"/>
    <xf numFmtId="0" fontId="24" fillId="10" borderId="0" xfId="3" applyFont="1" applyFill="1" applyAlignment="1">
      <alignment vertical="center" textRotation="90"/>
    </xf>
    <xf numFmtId="0" fontId="11" fillId="10" borderId="0" xfId="3" applyFont="1" applyFill="1"/>
    <xf numFmtId="0" fontId="25" fillId="10" borderId="0" xfId="3" applyFont="1" applyFill="1"/>
    <xf numFmtId="0" fontId="26" fillId="10" borderId="0" xfId="3" applyFont="1" applyFill="1"/>
    <xf numFmtId="0" fontId="12" fillId="10" borderId="0" xfId="3" applyFont="1" applyFill="1"/>
    <xf numFmtId="0" fontId="12" fillId="10" borderId="0" xfId="3" applyFont="1" applyFill="1" applyAlignment="1">
      <alignment vertical="center" wrapText="1"/>
    </xf>
    <xf numFmtId="0" fontId="28" fillId="0" borderId="0" xfId="0" applyFont="1" applyAlignment="1">
      <alignment wrapText="1"/>
    </xf>
    <xf numFmtId="0" fontId="28" fillId="0" borderId="0" xfId="0" applyFont="1"/>
    <xf numFmtId="0" fontId="0" fillId="0" borderId="0" xfId="0" pivotButton="1"/>
    <xf numFmtId="0" fontId="28" fillId="0" borderId="3" xfId="0" applyFont="1" applyBorder="1"/>
    <xf numFmtId="0" fontId="0" fillId="0" borderId="4" xfId="0" applyBorder="1"/>
    <xf numFmtId="0" fontId="0" fillId="0" borderId="5" xfId="0" applyBorder="1"/>
    <xf numFmtId="0" fontId="28" fillId="0" borderId="6" xfId="0" applyFont="1" applyBorder="1"/>
    <xf numFmtId="0" fontId="0" fillId="0" borderId="7" xfId="0" applyBorder="1"/>
    <xf numFmtId="0" fontId="0" fillId="0" borderId="6" xfId="0" applyBorder="1"/>
    <xf numFmtId="0" fontId="0" fillId="0" borderId="7" xfId="0" pivotButton="1" applyBorder="1"/>
    <xf numFmtId="0" fontId="0" fillId="0" borderId="8" xfId="0" applyBorder="1"/>
    <xf numFmtId="0" fontId="32" fillId="12" borderId="2" xfId="0" applyFont="1" applyFill="1" applyBorder="1" applyAlignment="1">
      <alignment horizontal="justify" vertical="center" wrapText="1"/>
    </xf>
    <xf numFmtId="0" fontId="28" fillId="12" borderId="0" xfId="0" applyFont="1" applyFill="1" applyAlignment="1">
      <alignment wrapText="1"/>
    </xf>
    <xf numFmtId="0" fontId="28" fillId="0" borderId="10" xfId="0" applyFont="1" applyBorder="1" applyAlignment="1">
      <alignment wrapText="1"/>
    </xf>
    <xf numFmtId="0" fontId="28" fillId="0" borderId="11" xfId="0" applyFont="1" applyBorder="1" applyAlignment="1">
      <alignment wrapText="1"/>
    </xf>
    <xf numFmtId="0" fontId="0" fillId="0" borderId="12" xfId="0" applyBorder="1" applyAlignment="1">
      <alignment wrapText="1"/>
    </xf>
    <xf numFmtId="0" fontId="28" fillId="0" borderId="13" xfId="0" applyFont="1" applyBorder="1" applyAlignment="1">
      <alignment wrapText="1"/>
    </xf>
    <xf numFmtId="0" fontId="27" fillId="0" borderId="14" xfId="0" applyFont="1" applyBorder="1" applyAlignment="1">
      <alignment wrapText="1"/>
    </xf>
    <xf numFmtId="0" fontId="0" fillId="0" borderId="14" xfId="0" applyBorder="1" applyAlignment="1">
      <alignment wrapText="1"/>
    </xf>
    <xf numFmtId="0" fontId="33" fillId="0" borderId="13" xfId="0" applyFont="1" applyBorder="1" applyAlignment="1">
      <alignment horizontal="right" vertical="top" wrapText="1"/>
    </xf>
    <xf numFmtId="0" fontId="28" fillId="0" borderId="13" xfId="0" applyFont="1" applyBorder="1" applyAlignment="1">
      <alignment horizontal="right" wrapText="1"/>
    </xf>
    <xf numFmtId="0" fontId="34" fillId="0" borderId="13" xfId="0" applyFont="1" applyBorder="1" applyAlignment="1">
      <alignment horizontal="right" vertical="top" wrapText="1"/>
    </xf>
    <xf numFmtId="0" fontId="28" fillId="0" borderId="15" xfId="0" applyFont="1" applyBorder="1" applyAlignment="1">
      <alignment wrapText="1"/>
    </xf>
    <xf numFmtId="0" fontId="28" fillId="0" borderId="16" xfId="0" applyFont="1" applyBorder="1" applyAlignment="1">
      <alignment wrapText="1"/>
    </xf>
    <xf numFmtId="0" fontId="0" fillId="0" borderId="17" xfId="0" applyBorder="1" applyAlignment="1">
      <alignment wrapText="1"/>
    </xf>
    <xf numFmtId="0" fontId="37" fillId="12" borderId="0" xfId="0" applyFont="1" applyFill="1" applyAlignment="1">
      <alignment vertical="top" wrapText="1"/>
    </xf>
    <xf numFmtId="0" fontId="7" fillId="0" borderId="0" xfId="0" applyFont="1"/>
    <xf numFmtId="0" fontId="28" fillId="13" borderId="0" xfId="0" applyFont="1" applyFill="1" applyAlignment="1">
      <alignment wrapText="1"/>
    </xf>
    <xf numFmtId="0" fontId="0" fillId="0" borderId="8" xfId="0" pivotButton="1" applyBorder="1"/>
    <xf numFmtId="0" fontId="41" fillId="0" borderId="0" xfId="0" applyFont="1"/>
    <xf numFmtId="0" fontId="41" fillId="0" borderId="4" xfId="0" applyFont="1" applyBorder="1"/>
    <xf numFmtId="0" fontId="42" fillId="0" borderId="4" xfId="0" applyFont="1" applyBorder="1"/>
    <xf numFmtId="0" fontId="43" fillId="0" borderId="0" xfId="0" applyFont="1"/>
    <xf numFmtId="0" fontId="0" fillId="0" borderId="20" xfId="0" applyBorder="1"/>
    <xf numFmtId="0" fontId="0" fillId="0" borderId="21" xfId="0" applyBorder="1"/>
    <xf numFmtId="0" fontId="0" fillId="0" borderId="22" xfId="0" applyBorder="1"/>
    <xf numFmtId="0" fontId="44" fillId="0" borderId="0" xfId="0" applyFont="1"/>
    <xf numFmtId="0" fontId="45" fillId="0" borderId="0" xfId="0" applyFont="1" applyAlignment="1">
      <alignment horizontal="left"/>
    </xf>
    <xf numFmtId="0" fontId="45" fillId="0" borderId="0" xfId="0" applyFont="1" applyAlignment="1">
      <alignment horizontal="center"/>
    </xf>
    <xf numFmtId="0" fontId="44" fillId="0" borderId="0" xfId="0" applyFont="1" applyAlignment="1">
      <alignment horizontal="center" vertical="center"/>
    </xf>
    <xf numFmtId="9" fontId="44" fillId="0" borderId="0" xfId="5" applyFont="1" applyFill="1" applyBorder="1" applyAlignment="1">
      <alignment horizontal="center" vertical="center"/>
    </xf>
    <xf numFmtId="0" fontId="40" fillId="15" borderId="0" xfId="0" applyFont="1" applyFill="1" applyAlignment="1">
      <alignment horizontal="right" vertical="center"/>
    </xf>
    <xf numFmtId="9" fontId="0" fillId="15" borderId="0" xfId="5" applyFont="1" applyFill="1" applyAlignment="1">
      <alignment horizontal="center" vertical="center"/>
    </xf>
    <xf numFmtId="0" fontId="47" fillId="0" borderId="0" xfId="0" applyFont="1"/>
    <xf numFmtId="0" fontId="46" fillId="0" borderId="0" xfId="0" applyFont="1" applyAlignment="1">
      <alignment wrapText="1"/>
    </xf>
    <xf numFmtId="0" fontId="7" fillId="0" borderId="0" xfId="0" applyFont="1" applyAlignment="1">
      <alignment horizontal="center" vertical="center" wrapText="1"/>
    </xf>
    <xf numFmtId="0" fontId="0" fillId="0" borderId="0" xfId="0" applyAlignment="1">
      <alignment horizontal="center" wrapText="1"/>
    </xf>
    <xf numFmtId="0" fontId="9" fillId="3" borderId="0" xfId="1" applyFont="1" applyFill="1" applyAlignment="1">
      <alignment horizontal="center" vertical="center" wrapText="1"/>
    </xf>
    <xf numFmtId="0" fontId="43" fillId="0" borderId="0" xfId="0" applyFont="1" applyAlignment="1">
      <alignment horizontal="right" vertical="center"/>
    </xf>
    <xf numFmtId="9" fontId="31" fillId="0" borderId="0" xfId="5"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9" fontId="51" fillId="0" borderId="0" xfId="5" applyFont="1" applyFill="1" applyBorder="1" applyAlignment="1">
      <alignment horizontal="center" vertical="center"/>
    </xf>
    <xf numFmtId="0" fontId="52" fillId="0" borderId="0" xfId="0" applyFont="1"/>
    <xf numFmtId="0" fontId="52" fillId="0" borderId="0" xfId="0" applyFont="1" applyAlignment="1">
      <alignment horizontal="center" vertical="center"/>
    </xf>
    <xf numFmtId="9" fontId="53" fillId="0" borderId="0" xfId="5" applyFont="1" applyFill="1" applyBorder="1" applyAlignment="1">
      <alignment horizontal="center" vertical="center"/>
    </xf>
    <xf numFmtId="0" fontId="54" fillId="0" borderId="9" xfId="0" applyFont="1" applyBorder="1" applyAlignment="1">
      <alignment horizontal="center" vertical="center" wrapText="1"/>
    </xf>
    <xf numFmtId="0" fontId="54" fillId="0" borderId="9" xfId="0" applyFont="1" applyBorder="1" applyAlignment="1">
      <alignment horizontal="left" vertical="center" wrapText="1"/>
    </xf>
    <xf numFmtId="0" fontId="0" fillId="0" borderId="0" xfId="0" applyAlignment="1">
      <alignment vertical="center"/>
    </xf>
    <xf numFmtId="0" fontId="0" fillId="0" borderId="6" xfId="0" applyBorder="1" applyAlignment="1">
      <alignment vertical="center"/>
    </xf>
    <xf numFmtId="0" fontId="41" fillId="0" borderId="0" xfId="0" applyFont="1" applyAlignment="1">
      <alignment vertical="center"/>
    </xf>
    <xf numFmtId="0" fontId="43" fillId="0" borderId="0" xfId="0" applyFont="1" applyAlignment="1">
      <alignment vertical="center"/>
    </xf>
    <xf numFmtId="0" fontId="0" fillId="0" borderId="7" xfId="0" applyBorder="1" applyAlignment="1">
      <alignment vertical="center"/>
    </xf>
    <xf numFmtId="0" fontId="50" fillId="0" borderId="0" xfId="0" applyFont="1" applyAlignment="1">
      <alignment horizontal="left" vertical="center" wrapText="1"/>
    </xf>
    <xf numFmtId="0" fontId="30" fillId="0" borderId="0" xfId="0" applyFont="1" applyAlignment="1">
      <alignment vertical="center"/>
    </xf>
    <xf numFmtId="9" fontId="31" fillId="0" borderId="0" xfId="5" applyFont="1" applyFill="1" applyBorder="1" applyAlignment="1">
      <alignment vertical="center"/>
    </xf>
    <xf numFmtId="0" fontId="49" fillId="14" borderId="0" xfId="0" applyFont="1" applyFill="1" applyAlignment="1">
      <alignment vertical="top" wrapText="1"/>
    </xf>
    <xf numFmtId="0" fontId="48" fillId="14" borderId="0" xfId="0" applyFont="1" applyFill="1" applyAlignment="1">
      <alignment horizontal="center" vertical="top"/>
    </xf>
    <xf numFmtId="0" fontId="0" fillId="0" borderId="0" xfId="0" applyAlignment="1">
      <alignment horizontal="distributed" vertical="center" indent="1"/>
    </xf>
    <xf numFmtId="0" fontId="9" fillId="3" borderId="0" xfId="1" applyFont="1" applyFill="1" applyAlignment="1">
      <alignment horizontal="distributed" vertical="center" indent="1"/>
    </xf>
    <xf numFmtId="0" fontId="54" fillId="0" borderId="9" xfId="0" applyFont="1" applyBorder="1" applyAlignment="1">
      <alignment horizontal="distributed" vertical="center" wrapText="1" indent="1"/>
    </xf>
    <xf numFmtId="0" fontId="54" fillId="0" borderId="9" xfId="0" applyFont="1" applyBorder="1" applyAlignment="1" applyProtection="1">
      <alignment horizontal="distributed" vertical="center" wrapText="1" indent="1"/>
      <protection locked="0"/>
    </xf>
    <xf numFmtId="0" fontId="50" fillId="0" borderId="0" xfId="0" applyFont="1" applyAlignment="1">
      <alignment vertical="center" wrapText="1"/>
    </xf>
    <xf numFmtId="0" fontId="55" fillId="0" borderId="0" xfId="0" applyFont="1"/>
    <xf numFmtId="9" fontId="55" fillId="0" borderId="0" xfId="5" applyFont="1"/>
    <xf numFmtId="0" fontId="55" fillId="0" borderId="0" xfId="0" applyFont="1" applyAlignment="1">
      <alignment horizontal="center"/>
    </xf>
    <xf numFmtId="0" fontId="57" fillId="2" borderId="0" xfId="0" applyFont="1" applyFill="1" applyAlignment="1">
      <alignment horizontal="center" vertical="center" wrapText="1"/>
    </xf>
    <xf numFmtId="0" fontId="56" fillId="0" borderId="0" xfId="0" applyFont="1" applyAlignment="1">
      <alignment horizontal="left" vertical="center"/>
    </xf>
    <xf numFmtId="0" fontId="56" fillId="0" borderId="0" xfId="0" applyFont="1" applyAlignment="1">
      <alignment horizontal="center" vertical="center" wrapText="1"/>
    </xf>
    <xf numFmtId="0" fontId="59" fillId="0" borderId="0" xfId="0" applyFont="1"/>
    <xf numFmtId="22" fontId="10" fillId="3" borderId="25" xfId="0" applyNumberFormat="1" applyFont="1" applyFill="1" applyBorder="1" applyAlignment="1">
      <alignment horizontal="center" vertical="center" wrapText="1"/>
    </xf>
    <xf numFmtId="0" fontId="10" fillId="3" borderId="26" xfId="0" applyFont="1" applyFill="1" applyBorder="1" applyAlignment="1">
      <alignment horizontal="center" vertical="center" wrapText="1"/>
    </xf>
    <xf numFmtId="0" fontId="60" fillId="0" borderId="0" xfId="0" applyFont="1" applyAlignment="1">
      <alignment horizontal="center" vertical="center"/>
    </xf>
    <xf numFmtId="0" fontId="7" fillId="0" borderId="0" xfId="0" applyFont="1" applyAlignment="1">
      <alignment horizontal="center" vertical="center"/>
    </xf>
    <xf numFmtId="0" fontId="60" fillId="0" borderId="1" xfId="0" applyFont="1" applyBorder="1" applyAlignment="1">
      <alignment horizontal="center" vertical="center"/>
    </xf>
    <xf numFmtId="0" fontId="58" fillId="0" borderId="1" xfId="0" applyFont="1" applyBorder="1" applyAlignment="1">
      <alignment horizontal="center" vertical="center" wrapText="1"/>
    </xf>
    <xf numFmtId="0" fontId="60" fillId="0" borderId="24" xfId="0" applyFont="1" applyBorder="1" applyAlignment="1">
      <alignment horizontal="center" vertical="center"/>
    </xf>
    <xf numFmtId="9" fontId="39" fillId="0" borderId="0" xfId="5" applyFont="1" applyBorder="1" applyAlignment="1">
      <alignment horizontal="center" vertical="center" wrapText="1"/>
    </xf>
    <xf numFmtId="0" fontId="0" fillId="0" borderId="19" xfId="0" applyBorder="1" applyAlignment="1">
      <alignment horizontal="center" vertical="center"/>
    </xf>
    <xf numFmtId="0" fontId="54" fillId="0" borderId="0" xfId="0" applyFont="1" applyAlignment="1">
      <alignment wrapText="1"/>
    </xf>
    <xf numFmtId="0" fontId="58" fillId="0" borderId="0" xfId="0" applyFont="1" applyAlignment="1">
      <alignment horizontal="center" vertical="center" wrapText="1"/>
    </xf>
    <xf numFmtId="0" fontId="58" fillId="0" borderId="0" xfId="0" applyFont="1" applyAlignment="1">
      <alignment wrapText="1"/>
    </xf>
    <xf numFmtId="0" fontId="54" fillId="0" borderId="0" xfId="0" applyFont="1"/>
    <xf numFmtId="0" fontId="62" fillId="0" borderId="0" xfId="0" applyFont="1"/>
    <xf numFmtId="0" fontId="58" fillId="0" borderId="0" xfId="0" applyFont="1" applyAlignment="1">
      <alignment horizontal="center" vertical="center"/>
    </xf>
    <xf numFmtId="0" fontId="54" fillId="0" borderId="0" xfId="0" applyFont="1" applyAlignment="1">
      <alignment horizontal="center" wrapText="1"/>
    </xf>
    <xf numFmtId="0" fontId="54" fillId="0" borderId="0" xfId="0" applyFont="1" applyAlignment="1">
      <alignment horizontal="distributed" vertical="center" indent="1"/>
    </xf>
    <xf numFmtId="0" fontId="29" fillId="0" borderId="0" xfId="0" applyFont="1" applyAlignment="1">
      <alignment horizontal="center" vertical="center" wrapText="1"/>
    </xf>
    <xf numFmtId="0" fontId="56" fillId="0" borderId="0" xfId="0" applyFont="1" applyAlignment="1">
      <alignment vertical="top"/>
    </xf>
    <xf numFmtId="0" fontId="56" fillId="0" borderId="0" xfId="0" applyFont="1" applyAlignment="1">
      <alignment vertical="top" wrapText="1"/>
    </xf>
    <xf numFmtId="9" fontId="0" fillId="0" borderId="0" xfId="5" applyFont="1" applyFill="1" applyAlignment="1">
      <alignment horizontal="center" vertical="center"/>
    </xf>
    <xf numFmtId="0" fontId="9" fillId="0" borderId="0" xfId="1" applyFont="1" applyFill="1" applyAlignment="1">
      <alignment horizontal="center" vertical="center" wrapText="1"/>
    </xf>
    <xf numFmtId="1" fontId="54" fillId="0" borderId="9" xfId="0" applyNumberFormat="1" applyFont="1" applyBorder="1" applyAlignment="1">
      <alignment horizontal="center" vertical="center" wrapText="1"/>
    </xf>
    <xf numFmtId="0" fontId="28" fillId="0" borderId="0" xfId="0" applyFont="1" applyAlignment="1">
      <alignment horizontal="center" wrapText="1"/>
    </xf>
    <xf numFmtId="0" fontId="36" fillId="0" borderId="0" xfId="0" applyFont="1" applyAlignment="1">
      <alignment horizontal="center" vertical="center" wrapText="1"/>
    </xf>
    <xf numFmtId="0" fontId="28" fillId="0" borderId="27" xfId="0" applyFont="1" applyBorder="1" applyAlignment="1">
      <alignment horizontal="center" wrapText="1"/>
    </xf>
    <xf numFmtId="0" fontId="64" fillId="0" borderId="0" xfId="0" applyFont="1"/>
    <xf numFmtId="0" fontId="64" fillId="0" borderId="0" xfId="0" applyFont="1" applyAlignment="1">
      <alignment horizontal="left" vertical="center"/>
    </xf>
    <xf numFmtId="0" fontId="64" fillId="0" borderId="0" xfId="0" applyFont="1" applyAlignment="1">
      <alignment horizontal="left" indent="1"/>
    </xf>
    <xf numFmtId="0" fontId="65" fillId="0" borderId="18" xfId="0" applyFont="1" applyBorder="1" applyAlignment="1">
      <alignment horizontal="center" vertical="center" wrapText="1"/>
    </xf>
    <xf numFmtId="0" fontId="64" fillId="0" borderId="0" xfId="0" applyFont="1" applyAlignment="1">
      <alignment horizontal="left" vertical="center" wrapText="1"/>
    </xf>
    <xf numFmtId="0" fontId="64" fillId="0" borderId="0" xfId="0" pivotButton="1" applyFont="1" applyAlignment="1">
      <alignment wrapText="1"/>
    </xf>
    <xf numFmtId="0" fontId="65" fillId="0" borderId="0" xfId="0" applyFont="1" applyAlignment="1">
      <alignment horizontal="center" vertical="center" wrapText="1"/>
    </xf>
    <xf numFmtId="0" fontId="66" fillId="0" borderId="0" xfId="0" applyFont="1" applyAlignment="1">
      <alignment horizontal="left" indent="1"/>
    </xf>
    <xf numFmtId="0" fontId="67" fillId="0" borderId="0" xfId="0" pivotButton="1" applyFont="1"/>
    <xf numFmtId="0" fontId="67" fillId="0" borderId="0" xfId="0" applyFont="1" applyAlignment="1">
      <alignment horizontal="center"/>
    </xf>
    <xf numFmtId="0" fontId="66" fillId="0" borderId="0" xfId="0" applyFont="1" applyAlignment="1">
      <alignment horizontal="left" wrapText="1"/>
    </xf>
    <xf numFmtId="0" fontId="64" fillId="0" borderId="0" xfId="0" applyFont="1" applyAlignment="1">
      <alignment horizontal="center"/>
    </xf>
    <xf numFmtId="0" fontId="64" fillId="0" borderId="18" xfId="0" applyFont="1" applyBorder="1" applyAlignment="1">
      <alignment horizontal="center" wrapText="1"/>
    </xf>
    <xf numFmtId="0" fontId="68" fillId="0" borderId="0" xfId="0" pivotButton="1" applyFont="1" applyAlignment="1">
      <alignment horizontal="center" wrapText="1"/>
    </xf>
    <xf numFmtId="0" fontId="68" fillId="0" borderId="0" xfId="0" applyFont="1" applyAlignment="1">
      <alignment horizontal="left" wrapText="1"/>
    </xf>
    <xf numFmtId="0" fontId="56" fillId="0" borderId="0" xfId="0" applyFont="1" applyAlignment="1">
      <alignment horizontal="center" vertical="center"/>
    </xf>
    <xf numFmtId="0" fontId="61" fillId="0" borderId="0" xfId="0" applyFont="1" applyAlignment="1">
      <alignment horizontal="center" vertical="center"/>
    </xf>
    <xf numFmtId="0" fontId="62" fillId="0" borderId="0" xfId="0" applyFont="1" applyAlignment="1">
      <alignment horizontal="center" vertical="center" wrapText="1"/>
    </xf>
    <xf numFmtId="0" fontId="9" fillId="2" borderId="0" xfId="1" applyFont="1" applyAlignment="1">
      <alignment horizontal="center" vertical="center" wrapText="1"/>
    </xf>
    <xf numFmtId="0" fontId="47" fillId="0" borderId="0" xfId="0" applyFont="1" applyAlignment="1">
      <alignment horizontal="center" vertical="center"/>
    </xf>
    <xf numFmtId="0" fontId="54" fillId="0" borderId="0" xfId="0" applyFont="1" applyAlignment="1">
      <alignment horizontal="left" vertical="center" wrapText="1"/>
    </xf>
    <xf numFmtId="0" fontId="56" fillId="16" borderId="0" xfId="0" applyFont="1" applyFill="1"/>
    <xf numFmtId="0" fontId="69" fillId="0" borderId="0" xfId="1" applyFont="1" applyFill="1" applyAlignment="1">
      <alignment horizontal="center" vertical="center" wrapText="1"/>
    </xf>
    <xf numFmtId="0" fontId="54" fillId="0" borderId="9" xfId="0" applyFont="1" applyBorder="1" applyAlignment="1" applyProtection="1">
      <alignment horizontal="left" vertical="center" wrapText="1"/>
      <protection locked="0"/>
    </xf>
    <xf numFmtId="0" fontId="54" fillId="0" borderId="9" xfId="0" applyFont="1" applyBorder="1" applyAlignment="1">
      <alignment horizontal="left" vertical="center" indent="1"/>
    </xf>
    <xf numFmtId="1" fontId="29" fillId="0" borderId="23" xfId="0" applyNumberFormat="1" applyFont="1" applyBorder="1" applyAlignment="1">
      <alignment horizontal="center" vertical="center" wrapText="1"/>
    </xf>
    <xf numFmtId="0" fontId="29" fillId="0" borderId="1"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8" xfId="0" applyFont="1" applyBorder="1" applyAlignment="1">
      <alignment horizontal="center" vertical="center" wrapText="1"/>
    </xf>
    <xf numFmtId="0" fontId="64" fillId="0" borderId="0" xfId="0" applyFont="1" applyAlignment="1">
      <alignment horizontal="center" vertical="center"/>
    </xf>
    <xf numFmtId="0" fontId="64" fillId="0" borderId="18" xfId="0" applyFont="1" applyBorder="1" applyAlignment="1">
      <alignment horizontal="center" vertical="center"/>
    </xf>
    <xf numFmtId="0" fontId="66" fillId="0" borderId="0" xfId="0" applyFont="1"/>
    <xf numFmtId="0" fontId="64" fillId="0" borderId="0" xfId="0" applyFont="1" applyAlignment="1">
      <alignment horizontal="center" wrapText="1"/>
    </xf>
    <xf numFmtId="0" fontId="68" fillId="0" borderId="0" xfId="0" applyFont="1" applyAlignment="1">
      <alignment horizontal="center"/>
    </xf>
    <xf numFmtId="0" fontId="68" fillId="0" borderId="18" xfId="0" applyFont="1" applyBorder="1" applyAlignment="1">
      <alignment horizontal="center"/>
    </xf>
    <xf numFmtId="0" fontId="29" fillId="6" borderId="1" xfId="0" applyFont="1" applyFill="1" applyBorder="1" applyAlignment="1">
      <alignment horizontal="center" vertical="center" wrapText="1"/>
    </xf>
    <xf numFmtId="0" fontId="32" fillId="12" borderId="2" xfId="0" applyFont="1" applyFill="1" applyBorder="1" applyAlignment="1">
      <alignment horizontal="left" vertical="center" wrapText="1" indent="3"/>
    </xf>
    <xf numFmtId="0" fontId="32" fillId="12" borderId="2" xfId="0" applyFont="1" applyFill="1" applyBorder="1" applyAlignment="1">
      <alignment horizontal="left" vertical="center" wrapText="1" indent="4"/>
    </xf>
    <xf numFmtId="0" fontId="32" fillId="12" borderId="2" xfId="0" applyFont="1" applyFill="1" applyBorder="1" applyAlignment="1">
      <alignment horizontal="left" vertical="center" wrapText="1" indent="5"/>
    </xf>
    <xf numFmtId="0" fontId="29" fillId="6" borderId="26" xfId="0" applyFont="1" applyFill="1" applyBorder="1" applyAlignment="1">
      <alignment horizontal="center" vertical="center" wrapText="1"/>
    </xf>
    <xf numFmtId="0" fontId="29" fillId="6" borderId="28" xfId="0" applyFont="1" applyFill="1" applyBorder="1" applyAlignment="1">
      <alignment horizontal="center" vertical="center" wrapText="1"/>
    </xf>
    <xf numFmtId="0" fontId="63" fillId="12" borderId="2" xfId="0" applyFont="1" applyFill="1" applyBorder="1" applyAlignment="1">
      <alignment horizontal="left" vertical="center" wrapText="1" indent="4"/>
    </xf>
    <xf numFmtId="0" fontId="63" fillId="12" borderId="2" xfId="0" applyFont="1" applyFill="1" applyBorder="1" applyAlignment="1">
      <alignment horizontal="left" vertical="center" wrapText="1" indent="5"/>
    </xf>
    <xf numFmtId="0" fontId="54" fillId="0" borderId="9" xfId="0" applyFont="1" applyBorder="1" applyAlignment="1">
      <alignment horizontal="left" vertical="center" wrapText="1" indent="1"/>
    </xf>
    <xf numFmtId="0" fontId="54" fillId="0" borderId="9" xfId="0" applyFont="1" applyBorder="1" applyAlignment="1" applyProtection="1">
      <alignment horizontal="left" vertical="center" wrapText="1" indent="1"/>
      <protection locked="0"/>
    </xf>
    <xf numFmtId="0" fontId="54" fillId="0" borderId="0" xfId="0" applyFont="1" applyAlignment="1">
      <alignment horizontal="center" vertical="center" wrapText="1"/>
    </xf>
    <xf numFmtId="0" fontId="54" fillId="0" borderId="9" xfId="0" applyFont="1" applyBorder="1" applyAlignment="1" applyProtection="1">
      <alignment horizontal="center" vertical="center" wrapText="1"/>
      <protection locked="0"/>
    </xf>
    <xf numFmtId="0" fontId="54" fillId="0" borderId="9" xfId="0" applyFont="1" applyBorder="1" applyAlignment="1">
      <alignment vertical="center" wrapText="1"/>
    </xf>
    <xf numFmtId="0" fontId="54" fillId="0" borderId="9" xfId="0" applyFont="1" applyBorder="1" applyAlignment="1" applyProtection="1">
      <alignment vertical="center" wrapText="1"/>
      <protection locked="0"/>
    </xf>
    <xf numFmtId="0" fontId="54" fillId="17" borderId="9" xfId="0" applyFont="1" applyFill="1" applyBorder="1" applyAlignment="1">
      <alignment horizontal="left" vertical="center" wrapText="1" indent="1"/>
    </xf>
    <xf numFmtId="0" fontId="54" fillId="0" borderId="0" xfId="0" applyFont="1" applyAlignment="1">
      <alignment vertical="top" wrapText="1"/>
    </xf>
    <xf numFmtId="0" fontId="70" fillId="0" borderId="9" xfId="0" applyFont="1" applyBorder="1" applyAlignment="1">
      <alignment horizontal="left" vertical="center" wrapText="1" indent="1"/>
    </xf>
    <xf numFmtId="1" fontId="54" fillId="0" borderId="29" xfId="0" applyNumberFormat="1" applyFont="1" applyBorder="1" applyAlignment="1">
      <alignment horizontal="center" vertical="center" wrapText="1"/>
    </xf>
    <xf numFmtId="0" fontId="54" fillId="0" borderId="29" xfId="0" applyFont="1" applyBorder="1" applyAlignment="1">
      <alignment horizontal="center" vertical="center" wrapText="1"/>
    </xf>
    <xf numFmtId="0" fontId="54" fillId="0" borderId="29" xfId="0" applyFont="1" applyBorder="1" applyAlignment="1">
      <alignment horizontal="distributed" vertical="center" wrapText="1" indent="1"/>
    </xf>
    <xf numFmtId="0" fontId="54" fillId="0" borderId="29" xfId="0" applyFont="1" applyBorder="1" applyAlignment="1" applyProtection="1">
      <alignment horizontal="left" vertical="center" wrapText="1"/>
      <protection locked="0"/>
    </xf>
    <xf numFmtId="0" fontId="54" fillId="0" borderId="29" xfId="0" applyFont="1" applyBorder="1" applyAlignment="1">
      <alignment horizontal="left" vertical="center" wrapText="1" indent="1"/>
    </xf>
    <xf numFmtId="0" fontId="70" fillId="0" borderId="0" xfId="0" applyFont="1" applyAlignment="1">
      <alignment vertical="top" wrapText="1"/>
    </xf>
    <xf numFmtId="0" fontId="58" fillId="0" borderId="0" xfId="0" applyFont="1" applyAlignment="1">
      <alignment horizontal="left" vertical="center" wrapText="1"/>
    </xf>
    <xf numFmtId="0" fontId="70" fillId="0" borderId="0" xfId="0" applyFont="1" applyAlignment="1">
      <alignment horizontal="left" vertical="center" wrapText="1"/>
    </xf>
    <xf numFmtId="0" fontId="58" fillId="0" borderId="9" xfId="0" applyFont="1" applyBorder="1" applyAlignment="1">
      <alignment horizontal="center" vertical="center" wrapText="1"/>
    </xf>
    <xf numFmtId="0" fontId="58" fillId="0" borderId="9" xfId="0" applyFont="1" applyBorder="1" applyAlignment="1">
      <alignment horizontal="left" vertical="center" wrapText="1" indent="1"/>
    </xf>
    <xf numFmtId="0" fontId="54" fillId="0" borderId="29" xfId="0" applyFont="1" applyBorder="1" applyAlignment="1" applyProtection="1">
      <alignment horizontal="center" vertical="center" wrapText="1"/>
      <protection locked="0"/>
    </xf>
    <xf numFmtId="0" fontId="76" fillId="0" borderId="0" xfId="0" applyFont="1" applyAlignment="1">
      <alignment vertical="top" wrapText="1"/>
    </xf>
    <xf numFmtId="0" fontId="70" fillId="0" borderId="0" xfId="0" applyFont="1" applyAlignment="1">
      <alignment wrapText="1"/>
    </xf>
    <xf numFmtId="0" fontId="54" fillId="0" borderId="0" xfId="0" applyFont="1" applyAlignment="1">
      <alignment vertical="center" wrapText="1"/>
    </xf>
    <xf numFmtId="0" fontId="17" fillId="9" borderId="0" xfId="3" applyFont="1" applyFill="1" applyAlignment="1">
      <alignment horizontal="center" vertical="center" wrapText="1"/>
    </xf>
    <xf numFmtId="3" fontId="23" fillId="11" borderId="0" xfId="3" applyNumberFormat="1" applyFont="1" applyFill="1" applyAlignment="1">
      <alignment horizontal="center" vertical="center" wrapText="1"/>
    </xf>
    <xf numFmtId="0" fontId="23" fillId="5" borderId="0" xfId="3" applyFont="1" applyFill="1" applyAlignment="1">
      <alignment horizontal="center"/>
    </xf>
    <xf numFmtId="0" fontId="23" fillId="3" borderId="0" xfId="3" applyFont="1" applyFill="1" applyAlignment="1">
      <alignment horizontal="center"/>
    </xf>
    <xf numFmtId="10" fontId="23" fillId="5" borderId="0" xfId="4" applyNumberFormat="1" applyFont="1" applyFill="1" applyBorder="1" applyAlignment="1">
      <alignment horizontal="center"/>
    </xf>
    <xf numFmtId="10" fontId="23" fillId="3" borderId="0" xfId="4" applyNumberFormat="1" applyFont="1" applyFill="1" applyBorder="1" applyAlignment="1">
      <alignment horizontal="center"/>
    </xf>
    <xf numFmtId="0" fontId="17" fillId="3" borderId="0" xfId="3" applyFont="1" applyFill="1" applyAlignment="1">
      <alignment horizontal="center" vertical="center" wrapText="1"/>
    </xf>
    <xf numFmtId="0" fontId="13" fillId="4" borderId="0" xfId="3" applyFont="1" applyFill="1" applyAlignment="1">
      <alignment horizontal="center" vertical="center"/>
    </xf>
    <xf numFmtId="0" fontId="16" fillId="11" borderId="0" xfId="3" applyFont="1" applyFill="1" applyAlignment="1">
      <alignment horizontal="center" vertical="center" wrapText="1"/>
    </xf>
    <xf numFmtId="0" fontId="17" fillId="5" borderId="0" xfId="3" applyFont="1" applyFill="1" applyAlignment="1">
      <alignment horizontal="center" vertical="center"/>
    </xf>
    <xf numFmtId="0" fontId="17" fillId="3" borderId="0" xfId="3" applyFont="1" applyFill="1" applyAlignment="1">
      <alignment horizontal="center" vertical="center"/>
    </xf>
    <xf numFmtId="0" fontId="20" fillId="7" borderId="0" xfId="3" applyFont="1" applyFill="1" applyAlignment="1">
      <alignment horizontal="center"/>
    </xf>
    <xf numFmtId="0" fontId="21" fillId="7" borderId="0" xfId="3" applyFont="1" applyFill="1" applyAlignment="1">
      <alignment horizontal="center" vertical="center"/>
    </xf>
    <xf numFmtId="0" fontId="21" fillId="7" borderId="0" xfId="3" applyFont="1" applyFill="1" applyAlignment="1">
      <alignment horizontal="center" vertical="top" wrapText="1"/>
    </xf>
    <xf numFmtId="0" fontId="59" fillId="0" borderId="0" xfId="0" applyFont="1" applyAlignment="1">
      <alignment horizontal="left" wrapText="1"/>
    </xf>
    <xf numFmtId="0" fontId="57" fillId="2" borderId="0" xfId="0" applyFont="1" applyFill="1" applyAlignment="1">
      <alignment horizontal="center"/>
    </xf>
  </cellXfs>
  <cellStyles count="10">
    <cellStyle name="Normal" xfId="0" builtinId="0" customBuiltin="1"/>
    <cellStyle name="Normal 2" xfId="2" xr:uid="{74CD281A-D495-4F03-BF1D-ADBFE0400D9C}"/>
    <cellStyle name="Normal 3" xfId="3" xr:uid="{1AC118CE-C78E-4CC9-A7EE-6CBD45A86C4E}"/>
    <cellStyle name="Normal 4" xfId="6" xr:uid="{5E161309-0A92-4BF8-91EC-5F3B3F18754D}"/>
    <cellStyle name="Normal 5" xfId="7" xr:uid="{8D94B713-AAFD-49F5-9F1B-253A977658F2}"/>
    <cellStyle name="Normal 6" xfId="8" xr:uid="{EECCFC05-0041-498E-B068-73DFEC63E646}"/>
    <cellStyle name="Normal 7" xfId="9" xr:uid="{BEDC7B16-ED5D-41F3-A860-686587E2FF23}"/>
    <cellStyle name="Porcentagem" xfId="5" builtinId="5"/>
    <cellStyle name="Porcentagem 2" xfId="4" xr:uid="{3987A9F5-EE0A-4930-A607-4C3D82938FA3}"/>
    <cellStyle name="Título 1" xfId="1" builtinId="16" customBuiltin="1"/>
  </cellStyles>
  <dxfs count="206">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indexed="64"/>
        </bottom>
      </border>
    </dxf>
    <dxf>
      <font>
        <strike val="0"/>
        <outline val="0"/>
        <shadow val="0"/>
        <u val="none"/>
        <vertAlign val="baseline"/>
        <sz val="11"/>
        <name val="Calibri"/>
        <family val="2"/>
        <scheme val="none"/>
      </font>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theme="4"/>
        </patternFill>
      </fill>
      <alignment horizontal="center" vertical="center" textRotation="0" wrapText="1" indent="0" justifyLastLine="0" shrinkToFit="0" readingOrder="0"/>
    </dxf>
    <dxf>
      <font>
        <strike val="0"/>
        <outline val="0"/>
        <shadow val="0"/>
        <u val="none"/>
        <vertAlign val="baseline"/>
        <name val="Calibri Light"/>
        <family val="2"/>
        <scheme val="none"/>
      </font>
      <numFmt numFmtId="13" formatCode="0%"/>
    </dxf>
    <dxf>
      <font>
        <strike val="0"/>
        <outline val="0"/>
        <shadow val="0"/>
        <u val="none"/>
        <vertAlign val="baseline"/>
        <name val="Calibri Light"/>
        <family val="2"/>
        <scheme val="none"/>
      </font>
    </dxf>
    <dxf>
      <font>
        <b val="0"/>
        <i val="0"/>
        <strike val="0"/>
        <condense val="0"/>
        <extend val="0"/>
        <outline val="0"/>
        <shadow val="0"/>
        <u val="none"/>
        <vertAlign val="baseline"/>
        <sz val="10"/>
        <color auto="1"/>
        <name val="Calibri Light"/>
        <family val="2"/>
        <scheme val="none"/>
      </font>
      <fill>
        <patternFill patternType="solid">
          <fgColor indexed="64"/>
          <bgColor rgb="FFDAD19A"/>
        </patternFill>
      </fill>
    </dxf>
    <dxf>
      <font>
        <strike val="0"/>
        <outline val="0"/>
        <shadow val="0"/>
        <u val="none"/>
        <vertAlign val="baseline"/>
        <name val="Calibri Light"/>
        <family val="2"/>
        <scheme val="none"/>
      </font>
    </dxf>
    <dxf>
      <font>
        <strike val="0"/>
        <outline val="0"/>
        <shadow val="0"/>
        <u val="none"/>
        <vertAlign val="baseline"/>
        <name val="Calibri Light"/>
        <family val="2"/>
        <scheme val="none"/>
      </font>
      <fill>
        <patternFill patternType="solid">
          <fgColor indexed="64"/>
          <bgColor theme="4" tint="-0.249977111117893"/>
        </patternFill>
      </fill>
    </dxf>
    <dxf>
      <alignment wrapText="0"/>
    </dxf>
    <dxf>
      <alignment wrapText="0"/>
    </dxf>
    <dxf>
      <alignment wrapText="1"/>
    </dxf>
    <dxf>
      <alignment wrapText="1"/>
    </dxf>
    <dxf>
      <alignment wrapText="1"/>
    </dxf>
    <dxf>
      <alignment wrapText="1"/>
    </dxf>
    <dxf>
      <font>
        <sz val="9"/>
      </font>
    </dxf>
    <dxf>
      <font>
        <sz val="9"/>
      </font>
    </dxf>
    <dxf>
      <font>
        <name val="Calibri Light"/>
      </font>
    </dxf>
    <dxf>
      <border>
        <left style="thin">
          <color rgb="FF002060"/>
        </left>
      </border>
    </dxf>
    <dxf>
      <alignment wrapText="1"/>
    </dxf>
    <dxf>
      <alignment horizontal="left"/>
    </dxf>
    <dxf>
      <alignment horizontal="left"/>
    </dxf>
    <dxf>
      <alignment horizontal="left"/>
    </dxf>
    <dxf>
      <alignment horizontal="center"/>
    </dxf>
    <dxf>
      <alignment horizontal="center"/>
    </dxf>
    <dxf>
      <alignment horizontal="center"/>
    </dxf>
    <dxf>
      <alignment vertical="center" indent="0"/>
    </dxf>
    <dxf>
      <alignment vertical="center" indent="0"/>
    </dxf>
    <dxf>
      <alignment vertical="center" indent="0"/>
    </dxf>
    <dxf>
      <alignment vertical="center" indent="0"/>
    </dxf>
    <dxf>
      <alignment vertical="center" indent="0"/>
    </dxf>
    <dxf>
      <alignment vertical="center" indent="0"/>
    </dxf>
    <dxf>
      <alignment wrapText="1"/>
    </dxf>
    <dxf>
      <alignment wrapText="1"/>
    </dxf>
    <dxf>
      <alignment horizontal="center"/>
    </dxf>
    <dxf>
      <font>
        <color theme="0"/>
      </font>
    </dxf>
    <dxf>
      <font>
        <color theme="0"/>
      </font>
    </dxf>
    <dxf>
      <font>
        <color theme="1" tint="0.249977111117893"/>
      </font>
    </dxf>
    <dxf>
      <font>
        <color theme="1" tint="0.249977111117893"/>
      </font>
    </dxf>
    <dxf>
      <font>
        <color theme="1" tint="0.249977111117893"/>
      </font>
    </dxf>
    <dxf>
      <font>
        <color theme="1" tint="0.249977111117893"/>
      </font>
    </dxf>
    <dxf>
      <font>
        <name val="Calibri Light"/>
      </font>
    </dxf>
    <dxf>
      <font>
        <name val="Calibri Light"/>
      </font>
    </dxf>
    <dxf>
      <font>
        <name val="Calibri Light"/>
      </font>
    </dxf>
    <dxf>
      <font>
        <name val="Calibri Light"/>
      </font>
    </dxf>
    <dxf>
      <font>
        <name val="Calibri Light"/>
      </font>
    </dxf>
    <dxf>
      <font>
        <name val="Calibri Light"/>
      </font>
    </dxf>
    <dxf>
      <alignment wrapText="1"/>
    </dxf>
    <dxf>
      <alignment wrapText="1"/>
    </dxf>
    <dxf>
      <font>
        <sz val="10"/>
      </font>
    </dxf>
    <dxf>
      <font>
        <sz val="10"/>
      </font>
    </dxf>
    <dxf>
      <alignment horizontal="center"/>
    </dxf>
    <dxf>
      <font>
        <name val="Calibri Light"/>
      </font>
    </dxf>
    <dxf>
      <font>
        <name val="Calibri Light"/>
      </font>
    </dxf>
    <dxf>
      <font>
        <name val="Calibri Light"/>
      </font>
    </dxf>
    <dxf>
      <font>
        <name val="Calibri Light"/>
      </font>
    </dxf>
    <dxf>
      <font>
        <name val="Calibri Light"/>
      </font>
    </dxf>
    <dxf>
      <font>
        <name val="Calibri Light"/>
      </font>
    </dxf>
    <dxf>
      <font>
        <name val="Calibri Light"/>
      </font>
    </dxf>
    <dxf>
      <font>
        <name val="Calibri Light"/>
      </font>
    </dxf>
    <dxf>
      <font>
        <sz val="11"/>
      </font>
    </dxf>
    <dxf>
      <font>
        <sz val="11"/>
      </font>
    </dxf>
    <dxf>
      <font>
        <sz val="11"/>
      </font>
    </dxf>
    <dxf>
      <font>
        <sz val="11"/>
      </font>
    </dxf>
    <dxf>
      <alignment horizontal="left"/>
    </dxf>
    <dxf>
      <alignment wrapText="1"/>
    </dxf>
    <dxf>
      <border>
        <left/>
      </border>
    </dxf>
    <dxf>
      <border>
        <left style="thin">
          <color rgb="FF002060"/>
        </left>
      </border>
    </dxf>
    <dxf>
      <border>
        <left style="thin">
          <color rgb="FF002060"/>
        </left>
      </border>
    </dxf>
    <dxf>
      <alignment horizontal="center"/>
    </dxf>
    <dxf>
      <alignment horizontal="center"/>
    </dxf>
    <dxf>
      <alignment wrapText="1"/>
    </dxf>
    <dxf>
      <alignment wrapText="1"/>
    </dxf>
    <dxf>
      <alignment horizontal="cent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entury Gothic"/>
        <family val="2"/>
        <scheme val="none"/>
      </font>
      <fill>
        <patternFill patternType="none">
          <fgColor indexed="64"/>
          <bgColor auto="1"/>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0" tint="-4.9989318521683403E-2"/>
        <name val="Tw Cen MT Condensed"/>
        <family val="2"/>
        <scheme val="none"/>
      </font>
      <fill>
        <patternFill patternType="solid">
          <fgColor indexed="64"/>
          <bgColor theme="9" tint="-0.49998474074526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Corbel"/>
        <family val="2"/>
        <scheme val="none"/>
      </font>
      <alignment horizontal="center" vertical="center" textRotation="0" wrapText="0" indent="0" justifyLastLine="0" shrinkToFit="0" readingOrder="0"/>
    </dxf>
    <dxf>
      <font>
        <strike val="0"/>
        <outline val="0"/>
        <shadow val="0"/>
        <u val="none"/>
        <vertAlign val="baseline"/>
        <sz val="9"/>
        <color theme="4" tint="-0.24994659260841701"/>
        <name val="Calibri"/>
        <family val="2"/>
        <scheme val="none"/>
      </font>
    </dxf>
    <dxf>
      <font>
        <strike val="0"/>
        <outline val="0"/>
        <shadow val="0"/>
        <u val="none"/>
        <vertAlign val="baseline"/>
        <sz val="9"/>
        <color theme="4" tint="-0.24994659260841701"/>
        <name val="Calibri"/>
        <family val="2"/>
        <scheme val="none"/>
      </font>
    </dxf>
    <dxf>
      <font>
        <strike val="0"/>
        <outline val="0"/>
        <shadow val="0"/>
        <u val="none"/>
        <vertAlign val="baseline"/>
        <sz val="9"/>
        <color theme="4" tint="-0.24994659260841701"/>
        <name val="Calibri"/>
        <family val="2"/>
        <scheme val="none"/>
      </font>
      <alignment horizontal="left" vertical="center" textRotation="0" wrapText="0" indent="1" justifyLastLine="0" shrinkToFit="0" readingOrder="0"/>
      <border diagonalUp="0" diagonalDown="0" outline="0">
        <left style="medium">
          <color theme="0"/>
        </left>
        <right style="medium">
          <color theme="0"/>
        </right>
        <top style="medium">
          <color theme="0"/>
        </top>
        <bottom style="medium">
          <color theme="0"/>
        </bottom>
      </border>
    </dxf>
    <dxf>
      <font>
        <strike val="0"/>
        <outline val="0"/>
        <shadow val="0"/>
        <u val="none"/>
        <vertAlign val="baseline"/>
        <sz val="9"/>
        <color theme="4" tint="-0.24994659260841701"/>
        <name val="Calibri"/>
        <family val="2"/>
        <scheme val="none"/>
      </font>
      <alignment horizontal="center" vertical="center" textRotation="0" wrapText="1" indent="0" justifyLastLine="0" shrinkToFit="0" readingOrder="0"/>
      <border diagonalUp="0" diagonalDown="0" outline="0">
        <left style="medium">
          <color theme="0"/>
        </left>
        <right style="medium">
          <color theme="0"/>
        </right>
        <top style="medium">
          <color theme="0"/>
        </top>
        <bottom style="medium">
          <color theme="0"/>
        </bottom>
      </border>
    </dxf>
    <dxf>
      <font>
        <strike val="0"/>
        <outline val="0"/>
        <shadow val="0"/>
        <u val="none"/>
        <vertAlign val="baseline"/>
        <sz val="9"/>
        <color theme="4" tint="-0.24994659260841701"/>
        <name val="Calibri"/>
        <family val="2"/>
        <scheme val="none"/>
      </font>
      <alignment horizontal="left" vertical="center" textRotation="0" wrapText="1" indent="0" justifyLastLine="0" shrinkToFit="0" readingOrder="0"/>
      <border diagonalUp="0" diagonalDown="0" outline="0">
        <left style="medium">
          <color theme="0"/>
        </left>
        <right style="medium">
          <color theme="0"/>
        </right>
        <top style="medium">
          <color theme="0"/>
        </top>
        <bottom style="medium">
          <color theme="0"/>
        </bottom>
      </border>
      <protection locked="0" hidden="0"/>
    </dxf>
    <dxf>
      <font>
        <strike val="0"/>
        <outline val="0"/>
        <shadow val="0"/>
        <u val="none"/>
        <vertAlign val="baseline"/>
        <sz val="9"/>
        <color theme="4" tint="-0.24994659260841701"/>
        <name val="Calibri"/>
        <family val="2"/>
        <scheme val="none"/>
      </font>
      <alignment horizontal="distributed" vertical="center" textRotation="0" wrapText="1" indent="1" justifyLastLine="0" shrinkToFit="0" readingOrder="0"/>
      <border diagonalUp="0" diagonalDown="0" outline="0">
        <left style="medium">
          <color theme="0"/>
        </left>
        <right style="medium">
          <color theme="0"/>
        </right>
        <top style="medium">
          <color theme="0"/>
        </top>
        <bottom style="medium">
          <color theme="0"/>
        </bottom>
      </border>
    </dxf>
    <dxf>
      <font>
        <strike val="0"/>
        <outline val="0"/>
        <shadow val="0"/>
        <u val="none"/>
        <vertAlign val="baseline"/>
        <sz val="9"/>
        <color theme="4" tint="-0.24994659260841701"/>
        <name val="Calibri"/>
        <family val="2"/>
        <scheme val="none"/>
      </font>
      <alignment horizontal="distributed" vertical="center" textRotation="0" wrapText="1" indent="1" justifyLastLine="0" shrinkToFit="0" readingOrder="0"/>
      <border diagonalUp="0" diagonalDown="0" outline="0">
        <left style="medium">
          <color theme="0"/>
        </left>
        <right style="medium">
          <color theme="0"/>
        </right>
        <top style="medium">
          <color theme="0"/>
        </top>
        <bottom style="medium">
          <color theme="0"/>
        </bottom>
      </border>
    </dxf>
    <dxf>
      <font>
        <b val="0"/>
        <i val="0"/>
        <strike val="0"/>
        <condense val="0"/>
        <extend val="0"/>
        <outline val="0"/>
        <shadow val="0"/>
        <u val="none"/>
        <vertAlign val="baseline"/>
        <sz val="9"/>
        <color theme="4" tint="-0.24994659260841701"/>
        <name val="Calibri"/>
        <family val="2"/>
        <scheme val="none"/>
      </font>
      <alignment horizontal="center" vertical="center" textRotation="0" wrapText="1" indent="0" justifyLastLine="0" shrinkToFit="0" readingOrder="0"/>
      <border diagonalUp="0" diagonalDown="0" outline="0">
        <left style="medium">
          <color theme="0"/>
        </left>
        <right style="medium">
          <color theme="0"/>
        </right>
        <top style="medium">
          <color theme="0"/>
        </top>
        <bottom style="medium">
          <color theme="0"/>
        </bottom>
      </border>
    </dxf>
    <dxf>
      <font>
        <b val="0"/>
        <i val="0"/>
        <strike val="0"/>
        <condense val="0"/>
        <extend val="0"/>
        <outline val="0"/>
        <shadow val="0"/>
        <u val="none"/>
        <vertAlign val="baseline"/>
        <sz val="9"/>
        <color theme="4" tint="-0.24994659260841701"/>
        <name val="Calibri"/>
        <family val="2"/>
        <scheme val="none"/>
      </font>
      <alignment horizontal="center" vertical="center" textRotation="0" wrapText="1" indent="0" justifyLastLine="0" shrinkToFit="0" readingOrder="0"/>
      <border diagonalUp="0" diagonalDown="0" outline="0">
        <left style="medium">
          <color theme="0"/>
        </left>
        <right style="medium">
          <color theme="0"/>
        </right>
        <top style="medium">
          <color theme="0"/>
        </top>
        <bottom style="medium">
          <color theme="0"/>
        </bottom>
      </border>
    </dxf>
    <dxf>
      <font>
        <b val="0"/>
        <i val="0"/>
        <strike val="0"/>
        <condense val="0"/>
        <extend val="0"/>
        <outline val="0"/>
        <shadow val="0"/>
        <u val="none"/>
        <vertAlign val="baseline"/>
        <sz val="9"/>
        <color theme="4" tint="-0.24994659260841701"/>
        <name val="Calibri"/>
        <family val="2"/>
        <scheme val="none"/>
      </font>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vertical/>
        <horizontal/>
      </border>
    </dxf>
    <dxf>
      <font>
        <b val="0"/>
        <i val="0"/>
        <strike val="0"/>
        <condense val="0"/>
        <extend val="0"/>
        <outline val="0"/>
        <shadow val="0"/>
        <u val="none"/>
        <vertAlign val="baseline"/>
        <sz val="9"/>
        <color theme="4" tint="-0.24994659260841701"/>
        <name val="Calibri"/>
        <family val="2"/>
        <scheme val="none"/>
      </font>
      <numFmt numFmtId="1" formatCode="0"/>
      <alignment horizontal="center" vertical="center" textRotation="0" wrapText="1" indent="0" justifyLastLine="0" shrinkToFit="0" readingOrder="0"/>
      <border diagonalUp="0" diagonalDown="0">
        <left style="medium">
          <color theme="0"/>
        </left>
        <right style="medium">
          <color theme="0"/>
        </right>
        <top style="medium">
          <color theme="0"/>
        </top>
        <bottom style="medium">
          <color theme="0"/>
        </bottom>
      </border>
    </dxf>
    <dxf>
      <font>
        <strike val="0"/>
        <outline val="0"/>
        <shadow val="0"/>
        <u val="none"/>
        <vertAlign val="baseline"/>
        <sz val="9"/>
        <color theme="4" tint="-0.24994659260841701"/>
        <name val="Calibri"/>
        <family val="2"/>
        <scheme val="none"/>
      </font>
    </dxf>
    <dxf>
      <font>
        <b/>
        <strike val="0"/>
        <outline val="0"/>
        <shadow val="0"/>
        <u val="none"/>
        <vertAlign val="baseline"/>
        <sz val="14"/>
        <color theme="0"/>
        <name val="Tw Cen MT Condensed"/>
        <family val="2"/>
        <scheme val="none"/>
      </font>
    </dxf>
    <dxf>
      <fill>
        <patternFill>
          <bgColor theme="0" tint="-0.14996795556505021"/>
        </patternFill>
      </fill>
    </dxf>
    <dxf>
      <font>
        <b val="0"/>
        <i val="0"/>
        <color theme="0"/>
      </font>
      <fill>
        <patternFill patternType="solid">
          <fgColor theme="4"/>
          <bgColor theme="4" tint="-0.499984740745262"/>
        </patternFill>
      </fill>
      <border>
        <left style="thin">
          <color theme="4" tint="-0.499984740745262"/>
        </left>
        <right style="thin">
          <color theme="4" tint="-0.499984740745262"/>
        </right>
        <top style="thin">
          <color theme="4" tint="-0.499984740745262"/>
        </top>
        <vertical style="medium">
          <color theme="0"/>
        </vertical>
      </border>
    </dxf>
    <dxf>
      <font>
        <b val="0"/>
        <i val="0"/>
        <color auto="1"/>
      </font>
      <fill>
        <patternFill patternType="none">
          <bgColor auto="1"/>
        </patternFill>
      </fill>
      <border>
        <left style="thin">
          <color theme="0"/>
        </left>
        <right/>
        <bottom style="thin">
          <color theme="4" tint="-0.499984740745262"/>
        </bottom>
        <vertical style="thin">
          <color theme="0"/>
        </vertical>
        <horizontal/>
      </border>
    </dxf>
    <dxf>
      <fill>
        <patternFill patternType="none">
          <fgColor indexed="64"/>
          <bgColor auto="1"/>
        </patternFill>
      </fill>
    </dxf>
    <dxf>
      <fill>
        <patternFill patternType="solid">
          <fgColor theme="0"/>
        </patternFill>
      </fill>
    </dxf>
    <dxf>
      <font>
        <sz val="16"/>
        <color theme="0"/>
        <name val="Tw Cen MT Condensed Extra Bold"/>
        <scheme val="major"/>
      </font>
      <fill>
        <patternFill>
          <bgColor theme="4" tint="-0.499984740745262"/>
        </patternFill>
      </fill>
      <border>
        <bottom style="thin">
          <color theme="4"/>
        </bottom>
        <vertical/>
        <horizontal/>
      </border>
    </dxf>
    <dxf>
      <font>
        <sz val="9"/>
        <color theme="1"/>
        <name val="Calibri"/>
        <family val="2"/>
        <scheme val="none"/>
      </font>
      <fill>
        <patternFill>
          <bgColor theme="4" tint="0.79998168889431442"/>
        </patternFill>
      </fill>
      <border diagonalUp="0" diagonalDown="0">
        <left/>
        <right/>
        <top/>
        <bottom/>
        <vertical/>
        <horizontal/>
      </border>
    </dxf>
    <dxf>
      <fill>
        <patternFill>
          <bgColor theme="0" tint="-0.14996795556505021"/>
        </patternFill>
      </fill>
    </dxf>
    <dxf>
      <font>
        <color theme="0"/>
      </font>
      <fill>
        <patternFill>
          <bgColor theme="4" tint="-0.499984740745262"/>
        </patternFill>
      </fill>
    </dxf>
    <dxf>
      <border>
        <bottom style="thin">
          <color theme="4" tint="-0.499984740745262"/>
        </bottom>
      </border>
    </dxf>
    <dxf>
      <fill>
        <patternFill>
          <bgColor theme="0"/>
        </patternFill>
      </fill>
    </dxf>
    <dxf>
      <font>
        <b/>
        <i val="0"/>
        <sz val="14"/>
        <color theme="0"/>
        <name val="Tw Cen MT Condensed Extra Bold"/>
        <family val="2"/>
        <scheme val="major"/>
      </font>
      <fill>
        <patternFill>
          <bgColor theme="9" tint="-0.499984740745262"/>
        </patternFill>
      </fill>
    </dxf>
    <dxf>
      <fill>
        <patternFill>
          <bgColor theme="9" tint="-0.499984740745262"/>
        </patternFill>
      </fill>
    </dxf>
  </dxfs>
  <tableStyles count="9" defaultTableStyle="TableStyleMedium2" defaultPivotStyle="PivotStyleLight16">
    <tableStyle name="Estilo de Segmentação de Dados 1" pivot="0" table="0" count="1" xr9:uid="{DFB94057-7B74-40E4-80F8-DA991BAC14A0}">
      <tableStyleElement type="headerRow" dxfId="205"/>
    </tableStyle>
    <tableStyle name="Estilo de Segmentação de Dados 2" pivot="0" table="0" count="2" xr9:uid="{4896DF03-0083-46A6-B0BD-63D7052CD9F8}">
      <tableStyleElement type="headerRow" dxfId="204"/>
    </tableStyle>
    <tableStyle name="Estilo de Segmentação de Dados 3" pivot="0" table="0" count="1" xr9:uid="{B3AE0F46-5B7D-4CCB-A96D-02E2DC8CA511}">
      <tableStyleElement type="wholeTable" dxfId="203"/>
    </tableStyle>
    <tableStyle name="Estilo de tabela 1" pivot="0" count="3" xr9:uid="{7D817CB0-A0FA-4EC3-AEB2-551FB549FE10}">
      <tableStyleElement type="wholeTable" dxfId="202"/>
      <tableStyleElement type="headerRow" dxfId="201"/>
      <tableStyleElement type="firstRowStripe" dxfId="200"/>
    </tableStyle>
    <tableStyle name="Estilo de Tabela 2" pivot="0" count="0" xr9:uid="{46FF720A-E5F6-46B7-B277-7D0481172CBF}"/>
    <tableStyle name="Estilo de Tabela 3" pivot="0" count="0" xr9:uid="{01DAC498-BFF2-4EC7-9A66-3D22DC473A4D}"/>
    <tableStyle name="Lista de itens de férias" pivot="0" table="0" count="10" xr9:uid="{00000000-0011-0000-FFFF-FFFF00000000}">
      <tableStyleElement type="wholeTable" dxfId="199"/>
      <tableStyleElement type="headerRow" dxfId="198"/>
    </tableStyle>
    <tableStyle name="Nova Proposta" pivot="0" count="2" xr9:uid="{DC1F5E58-DC39-441C-9564-301FEFB3A275}">
      <tableStyleElement type="firstRowStripe" dxfId="197"/>
      <tableStyleElement type="secondRowStripe" dxfId="196"/>
    </tableStyle>
    <tableStyle name="Tabela de lista de itens de férias" pivot="0" count="3" xr9:uid="{00000000-0011-0000-FFFF-FFFF01000000}">
      <tableStyleElement type="wholeTable" dxfId="195"/>
      <tableStyleElement type="headerRow" dxfId="194"/>
      <tableStyleElement type="firstRowStripe" dxfId="193"/>
    </tableStyle>
  </tableStyles>
  <colors>
    <mruColors>
      <color rgb="FF813365"/>
      <color rgb="FFF49914"/>
      <color rgb="FFC7B965"/>
      <color rgb="FFBDAD4B"/>
      <color rgb="FF9E0000"/>
      <color rgb="FFAE4488"/>
      <color rgb="FFC365A1"/>
      <color rgb="FFDAD19A"/>
      <color rgb="FF6D6329"/>
      <color rgb="FF8C7F34"/>
    </mruColors>
  </colors>
  <extLst>
    <ext xmlns:x14="http://schemas.microsoft.com/office/spreadsheetml/2009/9/main" uri="{46F421CA-312F-682f-3DD2-61675219B42D}">
      <x14:dxfs count="9">
        <dxf>
          <font>
            <sz val="12"/>
            <color theme="1" tint="0.499984740745262"/>
          </font>
          <fill>
            <patternFill patternType="solid">
              <fgColor auto="1"/>
              <bgColor theme="0" tint="-4.9989318521683403E-2"/>
            </patternFill>
          </fill>
          <border diagonalUp="0" diagonalDown="0">
            <left/>
            <right/>
            <top/>
            <bottom/>
            <vertical/>
            <horizontal/>
          </border>
        </dxf>
        <dxf>
          <font>
            <sz val="12"/>
            <color theme="1" tint="0.499984740745262"/>
          </font>
          <fill>
            <patternFill patternType="solid">
              <fgColor auto="1"/>
              <bgColor theme="0" tint="-4.9989318521683403E-2"/>
            </patternFill>
          </fill>
          <border diagonalUp="0" diagonalDown="0">
            <left/>
            <right/>
            <top/>
            <bottom/>
            <vertical/>
            <horizontal/>
          </border>
        </dxf>
        <dxf>
          <font>
            <sz val="12"/>
            <color theme="4" tint="-0.499984740745262"/>
          </font>
          <fill>
            <patternFill patternType="solid">
              <fgColor auto="1"/>
              <bgColor theme="4" tint="0.39994506668294322"/>
            </patternFill>
          </fill>
          <border diagonalUp="0" diagonalDown="0">
            <left/>
            <right/>
            <top/>
            <bottom/>
            <vertical/>
            <horizontal/>
          </border>
        </dxf>
        <dxf>
          <font>
            <sz val="12"/>
            <color theme="0"/>
            <name val="Franklin Gothic Book"/>
            <scheme val="minor"/>
          </font>
          <fill>
            <patternFill patternType="solid">
              <fgColor auto="1"/>
              <bgColor theme="4" tint="0.39994506668294322"/>
            </patternFill>
          </fill>
          <border diagonalUp="0" diagonalDown="0">
            <left/>
            <right/>
            <top/>
            <bottom/>
            <vertical/>
            <horizontal/>
          </border>
        </dxf>
        <dxf>
          <font>
            <sz val="12"/>
            <color theme="1" tint="0.499984740745262"/>
          </font>
          <fill>
            <patternFill patternType="solid">
              <fgColor theme="4" tint="0.59999389629810485"/>
              <bgColor theme="0" tint="-4.9989318521683403E-2"/>
            </patternFill>
          </fill>
          <border diagonalUp="0" diagonalDown="0">
            <left/>
            <right/>
            <top/>
            <bottom/>
            <vertical/>
            <horizontal/>
          </border>
        </dxf>
        <dxf>
          <font>
            <sz val="12"/>
            <color theme="0"/>
          </font>
          <fill>
            <patternFill patternType="solid">
              <fgColor theme="4"/>
              <bgColor theme="4"/>
            </patternFill>
          </fill>
          <border diagonalUp="0" diagonalDown="0">
            <left/>
            <right/>
            <top/>
            <bottom/>
            <vertical/>
            <horizontal/>
          </border>
        </dxf>
        <dxf>
          <font>
            <sz val="12"/>
            <color theme="1" tint="0.499984740745262"/>
          </font>
          <fill>
            <patternFill patternType="solid">
              <fgColor rgb="FFDFDFDF"/>
              <bgColor theme="0" tint="-4.9989318521683403E-2"/>
            </patternFill>
          </fill>
          <border>
            <left style="thin">
              <color rgb="FFDFDFDF"/>
            </left>
            <right style="thin">
              <color rgb="FFDFDFDF"/>
            </right>
            <top style="thin">
              <color rgb="FFDFDFDF"/>
            </top>
            <bottom style="thin">
              <color rgb="FFDFDFDF"/>
            </bottom>
            <vertical/>
            <horizontal/>
          </border>
        </dxf>
        <dxf>
          <font>
            <sz val="12"/>
            <color theme="4" tint="-0.499984740745262"/>
          </font>
          <fill>
            <patternFill patternType="solid">
              <fgColor rgb="FFC0C0C0"/>
              <bgColor theme="0"/>
            </patternFill>
          </fill>
          <border diagonalUp="0" diagonalDown="0">
            <left style="thin">
              <color theme="4"/>
            </left>
            <right style="thin">
              <color theme="4"/>
            </right>
            <top style="thin">
              <color theme="4"/>
            </top>
            <bottom style="thin">
              <color theme="4"/>
            </bottom>
            <vertical/>
            <horizontal/>
          </border>
        </dxf>
        <dxf>
          <font>
            <b val="0"/>
            <i val="0"/>
            <sz val="10"/>
            <color theme="0"/>
            <name val="Franklin Gothic Book"/>
            <family val="2"/>
            <scheme val="minor"/>
          </font>
          <fill>
            <patternFill>
              <bgColor theme="4"/>
            </patternFill>
          </fill>
          <border>
            <left style="thin">
              <color theme="4"/>
            </left>
            <right style="thin">
              <color theme="4"/>
            </right>
            <top style="thin">
              <color theme="4"/>
            </top>
            <bottom style="thin">
              <color theme="4"/>
            </bottom>
          </border>
        </dxf>
      </x14:dxfs>
    </ext>
    <ext xmlns:x14="http://schemas.microsoft.com/office/spreadsheetml/2009/9/main" uri="{EB79DEF2-80B8-43e5-95BD-54CBDDF9020C}">
      <x14:slicerStyles defaultSlicerStyle="Lista de itens de férias">
        <x14:slicerStyle name="Estilo de Segmentação de Dados 1"/>
        <x14:slicerStyle name="Estilo de Segmentação de Dados 2">
          <x14:slicerStyleElements>
            <x14:slicerStyleElement type="selectedItemWithData" dxfId="8"/>
          </x14:slicerStyleElements>
        </x14:slicerStyle>
        <x14:slicerStyle name="Estilo de Segmentação de Dados 3"/>
        <x14:slicerStyle name="Lista de itens de férias">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2.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microsoft.com/office/2007/relationships/slicerCache" Target="slicerCaches/slicerCache1.xml"/><Relationship Id="rId17" Type="http://schemas.openxmlformats.org/officeDocument/2006/relationships/theme" Target="theme/theme1.xml"/><Relationship Id="rId2" Type="http://schemas.openxmlformats.org/officeDocument/2006/relationships/worksheet" Target="worksheets/sheet2.xml"/><Relationship Id="rId16" Type="http://schemas.microsoft.com/office/2007/relationships/slicerCache" Target="slicerCaches/slicerCache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microsoft.com/office/2007/relationships/slicerCache" Target="slicerCaches/slicerCache4.xml"/><Relationship Id="rId23" Type="http://schemas.openxmlformats.org/officeDocument/2006/relationships/customXml" Target="../customXml/item3.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9.xml"/><Relationship Id="rId1" Type="http://schemas.microsoft.com/office/2011/relationships/chartStyle" Target="style9.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5"/>
          <c:y val="7.1530980390441423E-2"/>
          <c:w val="0.9299707469801729"/>
          <c:h val="0.86871231500432822"/>
        </c:manualLayout>
      </c:layout>
      <c:barChart>
        <c:barDir val="bar"/>
        <c:grouping val="clustered"/>
        <c:varyColors val="0"/>
        <c:ser>
          <c:idx val="1"/>
          <c:order val="0"/>
          <c:spPr>
            <a:pattFill prst="ltDnDiag">
              <a:fgClr>
                <a:srgbClr val="6D6329"/>
              </a:fgClr>
              <a:bgClr>
                <a:schemeClr val="bg1"/>
              </a:bgClr>
            </a:pattFill>
            <a:ln>
              <a:noFill/>
            </a:ln>
            <a:effectLst/>
          </c:spPr>
          <c:invertIfNegative val="0"/>
          <c:dPt>
            <c:idx val="0"/>
            <c:invertIfNegative val="0"/>
            <c:bubble3D val="0"/>
            <c:spPr>
              <a:pattFill prst="ltDnDiag">
                <a:fgClr>
                  <a:srgbClr val="813365"/>
                </a:fgClr>
                <a:bgClr>
                  <a:schemeClr val="bg1"/>
                </a:bgClr>
              </a:pattFill>
              <a:ln>
                <a:noFill/>
              </a:ln>
              <a:effectLst/>
            </c:spPr>
            <c:extLst>
              <c:ext xmlns:c16="http://schemas.microsoft.com/office/drawing/2014/chart" uri="{C3380CC4-5D6E-409C-BE32-E72D297353CC}">
                <c16:uniqueId val="{0000000D-FC20-4273-9AFA-5565763AF1B7}"/>
              </c:ext>
            </c:extLst>
          </c:dPt>
          <c:cat>
            <c:strRef>
              <c:f>'Contribuições por dispositivos'!$P$3</c:f>
              <c:strCache>
                <c:ptCount val="1"/>
                <c:pt idx="0">
                  <c:v>Progresso:</c:v>
                </c:pt>
              </c:strCache>
            </c:strRef>
          </c:cat>
          <c:val>
            <c:numRef>
              <c:f>'Contribuições por dispositivos'!$Q$3</c:f>
              <c:numCache>
                <c:formatCode>0%</c:formatCode>
                <c:ptCount val="1"/>
                <c:pt idx="0">
                  <c:v>0</c:v>
                </c:pt>
              </c:numCache>
            </c:numRef>
          </c:val>
          <c:extLst>
            <c:ext xmlns:c16="http://schemas.microsoft.com/office/drawing/2014/chart" uri="{C3380CC4-5D6E-409C-BE32-E72D297353CC}">
              <c16:uniqueId val="{0000000C-FC20-4273-9AFA-5565763AF1B7}"/>
            </c:ext>
          </c:extLst>
        </c:ser>
        <c:ser>
          <c:idx val="0"/>
          <c:order val="1"/>
          <c:spPr>
            <a:pattFill prst="ltDnDiag">
              <a:fgClr>
                <a:srgbClr val="6D6329"/>
              </a:fgClr>
              <a:bgClr>
                <a:schemeClr val="bg1"/>
              </a:bgClr>
            </a:pattFill>
            <a:ln>
              <a:noFill/>
            </a:ln>
            <a:effectLst/>
          </c:spPr>
          <c:invertIfNegative val="0"/>
          <c:dPt>
            <c:idx val="0"/>
            <c:invertIfNegative val="0"/>
            <c:bubble3D val="0"/>
            <c:spPr>
              <a:pattFill prst="ltDnDiag">
                <a:fgClr>
                  <a:srgbClr val="813365"/>
                </a:fgClr>
                <a:bgClr>
                  <a:schemeClr val="bg1"/>
                </a:bgClr>
              </a:pattFill>
              <a:ln>
                <a:noFill/>
              </a:ln>
              <a:effectLst/>
            </c:spPr>
            <c:extLst>
              <c:ext xmlns:c16="http://schemas.microsoft.com/office/drawing/2014/chart" uri="{C3380CC4-5D6E-409C-BE32-E72D297353CC}">
                <c16:uniqueId val="{0000000A-FC20-4273-9AFA-5565763AF1B7}"/>
              </c:ext>
            </c:extLst>
          </c:dPt>
          <c:dLbls>
            <c:dLbl>
              <c:idx val="0"/>
              <c:layout>
                <c:manualLayout>
                  <c:x val="-9.3727615273766822E-18"/>
                  <c:y val="0.34177147060406537"/>
                </c:manualLayout>
              </c:layout>
              <c:spPr>
                <a:solidFill>
                  <a:srgbClr val="AE4488">
                    <a:alpha val="70000"/>
                  </a:srgb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C20-4273-9AFA-5565763AF1B7}"/>
                </c:ext>
              </c:extLst>
            </c:dLbl>
            <c:spPr>
              <a:solidFill>
                <a:srgbClr val="3494BA">
                  <a:alpha val="70000"/>
                </a:srgb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'[1]Contribuições por dispositivos'!$Q$3</c:f>
              <c:strCache>
                <c:ptCount val="1"/>
                <c:pt idx="0">
                  <c:v>Progresso:</c:v>
                </c:pt>
              </c:strCache>
            </c:strRef>
          </c:cat>
          <c:val>
            <c:numRef>
              <c:f>'[1]Contribuições por dispositivos'!$R$3</c:f>
              <c:numCache>
                <c:formatCode>General</c:formatCode>
                <c:ptCount val="1"/>
                <c:pt idx="0">
                  <c:v>0</c:v>
                </c:pt>
              </c:numCache>
            </c:numRef>
          </c:val>
          <c:extLst>
            <c:ext xmlns:c16="http://schemas.microsoft.com/office/drawing/2014/chart" uri="{C3380CC4-5D6E-409C-BE32-E72D297353CC}">
              <c16:uniqueId val="{0000000B-FC20-4273-9AFA-5565763AF1B7}"/>
            </c:ext>
          </c:extLst>
        </c:ser>
        <c:dLbls>
          <c:showLegendKey val="0"/>
          <c:showVal val="0"/>
          <c:showCatName val="0"/>
          <c:showSerName val="0"/>
          <c:showPercent val="0"/>
          <c:showBubbleSize val="0"/>
        </c:dLbls>
        <c:gapWidth val="100"/>
        <c:overlap val="-20"/>
        <c:axId val="325750016"/>
        <c:axId val="191355040"/>
      </c:barChart>
      <c:catAx>
        <c:axId val="325750016"/>
        <c:scaling>
          <c:orientation val="minMax"/>
        </c:scaling>
        <c:delete val="1"/>
        <c:axPos val="l"/>
        <c:numFmt formatCode="General" sourceLinked="1"/>
        <c:majorTickMark val="none"/>
        <c:minorTickMark val="none"/>
        <c:tickLblPos val="nextTo"/>
        <c:crossAx val="191355040"/>
        <c:crosses val="autoZero"/>
        <c:auto val="1"/>
        <c:lblAlgn val="ctr"/>
        <c:lblOffset val="100"/>
        <c:noMultiLvlLbl val="0"/>
      </c:catAx>
      <c:valAx>
        <c:axId val="191355040"/>
        <c:scaling>
          <c:orientation val="minMax"/>
          <c:max val="1"/>
        </c:scaling>
        <c:delete val="1"/>
        <c:axPos val="b"/>
        <c:numFmt formatCode="0%" sourceLinked="1"/>
        <c:majorTickMark val="none"/>
        <c:minorTickMark val="none"/>
        <c:tickLblPos val="nextTo"/>
        <c:crossAx val="3257500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609169467851608"/>
          <c:y val="8.7113348232001508E-2"/>
          <c:w val="0.38750471980476126"/>
          <c:h val="0.86777153518940109"/>
        </c:manualLayout>
      </c:layout>
      <c:radarChart>
        <c:radarStyle val="filled"/>
        <c:varyColors val="0"/>
        <c:ser>
          <c:idx val="0"/>
          <c:order val="0"/>
          <c:spPr>
            <a:solidFill>
              <a:schemeClr val="accent6">
                <a:lumMod val="60000"/>
                <a:lumOff val="40000"/>
                <a:alpha val="62000"/>
              </a:schemeClr>
            </a:solidFill>
            <a:ln>
              <a:solidFill>
                <a:schemeClr val="accent6"/>
              </a:solidFill>
            </a:ln>
            <a:effectLst/>
          </c:spP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Dados_TD!$H$2:$H$36</c:f>
              <c:strCache>
                <c:ptCount val="35"/>
                <c:pt idx="0">
                  <c:v>Ementa </c:v>
                </c:pt>
                <c:pt idx="1">
                  <c:v>Art. 1º </c:v>
                </c:pt>
                <c:pt idx="2">
                  <c:v>Art. 2º </c:v>
                </c:pt>
                <c:pt idx="3">
                  <c:v>Art. 3º </c:v>
                </c:pt>
                <c:pt idx="4">
                  <c:v>Art. 4º </c:v>
                </c:pt>
                <c:pt idx="5">
                  <c:v>Art. 5º </c:v>
                </c:pt>
                <c:pt idx="6">
                  <c:v>Art. 6º </c:v>
                </c:pt>
                <c:pt idx="7">
                  <c:v>Art. 7º </c:v>
                </c:pt>
                <c:pt idx="8">
                  <c:v>Art. 8º </c:v>
                </c:pt>
                <c:pt idx="9">
                  <c:v>Art. 9º </c:v>
                </c:pt>
                <c:pt idx="10">
                  <c:v>Art. 10 </c:v>
                </c:pt>
                <c:pt idx="11">
                  <c:v>Art. 11 </c:v>
                </c:pt>
                <c:pt idx="12">
                  <c:v>Art. 12 </c:v>
                </c:pt>
                <c:pt idx="13">
                  <c:v>Art. 13 </c:v>
                </c:pt>
                <c:pt idx="14">
                  <c:v>Art. 14 </c:v>
                </c:pt>
                <c:pt idx="15">
                  <c:v>Art. 15 </c:v>
                </c:pt>
                <c:pt idx="16">
                  <c:v>Art. 17 </c:v>
                </c:pt>
                <c:pt idx="17">
                  <c:v>Art. 18 </c:v>
                </c:pt>
                <c:pt idx="18">
                  <c:v>Art. 19 </c:v>
                </c:pt>
                <c:pt idx="19">
                  <c:v>ANEXO I </c:v>
                </c:pt>
                <c:pt idx="20">
                  <c:v>ANEXO II </c:v>
                </c:pt>
                <c:pt idx="21">
                  <c:v>ANEXO III </c:v>
                </c:pt>
                <c:pt idx="22">
                  <c:v>ANEXO IV </c:v>
                </c:pt>
                <c:pt idx="23">
                  <c:v>ANEXO V </c:v>
                </c:pt>
                <c:pt idx="24">
                  <c:v>ANEXO VI </c:v>
                </c:pt>
                <c:pt idx="25">
                  <c:v>ANEXO VII </c:v>
                </c:pt>
                <c:pt idx="26">
                  <c:v>ANEXO VIII </c:v>
                </c:pt>
                <c:pt idx="27">
                  <c:v>ANEXO IX </c:v>
                </c:pt>
                <c:pt idx="28">
                  <c:v>ANEXO X </c:v>
                </c:pt>
                <c:pt idx="29">
                  <c:v>ANEXO XI </c:v>
                </c:pt>
                <c:pt idx="30">
                  <c:v>ANEXO XII </c:v>
                </c:pt>
                <c:pt idx="31">
                  <c:v>ANEXO XIII </c:v>
                </c:pt>
                <c:pt idx="32">
                  <c:v>ANEXO XIV </c:v>
                </c:pt>
                <c:pt idx="33">
                  <c:v>ANEXO XV </c:v>
                </c:pt>
                <c:pt idx="34">
                  <c:v>ANEXO XVI </c:v>
                </c:pt>
              </c:strCache>
            </c:strRef>
          </c:cat>
          <c:val>
            <c:numRef>
              <c:f>Dados_TD!$I$2:$I$36</c:f>
              <c:numCache>
                <c:formatCode>General</c:formatCode>
                <c:ptCount val="35"/>
                <c:pt idx="0">
                  <c:v>1</c:v>
                </c:pt>
                <c:pt idx="1">
                  <c:v>1</c:v>
                </c:pt>
                <c:pt idx="2">
                  <c:v>1</c:v>
                </c:pt>
                <c:pt idx="3">
                  <c:v>1</c:v>
                </c:pt>
                <c:pt idx="4">
                  <c:v>1</c:v>
                </c:pt>
                <c:pt idx="5">
                  <c:v>1</c:v>
                </c:pt>
                <c:pt idx="6">
                  <c:v>1</c:v>
                </c:pt>
                <c:pt idx="7">
                  <c:v>1</c:v>
                </c:pt>
                <c:pt idx="8">
                  <c:v>1</c:v>
                </c:pt>
                <c:pt idx="9">
                  <c:v>1</c:v>
                </c:pt>
                <c:pt idx="10">
                  <c:v>1</c:v>
                </c:pt>
                <c:pt idx="11">
                  <c:v>1</c:v>
                </c:pt>
                <c:pt idx="12">
                  <c:v>2</c:v>
                </c:pt>
                <c:pt idx="13">
                  <c:v>1</c:v>
                </c:pt>
                <c:pt idx="14">
                  <c:v>2</c:v>
                </c:pt>
                <c:pt idx="15">
                  <c:v>2</c:v>
                </c:pt>
                <c:pt idx="16">
                  <c:v>2</c:v>
                </c:pt>
                <c:pt idx="17">
                  <c:v>1</c:v>
                </c:pt>
                <c:pt idx="18">
                  <c:v>1</c:v>
                </c:pt>
                <c:pt idx="19">
                  <c:v>4</c:v>
                </c:pt>
                <c:pt idx="20">
                  <c:v>3</c:v>
                </c:pt>
                <c:pt idx="21">
                  <c:v>2</c:v>
                </c:pt>
                <c:pt idx="22">
                  <c:v>5</c:v>
                </c:pt>
                <c:pt idx="23">
                  <c:v>5</c:v>
                </c:pt>
                <c:pt idx="24">
                  <c:v>1</c:v>
                </c:pt>
                <c:pt idx="25">
                  <c:v>2</c:v>
                </c:pt>
                <c:pt idx="26">
                  <c:v>7</c:v>
                </c:pt>
                <c:pt idx="27">
                  <c:v>1</c:v>
                </c:pt>
                <c:pt idx="28">
                  <c:v>1</c:v>
                </c:pt>
                <c:pt idx="29">
                  <c:v>3</c:v>
                </c:pt>
                <c:pt idx="30">
                  <c:v>7</c:v>
                </c:pt>
                <c:pt idx="31">
                  <c:v>3</c:v>
                </c:pt>
                <c:pt idx="32">
                  <c:v>1</c:v>
                </c:pt>
                <c:pt idx="33">
                  <c:v>3</c:v>
                </c:pt>
                <c:pt idx="34">
                  <c:v>5</c:v>
                </c:pt>
              </c:numCache>
            </c:numRef>
          </c:val>
          <c:extLst>
            <c:ext xmlns:c16="http://schemas.microsoft.com/office/drawing/2014/chart" uri="{C3380CC4-5D6E-409C-BE32-E72D297353CC}">
              <c16:uniqueId val="{00000000-7D67-437B-B4C6-3B795BAC1869}"/>
            </c:ext>
          </c:extLst>
        </c:ser>
        <c:dLbls>
          <c:showLegendKey val="0"/>
          <c:showVal val="0"/>
          <c:showCatName val="0"/>
          <c:showSerName val="0"/>
          <c:showPercent val="0"/>
          <c:showBubbleSize val="0"/>
        </c:dLbls>
        <c:axId val="1728031904"/>
        <c:axId val="1873744080"/>
      </c:radarChart>
      <c:catAx>
        <c:axId val="172803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pt-BR"/>
          </a:p>
        </c:txPr>
        <c:crossAx val="1873744080"/>
        <c:crosses val="autoZero"/>
        <c:auto val="1"/>
        <c:lblAlgn val="ctr"/>
        <c:lblOffset val="100"/>
        <c:noMultiLvlLbl val="0"/>
      </c:catAx>
      <c:valAx>
        <c:axId val="187374408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crossAx val="1728031904"/>
        <c:crosses val="autoZero"/>
        <c:crossBetween val="between"/>
        <c:majorUnit val="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044468938570161E-2"/>
          <c:y val="5.8376281146366497E-2"/>
          <c:w val="0.93218977604644093"/>
          <c:h val="0.71665283157279602"/>
        </c:manualLayout>
      </c:layout>
      <c:barChart>
        <c:barDir val="col"/>
        <c:grouping val="clustered"/>
        <c:varyColors val="0"/>
        <c:ser>
          <c:idx val="0"/>
          <c:order val="0"/>
          <c:invertIfNegative val="0"/>
          <c:dPt>
            <c:idx val="0"/>
            <c:invertIfNegative val="0"/>
            <c:bubble3D val="0"/>
            <c:spPr>
              <a:solidFill>
                <a:schemeClr val="accent3">
                  <a:lumMod val="50000"/>
                </a:schemeClr>
              </a:solidFill>
            </c:spPr>
            <c:extLst>
              <c:ext xmlns:c16="http://schemas.microsoft.com/office/drawing/2014/chart" uri="{C3380CC4-5D6E-409C-BE32-E72D297353CC}">
                <c16:uniqueId val="{0000001F-7C9C-403A-8B03-A9866B65359E}"/>
              </c:ext>
            </c:extLst>
          </c:dPt>
          <c:dPt>
            <c:idx val="1"/>
            <c:invertIfNegative val="0"/>
            <c:bubble3D val="0"/>
            <c:spPr>
              <a:solidFill>
                <a:schemeClr val="accent3">
                  <a:lumMod val="50000"/>
                </a:schemeClr>
              </a:solidFill>
            </c:spPr>
            <c:extLst>
              <c:ext xmlns:c16="http://schemas.microsoft.com/office/drawing/2014/chart" uri="{C3380CC4-5D6E-409C-BE32-E72D297353CC}">
                <c16:uniqueId val="{0000001E-7C9C-403A-8B03-A9866B65359E}"/>
              </c:ext>
            </c:extLst>
          </c:dPt>
          <c:dPt>
            <c:idx val="2"/>
            <c:invertIfNegative val="0"/>
            <c:bubble3D val="0"/>
            <c:spPr>
              <a:solidFill>
                <a:schemeClr val="accent3">
                  <a:lumMod val="50000"/>
                </a:schemeClr>
              </a:solidFill>
            </c:spPr>
            <c:extLst>
              <c:ext xmlns:c16="http://schemas.microsoft.com/office/drawing/2014/chart" uri="{C3380CC4-5D6E-409C-BE32-E72D297353CC}">
                <c16:uniqueId val="{0000001D-7C9C-403A-8B03-A9866B65359E}"/>
              </c:ext>
            </c:extLst>
          </c:dPt>
          <c:dPt>
            <c:idx val="3"/>
            <c:invertIfNegative val="0"/>
            <c:bubble3D val="0"/>
            <c:spPr>
              <a:solidFill>
                <a:schemeClr val="accent3">
                  <a:lumMod val="50000"/>
                </a:schemeClr>
              </a:solidFill>
            </c:spPr>
            <c:extLst>
              <c:ext xmlns:c16="http://schemas.microsoft.com/office/drawing/2014/chart" uri="{C3380CC4-5D6E-409C-BE32-E72D297353CC}">
                <c16:uniqueId val="{0000001C-7C9C-403A-8B03-A9866B65359E}"/>
              </c:ext>
            </c:extLst>
          </c:dPt>
          <c:dPt>
            <c:idx val="4"/>
            <c:invertIfNegative val="0"/>
            <c:bubble3D val="0"/>
            <c:spPr>
              <a:solidFill>
                <a:schemeClr val="accent6">
                  <a:lumMod val="50000"/>
                </a:schemeClr>
              </a:solidFill>
            </c:spPr>
            <c:extLst>
              <c:ext xmlns:c16="http://schemas.microsoft.com/office/drawing/2014/chart" uri="{C3380CC4-5D6E-409C-BE32-E72D297353CC}">
                <c16:uniqueId val="{00000024-7C9C-403A-8B03-A9866B65359E}"/>
              </c:ext>
            </c:extLst>
          </c:dPt>
          <c:dPt>
            <c:idx val="5"/>
            <c:invertIfNegative val="0"/>
            <c:bubble3D val="0"/>
            <c:spPr>
              <a:solidFill>
                <a:schemeClr val="accent6">
                  <a:lumMod val="50000"/>
                </a:schemeClr>
              </a:solidFill>
            </c:spPr>
            <c:extLst>
              <c:ext xmlns:c16="http://schemas.microsoft.com/office/drawing/2014/chart" uri="{C3380CC4-5D6E-409C-BE32-E72D297353CC}">
                <c16:uniqueId val="{00000023-7C9C-403A-8B03-A9866B65359E}"/>
              </c:ext>
            </c:extLst>
          </c:dPt>
          <c:dPt>
            <c:idx val="6"/>
            <c:invertIfNegative val="0"/>
            <c:bubble3D val="0"/>
            <c:spPr>
              <a:solidFill>
                <a:schemeClr val="accent6">
                  <a:lumMod val="50000"/>
                </a:schemeClr>
              </a:solidFill>
            </c:spPr>
            <c:extLst>
              <c:ext xmlns:c16="http://schemas.microsoft.com/office/drawing/2014/chart" uri="{C3380CC4-5D6E-409C-BE32-E72D297353CC}">
                <c16:uniqueId val="{00000022-7C9C-403A-8B03-A9866B65359E}"/>
              </c:ext>
            </c:extLst>
          </c:dPt>
          <c:dPt>
            <c:idx val="7"/>
            <c:invertIfNegative val="0"/>
            <c:bubble3D val="0"/>
            <c:spPr>
              <a:solidFill>
                <a:schemeClr val="accent6">
                  <a:lumMod val="50000"/>
                </a:schemeClr>
              </a:solidFill>
            </c:spPr>
            <c:extLst>
              <c:ext xmlns:c16="http://schemas.microsoft.com/office/drawing/2014/chart" uri="{C3380CC4-5D6E-409C-BE32-E72D297353CC}">
                <c16:uniqueId val="{00000021-7C9C-403A-8B03-A9866B65359E}"/>
              </c:ext>
            </c:extLst>
          </c:dPt>
          <c:dPt>
            <c:idx val="8"/>
            <c:invertIfNegative val="0"/>
            <c:bubble3D val="0"/>
            <c:spPr>
              <a:solidFill>
                <a:schemeClr val="accent6">
                  <a:lumMod val="50000"/>
                </a:schemeClr>
              </a:solidFill>
            </c:spPr>
            <c:extLst>
              <c:ext xmlns:c16="http://schemas.microsoft.com/office/drawing/2014/chart" uri="{C3380CC4-5D6E-409C-BE32-E72D297353CC}">
                <c16:uniqueId val="{00000020-7C9C-403A-8B03-A9866B65359E}"/>
              </c:ext>
            </c:extLst>
          </c:dPt>
          <c:dLbls>
            <c:spPr>
              <a:noFill/>
              <a:ln>
                <a:noFill/>
              </a:ln>
              <a:effectLst/>
            </c:spPr>
            <c:txPr>
              <a:bodyPr wrap="square" lIns="38100" tIns="19050" rIns="38100" bIns="19050" anchor="ctr">
                <a:spAutoFit/>
              </a:bodyPr>
              <a:lstStyle/>
              <a:p>
                <a:pPr>
                  <a:defRPr b="1"/>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'Dados Dash'!$A$13:$A$21</c:f>
              <c:strCache>
                <c:ptCount val="9"/>
                <c:pt idx="0">
                  <c:v>Profissional de saúde</c:v>
                </c:pt>
                <c:pt idx="1">
                  <c:v>Outro profissional</c:v>
                </c:pt>
                <c:pt idx="2">
                  <c:v>Pesquisador</c:v>
                </c:pt>
                <c:pt idx="3">
                  <c:v>Cidadão</c:v>
                </c:pt>
                <c:pt idx="4">
                  <c:v>Órgão  público</c:v>
                </c:pt>
                <c:pt idx="5">
                  <c:v>Entidade de defesa do consumidor</c:v>
                </c:pt>
                <c:pt idx="6">
                  <c:v>Associação de profissionais</c:v>
                </c:pt>
                <c:pt idx="7">
                  <c:v>Setor regulado</c:v>
                </c:pt>
                <c:pt idx="8">
                  <c:v>Outro</c:v>
                </c:pt>
              </c:strCache>
            </c:strRef>
          </c:cat>
          <c:val>
            <c:numRef>
              <c:f>'Dados Dash'!$B$13:$B$21</c:f>
              <c:numCache>
                <c:formatCode>General</c:formatCode>
                <c:ptCount val="9"/>
                <c:pt idx="0">
                  <c:v>6</c:v>
                </c:pt>
                <c:pt idx="1">
                  <c:v>2</c:v>
                </c:pt>
                <c:pt idx="2">
                  <c:v>0</c:v>
                </c:pt>
                <c:pt idx="3">
                  <c:v>4</c:v>
                </c:pt>
                <c:pt idx="4">
                  <c:v>0</c:v>
                </c:pt>
                <c:pt idx="5">
                  <c:v>1</c:v>
                </c:pt>
                <c:pt idx="6">
                  <c:v>0</c:v>
                </c:pt>
                <c:pt idx="7">
                  <c:v>9</c:v>
                </c:pt>
                <c:pt idx="8">
                  <c:v>2</c:v>
                </c:pt>
              </c:numCache>
            </c:numRef>
          </c:val>
          <c:extLst>
            <c:ext xmlns:c16="http://schemas.microsoft.com/office/drawing/2014/chart" uri="{C3380CC4-5D6E-409C-BE32-E72D297353CC}">
              <c16:uniqueId val="{0000001B-7C9C-403A-8B03-A9866B65359E}"/>
            </c:ext>
          </c:extLst>
        </c:ser>
        <c:dLbls>
          <c:showLegendKey val="0"/>
          <c:showVal val="1"/>
          <c:showCatName val="0"/>
          <c:showSerName val="0"/>
          <c:showPercent val="0"/>
          <c:showBubbleSize val="0"/>
        </c:dLbls>
        <c:gapWidth val="75"/>
        <c:axId val="488938656"/>
        <c:axId val="488939048"/>
      </c:barChart>
      <c:catAx>
        <c:axId val="488938656"/>
        <c:scaling>
          <c:orientation val="minMax"/>
        </c:scaling>
        <c:delete val="0"/>
        <c:axPos val="b"/>
        <c:numFmt formatCode="General" sourceLinked="0"/>
        <c:majorTickMark val="none"/>
        <c:minorTickMark val="none"/>
        <c:tickLblPos val="nextTo"/>
        <c:crossAx val="488939048"/>
        <c:crosses val="autoZero"/>
        <c:auto val="1"/>
        <c:lblAlgn val="ctr"/>
        <c:lblOffset val="100"/>
        <c:noMultiLvlLbl val="0"/>
      </c:catAx>
      <c:valAx>
        <c:axId val="488939048"/>
        <c:scaling>
          <c:orientation val="minMax"/>
        </c:scaling>
        <c:delete val="1"/>
        <c:axPos val="l"/>
        <c:numFmt formatCode="General" sourceLinked="1"/>
        <c:majorTickMark val="none"/>
        <c:minorTickMark val="none"/>
        <c:tickLblPos val="none"/>
        <c:crossAx val="488938656"/>
        <c:crosses val="autoZero"/>
        <c:crossBetween val="between"/>
      </c:valAx>
      <c:spPr>
        <a:noFill/>
        <a:ln w="25400">
          <a:noFill/>
        </a:ln>
      </c:spPr>
    </c:plotArea>
    <c:plotVisOnly val="1"/>
    <c:dispBlanksAs val="gap"/>
    <c:showDLblsOverMax val="0"/>
  </c:chart>
  <c:spPr>
    <a:noFill/>
    <a:ln>
      <a:noFill/>
    </a:ln>
  </c:spPr>
  <c:printSettings>
    <c:headerFooter/>
    <c:pageMargins b="0.78740157499999996" l="0.511811024" r="0.511811024" t="0.78740157499999996" header="0.31496062000000025" footer="0.3149606200000002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'Dados Dash'!$A$30</c:f>
              <c:strCache>
                <c:ptCount val="1"/>
                <c:pt idx="0">
                  <c:v>Sim</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Dash'!$B$29:$D$29</c:f>
              <c:strCache>
                <c:ptCount val="3"/>
                <c:pt idx="0">
                  <c:v>Total</c:v>
                </c:pt>
                <c:pt idx="1">
                  <c:v>Pessoa Física</c:v>
                </c:pt>
                <c:pt idx="2">
                  <c:v>Pessoa Jurídica</c:v>
                </c:pt>
              </c:strCache>
            </c:strRef>
          </c:cat>
          <c:val>
            <c:numRef>
              <c:f>'Dados Dash'!$B$30:$D$30</c:f>
              <c:numCache>
                <c:formatCode>General</c:formatCode>
                <c:ptCount val="3"/>
                <c:pt idx="0">
                  <c:v>14</c:v>
                </c:pt>
                <c:pt idx="1">
                  <c:v>9</c:v>
                </c:pt>
                <c:pt idx="2">
                  <c:v>5</c:v>
                </c:pt>
              </c:numCache>
            </c:numRef>
          </c:val>
          <c:extLst>
            <c:ext xmlns:c16="http://schemas.microsoft.com/office/drawing/2014/chart" uri="{C3380CC4-5D6E-409C-BE32-E72D297353CC}">
              <c16:uniqueId val="{00000000-7C54-48B3-AB56-AC7A9560FA4E}"/>
            </c:ext>
          </c:extLst>
        </c:ser>
        <c:ser>
          <c:idx val="1"/>
          <c:order val="1"/>
          <c:tx>
            <c:strRef>
              <c:f>'Dados Dash'!$A$31</c:f>
              <c:strCache>
                <c:ptCount val="1"/>
                <c:pt idx="0">
                  <c:v>Tenho outra opinião</c:v>
                </c:pt>
              </c:strCache>
            </c:strRef>
          </c:tx>
          <c:spPr>
            <a:solidFill>
              <a:srgbClr val="9E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Dash'!$B$29:$D$29</c:f>
              <c:strCache>
                <c:ptCount val="3"/>
                <c:pt idx="0">
                  <c:v>Total</c:v>
                </c:pt>
                <c:pt idx="1">
                  <c:v>Pessoa Física</c:v>
                </c:pt>
                <c:pt idx="2">
                  <c:v>Pessoa Jurídica</c:v>
                </c:pt>
              </c:strCache>
            </c:strRef>
          </c:cat>
          <c:val>
            <c:numRef>
              <c:f>'Dados Dash'!$B$31:$D$31</c:f>
              <c:numCache>
                <c:formatCode>General</c:formatCode>
                <c:ptCount val="3"/>
                <c:pt idx="0">
                  <c:v>1</c:v>
                </c:pt>
                <c:pt idx="1">
                  <c:v>1</c:v>
                </c:pt>
                <c:pt idx="2">
                  <c:v>0</c:v>
                </c:pt>
              </c:numCache>
            </c:numRef>
          </c:val>
          <c:extLst>
            <c:ext xmlns:c16="http://schemas.microsoft.com/office/drawing/2014/chart" uri="{C3380CC4-5D6E-409C-BE32-E72D297353CC}">
              <c16:uniqueId val="{00000001-7C54-48B3-AB56-AC7A9560FA4E}"/>
            </c:ext>
          </c:extLst>
        </c:ser>
        <c:ser>
          <c:idx val="2"/>
          <c:order val="2"/>
          <c:tx>
            <c:strRef>
              <c:f>'Dados Dash'!$A$32</c:f>
              <c:strCache>
                <c:ptCount val="1"/>
                <c:pt idx="0">
                  <c:v>Não responderam</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Dash'!$B$29:$D$29</c:f>
              <c:strCache>
                <c:ptCount val="3"/>
                <c:pt idx="0">
                  <c:v>Total</c:v>
                </c:pt>
                <c:pt idx="1">
                  <c:v>Pessoa Física</c:v>
                </c:pt>
                <c:pt idx="2">
                  <c:v>Pessoa Jurídica</c:v>
                </c:pt>
              </c:strCache>
            </c:strRef>
          </c:cat>
          <c:val>
            <c:numRef>
              <c:f>'Dados Dash'!$B$32:$D$32</c:f>
              <c:numCache>
                <c:formatCode>General</c:formatCode>
                <c:ptCount val="3"/>
                <c:pt idx="0">
                  <c:v>9</c:v>
                </c:pt>
                <c:pt idx="1">
                  <c:v>2</c:v>
                </c:pt>
                <c:pt idx="2">
                  <c:v>7</c:v>
                </c:pt>
              </c:numCache>
            </c:numRef>
          </c:val>
          <c:extLst>
            <c:ext xmlns:c16="http://schemas.microsoft.com/office/drawing/2014/chart" uri="{C3380CC4-5D6E-409C-BE32-E72D297353CC}">
              <c16:uniqueId val="{00000002-7C54-48B3-AB56-AC7A9560FA4E}"/>
            </c:ext>
          </c:extLst>
        </c:ser>
        <c:dLbls>
          <c:showLegendKey val="0"/>
          <c:showVal val="0"/>
          <c:showCatName val="0"/>
          <c:showSerName val="0"/>
          <c:showPercent val="0"/>
          <c:showBubbleSize val="0"/>
        </c:dLbls>
        <c:gapWidth val="219"/>
        <c:overlap val="-27"/>
        <c:axId val="1086995936"/>
        <c:axId val="1086993640"/>
      </c:barChart>
      <c:catAx>
        <c:axId val="108699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crossAx val="1086993640"/>
        <c:crosses val="autoZero"/>
        <c:auto val="1"/>
        <c:lblAlgn val="ctr"/>
        <c:lblOffset val="100"/>
        <c:noMultiLvlLbl val="0"/>
      </c:catAx>
      <c:valAx>
        <c:axId val="1086993640"/>
        <c:scaling>
          <c:orientation val="minMax"/>
        </c:scaling>
        <c:delete val="1"/>
        <c:axPos val="l"/>
        <c:numFmt formatCode="General" sourceLinked="1"/>
        <c:majorTickMark val="none"/>
        <c:minorTickMark val="none"/>
        <c:tickLblPos val="nextTo"/>
        <c:crossAx val="1086995936"/>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660007922317104"/>
          <c:y val="8.2949325955083572E-2"/>
          <c:w val="0.67987884966578349"/>
          <c:h val="0.69120488328000362"/>
        </c:manualLayout>
      </c:layout>
      <c:barChart>
        <c:barDir val="bar"/>
        <c:grouping val="percentStacked"/>
        <c:varyColors val="0"/>
        <c:ser>
          <c:idx val="0"/>
          <c:order val="0"/>
          <c:tx>
            <c:strRef>
              <c:f>'Dados Dash'!$B$36</c:f>
              <c:strCache>
                <c:ptCount val="1"/>
                <c:pt idx="0">
                  <c:v>Sim</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Dash'!$A$37:$A$45</c:f>
              <c:strCache>
                <c:ptCount val="9"/>
                <c:pt idx="0">
                  <c:v>Outro</c:v>
                </c:pt>
                <c:pt idx="1">
                  <c:v>Setor regulado</c:v>
                </c:pt>
                <c:pt idx="2">
                  <c:v>Associação de profissionais</c:v>
                </c:pt>
                <c:pt idx="3">
                  <c:v>Entidade de defesa do consumidor</c:v>
                </c:pt>
                <c:pt idx="4">
                  <c:v>Órgão  público</c:v>
                </c:pt>
                <c:pt idx="5">
                  <c:v>Cidadão</c:v>
                </c:pt>
                <c:pt idx="6">
                  <c:v>Pesquisador</c:v>
                </c:pt>
                <c:pt idx="7">
                  <c:v>Outro profissional</c:v>
                </c:pt>
                <c:pt idx="8">
                  <c:v>Profissional de saúde</c:v>
                </c:pt>
              </c:strCache>
            </c:strRef>
          </c:cat>
          <c:val>
            <c:numRef>
              <c:f>'Dados Dash'!$B$37:$B$45</c:f>
              <c:numCache>
                <c:formatCode>General</c:formatCode>
                <c:ptCount val="9"/>
                <c:pt idx="0">
                  <c:v>1</c:v>
                </c:pt>
                <c:pt idx="1">
                  <c:v>4</c:v>
                </c:pt>
                <c:pt idx="2">
                  <c:v>0</c:v>
                </c:pt>
                <c:pt idx="3">
                  <c:v>0</c:v>
                </c:pt>
                <c:pt idx="4">
                  <c:v>0</c:v>
                </c:pt>
                <c:pt idx="5">
                  <c:v>2</c:v>
                </c:pt>
                <c:pt idx="6">
                  <c:v>0</c:v>
                </c:pt>
                <c:pt idx="7">
                  <c:v>2</c:v>
                </c:pt>
                <c:pt idx="8">
                  <c:v>5</c:v>
                </c:pt>
              </c:numCache>
            </c:numRef>
          </c:val>
          <c:extLst>
            <c:ext xmlns:c16="http://schemas.microsoft.com/office/drawing/2014/chart" uri="{C3380CC4-5D6E-409C-BE32-E72D297353CC}">
              <c16:uniqueId val="{00000000-FAF1-4F95-89D6-7F2CF4A1E0C3}"/>
            </c:ext>
          </c:extLst>
        </c:ser>
        <c:ser>
          <c:idx val="1"/>
          <c:order val="1"/>
          <c:tx>
            <c:strRef>
              <c:f>'Dados Dash'!$C$36</c:f>
              <c:strCache>
                <c:ptCount val="1"/>
                <c:pt idx="0">
                  <c:v>Tenho outra opinião</c:v>
                </c:pt>
              </c:strCache>
            </c:strRef>
          </c:tx>
          <c:spPr>
            <a:solidFill>
              <a:srgbClr val="9E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Dash'!$A$37:$A$45</c:f>
              <c:strCache>
                <c:ptCount val="9"/>
                <c:pt idx="0">
                  <c:v>Outro</c:v>
                </c:pt>
                <c:pt idx="1">
                  <c:v>Setor regulado</c:v>
                </c:pt>
                <c:pt idx="2">
                  <c:v>Associação de profissionais</c:v>
                </c:pt>
                <c:pt idx="3">
                  <c:v>Entidade de defesa do consumidor</c:v>
                </c:pt>
                <c:pt idx="4">
                  <c:v>Órgão  público</c:v>
                </c:pt>
                <c:pt idx="5">
                  <c:v>Cidadão</c:v>
                </c:pt>
                <c:pt idx="6">
                  <c:v>Pesquisador</c:v>
                </c:pt>
                <c:pt idx="7">
                  <c:v>Outro profissional</c:v>
                </c:pt>
                <c:pt idx="8">
                  <c:v>Profissional de saúde</c:v>
                </c:pt>
              </c:strCache>
            </c:strRef>
          </c:cat>
          <c:val>
            <c:numRef>
              <c:f>'Dados Dash'!$C$37:$C$45</c:f>
              <c:numCache>
                <c:formatCode>General</c:formatCode>
                <c:ptCount val="9"/>
                <c:pt idx="0">
                  <c:v>0</c:v>
                </c:pt>
                <c:pt idx="1">
                  <c:v>0</c:v>
                </c:pt>
                <c:pt idx="2">
                  <c:v>0</c:v>
                </c:pt>
                <c:pt idx="3">
                  <c:v>0</c:v>
                </c:pt>
                <c:pt idx="4">
                  <c:v>0</c:v>
                </c:pt>
                <c:pt idx="5">
                  <c:v>0</c:v>
                </c:pt>
                <c:pt idx="6">
                  <c:v>0</c:v>
                </c:pt>
                <c:pt idx="7">
                  <c:v>0</c:v>
                </c:pt>
                <c:pt idx="8">
                  <c:v>1</c:v>
                </c:pt>
              </c:numCache>
            </c:numRef>
          </c:val>
          <c:extLst>
            <c:ext xmlns:c16="http://schemas.microsoft.com/office/drawing/2014/chart" uri="{C3380CC4-5D6E-409C-BE32-E72D297353CC}">
              <c16:uniqueId val="{00000001-FAF1-4F95-89D6-7F2CF4A1E0C3}"/>
            </c:ext>
          </c:extLst>
        </c:ser>
        <c:ser>
          <c:idx val="2"/>
          <c:order val="2"/>
          <c:tx>
            <c:strRef>
              <c:f>'Dados Dash'!$D$36</c:f>
              <c:strCache>
                <c:ptCount val="1"/>
                <c:pt idx="0">
                  <c:v>Não responderam</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Dash'!$A$37:$A$45</c:f>
              <c:strCache>
                <c:ptCount val="9"/>
                <c:pt idx="0">
                  <c:v>Outro</c:v>
                </c:pt>
                <c:pt idx="1">
                  <c:v>Setor regulado</c:v>
                </c:pt>
                <c:pt idx="2">
                  <c:v>Associação de profissionais</c:v>
                </c:pt>
                <c:pt idx="3">
                  <c:v>Entidade de defesa do consumidor</c:v>
                </c:pt>
                <c:pt idx="4">
                  <c:v>Órgão  público</c:v>
                </c:pt>
                <c:pt idx="5">
                  <c:v>Cidadão</c:v>
                </c:pt>
                <c:pt idx="6">
                  <c:v>Pesquisador</c:v>
                </c:pt>
                <c:pt idx="7">
                  <c:v>Outro profissional</c:v>
                </c:pt>
                <c:pt idx="8">
                  <c:v>Profissional de saúde</c:v>
                </c:pt>
              </c:strCache>
            </c:strRef>
          </c:cat>
          <c:val>
            <c:numRef>
              <c:f>'Dados Dash'!$D$37:$D$45</c:f>
              <c:numCache>
                <c:formatCode>General</c:formatCode>
                <c:ptCount val="9"/>
                <c:pt idx="0">
                  <c:v>1</c:v>
                </c:pt>
                <c:pt idx="1">
                  <c:v>5</c:v>
                </c:pt>
                <c:pt idx="2">
                  <c:v>0</c:v>
                </c:pt>
                <c:pt idx="3">
                  <c:v>1</c:v>
                </c:pt>
                <c:pt idx="4">
                  <c:v>0</c:v>
                </c:pt>
                <c:pt idx="5">
                  <c:v>2</c:v>
                </c:pt>
                <c:pt idx="6">
                  <c:v>0</c:v>
                </c:pt>
                <c:pt idx="7">
                  <c:v>0</c:v>
                </c:pt>
                <c:pt idx="8">
                  <c:v>0</c:v>
                </c:pt>
              </c:numCache>
            </c:numRef>
          </c:val>
          <c:extLst>
            <c:ext xmlns:c16="http://schemas.microsoft.com/office/drawing/2014/chart" uri="{C3380CC4-5D6E-409C-BE32-E72D297353CC}">
              <c16:uniqueId val="{00000001-B224-49E5-9C87-031CF804501D}"/>
            </c:ext>
          </c:extLst>
        </c:ser>
        <c:dLbls>
          <c:showLegendKey val="0"/>
          <c:showVal val="0"/>
          <c:showCatName val="0"/>
          <c:showSerName val="0"/>
          <c:showPercent val="0"/>
          <c:showBubbleSize val="0"/>
        </c:dLbls>
        <c:gapWidth val="182"/>
        <c:overlap val="100"/>
        <c:axId val="1086977240"/>
        <c:axId val="1086980848"/>
      </c:barChart>
      <c:catAx>
        <c:axId val="10869772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crossAx val="1086980848"/>
        <c:crosses val="autoZero"/>
        <c:auto val="1"/>
        <c:lblAlgn val="ctr"/>
        <c:lblOffset val="100"/>
        <c:noMultiLvlLbl val="0"/>
      </c:catAx>
      <c:valAx>
        <c:axId val="1086980848"/>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crossAx val="1086977240"/>
        <c:crosses val="autoZero"/>
        <c:crossBetween val="between"/>
      </c:valAx>
      <c:spPr>
        <a:noFill/>
        <a:ln>
          <a:noFill/>
        </a:ln>
        <a:effectLst/>
      </c:spPr>
    </c:plotArea>
    <c:legend>
      <c:legendPos val="b"/>
      <c:layout>
        <c:manualLayout>
          <c:xMode val="edge"/>
          <c:yMode val="edge"/>
          <c:x val="0.3730986192751729"/>
          <c:y val="0.89245574791864679"/>
          <c:w val="0.43813642546393206"/>
          <c:h val="6.8044573055122876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'Dados Dash'!$A$50</c:f>
              <c:strCache>
                <c:ptCount val="1"/>
                <c:pt idx="0">
                  <c:v>Positivos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Dash'!$B$49:$D$49</c:f>
              <c:strCache>
                <c:ptCount val="3"/>
                <c:pt idx="0">
                  <c:v>Total</c:v>
                </c:pt>
                <c:pt idx="1">
                  <c:v>Pessoa Física</c:v>
                </c:pt>
                <c:pt idx="2">
                  <c:v>Pessoa Jurídica</c:v>
                </c:pt>
              </c:strCache>
            </c:strRef>
          </c:cat>
          <c:val>
            <c:numRef>
              <c:f>'Dados Dash'!$B$50:$D$50</c:f>
              <c:numCache>
                <c:formatCode>General</c:formatCode>
                <c:ptCount val="3"/>
                <c:pt idx="0">
                  <c:v>15</c:v>
                </c:pt>
                <c:pt idx="1">
                  <c:v>7</c:v>
                </c:pt>
                <c:pt idx="2">
                  <c:v>8</c:v>
                </c:pt>
              </c:numCache>
            </c:numRef>
          </c:val>
          <c:extLst>
            <c:ext xmlns:c16="http://schemas.microsoft.com/office/drawing/2014/chart" uri="{C3380CC4-5D6E-409C-BE32-E72D297353CC}">
              <c16:uniqueId val="{00000000-1066-465A-A4B6-A9EC890C64CB}"/>
            </c:ext>
          </c:extLst>
        </c:ser>
        <c:ser>
          <c:idx val="1"/>
          <c:order val="1"/>
          <c:tx>
            <c:strRef>
              <c:f>'Dados Dash'!$A$51</c:f>
              <c:strCache>
                <c:ptCount val="1"/>
                <c:pt idx="0">
                  <c:v>Negativos</c:v>
                </c:pt>
              </c:strCache>
            </c:strRef>
          </c:tx>
          <c:spPr>
            <a:solidFill>
              <a:srgbClr val="8133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Dash'!$B$49:$D$49</c:f>
              <c:strCache>
                <c:ptCount val="3"/>
                <c:pt idx="0">
                  <c:v>Total</c:v>
                </c:pt>
                <c:pt idx="1">
                  <c:v>Pessoa Física</c:v>
                </c:pt>
                <c:pt idx="2">
                  <c:v>Pessoa Jurídica</c:v>
                </c:pt>
              </c:strCache>
            </c:strRef>
          </c:cat>
          <c:val>
            <c:numRef>
              <c:f>'Dados Dash'!$B$51:$D$51</c:f>
              <c:numCache>
                <c:formatCode>General</c:formatCode>
                <c:ptCount val="3"/>
                <c:pt idx="0">
                  <c:v>2</c:v>
                </c:pt>
                <c:pt idx="1">
                  <c:v>1</c:v>
                </c:pt>
                <c:pt idx="2">
                  <c:v>1</c:v>
                </c:pt>
              </c:numCache>
            </c:numRef>
          </c:val>
          <c:extLst>
            <c:ext xmlns:c16="http://schemas.microsoft.com/office/drawing/2014/chart" uri="{C3380CC4-5D6E-409C-BE32-E72D297353CC}">
              <c16:uniqueId val="{00000001-1066-465A-A4B6-A9EC890C64CB}"/>
            </c:ext>
          </c:extLst>
        </c:ser>
        <c:ser>
          <c:idx val="2"/>
          <c:order val="2"/>
          <c:tx>
            <c:strRef>
              <c:f>'Dados Dash'!$A$52</c:f>
              <c:strCache>
                <c:ptCount val="1"/>
                <c:pt idx="0">
                  <c:v>Positivos e Negativos</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Dash'!$B$49:$D$49</c:f>
              <c:strCache>
                <c:ptCount val="3"/>
                <c:pt idx="0">
                  <c:v>Total</c:v>
                </c:pt>
                <c:pt idx="1">
                  <c:v>Pessoa Física</c:v>
                </c:pt>
                <c:pt idx="2">
                  <c:v>Pessoa Jurídica</c:v>
                </c:pt>
              </c:strCache>
            </c:strRef>
          </c:cat>
          <c:val>
            <c:numRef>
              <c:f>'Dados Dash'!$B$52:$D$52</c:f>
              <c:numCache>
                <c:formatCode>General</c:formatCode>
                <c:ptCount val="3"/>
                <c:pt idx="0">
                  <c:v>7</c:v>
                </c:pt>
                <c:pt idx="1">
                  <c:v>4</c:v>
                </c:pt>
                <c:pt idx="2">
                  <c:v>3</c:v>
                </c:pt>
              </c:numCache>
            </c:numRef>
          </c:val>
          <c:extLst>
            <c:ext xmlns:c16="http://schemas.microsoft.com/office/drawing/2014/chart" uri="{C3380CC4-5D6E-409C-BE32-E72D297353CC}">
              <c16:uniqueId val="{00000002-1066-465A-A4B6-A9EC890C64CB}"/>
            </c:ext>
          </c:extLst>
        </c:ser>
        <c:dLbls>
          <c:showLegendKey val="0"/>
          <c:showVal val="0"/>
          <c:showCatName val="0"/>
          <c:showSerName val="0"/>
          <c:showPercent val="0"/>
          <c:showBubbleSize val="0"/>
        </c:dLbls>
        <c:gapWidth val="219"/>
        <c:overlap val="-27"/>
        <c:axId val="1079797032"/>
        <c:axId val="1079800968"/>
      </c:barChart>
      <c:catAx>
        <c:axId val="107979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crossAx val="1079800968"/>
        <c:crosses val="autoZero"/>
        <c:auto val="1"/>
        <c:lblAlgn val="ctr"/>
        <c:lblOffset val="100"/>
        <c:noMultiLvlLbl val="0"/>
      </c:catAx>
      <c:valAx>
        <c:axId val="1079800968"/>
        <c:scaling>
          <c:orientation val="minMax"/>
        </c:scaling>
        <c:delete val="1"/>
        <c:axPos val="l"/>
        <c:numFmt formatCode="General" sourceLinked="1"/>
        <c:majorTickMark val="none"/>
        <c:minorTickMark val="none"/>
        <c:tickLblPos val="nextTo"/>
        <c:crossAx val="1079797032"/>
        <c:crosses val="autoZero"/>
        <c:crossBetween val="between"/>
      </c:valAx>
      <c:spPr>
        <a:noFill/>
        <a:ln w="25400">
          <a:noFill/>
        </a:ln>
        <a:effectLst/>
      </c:spPr>
    </c:plotArea>
    <c:legend>
      <c:legendPos val="b"/>
      <c:layout>
        <c:manualLayout>
          <c:xMode val="edge"/>
          <c:yMode val="edge"/>
          <c:x val="7.7091266217543378E-2"/>
          <c:y val="0.88397261531119797"/>
          <c:w val="0.87258050621134065"/>
          <c:h val="8.0310555586146123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388734720681918"/>
          <c:y val="4.3737588246141497E-2"/>
          <c:w val="0.67518581446815829"/>
          <c:h val="0.68915849443762445"/>
        </c:manualLayout>
      </c:layout>
      <c:barChart>
        <c:barDir val="bar"/>
        <c:grouping val="percentStacked"/>
        <c:varyColors val="0"/>
        <c:ser>
          <c:idx val="0"/>
          <c:order val="0"/>
          <c:tx>
            <c:strRef>
              <c:f>'Dados Dash'!$B$58</c:f>
              <c:strCache>
                <c:ptCount val="1"/>
                <c:pt idx="0">
                  <c:v>Positivos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Dash'!$A$59:$A$67</c:f>
              <c:strCache>
                <c:ptCount val="9"/>
                <c:pt idx="0">
                  <c:v>Outro</c:v>
                </c:pt>
                <c:pt idx="1">
                  <c:v>Setor regulado</c:v>
                </c:pt>
                <c:pt idx="2">
                  <c:v>Associação de profissionais</c:v>
                </c:pt>
                <c:pt idx="3">
                  <c:v>Entidade de defesa do consumidor</c:v>
                </c:pt>
                <c:pt idx="4">
                  <c:v>Órgão  público</c:v>
                </c:pt>
                <c:pt idx="5">
                  <c:v>Cidadão</c:v>
                </c:pt>
                <c:pt idx="6">
                  <c:v>Pesquisador</c:v>
                </c:pt>
                <c:pt idx="7">
                  <c:v>Outro profissional</c:v>
                </c:pt>
                <c:pt idx="8">
                  <c:v>Profissional de saúde</c:v>
                </c:pt>
              </c:strCache>
            </c:strRef>
          </c:cat>
          <c:val>
            <c:numRef>
              <c:f>'Dados Dash'!$B$59:$B$67</c:f>
              <c:numCache>
                <c:formatCode>General</c:formatCode>
                <c:ptCount val="9"/>
                <c:pt idx="0">
                  <c:v>1</c:v>
                </c:pt>
                <c:pt idx="1">
                  <c:v>7</c:v>
                </c:pt>
                <c:pt idx="2">
                  <c:v>0</c:v>
                </c:pt>
                <c:pt idx="3">
                  <c:v>0</c:v>
                </c:pt>
                <c:pt idx="4">
                  <c:v>0</c:v>
                </c:pt>
                <c:pt idx="5">
                  <c:v>2</c:v>
                </c:pt>
                <c:pt idx="6">
                  <c:v>0</c:v>
                </c:pt>
                <c:pt idx="7">
                  <c:v>1</c:v>
                </c:pt>
                <c:pt idx="8">
                  <c:v>4</c:v>
                </c:pt>
              </c:numCache>
            </c:numRef>
          </c:val>
          <c:extLst>
            <c:ext xmlns:c16="http://schemas.microsoft.com/office/drawing/2014/chart" uri="{C3380CC4-5D6E-409C-BE32-E72D297353CC}">
              <c16:uniqueId val="{00000000-FCE1-42F8-92BF-AD43CA755727}"/>
            </c:ext>
          </c:extLst>
        </c:ser>
        <c:ser>
          <c:idx val="1"/>
          <c:order val="1"/>
          <c:tx>
            <c:strRef>
              <c:f>'Dados Dash'!$C$58</c:f>
              <c:strCache>
                <c:ptCount val="1"/>
                <c:pt idx="0">
                  <c:v>Negativos</c:v>
                </c:pt>
              </c:strCache>
            </c:strRef>
          </c:tx>
          <c:spPr>
            <a:solidFill>
              <a:srgbClr val="81336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Dash'!$A$59:$A$67</c:f>
              <c:strCache>
                <c:ptCount val="9"/>
                <c:pt idx="0">
                  <c:v>Outro</c:v>
                </c:pt>
                <c:pt idx="1">
                  <c:v>Setor regulado</c:v>
                </c:pt>
                <c:pt idx="2">
                  <c:v>Associação de profissionais</c:v>
                </c:pt>
                <c:pt idx="3">
                  <c:v>Entidade de defesa do consumidor</c:v>
                </c:pt>
                <c:pt idx="4">
                  <c:v>Órgão  público</c:v>
                </c:pt>
                <c:pt idx="5">
                  <c:v>Cidadão</c:v>
                </c:pt>
                <c:pt idx="6">
                  <c:v>Pesquisador</c:v>
                </c:pt>
                <c:pt idx="7">
                  <c:v>Outro profissional</c:v>
                </c:pt>
                <c:pt idx="8">
                  <c:v>Profissional de saúde</c:v>
                </c:pt>
              </c:strCache>
            </c:strRef>
          </c:cat>
          <c:val>
            <c:numRef>
              <c:f>'Dados Dash'!$C$59:$C$67</c:f>
              <c:numCache>
                <c:formatCode>General</c:formatCode>
                <c:ptCount val="9"/>
                <c:pt idx="0">
                  <c:v>1</c:v>
                </c:pt>
                <c:pt idx="1">
                  <c:v>0</c:v>
                </c:pt>
                <c:pt idx="2">
                  <c:v>0</c:v>
                </c:pt>
                <c:pt idx="3">
                  <c:v>0</c:v>
                </c:pt>
                <c:pt idx="4">
                  <c:v>0</c:v>
                </c:pt>
                <c:pt idx="5">
                  <c:v>0</c:v>
                </c:pt>
                <c:pt idx="6">
                  <c:v>0</c:v>
                </c:pt>
                <c:pt idx="7">
                  <c:v>1</c:v>
                </c:pt>
                <c:pt idx="8">
                  <c:v>0</c:v>
                </c:pt>
              </c:numCache>
            </c:numRef>
          </c:val>
          <c:extLst>
            <c:ext xmlns:c16="http://schemas.microsoft.com/office/drawing/2014/chart" uri="{C3380CC4-5D6E-409C-BE32-E72D297353CC}">
              <c16:uniqueId val="{00000001-FCE1-42F8-92BF-AD43CA755727}"/>
            </c:ext>
          </c:extLst>
        </c:ser>
        <c:ser>
          <c:idx val="2"/>
          <c:order val="2"/>
          <c:tx>
            <c:strRef>
              <c:f>'Dados Dash'!$D$58</c:f>
              <c:strCache>
                <c:ptCount val="1"/>
                <c:pt idx="0">
                  <c:v>Positivos e Negativos</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Dash'!$A$59:$A$67</c:f>
              <c:strCache>
                <c:ptCount val="9"/>
                <c:pt idx="0">
                  <c:v>Outro</c:v>
                </c:pt>
                <c:pt idx="1">
                  <c:v>Setor regulado</c:v>
                </c:pt>
                <c:pt idx="2">
                  <c:v>Associação de profissionais</c:v>
                </c:pt>
                <c:pt idx="3">
                  <c:v>Entidade de defesa do consumidor</c:v>
                </c:pt>
                <c:pt idx="4">
                  <c:v>Órgão  público</c:v>
                </c:pt>
                <c:pt idx="5">
                  <c:v>Cidadão</c:v>
                </c:pt>
                <c:pt idx="6">
                  <c:v>Pesquisador</c:v>
                </c:pt>
                <c:pt idx="7">
                  <c:v>Outro profissional</c:v>
                </c:pt>
                <c:pt idx="8">
                  <c:v>Profissional de saúde</c:v>
                </c:pt>
              </c:strCache>
            </c:strRef>
          </c:cat>
          <c:val>
            <c:numRef>
              <c:f>'Dados Dash'!$D$59:$D$67</c:f>
              <c:numCache>
                <c:formatCode>General</c:formatCode>
                <c:ptCount val="9"/>
                <c:pt idx="0">
                  <c:v>0</c:v>
                </c:pt>
                <c:pt idx="1">
                  <c:v>2</c:v>
                </c:pt>
                <c:pt idx="2">
                  <c:v>0</c:v>
                </c:pt>
                <c:pt idx="3">
                  <c:v>1</c:v>
                </c:pt>
                <c:pt idx="4">
                  <c:v>0</c:v>
                </c:pt>
                <c:pt idx="5">
                  <c:v>2</c:v>
                </c:pt>
                <c:pt idx="6">
                  <c:v>0</c:v>
                </c:pt>
                <c:pt idx="7">
                  <c:v>0</c:v>
                </c:pt>
                <c:pt idx="8">
                  <c:v>2</c:v>
                </c:pt>
              </c:numCache>
            </c:numRef>
          </c:val>
          <c:extLst>
            <c:ext xmlns:c16="http://schemas.microsoft.com/office/drawing/2014/chart" uri="{C3380CC4-5D6E-409C-BE32-E72D297353CC}">
              <c16:uniqueId val="{00000002-FCE1-42F8-92BF-AD43CA755727}"/>
            </c:ext>
          </c:extLst>
        </c:ser>
        <c:dLbls>
          <c:showLegendKey val="0"/>
          <c:showVal val="0"/>
          <c:showCatName val="0"/>
          <c:showSerName val="0"/>
          <c:showPercent val="0"/>
          <c:showBubbleSize val="0"/>
        </c:dLbls>
        <c:gapWidth val="150"/>
        <c:overlap val="100"/>
        <c:axId val="1146288056"/>
        <c:axId val="1146291008"/>
      </c:barChart>
      <c:catAx>
        <c:axId val="11462880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crossAx val="1146291008"/>
        <c:crosses val="autoZero"/>
        <c:auto val="1"/>
        <c:lblAlgn val="ctr"/>
        <c:lblOffset val="100"/>
        <c:noMultiLvlLbl val="0"/>
      </c:catAx>
      <c:valAx>
        <c:axId val="1146291008"/>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crossAx val="1146288056"/>
        <c:crosses val="autoZero"/>
        <c:crossBetween val="between"/>
      </c:valAx>
      <c:spPr>
        <a:noFill/>
        <a:ln>
          <a:noFill/>
        </a:ln>
        <a:effectLst/>
      </c:spPr>
    </c:plotArea>
    <c:legend>
      <c:legendPos val="b"/>
      <c:layout>
        <c:manualLayout>
          <c:xMode val="edge"/>
          <c:yMode val="edge"/>
          <c:x val="0.31804809276757368"/>
          <c:y val="0.85993389581687696"/>
          <c:w val="0.56051694703747135"/>
          <c:h val="6.8495505234891507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[Relatório de consolidação CP 1243_2024_diálogo.xlsx] Gráficos e Tabelas!Tabela dinâmica16</c:name>
    <c:fmtId val="1"/>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C7B96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rgbClr val="81336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C7B96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81336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3">
              <a:lumMod val="5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81336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BDAD4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49028266030172918"/>
          <c:y val="0.13277844057371616"/>
          <c:w val="0.48076996132062438"/>
          <c:h val="0.58447900545909082"/>
        </c:manualLayout>
      </c:layout>
      <c:barChart>
        <c:barDir val="bar"/>
        <c:grouping val="clustered"/>
        <c:varyColors val="0"/>
        <c:ser>
          <c:idx val="0"/>
          <c:order val="0"/>
          <c:tx>
            <c:strRef>
              <c:f>' Gráficos e Tabelas'!$E$39:$E$40</c:f>
              <c:strCache>
                <c:ptCount val="1"/>
                <c:pt idx="0">
                  <c:v>Sim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 Gráficos e Tabelas'!$D$41:$D$49</c:f>
              <c:multiLvlStrCache>
                <c:ptCount val="6"/>
                <c:lvl>
                  <c:pt idx="0">
                    <c:v>Outros</c:v>
                  </c:pt>
                  <c:pt idx="1">
                    <c:v>Cidadão ou consumidor</c:v>
                  </c:pt>
                  <c:pt idx="2">
                    <c:v>Profissional de saúde</c:v>
                  </c:pt>
                  <c:pt idx="3">
                    <c:v>Setor regulado: empresa ou entidade representativa</c:v>
                  </c:pt>
                  <c:pt idx="4">
                    <c:v>Outro</c:v>
                  </c:pt>
                  <c:pt idx="5">
                    <c:v>Entidade de defesa do consumidor ou associação de pacientes</c:v>
                  </c:pt>
                </c:lvl>
                <c:lvl>
                  <c:pt idx="0">
                    <c:v>Pessoa Física</c:v>
                  </c:pt>
                  <c:pt idx="3">
                    <c:v>Pessoa Jurídica</c:v>
                  </c:pt>
                </c:lvl>
              </c:multiLvlStrCache>
            </c:multiLvlStrRef>
          </c:cat>
          <c:val>
            <c:numRef>
              <c:f>' Gráficos e Tabelas'!$E$41:$E$49</c:f>
              <c:numCache>
                <c:formatCode>General</c:formatCode>
                <c:ptCount val="6"/>
                <c:pt idx="0">
                  <c:v>2</c:v>
                </c:pt>
                <c:pt idx="1">
                  <c:v>2</c:v>
                </c:pt>
                <c:pt idx="2">
                  <c:v>5</c:v>
                </c:pt>
                <c:pt idx="3">
                  <c:v>4</c:v>
                </c:pt>
                <c:pt idx="4">
                  <c:v>1</c:v>
                </c:pt>
              </c:numCache>
            </c:numRef>
          </c:val>
          <c:extLst>
            <c:ext xmlns:c16="http://schemas.microsoft.com/office/drawing/2014/chart" uri="{C3380CC4-5D6E-409C-BE32-E72D297353CC}">
              <c16:uniqueId val="{00000000-2D23-4A07-B95A-000904B67EBE}"/>
            </c:ext>
          </c:extLst>
        </c:ser>
        <c:ser>
          <c:idx val="1"/>
          <c:order val="1"/>
          <c:tx>
            <c:strRef>
              <c:f>' Gráficos e Tabelas'!$F$39:$F$40</c:f>
              <c:strCache>
                <c:ptCount val="1"/>
                <c:pt idx="0">
                  <c:v>Não responderam</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 Gráficos e Tabelas'!$D$41:$D$49</c:f>
              <c:multiLvlStrCache>
                <c:ptCount val="6"/>
                <c:lvl>
                  <c:pt idx="0">
                    <c:v>Outros</c:v>
                  </c:pt>
                  <c:pt idx="1">
                    <c:v>Cidadão ou consumidor</c:v>
                  </c:pt>
                  <c:pt idx="2">
                    <c:v>Profissional de saúde</c:v>
                  </c:pt>
                  <c:pt idx="3">
                    <c:v>Setor regulado: empresa ou entidade representativa</c:v>
                  </c:pt>
                  <c:pt idx="4">
                    <c:v>Outro</c:v>
                  </c:pt>
                  <c:pt idx="5">
                    <c:v>Entidade de defesa do consumidor ou associação de pacientes</c:v>
                  </c:pt>
                </c:lvl>
                <c:lvl>
                  <c:pt idx="0">
                    <c:v>Pessoa Física</c:v>
                  </c:pt>
                  <c:pt idx="3">
                    <c:v>Pessoa Jurídica</c:v>
                  </c:pt>
                </c:lvl>
              </c:multiLvlStrCache>
            </c:multiLvlStrRef>
          </c:cat>
          <c:val>
            <c:numRef>
              <c:f>' Gráficos e Tabelas'!$F$41:$F$49</c:f>
              <c:numCache>
                <c:formatCode>General</c:formatCode>
                <c:ptCount val="6"/>
                <c:pt idx="1">
                  <c:v>2</c:v>
                </c:pt>
                <c:pt idx="3">
                  <c:v>5</c:v>
                </c:pt>
                <c:pt idx="4">
                  <c:v>1</c:v>
                </c:pt>
                <c:pt idx="5">
                  <c:v>1</c:v>
                </c:pt>
              </c:numCache>
            </c:numRef>
          </c:val>
          <c:extLst>
            <c:ext xmlns:c16="http://schemas.microsoft.com/office/drawing/2014/chart" uri="{C3380CC4-5D6E-409C-BE32-E72D297353CC}">
              <c16:uniqueId val="{00000000-F830-4DB6-BFEB-9D8BC37AEC7F}"/>
            </c:ext>
          </c:extLst>
        </c:ser>
        <c:ser>
          <c:idx val="2"/>
          <c:order val="2"/>
          <c:tx>
            <c:strRef>
              <c:f>' Gráficos e Tabelas'!$G$39:$G$40</c:f>
              <c:strCache>
                <c:ptCount val="1"/>
                <c:pt idx="0">
                  <c:v>Tenho outra opinião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 Gráficos e Tabelas'!$D$41:$D$49</c:f>
              <c:multiLvlStrCache>
                <c:ptCount val="6"/>
                <c:lvl>
                  <c:pt idx="0">
                    <c:v>Outros</c:v>
                  </c:pt>
                  <c:pt idx="1">
                    <c:v>Cidadão ou consumidor</c:v>
                  </c:pt>
                  <c:pt idx="2">
                    <c:v>Profissional de saúde</c:v>
                  </c:pt>
                  <c:pt idx="3">
                    <c:v>Setor regulado: empresa ou entidade representativa</c:v>
                  </c:pt>
                  <c:pt idx="4">
                    <c:v>Outro</c:v>
                  </c:pt>
                  <c:pt idx="5">
                    <c:v>Entidade de defesa do consumidor ou associação de pacientes</c:v>
                  </c:pt>
                </c:lvl>
                <c:lvl>
                  <c:pt idx="0">
                    <c:v>Pessoa Física</c:v>
                  </c:pt>
                  <c:pt idx="3">
                    <c:v>Pessoa Jurídica</c:v>
                  </c:pt>
                </c:lvl>
              </c:multiLvlStrCache>
            </c:multiLvlStrRef>
          </c:cat>
          <c:val>
            <c:numRef>
              <c:f>' Gráficos e Tabelas'!$G$41:$G$49</c:f>
              <c:numCache>
                <c:formatCode>General</c:formatCode>
                <c:ptCount val="6"/>
                <c:pt idx="2">
                  <c:v>1</c:v>
                </c:pt>
              </c:numCache>
            </c:numRef>
          </c:val>
          <c:extLst>
            <c:ext xmlns:c16="http://schemas.microsoft.com/office/drawing/2014/chart" uri="{C3380CC4-5D6E-409C-BE32-E72D297353CC}">
              <c16:uniqueId val="{00000001-F830-4DB6-BFEB-9D8BC37AEC7F}"/>
            </c:ext>
          </c:extLst>
        </c:ser>
        <c:dLbls>
          <c:showLegendKey val="0"/>
          <c:showVal val="0"/>
          <c:showCatName val="0"/>
          <c:showSerName val="0"/>
          <c:showPercent val="0"/>
          <c:showBubbleSize val="0"/>
        </c:dLbls>
        <c:gapWidth val="182"/>
        <c:axId val="1405451888"/>
        <c:axId val="559623856"/>
      </c:barChart>
      <c:catAx>
        <c:axId val="14054518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pt-BR"/>
          </a:p>
        </c:txPr>
        <c:crossAx val="559623856"/>
        <c:crosses val="autoZero"/>
        <c:auto val="1"/>
        <c:lblAlgn val="ctr"/>
        <c:lblOffset val="100"/>
        <c:noMultiLvlLbl val="0"/>
      </c:catAx>
      <c:valAx>
        <c:axId val="55962385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pt-BR"/>
          </a:p>
        </c:txPr>
        <c:crossAx val="1405451888"/>
        <c:crosses val="autoZero"/>
        <c:crossBetween val="between"/>
      </c:valAx>
      <c:spPr>
        <a:noFill/>
        <a:ln>
          <a:noFill/>
        </a:ln>
        <a:effectLst/>
      </c:spPr>
    </c:plotArea>
    <c:legend>
      <c:legendPos val="r"/>
      <c:layout>
        <c:manualLayout>
          <c:xMode val="edge"/>
          <c:yMode val="edge"/>
          <c:x val="1.6891369591459298E-2"/>
          <c:y val="0.84686144793455898"/>
          <c:w val="0.2565699010462385"/>
          <c:h val="0.153138699131445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[Relatório de consolidação CP 1243_2024_diálogo.xlsx] Gráficos e Tabelas!Tabela dinâmica15</c:name>
    <c:fmtId val="1"/>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813365"/>
          </a:solidFill>
          <a:ln>
            <a:noFill/>
          </a:ln>
          <a:effectLst/>
        </c:spPr>
      </c:pivotFmt>
      <c:pivotFmt>
        <c:idx val="2"/>
        <c:spPr>
          <a:solidFill>
            <a:srgbClr val="813365"/>
          </a:solidFill>
          <a:ln>
            <a:noFill/>
          </a:ln>
          <a:effectLst/>
        </c:spPr>
      </c:pivotFmt>
      <c:pivotFmt>
        <c:idx val="3"/>
        <c:spPr>
          <a:solidFill>
            <a:srgbClr val="813365"/>
          </a:solidFill>
          <a:ln>
            <a:noFill/>
          </a:ln>
          <a:effectLst/>
        </c:spPr>
      </c:pivotFmt>
      <c:pivotFmt>
        <c:idx val="4"/>
        <c:spPr>
          <a:solidFill>
            <a:srgbClr val="813365"/>
          </a:solidFill>
          <a:ln>
            <a:noFill/>
          </a:ln>
          <a:effectLst/>
        </c:spPr>
      </c:pivotFmt>
      <c:pivotFmt>
        <c:idx val="5"/>
        <c:spPr>
          <a:solidFill>
            <a:srgbClr val="813365"/>
          </a:solidFill>
          <a:ln>
            <a:noFill/>
          </a:ln>
          <a:effectLst/>
        </c:spPr>
      </c:pivotFmt>
      <c:pivotFmt>
        <c:idx val="6"/>
        <c:spPr>
          <a:solidFill>
            <a:srgbClr val="813365"/>
          </a:solidFill>
          <a:ln>
            <a:noFill/>
          </a:ln>
          <a:effectLst/>
        </c:spPr>
      </c:pivotFmt>
      <c:pivotFmt>
        <c:idx val="7"/>
        <c:spPr>
          <a:solidFill>
            <a:srgbClr val="813365"/>
          </a:solidFill>
          <a:ln>
            <a:noFill/>
          </a:ln>
          <a:effectLst/>
        </c:spPr>
      </c:pivotFmt>
      <c:pivotFmt>
        <c:idx val="8"/>
        <c:spPr>
          <a:solidFill>
            <a:srgbClr val="813365"/>
          </a:solidFill>
          <a:ln>
            <a:noFill/>
          </a:ln>
          <a:effectLst/>
        </c:spPr>
      </c:pivotFmt>
      <c:pivotFmt>
        <c:idx val="9"/>
        <c:spPr>
          <a:solidFill>
            <a:srgbClr val="813365"/>
          </a:solidFill>
          <a:ln>
            <a:noFill/>
          </a:ln>
          <a:effectLst/>
        </c:spPr>
      </c:pivotFmt>
      <c:pivotFmt>
        <c:idx val="10"/>
        <c:spPr>
          <a:solidFill>
            <a:srgbClr val="813365"/>
          </a:solidFill>
          <a:ln>
            <a:noFill/>
          </a:ln>
          <a:effectLst/>
        </c:spPr>
      </c:pivotFmt>
    </c:pivotFmts>
    <c:plotArea>
      <c:layout>
        <c:manualLayout>
          <c:layoutTarget val="inner"/>
          <c:xMode val="edge"/>
          <c:yMode val="edge"/>
          <c:x val="8.0436547995603111E-2"/>
          <c:y val="0.15718237143433994"/>
          <c:w val="0.8843217006410784"/>
          <c:h val="0.28927814687226594"/>
        </c:manualLayout>
      </c:layout>
      <c:barChart>
        <c:barDir val="col"/>
        <c:grouping val="clustered"/>
        <c:varyColors val="0"/>
        <c:ser>
          <c:idx val="0"/>
          <c:order val="0"/>
          <c:tx>
            <c:strRef>
              <c:f>' Gráficos e Tabelas'!$E$14</c:f>
              <c:strCache>
                <c:ptCount val="1"/>
                <c:pt idx="0">
                  <c:v>Total</c:v>
                </c:pt>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1-EB6E-4A24-8681-D044F2E645C6}"/>
              </c:ext>
            </c:extLst>
          </c:dPt>
          <c:dPt>
            <c:idx val="1"/>
            <c:invertIfNegative val="0"/>
            <c:bubble3D val="0"/>
            <c:extLst>
              <c:ext xmlns:c16="http://schemas.microsoft.com/office/drawing/2014/chart" uri="{C3380CC4-5D6E-409C-BE32-E72D297353CC}">
                <c16:uniqueId val="{00000002-EB6E-4A24-8681-D044F2E645C6}"/>
              </c:ext>
            </c:extLst>
          </c:dPt>
          <c:dPt>
            <c:idx val="2"/>
            <c:invertIfNegative val="0"/>
            <c:bubble3D val="0"/>
            <c:extLst>
              <c:ext xmlns:c16="http://schemas.microsoft.com/office/drawing/2014/chart" uri="{C3380CC4-5D6E-409C-BE32-E72D297353CC}">
                <c16:uniqueId val="{00000003-EB6E-4A24-8681-D044F2E645C6}"/>
              </c:ext>
            </c:extLst>
          </c:dPt>
          <c:dPt>
            <c:idx val="3"/>
            <c:invertIfNegative val="0"/>
            <c:bubble3D val="0"/>
            <c:extLst>
              <c:ext xmlns:c16="http://schemas.microsoft.com/office/drawing/2014/chart" uri="{C3380CC4-5D6E-409C-BE32-E72D297353CC}">
                <c16:uniqueId val="{00000006-0FD2-4146-92E1-247C1B022CF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alibri" panose="020F0502020204030204" pitchFamily="34" charset="0"/>
                    <a:ea typeface="+mn-ea"/>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 Gráficos e Tabelas'!$D$15:$D$23</c:f>
              <c:multiLvlStrCache>
                <c:ptCount val="6"/>
                <c:lvl>
                  <c:pt idx="0">
                    <c:v>Outros</c:v>
                  </c:pt>
                  <c:pt idx="1">
                    <c:v>Cidadão ou consumidor</c:v>
                  </c:pt>
                  <c:pt idx="2">
                    <c:v>Profissional de saúde</c:v>
                  </c:pt>
                  <c:pt idx="3">
                    <c:v>Setor regulado: empresa ou entidade representativa</c:v>
                  </c:pt>
                  <c:pt idx="4">
                    <c:v>Outro</c:v>
                  </c:pt>
                  <c:pt idx="5">
                    <c:v>Entidade de defesa do consumidor ou associação de pacientes</c:v>
                  </c:pt>
                </c:lvl>
                <c:lvl>
                  <c:pt idx="0">
                    <c:v>Pessoa Física</c:v>
                  </c:pt>
                  <c:pt idx="3">
                    <c:v>Pessoa Jurídica</c:v>
                  </c:pt>
                </c:lvl>
              </c:multiLvlStrCache>
            </c:multiLvlStrRef>
          </c:cat>
          <c:val>
            <c:numRef>
              <c:f>' Gráficos e Tabelas'!$E$15:$E$23</c:f>
              <c:numCache>
                <c:formatCode>General</c:formatCode>
                <c:ptCount val="6"/>
                <c:pt idx="0">
                  <c:v>2</c:v>
                </c:pt>
                <c:pt idx="1">
                  <c:v>4</c:v>
                </c:pt>
                <c:pt idx="2">
                  <c:v>6</c:v>
                </c:pt>
                <c:pt idx="3">
                  <c:v>9</c:v>
                </c:pt>
                <c:pt idx="4">
                  <c:v>2</c:v>
                </c:pt>
                <c:pt idx="5">
                  <c:v>1</c:v>
                </c:pt>
              </c:numCache>
            </c:numRef>
          </c:val>
          <c:extLst>
            <c:ext xmlns:c16="http://schemas.microsoft.com/office/drawing/2014/chart" uri="{C3380CC4-5D6E-409C-BE32-E72D297353CC}">
              <c16:uniqueId val="{00000000-EB6E-4A24-8681-D044F2E645C6}"/>
            </c:ext>
          </c:extLst>
        </c:ser>
        <c:dLbls>
          <c:showLegendKey val="0"/>
          <c:showVal val="0"/>
          <c:showCatName val="0"/>
          <c:showSerName val="0"/>
          <c:showPercent val="0"/>
          <c:showBubbleSize val="0"/>
        </c:dLbls>
        <c:gapWidth val="219"/>
        <c:overlap val="-27"/>
        <c:axId val="1328630287"/>
        <c:axId val="1479703167"/>
      </c:barChart>
      <c:catAx>
        <c:axId val="1328630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pt-BR"/>
          </a:p>
        </c:txPr>
        <c:crossAx val="1479703167"/>
        <c:crosses val="autoZero"/>
        <c:auto val="1"/>
        <c:lblAlgn val="ctr"/>
        <c:lblOffset val="100"/>
        <c:noMultiLvlLbl val="0"/>
      </c:catAx>
      <c:valAx>
        <c:axId val="14797031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pt-BR"/>
          </a:p>
        </c:txPr>
        <c:crossAx val="13286302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[Relatório de consolidação CP 1243_2024_diálogo.xlsx] Gráficos e Tabelas!Tabela dinâmica1</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49629505936554008"/>
          <c:y val="0.1276051811575129"/>
          <c:w val="0.45444751343254869"/>
          <c:h val="0.66677646669524482"/>
        </c:manualLayout>
      </c:layout>
      <c:barChart>
        <c:barDir val="bar"/>
        <c:grouping val="percentStacked"/>
        <c:varyColors val="0"/>
        <c:ser>
          <c:idx val="0"/>
          <c:order val="0"/>
          <c:tx>
            <c:strRef>
              <c:f>' Gráficos e Tabelas'!$E$64:$E$65</c:f>
              <c:strCache>
                <c:ptCount val="1"/>
                <c:pt idx="0">
                  <c:v>Negativos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 Gráficos e Tabelas'!$D$66:$D$74</c:f>
              <c:multiLvlStrCache>
                <c:ptCount val="6"/>
                <c:lvl>
                  <c:pt idx="0">
                    <c:v>Outros</c:v>
                  </c:pt>
                  <c:pt idx="1">
                    <c:v>Cidadão ou consumidor</c:v>
                  </c:pt>
                  <c:pt idx="2">
                    <c:v>Profissional de saúde</c:v>
                  </c:pt>
                  <c:pt idx="3">
                    <c:v>Setor regulado: empresa ou entidade representativa</c:v>
                  </c:pt>
                  <c:pt idx="4">
                    <c:v>Outro</c:v>
                  </c:pt>
                  <c:pt idx="5">
                    <c:v>Entidade de defesa do consumidor ou associação de pacientes</c:v>
                  </c:pt>
                </c:lvl>
                <c:lvl>
                  <c:pt idx="0">
                    <c:v>Pessoa Física</c:v>
                  </c:pt>
                  <c:pt idx="3">
                    <c:v>Pessoa Jurídica</c:v>
                  </c:pt>
                </c:lvl>
              </c:multiLvlStrCache>
            </c:multiLvlStrRef>
          </c:cat>
          <c:val>
            <c:numRef>
              <c:f>' Gráficos e Tabelas'!$E$66:$E$74</c:f>
              <c:numCache>
                <c:formatCode>General</c:formatCode>
                <c:ptCount val="6"/>
                <c:pt idx="0">
                  <c:v>1</c:v>
                </c:pt>
                <c:pt idx="4">
                  <c:v>1</c:v>
                </c:pt>
              </c:numCache>
            </c:numRef>
          </c:val>
          <c:extLst>
            <c:ext xmlns:c16="http://schemas.microsoft.com/office/drawing/2014/chart" uri="{C3380CC4-5D6E-409C-BE32-E72D297353CC}">
              <c16:uniqueId val="{00000000-07D6-49D9-8DC7-AA11F416992A}"/>
            </c:ext>
          </c:extLst>
        </c:ser>
        <c:ser>
          <c:idx val="1"/>
          <c:order val="1"/>
          <c:tx>
            <c:strRef>
              <c:f>' Gráficos e Tabelas'!$F$64:$F$65</c:f>
              <c:strCache>
                <c:ptCount val="1"/>
                <c:pt idx="0">
                  <c:v>Positivos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 Gráficos e Tabelas'!$D$66:$D$74</c:f>
              <c:multiLvlStrCache>
                <c:ptCount val="6"/>
                <c:lvl>
                  <c:pt idx="0">
                    <c:v>Outros</c:v>
                  </c:pt>
                  <c:pt idx="1">
                    <c:v>Cidadão ou consumidor</c:v>
                  </c:pt>
                  <c:pt idx="2">
                    <c:v>Profissional de saúde</c:v>
                  </c:pt>
                  <c:pt idx="3">
                    <c:v>Setor regulado: empresa ou entidade representativa</c:v>
                  </c:pt>
                  <c:pt idx="4">
                    <c:v>Outro</c:v>
                  </c:pt>
                  <c:pt idx="5">
                    <c:v>Entidade de defesa do consumidor ou associação de pacientes</c:v>
                  </c:pt>
                </c:lvl>
                <c:lvl>
                  <c:pt idx="0">
                    <c:v>Pessoa Física</c:v>
                  </c:pt>
                  <c:pt idx="3">
                    <c:v>Pessoa Jurídica</c:v>
                  </c:pt>
                </c:lvl>
              </c:multiLvlStrCache>
            </c:multiLvlStrRef>
          </c:cat>
          <c:val>
            <c:numRef>
              <c:f>' Gráficos e Tabelas'!$F$66:$F$74</c:f>
              <c:numCache>
                <c:formatCode>General</c:formatCode>
                <c:ptCount val="6"/>
                <c:pt idx="0">
                  <c:v>1</c:v>
                </c:pt>
                <c:pt idx="1">
                  <c:v>2</c:v>
                </c:pt>
                <c:pt idx="2">
                  <c:v>4</c:v>
                </c:pt>
                <c:pt idx="3">
                  <c:v>7</c:v>
                </c:pt>
                <c:pt idx="4">
                  <c:v>1</c:v>
                </c:pt>
              </c:numCache>
            </c:numRef>
          </c:val>
          <c:extLst>
            <c:ext xmlns:c16="http://schemas.microsoft.com/office/drawing/2014/chart" uri="{C3380CC4-5D6E-409C-BE32-E72D297353CC}">
              <c16:uniqueId val="{00000000-EFE1-4D3D-889F-E2C7E92225B1}"/>
            </c:ext>
          </c:extLst>
        </c:ser>
        <c:ser>
          <c:idx val="2"/>
          <c:order val="2"/>
          <c:tx>
            <c:strRef>
              <c:f>' Gráficos e Tabelas'!$G$64:$G$65</c:f>
              <c:strCache>
                <c:ptCount val="1"/>
                <c:pt idx="0">
                  <c:v>Positivos e negativos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 Gráficos e Tabelas'!$D$66:$D$74</c:f>
              <c:multiLvlStrCache>
                <c:ptCount val="6"/>
                <c:lvl>
                  <c:pt idx="0">
                    <c:v>Outros</c:v>
                  </c:pt>
                  <c:pt idx="1">
                    <c:v>Cidadão ou consumidor</c:v>
                  </c:pt>
                  <c:pt idx="2">
                    <c:v>Profissional de saúde</c:v>
                  </c:pt>
                  <c:pt idx="3">
                    <c:v>Setor regulado: empresa ou entidade representativa</c:v>
                  </c:pt>
                  <c:pt idx="4">
                    <c:v>Outro</c:v>
                  </c:pt>
                  <c:pt idx="5">
                    <c:v>Entidade de defesa do consumidor ou associação de pacientes</c:v>
                  </c:pt>
                </c:lvl>
                <c:lvl>
                  <c:pt idx="0">
                    <c:v>Pessoa Física</c:v>
                  </c:pt>
                  <c:pt idx="3">
                    <c:v>Pessoa Jurídica</c:v>
                  </c:pt>
                </c:lvl>
              </c:multiLvlStrCache>
            </c:multiLvlStrRef>
          </c:cat>
          <c:val>
            <c:numRef>
              <c:f>' Gráficos e Tabelas'!$G$66:$G$74</c:f>
              <c:numCache>
                <c:formatCode>General</c:formatCode>
                <c:ptCount val="6"/>
                <c:pt idx="1">
                  <c:v>2</c:v>
                </c:pt>
                <c:pt idx="2">
                  <c:v>2</c:v>
                </c:pt>
                <c:pt idx="3">
                  <c:v>2</c:v>
                </c:pt>
                <c:pt idx="5">
                  <c:v>1</c:v>
                </c:pt>
              </c:numCache>
            </c:numRef>
          </c:val>
          <c:extLst>
            <c:ext xmlns:c16="http://schemas.microsoft.com/office/drawing/2014/chart" uri="{C3380CC4-5D6E-409C-BE32-E72D297353CC}">
              <c16:uniqueId val="{00000001-EFE1-4D3D-889F-E2C7E92225B1}"/>
            </c:ext>
          </c:extLst>
        </c:ser>
        <c:dLbls>
          <c:showLegendKey val="0"/>
          <c:showVal val="0"/>
          <c:showCatName val="0"/>
          <c:showSerName val="0"/>
          <c:showPercent val="0"/>
          <c:showBubbleSize val="0"/>
        </c:dLbls>
        <c:gapWidth val="150"/>
        <c:overlap val="100"/>
        <c:axId val="1519191759"/>
        <c:axId val="1518994495"/>
      </c:barChart>
      <c:catAx>
        <c:axId val="15191917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pt-BR"/>
          </a:p>
        </c:txPr>
        <c:crossAx val="1518994495"/>
        <c:crosses val="autoZero"/>
        <c:auto val="1"/>
        <c:lblAlgn val="ctr"/>
        <c:lblOffset val="100"/>
        <c:noMultiLvlLbl val="0"/>
      </c:catAx>
      <c:valAx>
        <c:axId val="1518994495"/>
        <c:scaling>
          <c:orientation val="minMax"/>
        </c:scaling>
        <c:delete val="1"/>
        <c:axPos val="b"/>
        <c:numFmt formatCode="0%" sourceLinked="1"/>
        <c:majorTickMark val="none"/>
        <c:minorTickMark val="none"/>
        <c:tickLblPos val="nextTo"/>
        <c:crossAx val="1519191759"/>
        <c:crosses val="autoZero"/>
        <c:crossBetween val="between"/>
      </c:valAx>
      <c:spPr>
        <a:noFill/>
        <a:ln>
          <a:noFill/>
        </a:ln>
        <a:effectLst/>
      </c:spPr>
    </c:plotArea>
    <c:legend>
      <c:legendPos val="r"/>
      <c:layout>
        <c:manualLayout>
          <c:xMode val="edge"/>
          <c:yMode val="edge"/>
          <c:x val="9.4562032274652444E-2"/>
          <c:y val="0.86004083401324949"/>
          <c:w val="0.26264681582896354"/>
          <c:h val="0.1399594249383267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chart" Target="../charts/chart3.xml"/><Relationship Id="rId3" Type="http://schemas.openxmlformats.org/officeDocument/2006/relationships/chart" Target="../charts/chart2.xml"/><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6.png"/><Relationship Id="rId11" Type="http://schemas.openxmlformats.org/officeDocument/2006/relationships/chart" Target="../charts/chart6.xml"/><Relationship Id="rId5" Type="http://schemas.microsoft.com/office/2007/relationships/hdphoto" Target="../media/hdphoto1.wdp"/><Relationship Id="rId10" Type="http://schemas.openxmlformats.org/officeDocument/2006/relationships/chart" Target="../charts/chart5.xml"/><Relationship Id="rId4" Type="http://schemas.openxmlformats.org/officeDocument/2006/relationships/image" Target="../media/image5.png"/><Relationship Id="rId9"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1</xdr:col>
      <xdr:colOff>16934</xdr:colOff>
      <xdr:row>0</xdr:row>
      <xdr:rowOff>101600</xdr:rowOff>
    </xdr:from>
    <xdr:to>
      <xdr:col>10</xdr:col>
      <xdr:colOff>2114551</xdr:colOff>
      <xdr:row>1</xdr:row>
      <xdr:rowOff>245534</xdr:rowOff>
    </xdr:to>
    <xdr:sp macro="" textlink="">
      <xdr:nvSpPr>
        <xdr:cNvPr id="2" name="Retângulo 1">
          <a:extLst>
            <a:ext uri="{FF2B5EF4-FFF2-40B4-BE49-F238E27FC236}">
              <a16:creationId xmlns:a16="http://schemas.microsoft.com/office/drawing/2014/main" id="{00000000-0008-0000-0100-000002000000}"/>
            </a:ext>
          </a:extLst>
        </xdr:cNvPr>
        <xdr:cNvSpPr/>
      </xdr:nvSpPr>
      <xdr:spPr>
        <a:xfrm>
          <a:off x="84667" y="101600"/>
          <a:ext cx="17202151" cy="1430867"/>
        </a:xfrm>
        <a:prstGeom prst="rect">
          <a:avLst/>
        </a:prstGeom>
        <a:solidFill>
          <a:schemeClr val="bg1"/>
        </a:solidFill>
        <a:ln/>
        <a:effectLst>
          <a:outerShdw blurRad="63500" sx="102000" sy="102000" algn="ctr"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rtl="0"/>
          <a:endParaRPr lang="en-GB" sz="1100"/>
        </a:p>
      </xdr:txBody>
    </xdr:sp>
    <xdr:clientData/>
  </xdr:twoCellAnchor>
  <xdr:oneCellAnchor>
    <xdr:from>
      <xdr:col>14</xdr:col>
      <xdr:colOff>213360</xdr:colOff>
      <xdr:row>2</xdr:row>
      <xdr:rowOff>0</xdr:rowOff>
    </xdr:from>
    <xdr:ext cx="184731" cy="252249"/>
    <xdr:sp macro="" textlink="">
      <xdr:nvSpPr>
        <xdr:cNvPr id="3" name="CaixaDeTexto 2">
          <a:extLst>
            <a:ext uri="{FF2B5EF4-FFF2-40B4-BE49-F238E27FC236}">
              <a16:creationId xmlns:a16="http://schemas.microsoft.com/office/drawing/2014/main" id="{00000000-0008-0000-0100-000003000000}"/>
            </a:ext>
          </a:extLst>
        </xdr:cNvPr>
        <xdr:cNvSpPr txBox="1"/>
      </xdr:nvSpPr>
      <xdr:spPr>
        <a:xfrm>
          <a:off x="21349335" y="3038475"/>
          <a:ext cx="184731" cy="252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BR" sz="1100"/>
        </a:p>
      </xdr:txBody>
    </xdr:sp>
    <xdr:clientData/>
  </xdr:oneCellAnchor>
  <xdr:twoCellAnchor>
    <xdr:from>
      <xdr:col>1</xdr:col>
      <xdr:colOff>0</xdr:colOff>
      <xdr:row>0</xdr:row>
      <xdr:rowOff>524933</xdr:rowOff>
    </xdr:from>
    <xdr:to>
      <xdr:col>5</xdr:col>
      <xdr:colOff>3550863</xdr:colOff>
      <xdr:row>0</xdr:row>
      <xdr:rowOff>524933</xdr:rowOff>
    </xdr:to>
    <xdr:cxnSp macro="">
      <xdr:nvCxnSpPr>
        <xdr:cNvPr id="4" name="Conector reto 3">
          <a:extLst>
            <a:ext uri="{FF2B5EF4-FFF2-40B4-BE49-F238E27FC236}">
              <a16:creationId xmlns:a16="http://schemas.microsoft.com/office/drawing/2014/main" id="{00000000-0008-0000-0100-000004000000}"/>
            </a:ext>
          </a:extLst>
        </xdr:cNvPr>
        <xdr:cNvCxnSpPr/>
      </xdr:nvCxnSpPr>
      <xdr:spPr>
        <a:xfrm>
          <a:off x="66675" y="524933"/>
          <a:ext cx="6808413" cy="0"/>
        </a:xfrm>
        <a:prstGeom prst="line">
          <a:avLst/>
        </a:prstGeom>
        <a:ln>
          <a:solidFill>
            <a:schemeClr val="accent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44515</xdr:colOff>
      <xdr:row>0</xdr:row>
      <xdr:rowOff>133350</xdr:rowOff>
    </xdr:from>
    <xdr:to>
      <xdr:col>8</xdr:col>
      <xdr:colOff>1600200</xdr:colOff>
      <xdr:row>1</xdr:row>
      <xdr:rowOff>694267</xdr:rowOff>
    </xdr:to>
    <xdr:grpSp>
      <xdr:nvGrpSpPr>
        <xdr:cNvPr id="5" name="Agrupar 4">
          <a:extLst>
            <a:ext uri="{FF2B5EF4-FFF2-40B4-BE49-F238E27FC236}">
              <a16:creationId xmlns:a16="http://schemas.microsoft.com/office/drawing/2014/main" id="{00000000-0008-0000-0100-000005000000}"/>
            </a:ext>
          </a:extLst>
        </xdr:cNvPr>
        <xdr:cNvGrpSpPr/>
      </xdr:nvGrpSpPr>
      <xdr:grpSpPr>
        <a:xfrm>
          <a:off x="108015" y="133350"/>
          <a:ext cx="12834873" cy="1973792"/>
          <a:chOff x="4458378" y="235248"/>
          <a:chExt cx="4177399" cy="1043940"/>
        </a:xfrm>
      </xdr:grpSpPr>
      <xdr:sp macro="" textlink="">
        <xdr:nvSpPr>
          <xdr:cNvPr id="6" name="CaixaDeTexto 5">
            <a:extLst>
              <a:ext uri="{FF2B5EF4-FFF2-40B4-BE49-F238E27FC236}">
                <a16:creationId xmlns:a16="http://schemas.microsoft.com/office/drawing/2014/main" id="{00000000-0008-0000-0100-000006000000}"/>
              </a:ext>
            </a:extLst>
          </xdr:cNvPr>
          <xdr:cNvSpPr txBox="1"/>
        </xdr:nvSpPr>
        <xdr:spPr>
          <a:xfrm>
            <a:off x="4458378" y="235248"/>
            <a:ext cx="4177399" cy="1043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800" b="1">
                <a:solidFill>
                  <a:schemeClr val="accent1">
                    <a:lumMod val="50000"/>
                  </a:schemeClr>
                </a:solidFill>
                <a:latin typeface="Tw Cen MT" panose="020B0602020104020603" pitchFamily="34" charset="0"/>
              </a:rPr>
              <a:t>ANÁLISE DAS CONTRIBUIÇÕES</a:t>
            </a:r>
          </a:p>
        </xdr:txBody>
      </xdr:sp>
      <xdr:sp macro="" textlink="">
        <xdr:nvSpPr>
          <xdr:cNvPr id="7" name="CaixaDeTexto 6">
            <a:extLst>
              <a:ext uri="{FF2B5EF4-FFF2-40B4-BE49-F238E27FC236}">
                <a16:creationId xmlns:a16="http://schemas.microsoft.com/office/drawing/2014/main" id="{00000000-0008-0000-0100-000007000000}"/>
              </a:ext>
            </a:extLst>
          </xdr:cNvPr>
          <xdr:cNvSpPr txBox="1"/>
        </xdr:nvSpPr>
        <xdr:spPr>
          <a:xfrm>
            <a:off x="4463324" y="437450"/>
            <a:ext cx="4131371" cy="579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600" b="1">
                <a:solidFill>
                  <a:schemeClr val="accent1">
                    <a:lumMod val="50000"/>
                  </a:schemeClr>
                </a:solidFill>
                <a:latin typeface="Calibri" panose="020F0502020204030204" pitchFamily="34" charset="0"/>
                <a:cs typeface="Calibri" panose="020F0502020204030204" pitchFamily="34" charset="0"/>
              </a:rPr>
              <a:t>Consulta</a:t>
            </a:r>
            <a:r>
              <a:rPr lang="pt-BR" sz="1600" b="1" baseline="0">
                <a:solidFill>
                  <a:schemeClr val="accent1">
                    <a:lumMod val="50000"/>
                  </a:schemeClr>
                </a:solidFill>
                <a:latin typeface="Calibri" panose="020F0502020204030204" pitchFamily="34" charset="0"/>
                <a:cs typeface="Calibri" panose="020F0502020204030204" pitchFamily="34" charset="0"/>
              </a:rPr>
              <a:t> Pública</a:t>
            </a:r>
            <a:r>
              <a:rPr lang="pt-BR" sz="1600" b="1">
                <a:solidFill>
                  <a:schemeClr val="accent1">
                    <a:lumMod val="50000"/>
                  </a:schemeClr>
                </a:solidFill>
                <a:latin typeface="Calibri" panose="020F0502020204030204" pitchFamily="34" charset="0"/>
                <a:cs typeface="Calibri" panose="020F0502020204030204" pitchFamily="34" charset="0"/>
              </a:rPr>
              <a:t> nº 1.243/2024</a:t>
            </a:r>
          </a:p>
          <a:p>
            <a:r>
              <a:rPr lang="pt-BR" sz="1600" b="1">
                <a:solidFill>
                  <a:schemeClr val="accent1">
                    <a:lumMod val="50000"/>
                  </a:schemeClr>
                </a:solidFill>
                <a:latin typeface="Calibri" panose="020F0502020204030204" pitchFamily="34" charset="0"/>
                <a:cs typeface="Calibri" panose="020F0502020204030204" pitchFamily="34" charset="0"/>
              </a:rPr>
              <a:t>Assunto:</a:t>
            </a:r>
            <a:r>
              <a:rPr lang="pt-BR" sz="1600">
                <a:solidFill>
                  <a:schemeClr val="accent1">
                    <a:lumMod val="50000"/>
                  </a:schemeClr>
                </a:solidFill>
                <a:latin typeface="Calibri" panose="020F0502020204030204" pitchFamily="34" charset="0"/>
                <a:cs typeface="Calibri" panose="020F0502020204030204" pitchFamily="34" charset="0"/>
              </a:rPr>
              <a:t> </a:t>
            </a:r>
            <a:r>
              <a:rPr lang="pt-BR" sz="1600" i="0">
                <a:solidFill>
                  <a:schemeClr val="accent1">
                    <a:lumMod val="50000"/>
                  </a:schemeClr>
                </a:solidFill>
                <a:latin typeface="Calibri" panose="020F0502020204030204" pitchFamily="34" charset="0"/>
                <a:cs typeface="Calibri" panose="020F0502020204030204" pitchFamily="34" charset="0"/>
              </a:rPr>
              <a:t>Proposta de Instrução Normativa - IN que estabelece os requisitos de composição e qualidade, alegações de conteúdo e nutricionais e lista de constituintes autorizados para fórmulas infantis, alimentos de transição e alimentos à base de cereais para lactentes e crianças de primeira infância, fórmulas para nutrição enteral e fórmulas dietoterápicas para erros inatos do metabolismo.</a:t>
            </a:r>
          </a:p>
        </xdr:txBody>
      </xdr:sp>
    </xdr:grpSp>
    <xdr:clientData/>
  </xdr:twoCellAnchor>
  <xdr:twoCellAnchor editAs="oneCell">
    <xdr:from>
      <xdr:col>8</xdr:col>
      <xdr:colOff>1276560</xdr:colOff>
      <xdr:row>0</xdr:row>
      <xdr:rowOff>253153</xdr:rowOff>
    </xdr:from>
    <xdr:to>
      <xdr:col>9</xdr:col>
      <xdr:colOff>2506102</xdr:colOff>
      <xdr:row>0</xdr:row>
      <xdr:rowOff>761069</xdr:rowOff>
    </xdr:to>
    <xdr:pic>
      <xdr:nvPicPr>
        <xdr:cNvPr id="8" name="Imagem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49360" y="253153"/>
          <a:ext cx="3296709" cy="507916"/>
        </a:xfrm>
        <a:prstGeom prst="rect">
          <a:avLst/>
        </a:prstGeom>
      </xdr:spPr>
    </xdr:pic>
    <xdr:clientData/>
  </xdr:twoCellAnchor>
  <xdr:twoCellAnchor editAs="absolute">
    <xdr:from>
      <xdr:col>0</xdr:col>
      <xdr:colOff>52916</xdr:colOff>
      <xdr:row>1</xdr:row>
      <xdr:rowOff>458842</xdr:rowOff>
    </xdr:from>
    <xdr:to>
      <xdr:col>6</xdr:col>
      <xdr:colOff>564091</xdr:colOff>
      <xdr:row>2</xdr:row>
      <xdr:rowOff>54975</xdr:rowOff>
    </xdr:to>
    <mc:AlternateContent xmlns:mc="http://schemas.openxmlformats.org/markup-compatibility/2006" xmlns:sle15="http://schemas.microsoft.com/office/drawing/2012/slicer">
      <mc:Choice Requires="sle15">
        <xdr:graphicFrame macro="">
          <xdr:nvGraphicFramePr>
            <xdr:cNvPr id="9" name="Dispositivos">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microsoft.com/office/drawing/2010/slicer">
              <sle:slicer xmlns:sle="http://schemas.microsoft.com/office/drawing/2010/slicer" name="Dispositivos"/>
            </a:graphicData>
          </a:graphic>
        </xdr:graphicFrame>
      </mc:Choice>
      <mc:Fallback xmlns="">
        <xdr:sp macro="" textlink="">
          <xdr:nvSpPr>
            <xdr:cNvPr id="0" name=""/>
            <xdr:cNvSpPr>
              <a:spLocks noTextEdit="1"/>
            </xdr:cNvSpPr>
          </xdr:nvSpPr>
          <xdr:spPr>
            <a:xfrm>
              <a:off x="52916" y="1868542"/>
              <a:ext cx="7800975" cy="1355083"/>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clientData/>
  </xdr:twoCellAnchor>
  <xdr:twoCellAnchor>
    <xdr:from>
      <xdr:col>9</xdr:col>
      <xdr:colOff>50800</xdr:colOff>
      <xdr:row>1</xdr:row>
      <xdr:rowOff>1752599</xdr:rowOff>
    </xdr:from>
    <xdr:to>
      <xdr:col>10</xdr:col>
      <xdr:colOff>0</xdr:colOff>
      <xdr:row>3</xdr:row>
      <xdr:rowOff>16933</xdr:rowOff>
    </xdr:to>
    <xdr:graphicFrame macro="">
      <xdr:nvGraphicFramePr>
        <xdr:cNvPr id="10" name="Gráfico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6</xdr:col>
      <xdr:colOff>811952</xdr:colOff>
      <xdr:row>1</xdr:row>
      <xdr:rowOff>460376</xdr:rowOff>
    </xdr:from>
    <xdr:to>
      <xdr:col>10</xdr:col>
      <xdr:colOff>384462</xdr:colOff>
      <xdr:row>2</xdr:row>
      <xdr:rowOff>86149</xdr:rowOff>
    </xdr:to>
    <mc:AlternateContent xmlns:mc="http://schemas.openxmlformats.org/markup-compatibility/2006" xmlns:sle15="http://schemas.microsoft.com/office/drawing/2012/slicer">
      <mc:Choice Requires="sle15">
        <xdr:graphicFrame macro="">
          <xdr:nvGraphicFramePr>
            <xdr:cNvPr id="11" name="Instituição">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microsoft.com/office/drawing/2010/slicer">
              <sle:slicer xmlns:sle="http://schemas.microsoft.com/office/drawing/2010/slicer" name="Instituição"/>
            </a:graphicData>
          </a:graphic>
        </xdr:graphicFrame>
      </mc:Choice>
      <mc:Fallback xmlns="">
        <xdr:sp macro="" textlink="">
          <xdr:nvSpPr>
            <xdr:cNvPr id="0" name=""/>
            <xdr:cNvSpPr>
              <a:spLocks noTextEdit="1"/>
            </xdr:cNvSpPr>
          </xdr:nvSpPr>
          <xdr:spPr>
            <a:xfrm>
              <a:off x="8091169" y="1874309"/>
              <a:ext cx="9114155" cy="1386840"/>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1196340</xdr:colOff>
      <xdr:row>0</xdr:row>
      <xdr:rowOff>93132</xdr:rowOff>
    </xdr:from>
    <xdr:to>
      <xdr:col>11</xdr:col>
      <xdr:colOff>364070</xdr:colOff>
      <xdr:row>0</xdr:row>
      <xdr:rowOff>1346200</xdr:rowOff>
    </xdr:to>
    <xdr:sp macro="" textlink="">
      <xdr:nvSpPr>
        <xdr:cNvPr id="2" name="CaixaDeTexto 1">
          <a:extLst>
            <a:ext uri="{FF2B5EF4-FFF2-40B4-BE49-F238E27FC236}">
              <a16:creationId xmlns:a16="http://schemas.microsoft.com/office/drawing/2014/main" id="{00000000-0008-0000-0200-000002000000}"/>
            </a:ext>
          </a:extLst>
        </xdr:cNvPr>
        <xdr:cNvSpPr txBox="1"/>
      </xdr:nvSpPr>
      <xdr:spPr>
        <a:xfrm>
          <a:off x="3796665" y="93132"/>
          <a:ext cx="10750130" cy="1253068"/>
        </a:xfrm>
        <a:prstGeom prst="rect">
          <a:avLst/>
        </a:prstGeom>
        <a:ln>
          <a:noFill/>
        </a:ln>
        <a:effectLst>
          <a:outerShdw blurRad="63500" sx="102000" sy="102000" algn="ctr"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600" b="1">
              <a:solidFill>
                <a:schemeClr val="dk1"/>
              </a:solidFill>
              <a:effectLst/>
              <a:latin typeface="Tw Cen MT" panose="020B0602020104020603" pitchFamily="34" charset="0"/>
              <a:ea typeface="+mn-ea"/>
              <a:cs typeface="+mn-cs"/>
            </a:rPr>
            <a:t>LISTA DE CONTRIBUIÇÕES POR</a:t>
          </a:r>
          <a:r>
            <a:rPr lang="pt-BR" sz="1600" b="1" baseline="0">
              <a:solidFill>
                <a:schemeClr val="dk1"/>
              </a:solidFill>
              <a:effectLst/>
              <a:latin typeface="Tw Cen MT" panose="020B0602020104020603" pitchFamily="34" charset="0"/>
              <a:ea typeface="+mn-ea"/>
              <a:cs typeface="+mn-cs"/>
            </a:rPr>
            <a:t> PESSOA FÍSICA/JURÍDICA</a:t>
          </a:r>
        </a:p>
        <a:p>
          <a:pPr marL="0" marR="0" lvl="0" indent="0" algn="ctr" defTabSz="914400" eaLnBrk="1" fontAlgn="auto" latinLnBrk="0" hangingPunct="1">
            <a:lnSpc>
              <a:spcPct val="100000"/>
            </a:lnSpc>
            <a:spcBef>
              <a:spcPts val="0"/>
            </a:spcBef>
            <a:spcAft>
              <a:spcPts val="0"/>
            </a:spcAft>
            <a:buClrTx/>
            <a:buSzTx/>
            <a:buFontTx/>
            <a:buNone/>
            <a:tabLst/>
            <a:defRPr/>
          </a:pPr>
          <a:endParaRPr lang="pt-BR" sz="1600" b="1" baseline="0">
            <a:solidFill>
              <a:schemeClr val="dk1"/>
            </a:solidFill>
            <a:effectLst/>
            <a:latin typeface="Tw Cen MT" panose="020B0602020104020603" pitchFamily="34"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1600" b="1">
              <a:solidFill>
                <a:schemeClr val="dk1"/>
              </a:solidFill>
              <a:effectLst/>
              <a:latin typeface="Tw Cen MT" panose="020B0602020104020603" pitchFamily="34" charset="0"/>
              <a:ea typeface="+mn-ea"/>
              <a:cs typeface="+mn-cs"/>
            </a:rPr>
            <a:t>CONSULTA PÚBLICA Nº 1.243/2024</a:t>
          </a:r>
        </a:p>
        <a:p>
          <a:pPr marL="0" marR="0" lvl="0" indent="0" algn="ctr" defTabSz="914400" eaLnBrk="1" fontAlgn="auto" latinLnBrk="0" hangingPunct="1">
            <a:lnSpc>
              <a:spcPct val="100000"/>
            </a:lnSpc>
            <a:spcBef>
              <a:spcPts val="0"/>
            </a:spcBef>
            <a:spcAft>
              <a:spcPts val="0"/>
            </a:spcAft>
            <a:buClrTx/>
            <a:buSzTx/>
            <a:buFontTx/>
            <a:buNone/>
            <a:tabLst/>
            <a:defRPr/>
          </a:pPr>
          <a:endParaRPr lang="pt-BR" sz="800" b="1">
            <a:solidFill>
              <a:schemeClr val="dk1"/>
            </a:solidFill>
            <a:effectLst/>
            <a:latin typeface="Tw Cen MT" panose="020B0602020104020603" pitchFamily="34"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1100" b="0" i="0">
              <a:solidFill>
                <a:schemeClr val="dk1"/>
              </a:solidFill>
              <a:effectLst/>
              <a:latin typeface="+mn-lt"/>
              <a:ea typeface="+mn-ea"/>
              <a:cs typeface="+mn-cs"/>
            </a:rPr>
            <a:t>Proposta de Instrução Normativa - IN que estabelece os requisitos de composição e qualidade, alegações de conteúdo e nutricionais e lista de constituintes autorizados para fórmulas infantis, alimentos de transição e alimentos à base de cereais para lactentes e crianças de primeira infância, fórmulas para nutrição enteral e fórmulas dietoterápicas para erros inatos do metabolismo.</a:t>
          </a:r>
          <a:endParaRPr lang="pt-BR" sz="1400" b="0">
            <a:latin typeface="Tw Cen MT" panose="020B0602020104020603" pitchFamily="34" charset="0"/>
          </a:endParaRPr>
        </a:p>
      </xdr:txBody>
    </xdr:sp>
    <xdr:clientData/>
  </xdr:twoCellAnchor>
  <xdr:twoCellAnchor editAs="oneCell">
    <xdr:from>
      <xdr:col>0</xdr:col>
      <xdr:colOff>33867</xdr:colOff>
      <xdr:row>0</xdr:row>
      <xdr:rowOff>601136</xdr:rowOff>
    </xdr:from>
    <xdr:to>
      <xdr:col>2</xdr:col>
      <xdr:colOff>440268</xdr:colOff>
      <xdr:row>0</xdr:row>
      <xdr:rowOff>1082462</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867" y="601136"/>
          <a:ext cx="3006726" cy="481326"/>
        </a:xfrm>
        <a:prstGeom prst="rect">
          <a:avLst/>
        </a:prstGeom>
      </xdr:spPr>
    </xdr:pic>
    <xdr:clientData/>
  </xdr:twoCellAnchor>
  <xdr:twoCellAnchor>
    <xdr:from>
      <xdr:col>4</xdr:col>
      <xdr:colOff>1219197</xdr:colOff>
      <xdr:row>0</xdr:row>
      <xdr:rowOff>482601</xdr:rowOff>
    </xdr:from>
    <xdr:to>
      <xdr:col>9</xdr:col>
      <xdr:colOff>1163263</xdr:colOff>
      <xdr:row>0</xdr:row>
      <xdr:rowOff>482601</xdr:rowOff>
    </xdr:to>
    <xdr:cxnSp macro="">
      <xdr:nvCxnSpPr>
        <xdr:cNvPr id="4" name="Conector reto 3">
          <a:extLst>
            <a:ext uri="{FF2B5EF4-FFF2-40B4-BE49-F238E27FC236}">
              <a16:creationId xmlns:a16="http://schemas.microsoft.com/office/drawing/2014/main" id="{00000000-0008-0000-0200-000004000000}"/>
            </a:ext>
          </a:extLst>
        </xdr:cNvPr>
        <xdr:cNvCxnSpPr/>
      </xdr:nvCxnSpPr>
      <xdr:spPr>
        <a:xfrm>
          <a:off x="5467347" y="482601"/>
          <a:ext cx="7116391" cy="0"/>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42334</xdr:colOff>
      <xdr:row>11</xdr:row>
      <xdr:rowOff>169333</xdr:rowOff>
    </xdr:from>
    <xdr:to>
      <xdr:col>22</xdr:col>
      <xdr:colOff>296334</xdr:colOff>
      <xdr:row>12</xdr:row>
      <xdr:rowOff>158749</xdr:rowOff>
    </xdr:to>
    <xdr:sp macro="" textlink="">
      <xdr:nvSpPr>
        <xdr:cNvPr id="2" name="Elipse 1">
          <a:extLst>
            <a:ext uri="{FF2B5EF4-FFF2-40B4-BE49-F238E27FC236}">
              <a16:creationId xmlns:a16="http://schemas.microsoft.com/office/drawing/2014/main" id="{00000000-0008-0000-0400-000002000000}"/>
            </a:ext>
          </a:extLst>
        </xdr:cNvPr>
        <xdr:cNvSpPr/>
      </xdr:nvSpPr>
      <xdr:spPr>
        <a:xfrm>
          <a:off x="11784754" y="2782993"/>
          <a:ext cx="863600" cy="294216"/>
        </a:xfrm>
        <a:prstGeom prst="ellipse">
          <a:avLst/>
        </a:prstGeom>
        <a:solidFill>
          <a:schemeClr val="bg2">
            <a:lumMod val="75000"/>
          </a:schemeClr>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17</xdr:col>
      <xdr:colOff>52917</xdr:colOff>
      <xdr:row>4</xdr:row>
      <xdr:rowOff>148167</xdr:rowOff>
    </xdr:from>
    <xdr:to>
      <xdr:col>23</xdr:col>
      <xdr:colOff>444500</xdr:colOff>
      <xdr:row>11</xdr:row>
      <xdr:rowOff>137583</xdr:rowOff>
    </xdr:to>
    <xdr:sp macro="" textlink="">
      <xdr:nvSpPr>
        <xdr:cNvPr id="3" name="CaixaDeTexto 1">
          <a:extLst>
            <a:ext uri="{FF2B5EF4-FFF2-40B4-BE49-F238E27FC236}">
              <a16:creationId xmlns:a16="http://schemas.microsoft.com/office/drawing/2014/main" id="{00000000-0008-0000-0400-000003000000}"/>
            </a:ext>
          </a:extLst>
        </xdr:cNvPr>
        <xdr:cNvSpPr txBox="1"/>
      </xdr:nvSpPr>
      <xdr:spPr>
        <a:xfrm>
          <a:off x="9334077" y="628227"/>
          <a:ext cx="4094903" cy="2123016"/>
        </a:xfrm>
        <a:prstGeom prst="rect">
          <a:avLst/>
        </a:prstGeom>
        <a:solidFill>
          <a:schemeClr val="tx2">
            <a:lumMod val="20000"/>
            <a:lumOff val="80000"/>
          </a:schemeClr>
        </a:solidFill>
        <a:ln>
          <a:solidFill>
            <a:schemeClr val="bg1">
              <a:lumMod val="65000"/>
            </a:schemeClr>
          </a:solidFill>
          <a:prstDash val="sysDot"/>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pt-BR" sz="1100"/>
        </a:p>
      </xdr:txBody>
    </xdr:sp>
    <xdr:clientData/>
  </xdr:twoCellAnchor>
  <xdr:twoCellAnchor>
    <xdr:from>
      <xdr:col>11</xdr:col>
      <xdr:colOff>497417</xdr:colOff>
      <xdr:row>4</xdr:row>
      <xdr:rowOff>158750</xdr:rowOff>
    </xdr:from>
    <xdr:to>
      <xdr:col>17</xdr:col>
      <xdr:colOff>42333</xdr:colOff>
      <xdr:row>11</xdr:row>
      <xdr:rowOff>137583</xdr:rowOff>
    </xdr:to>
    <xdr:sp macro="" textlink="">
      <xdr:nvSpPr>
        <xdr:cNvPr id="4" name="CaixaDeTexto 3">
          <a:extLst>
            <a:ext uri="{FF2B5EF4-FFF2-40B4-BE49-F238E27FC236}">
              <a16:creationId xmlns:a16="http://schemas.microsoft.com/office/drawing/2014/main" id="{00000000-0008-0000-0400-000004000000}"/>
            </a:ext>
          </a:extLst>
        </xdr:cNvPr>
        <xdr:cNvSpPr txBox="1"/>
      </xdr:nvSpPr>
      <xdr:spPr>
        <a:xfrm>
          <a:off x="6075257" y="638810"/>
          <a:ext cx="3248236" cy="2112433"/>
        </a:xfrm>
        <a:prstGeom prst="rect">
          <a:avLst/>
        </a:prstGeom>
        <a:solidFill>
          <a:schemeClr val="accent3">
            <a:lumMod val="40000"/>
            <a:lumOff val="6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11</xdr:col>
      <xdr:colOff>283632</xdr:colOff>
      <xdr:row>24</xdr:row>
      <xdr:rowOff>285749</xdr:rowOff>
    </xdr:from>
    <xdr:to>
      <xdr:col>14</xdr:col>
      <xdr:colOff>262465</xdr:colOff>
      <xdr:row>32</xdr:row>
      <xdr:rowOff>95250</xdr:rowOff>
    </xdr:to>
    <xdr:sp macro="" textlink="">
      <xdr:nvSpPr>
        <xdr:cNvPr id="5" name="CaixaDeTexto 4">
          <a:extLst>
            <a:ext uri="{FF2B5EF4-FFF2-40B4-BE49-F238E27FC236}">
              <a16:creationId xmlns:a16="http://schemas.microsoft.com/office/drawing/2014/main" id="{00000000-0008-0000-0400-000005000000}"/>
            </a:ext>
          </a:extLst>
        </xdr:cNvPr>
        <xdr:cNvSpPr txBox="1"/>
      </xdr:nvSpPr>
      <xdr:spPr>
        <a:xfrm>
          <a:off x="5861472" y="6861809"/>
          <a:ext cx="1853353" cy="2247901"/>
        </a:xfrm>
        <a:prstGeom prst="rect">
          <a:avLst/>
        </a:prstGeom>
        <a:solidFill>
          <a:schemeClr val="accent4">
            <a:lumMod val="20000"/>
            <a:lumOff val="8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8</xdr:col>
      <xdr:colOff>311149</xdr:colOff>
      <xdr:row>24</xdr:row>
      <xdr:rowOff>281516</xdr:rowOff>
    </xdr:from>
    <xdr:to>
      <xdr:col>11</xdr:col>
      <xdr:colOff>289982</xdr:colOff>
      <xdr:row>32</xdr:row>
      <xdr:rowOff>91017</xdr:rowOff>
    </xdr:to>
    <xdr:sp macro="" textlink="">
      <xdr:nvSpPr>
        <xdr:cNvPr id="6" name="CaixaDeTexto 5">
          <a:extLst>
            <a:ext uri="{FF2B5EF4-FFF2-40B4-BE49-F238E27FC236}">
              <a16:creationId xmlns:a16="http://schemas.microsoft.com/office/drawing/2014/main" id="{00000000-0008-0000-0400-000006000000}"/>
            </a:ext>
          </a:extLst>
        </xdr:cNvPr>
        <xdr:cNvSpPr txBox="1"/>
      </xdr:nvSpPr>
      <xdr:spPr>
        <a:xfrm>
          <a:off x="4014469" y="6857576"/>
          <a:ext cx="1853353" cy="2247901"/>
        </a:xfrm>
        <a:prstGeom prst="rect">
          <a:avLst/>
        </a:prstGeom>
        <a:solidFill>
          <a:schemeClr val="accent3">
            <a:lumMod val="40000"/>
            <a:lumOff val="6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5</xdr:col>
      <xdr:colOff>328083</xdr:colOff>
      <xdr:row>24</xdr:row>
      <xdr:rowOff>287865</xdr:rowOff>
    </xdr:from>
    <xdr:to>
      <xdr:col>8</xdr:col>
      <xdr:colOff>306916</xdr:colOff>
      <xdr:row>32</xdr:row>
      <xdr:rowOff>97366</xdr:rowOff>
    </xdr:to>
    <xdr:sp macro="" textlink="">
      <xdr:nvSpPr>
        <xdr:cNvPr id="7" name="CaixaDeTexto 6">
          <a:extLst>
            <a:ext uri="{FF2B5EF4-FFF2-40B4-BE49-F238E27FC236}">
              <a16:creationId xmlns:a16="http://schemas.microsoft.com/office/drawing/2014/main" id="{00000000-0008-0000-0400-000007000000}"/>
            </a:ext>
          </a:extLst>
        </xdr:cNvPr>
        <xdr:cNvSpPr txBox="1"/>
      </xdr:nvSpPr>
      <xdr:spPr>
        <a:xfrm>
          <a:off x="2179743" y="6863925"/>
          <a:ext cx="1830493" cy="2247901"/>
        </a:xfrm>
        <a:prstGeom prst="rect">
          <a:avLst/>
        </a:prstGeom>
        <a:solidFill>
          <a:schemeClr val="tx2">
            <a:lumMod val="20000"/>
            <a:lumOff val="8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11</xdr:col>
      <xdr:colOff>283634</xdr:colOff>
      <xdr:row>14</xdr:row>
      <xdr:rowOff>220434</xdr:rowOff>
    </xdr:from>
    <xdr:to>
      <xdr:col>14</xdr:col>
      <xdr:colOff>262467</xdr:colOff>
      <xdr:row>22</xdr:row>
      <xdr:rowOff>29935</xdr:rowOff>
    </xdr:to>
    <xdr:sp macro="" textlink="">
      <xdr:nvSpPr>
        <xdr:cNvPr id="8" name="CaixaDeTexto 7">
          <a:extLst>
            <a:ext uri="{FF2B5EF4-FFF2-40B4-BE49-F238E27FC236}">
              <a16:creationId xmlns:a16="http://schemas.microsoft.com/office/drawing/2014/main" id="{00000000-0008-0000-0400-000008000000}"/>
            </a:ext>
          </a:extLst>
        </xdr:cNvPr>
        <xdr:cNvSpPr txBox="1"/>
      </xdr:nvSpPr>
      <xdr:spPr>
        <a:xfrm>
          <a:off x="5857120" y="4716234"/>
          <a:ext cx="1851176" cy="2247901"/>
        </a:xfrm>
        <a:prstGeom prst="rect">
          <a:avLst/>
        </a:prstGeom>
        <a:solidFill>
          <a:schemeClr val="accent4">
            <a:lumMod val="20000"/>
            <a:lumOff val="8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8</xdr:col>
      <xdr:colOff>311151</xdr:colOff>
      <xdr:row>14</xdr:row>
      <xdr:rowOff>215898</xdr:rowOff>
    </xdr:from>
    <xdr:to>
      <xdr:col>11</xdr:col>
      <xdr:colOff>289984</xdr:colOff>
      <xdr:row>22</xdr:row>
      <xdr:rowOff>25399</xdr:rowOff>
    </xdr:to>
    <xdr:sp macro="" textlink="">
      <xdr:nvSpPr>
        <xdr:cNvPr id="9" name="CaixaDeTexto 8">
          <a:extLst>
            <a:ext uri="{FF2B5EF4-FFF2-40B4-BE49-F238E27FC236}">
              <a16:creationId xmlns:a16="http://schemas.microsoft.com/office/drawing/2014/main" id="{00000000-0008-0000-0400-000009000000}"/>
            </a:ext>
          </a:extLst>
        </xdr:cNvPr>
        <xdr:cNvSpPr txBox="1"/>
      </xdr:nvSpPr>
      <xdr:spPr>
        <a:xfrm>
          <a:off x="4014471" y="3743958"/>
          <a:ext cx="1853353" cy="2247901"/>
        </a:xfrm>
        <a:prstGeom prst="rect">
          <a:avLst/>
        </a:prstGeom>
        <a:solidFill>
          <a:schemeClr val="accent3">
            <a:lumMod val="40000"/>
            <a:lumOff val="6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xdr:from>
      <xdr:col>5</xdr:col>
      <xdr:colOff>328085</xdr:colOff>
      <xdr:row>14</xdr:row>
      <xdr:rowOff>211664</xdr:rowOff>
    </xdr:from>
    <xdr:to>
      <xdr:col>8</xdr:col>
      <xdr:colOff>306918</xdr:colOff>
      <xdr:row>22</xdr:row>
      <xdr:rowOff>21165</xdr:rowOff>
    </xdr:to>
    <xdr:sp macro="" textlink="">
      <xdr:nvSpPr>
        <xdr:cNvPr id="10" name="CaixaDeTexto 9">
          <a:extLst>
            <a:ext uri="{FF2B5EF4-FFF2-40B4-BE49-F238E27FC236}">
              <a16:creationId xmlns:a16="http://schemas.microsoft.com/office/drawing/2014/main" id="{00000000-0008-0000-0400-00000A000000}"/>
            </a:ext>
          </a:extLst>
        </xdr:cNvPr>
        <xdr:cNvSpPr txBox="1"/>
      </xdr:nvSpPr>
      <xdr:spPr>
        <a:xfrm>
          <a:off x="2179745" y="3739724"/>
          <a:ext cx="1830493" cy="2247901"/>
        </a:xfrm>
        <a:prstGeom prst="rect">
          <a:avLst/>
        </a:prstGeom>
        <a:solidFill>
          <a:schemeClr val="tx2">
            <a:lumMod val="20000"/>
            <a:lumOff val="80000"/>
          </a:schemeClr>
        </a:solidFill>
        <a:ln w="9525" cmpd="sng">
          <a:solidFill>
            <a:schemeClr val="bg1">
              <a:lumMod val="6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pt-BR" sz="1100"/>
        </a:p>
      </xdr:txBody>
    </xdr:sp>
    <xdr:clientData/>
  </xdr:twoCellAnchor>
  <xdr:twoCellAnchor editAs="oneCell">
    <xdr:from>
      <xdr:col>6</xdr:col>
      <xdr:colOff>85726</xdr:colOff>
      <xdr:row>4</xdr:row>
      <xdr:rowOff>203052</xdr:rowOff>
    </xdr:from>
    <xdr:to>
      <xdr:col>7</xdr:col>
      <xdr:colOff>88446</xdr:colOff>
      <xdr:row>6</xdr:row>
      <xdr:rowOff>201083</xdr:rowOff>
    </xdr:to>
    <xdr:pic>
      <xdr:nvPicPr>
        <xdr:cNvPr id="11" name="Imagem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2569846" y="683112"/>
          <a:ext cx="612320" cy="607631"/>
        </a:xfrm>
        <a:prstGeom prst="rect">
          <a:avLst/>
        </a:prstGeom>
      </xdr:spPr>
    </xdr:pic>
    <xdr:clientData/>
  </xdr:twoCellAnchor>
  <xdr:twoCellAnchor editAs="oneCell">
    <xdr:from>
      <xdr:col>9</xdr:col>
      <xdr:colOff>0</xdr:colOff>
      <xdr:row>4</xdr:row>
      <xdr:rowOff>148167</xdr:rowOff>
    </xdr:from>
    <xdr:to>
      <xdr:col>10</xdr:col>
      <xdr:colOff>99665</xdr:colOff>
      <xdr:row>6</xdr:row>
      <xdr:rowOff>127001</xdr:rowOff>
    </xdr:to>
    <xdr:pic>
      <xdr:nvPicPr>
        <xdr:cNvPr id="12" name="Imagem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a:off x="4312920" y="628227"/>
          <a:ext cx="732125" cy="588434"/>
        </a:xfrm>
        <a:prstGeom prst="rect">
          <a:avLst/>
        </a:prstGeom>
      </xdr:spPr>
    </xdr:pic>
    <xdr:clientData/>
  </xdr:twoCellAnchor>
  <xdr:twoCellAnchor>
    <xdr:from>
      <xdr:col>2</xdr:col>
      <xdr:colOff>379942</xdr:colOff>
      <xdr:row>4</xdr:row>
      <xdr:rowOff>232833</xdr:rowOff>
    </xdr:from>
    <xdr:to>
      <xdr:col>4</xdr:col>
      <xdr:colOff>285750</xdr:colOff>
      <xdr:row>6</xdr:row>
      <xdr:rowOff>243416</xdr:rowOff>
    </xdr:to>
    <xdr:grpSp>
      <xdr:nvGrpSpPr>
        <xdr:cNvPr id="13" name="Grupo 13">
          <a:extLst>
            <a:ext uri="{FF2B5EF4-FFF2-40B4-BE49-F238E27FC236}">
              <a16:creationId xmlns:a16="http://schemas.microsoft.com/office/drawing/2014/main" id="{00000000-0008-0000-0400-00000D000000}"/>
            </a:ext>
          </a:extLst>
        </xdr:cNvPr>
        <xdr:cNvGrpSpPr/>
      </xdr:nvGrpSpPr>
      <xdr:grpSpPr>
        <a:xfrm>
          <a:off x="1570567" y="1554427"/>
          <a:ext cx="1644121" cy="629708"/>
          <a:chOff x="3419475" y="3057525"/>
          <a:chExt cx="1019172" cy="552449"/>
        </a:xfrm>
      </xdr:grpSpPr>
      <xdr:pic>
        <xdr:nvPicPr>
          <xdr:cNvPr id="14" name="Imagem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a:off x="3419475" y="3114675"/>
            <a:ext cx="557645" cy="466725"/>
          </a:xfrm>
          <a:prstGeom prst="rect">
            <a:avLst/>
          </a:prstGeom>
        </xdr:spPr>
      </xdr:pic>
      <xdr:pic>
        <xdr:nvPicPr>
          <xdr:cNvPr id="15" name="Imagem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3886198" y="3057525"/>
            <a:ext cx="552449" cy="552449"/>
          </a:xfrm>
          <a:prstGeom prst="rect">
            <a:avLst/>
          </a:prstGeom>
        </xdr:spPr>
      </xdr:pic>
    </xdr:grpSp>
    <xdr:clientData/>
  </xdr:twoCellAnchor>
  <xdr:twoCellAnchor>
    <xdr:from>
      <xdr:col>11</xdr:col>
      <xdr:colOff>105833</xdr:colOff>
      <xdr:row>4</xdr:row>
      <xdr:rowOff>95551</xdr:rowOff>
    </xdr:from>
    <xdr:to>
      <xdr:col>23</xdr:col>
      <xdr:colOff>582081</xdr:colOff>
      <xdr:row>13</xdr:row>
      <xdr:rowOff>182336</xdr:rowOff>
    </xdr:to>
    <xdr:graphicFrame macro="">
      <xdr:nvGraphicFramePr>
        <xdr:cNvPr id="16" name="Gráfico 15">
          <a:extLst>
            <a:ext uri="{FF2B5EF4-FFF2-40B4-BE49-F238E27FC236}">
              <a16:creationId xmlns:a16="http://schemas.microsoft.com/office/drawing/2014/main" id="{00000000-0008-0000-04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391583</xdr:colOff>
      <xdr:row>14</xdr:row>
      <xdr:rowOff>0</xdr:rowOff>
    </xdr:from>
    <xdr:to>
      <xdr:col>15</xdr:col>
      <xdr:colOff>232834</xdr:colOff>
      <xdr:row>24</xdr:row>
      <xdr:rowOff>10582</xdr:rowOff>
    </xdr:to>
    <xdr:sp macro="" textlink="">
      <xdr:nvSpPr>
        <xdr:cNvPr id="17" name="CaixaDeTexto 16">
          <a:extLst>
            <a:ext uri="{FF2B5EF4-FFF2-40B4-BE49-F238E27FC236}">
              <a16:creationId xmlns:a16="http://schemas.microsoft.com/office/drawing/2014/main" id="{00000000-0008-0000-0400-000011000000}"/>
            </a:ext>
          </a:extLst>
        </xdr:cNvPr>
        <xdr:cNvSpPr txBox="1"/>
      </xdr:nvSpPr>
      <xdr:spPr>
        <a:xfrm>
          <a:off x="7843943" y="3528060"/>
          <a:ext cx="450851" cy="3058582"/>
        </a:xfrm>
        <a:prstGeom prst="rect">
          <a:avLst/>
        </a:prstGeom>
        <a:solidFill>
          <a:schemeClr val="accent6">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pt-BR" sz="1600" b="1">
              <a:solidFill>
                <a:schemeClr val="bg1">
                  <a:lumMod val="85000"/>
                </a:schemeClr>
              </a:solidFill>
              <a:latin typeface="Segoe UI Light" panose="020B0502040204020203" pitchFamily="34" charset="0"/>
            </a:rPr>
            <a:t>Opinião por segmento</a:t>
          </a:r>
        </a:p>
      </xdr:txBody>
    </xdr:sp>
    <xdr:clientData/>
  </xdr:twoCellAnchor>
  <xdr:twoCellAnchor editAs="oneCell">
    <xdr:from>
      <xdr:col>2</xdr:col>
      <xdr:colOff>571501</xdr:colOff>
      <xdr:row>14</xdr:row>
      <xdr:rowOff>253998</xdr:rowOff>
    </xdr:from>
    <xdr:to>
      <xdr:col>3</xdr:col>
      <xdr:colOff>726015</xdr:colOff>
      <xdr:row>17</xdr:row>
      <xdr:rowOff>105829</xdr:rowOff>
    </xdr:to>
    <xdr:pic>
      <xdr:nvPicPr>
        <xdr:cNvPr id="18" name="Imagem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artisticPhotocopy/>
                  </a14:imgEffect>
                </a14:imgLayer>
              </a14:imgProps>
            </a:ext>
            <a:ext uri="{28A0092B-C50C-407E-A947-70E740481C1C}">
              <a14:useLocalDpi xmlns:a14="http://schemas.microsoft.com/office/drawing/2010/main" val="0"/>
            </a:ext>
          </a:extLst>
        </a:blip>
        <a:stretch>
          <a:fillRect/>
        </a:stretch>
      </xdr:blipFill>
      <xdr:spPr>
        <a:xfrm>
          <a:off x="571501" y="3782058"/>
          <a:ext cx="786974" cy="766231"/>
        </a:xfrm>
        <a:prstGeom prst="rect">
          <a:avLst/>
        </a:prstGeom>
      </xdr:spPr>
    </xdr:pic>
    <xdr:clientData/>
  </xdr:twoCellAnchor>
  <xdr:twoCellAnchor>
    <xdr:from>
      <xdr:col>14</xdr:col>
      <xdr:colOff>391584</xdr:colOff>
      <xdr:row>24</xdr:row>
      <xdr:rowOff>10583</xdr:rowOff>
    </xdr:from>
    <xdr:to>
      <xdr:col>15</xdr:col>
      <xdr:colOff>232835</xdr:colOff>
      <xdr:row>33</xdr:row>
      <xdr:rowOff>370417</xdr:rowOff>
    </xdr:to>
    <xdr:sp macro="" textlink="">
      <xdr:nvSpPr>
        <xdr:cNvPr id="19" name="CaixaDeTexto 18">
          <a:extLst>
            <a:ext uri="{FF2B5EF4-FFF2-40B4-BE49-F238E27FC236}">
              <a16:creationId xmlns:a16="http://schemas.microsoft.com/office/drawing/2014/main" id="{00000000-0008-0000-0400-000013000000}"/>
            </a:ext>
          </a:extLst>
        </xdr:cNvPr>
        <xdr:cNvSpPr txBox="1"/>
      </xdr:nvSpPr>
      <xdr:spPr>
        <a:xfrm>
          <a:off x="7843944" y="6586643"/>
          <a:ext cx="450851" cy="3034454"/>
        </a:xfrm>
        <a:prstGeom prst="rect">
          <a:avLst/>
        </a:prstGeom>
        <a:solidFill>
          <a:schemeClr val="accent5">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pt-BR" sz="1600" b="1">
              <a:solidFill>
                <a:schemeClr val="bg1">
                  <a:lumMod val="85000"/>
                </a:schemeClr>
              </a:solidFill>
              <a:latin typeface="Segoe UI Light" panose="020B0502040204020203" pitchFamily="34" charset="0"/>
            </a:rPr>
            <a:t>Impacto por segmento</a:t>
          </a:r>
        </a:p>
      </xdr:txBody>
    </xdr:sp>
    <xdr:clientData/>
  </xdr:twoCellAnchor>
  <xdr:twoCellAnchor>
    <xdr:from>
      <xdr:col>2</xdr:col>
      <xdr:colOff>328083</xdr:colOff>
      <xdr:row>25</xdr:row>
      <xdr:rowOff>105833</xdr:rowOff>
    </xdr:from>
    <xdr:to>
      <xdr:col>4</xdr:col>
      <xdr:colOff>275166</xdr:colOff>
      <xdr:row>27</xdr:row>
      <xdr:rowOff>201084</xdr:rowOff>
    </xdr:to>
    <xdr:grpSp>
      <xdr:nvGrpSpPr>
        <xdr:cNvPr id="20" name="Grupo 21">
          <a:extLst>
            <a:ext uri="{FF2B5EF4-FFF2-40B4-BE49-F238E27FC236}">
              <a16:creationId xmlns:a16="http://schemas.microsoft.com/office/drawing/2014/main" id="{00000000-0008-0000-0400-000014000000}"/>
            </a:ext>
          </a:extLst>
        </xdr:cNvPr>
        <xdr:cNvGrpSpPr/>
      </xdr:nvGrpSpPr>
      <xdr:grpSpPr>
        <a:xfrm>
          <a:off x="1518708" y="7928239"/>
          <a:ext cx="1685396" cy="714376"/>
          <a:chOff x="391584" y="6445248"/>
          <a:chExt cx="1047750" cy="560922"/>
        </a:xfrm>
      </xdr:grpSpPr>
      <xdr:pic>
        <xdr:nvPicPr>
          <xdr:cNvPr id="21" name="Imagem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6"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91584" y="6455834"/>
            <a:ext cx="550336" cy="550336"/>
          </a:xfrm>
          <a:prstGeom prst="rect">
            <a:avLst/>
          </a:prstGeom>
        </xdr:spPr>
      </xdr:pic>
      <xdr:pic>
        <xdr:nvPicPr>
          <xdr:cNvPr id="22" name="Imagem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7"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878417" y="6445248"/>
            <a:ext cx="560917" cy="560917"/>
          </a:xfrm>
          <a:prstGeom prst="rect">
            <a:avLst/>
          </a:prstGeom>
        </xdr:spPr>
      </xdr:pic>
    </xdr:grpSp>
    <xdr:clientData/>
  </xdr:twoCellAnchor>
  <xdr:twoCellAnchor>
    <xdr:from>
      <xdr:col>5</xdr:col>
      <xdr:colOff>190497</xdr:colOff>
      <xdr:row>15</xdr:row>
      <xdr:rowOff>42030</xdr:rowOff>
    </xdr:from>
    <xdr:to>
      <xdr:col>14</xdr:col>
      <xdr:colOff>412747</xdr:colOff>
      <xdr:row>24</xdr:row>
      <xdr:rowOff>22980</xdr:rowOff>
    </xdr:to>
    <xdr:graphicFrame macro="">
      <xdr:nvGraphicFramePr>
        <xdr:cNvPr id="23" name="Gráfico 22">
          <a:extLst>
            <a:ext uri="{FF2B5EF4-FFF2-40B4-BE49-F238E27FC236}">
              <a16:creationId xmlns:a16="http://schemas.microsoft.com/office/drawing/2014/main" id="{00000000-0008-0000-04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186267</xdr:colOff>
      <xdr:row>13</xdr:row>
      <xdr:rowOff>110067</xdr:rowOff>
    </xdr:from>
    <xdr:to>
      <xdr:col>26</xdr:col>
      <xdr:colOff>520700</xdr:colOff>
      <xdr:row>23</xdr:row>
      <xdr:rowOff>277283</xdr:rowOff>
    </xdr:to>
    <xdr:graphicFrame macro="">
      <xdr:nvGraphicFramePr>
        <xdr:cNvPr id="24" name="Gráfico 23">
          <a:extLst>
            <a:ext uri="{FF2B5EF4-FFF2-40B4-BE49-F238E27FC236}">
              <a16:creationId xmlns:a16="http://schemas.microsoft.com/office/drawing/2014/main" id="{00000000-0008-0000-04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222250</xdr:colOff>
      <xdr:row>25</xdr:row>
      <xdr:rowOff>127000</xdr:rowOff>
    </xdr:from>
    <xdr:to>
      <xdr:col>14</xdr:col>
      <xdr:colOff>412750</xdr:colOff>
      <xdr:row>34</xdr:row>
      <xdr:rowOff>107950</xdr:rowOff>
    </xdr:to>
    <xdr:graphicFrame macro="">
      <xdr:nvGraphicFramePr>
        <xdr:cNvPr id="25" name="Gráfico 24">
          <a:extLst>
            <a:ext uri="{FF2B5EF4-FFF2-40B4-BE49-F238E27FC236}">
              <a16:creationId xmlns:a16="http://schemas.microsoft.com/office/drawing/2014/main" id="{00000000-0008-0000-04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211667</xdr:colOff>
      <xdr:row>23</xdr:row>
      <xdr:rowOff>298753</xdr:rowOff>
    </xdr:from>
    <xdr:to>
      <xdr:col>26</xdr:col>
      <xdr:colOff>603250</xdr:colOff>
      <xdr:row>34</xdr:row>
      <xdr:rowOff>140002</xdr:rowOff>
    </xdr:to>
    <xdr:graphicFrame macro="">
      <xdr:nvGraphicFramePr>
        <xdr:cNvPr id="26" name="Gráfico 25">
          <a:extLst>
            <a:ext uri="{FF2B5EF4-FFF2-40B4-BE49-F238E27FC236}">
              <a16:creationId xmlns:a16="http://schemas.microsoft.com/office/drawing/2014/main" id="{00000000-0008-0000-04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38100</xdr:colOff>
      <xdr:row>0</xdr:row>
      <xdr:rowOff>161925</xdr:rowOff>
    </xdr:from>
    <xdr:to>
      <xdr:col>27</xdr:col>
      <xdr:colOff>0</xdr:colOff>
      <xdr:row>2</xdr:row>
      <xdr:rowOff>114301</xdr:rowOff>
    </xdr:to>
    <xdr:sp macro="" textlink="">
      <xdr:nvSpPr>
        <xdr:cNvPr id="53" name="CaixaDeTexto 52">
          <a:extLst>
            <a:ext uri="{FF2B5EF4-FFF2-40B4-BE49-F238E27FC236}">
              <a16:creationId xmlns:a16="http://schemas.microsoft.com/office/drawing/2014/main" id="{00000000-0008-0000-0400-000035000000}"/>
            </a:ext>
          </a:extLst>
        </xdr:cNvPr>
        <xdr:cNvSpPr txBox="1"/>
      </xdr:nvSpPr>
      <xdr:spPr>
        <a:xfrm>
          <a:off x="1257300" y="161925"/>
          <a:ext cx="16097250" cy="904876"/>
        </a:xfrm>
        <a:prstGeom prst="rect">
          <a:avLst/>
        </a:prstGeom>
        <a:solidFill>
          <a:schemeClr val="bg1"/>
        </a:solidFill>
        <a:ln w="19050">
          <a:solidFill>
            <a:schemeClr val="accent6">
              <a:lumMod val="50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lang="pt-BR" sz="2400" b="1">
              <a:solidFill>
                <a:schemeClr val="accent6">
                  <a:lumMod val="50000"/>
                </a:schemeClr>
              </a:solidFill>
              <a:latin typeface="+mn-lt"/>
              <a:ea typeface="Segoe UI Emoji" panose="020B0502040204020203" pitchFamily="34" charset="0"/>
              <a:cs typeface="Segoe UI Light" panose="020B0502040204020203" pitchFamily="34" charset="0"/>
            </a:rPr>
            <a:t>PAINEL</a:t>
          </a:r>
          <a:r>
            <a:rPr lang="pt-BR" sz="2400" b="1" baseline="0">
              <a:solidFill>
                <a:schemeClr val="accent6">
                  <a:lumMod val="50000"/>
                </a:schemeClr>
              </a:solidFill>
              <a:latin typeface="+mn-lt"/>
              <a:ea typeface="Segoe UI Emoji" panose="020B0502040204020203" pitchFamily="34" charset="0"/>
              <a:cs typeface="Segoe UI Light" panose="020B0502040204020203" pitchFamily="34" charset="0"/>
            </a:rPr>
            <a:t> SOBRE PERFIS, OPINIÕES E PERCEPÇÕES DE IMPACTOS</a:t>
          </a:r>
          <a:endParaRPr lang="pt-BR" sz="2400" b="1">
            <a:solidFill>
              <a:schemeClr val="accent6">
                <a:lumMod val="50000"/>
              </a:schemeClr>
            </a:solidFill>
            <a:latin typeface="+mn-lt"/>
            <a:ea typeface="Segoe UI Emoji" panose="020B0502040204020203" pitchFamily="34" charset="0"/>
            <a:cs typeface="Segoe UI Light" panose="020B0502040204020203"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7620</xdr:rowOff>
    </xdr:from>
    <xdr:to>
      <xdr:col>20</xdr:col>
      <xdr:colOff>30480</xdr:colOff>
      <xdr:row>7</xdr:row>
      <xdr:rowOff>7620</xdr:rowOff>
    </xdr:to>
    <xdr:sp macro="" textlink="">
      <xdr:nvSpPr>
        <xdr:cNvPr id="9" name="CaixaDeTexto 8">
          <a:extLst>
            <a:ext uri="{FF2B5EF4-FFF2-40B4-BE49-F238E27FC236}">
              <a16:creationId xmlns:a16="http://schemas.microsoft.com/office/drawing/2014/main" id="{00000000-0008-0000-0500-000009000000}"/>
            </a:ext>
          </a:extLst>
        </xdr:cNvPr>
        <xdr:cNvSpPr txBox="1"/>
      </xdr:nvSpPr>
      <xdr:spPr>
        <a:xfrm>
          <a:off x="198120" y="182880"/>
          <a:ext cx="12755880" cy="1051560"/>
        </a:xfrm>
        <a:prstGeom prst="rect">
          <a:avLst/>
        </a:prstGeom>
        <a:solidFill>
          <a:schemeClr val="accent6">
            <a:lumMod val="50000"/>
          </a:schemeClr>
        </a:solidFill>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t"/>
        <a:lstStyle/>
        <a:p>
          <a:endParaRPr lang="pt-BR" sz="1100"/>
        </a:p>
      </xdr:txBody>
    </xdr:sp>
    <xdr:clientData/>
  </xdr:twoCellAnchor>
  <xdr:twoCellAnchor>
    <xdr:from>
      <xdr:col>1</xdr:col>
      <xdr:colOff>38100</xdr:colOff>
      <xdr:row>2</xdr:row>
      <xdr:rowOff>70485</xdr:rowOff>
    </xdr:from>
    <xdr:to>
      <xdr:col>20</xdr:col>
      <xdr:colOff>22860</xdr:colOff>
      <xdr:row>6</xdr:row>
      <xdr:rowOff>30481</xdr:rowOff>
    </xdr:to>
    <xdr:sp macro="" textlink="">
      <xdr:nvSpPr>
        <xdr:cNvPr id="7" name="Caixa de texto 84">
          <a:extLst>
            <a:ext uri="{FF2B5EF4-FFF2-40B4-BE49-F238E27FC236}">
              <a16:creationId xmlns:a16="http://schemas.microsoft.com/office/drawing/2014/main" id="{00000000-0008-0000-0500-000007000000}"/>
            </a:ext>
          </a:extLst>
        </xdr:cNvPr>
        <xdr:cNvSpPr txBox="1"/>
      </xdr:nvSpPr>
      <xdr:spPr>
        <a:xfrm>
          <a:off x="236220" y="421005"/>
          <a:ext cx="13616940" cy="661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ctr" rtl="0"/>
          <a:r>
            <a:rPr lang="en-US" sz="3000">
              <a:solidFill>
                <a:schemeClr val="bg1"/>
              </a:solidFill>
              <a:latin typeface="Tw Cen MT Condensed Extra Bold" panose="020B0803020202020204" pitchFamily="34" charset="0"/>
            </a:rPr>
            <a:t>Gráficos </a:t>
          </a:r>
          <a:r>
            <a:rPr lang="en-US" sz="3000" baseline="0">
              <a:solidFill>
                <a:schemeClr val="bg1"/>
              </a:solidFill>
              <a:latin typeface="Tw Cen MT Condensed Extra Bold" panose="020B0803020202020204" pitchFamily="34" charset="0"/>
            </a:rPr>
            <a:t>relacionados à Consulta Pública</a:t>
          </a:r>
          <a:endParaRPr lang="en-US" sz="3000">
            <a:solidFill>
              <a:schemeClr val="bg1"/>
            </a:solidFill>
            <a:latin typeface="Tw Cen MT Condensed Extra Bold" panose="020B0803020202020204" pitchFamily="34" charset="0"/>
          </a:endParaRPr>
        </a:p>
      </xdr:txBody>
    </xdr:sp>
    <xdr:clientData/>
  </xdr:twoCellAnchor>
  <xdr:twoCellAnchor editAs="oneCell">
    <xdr:from>
      <xdr:col>6</xdr:col>
      <xdr:colOff>335280</xdr:colOff>
      <xdr:row>12</xdr:row>
      <xdr:rowOff>0</xdr:rowOff>
    </xdr:from>
    <xdr:to>
      <xdr:col>9</xdr:col>
      <xdr:colOff>1125336</xdr:colOff>
      <xdr:row>23</xdr:row>
      <xdr:rowOff>160020</xdr:rowOff>
    </xdr:to>
    <mc:AlternateContent xmlns:mc="http://schemas.openxmlformats.org/markup-compatibility/2006" xmlns:a14="http://schemas.microsoft.com/office/drawing/2010/main">
      <mc:Choice Requires="a14">
        <xdr:graphicFrame macro="">
          <xdr:nvGraphicFramePr>
            <xdr:cNvPr id="14" name="Qual desses segmentos você se identifica?">
              <a:extLst>
                <a:ext uri="{FF2B5EF4-FFF2-40B4-BE49-F238E27FC236}">
                  <a16:creationId xmlns:a16="http://schemas.microsoft.com/office/drawing/2014/main" id="{00000000-0008-0000-0500-00000E000000}"/>
                </a:ext>
              </a:extLst>
            </xdr:cNvPr>
            <xdr:cNvGraphicFramePr/>
          </xdr:nvGraphicFramePr>
          <xdr:xfrm>
            <a:off x="0" y="0"/>
            <a:ext cx="0" cy="0"/>
          </xdr:xfrm>
          <a:graphic>
            <a:graphicData uri="http://schemas.microsoft.com/office/drawing/2010/slicer">
              <sle:slicer xmlns:sle="http://schemas.microsoft.com/office/drawing/2010/slicer" name="Qual desses segmentos você se identifica?"/>
            </a:graphicData>
          </a:graphic>
        </xdr:graphicFrame>
      </mc:Choice>
      <mc:Fallback xmlns="">
        <xdr:sp macro="" textlink="">
          <xdr:nvSpPr>
            <xdr:cNvPr id="0" name=""/>
            <xdr:cNvSpPr>
              <a:spLocks noTextEdit="1"/>
            </xdr:cNvSpPr>
          </xdr:nvSpPr>
          <xdr:spPr>
            <a:xfrm>
              <a:off x="6103620" y="2430780"/>
              <a:ext cx="3167496" cy="208788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10</xdr:col>
      <xdr:colOff>243840</xdr:colOff>
      <xdr:row>36</xdr:row>
      <xdr:rowOff>30480</xdr:rowOff>
    </xdr:from>
    <xdr:to>
      <xdr:col>18</xdr:col>
      <xdr:colOff>655320</xdr:colOff>
      <xdr:row>54</xdr:row>
      <xdr:rowOff>45720</xdr:rowOff>
    </xdr:to>
    <xdr:graphicFrame macro="">
      <xdr:nvGraphicFramePr>
        <xdr:cNvPr id="13" name="Gráfico 15">
          <a:extLst>
            <a:ext uri="{FF2B5EF4-FFF2-40B4-BE49-F238E27FC236}">
              <a16:creationId xmlns:a16="http://schemas.microsoft.com/office/drawing/2014/main" id="{00000000-0008-0000-05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251460</xdr:colOff>
      <xdr:row>37</xdr:row>
      <xdr:rowOff>152401</xdr:rowOff>
    </xdr:from>
    <xdr:to>
      <xdr:col>10</xdr:col>
      <xdr:colOff>78278</xdr:colOff>
      <xdr:row>48</xdr:row>
      <xdr:rowOff>76200</xdr:rowOff>
    </xdr:to>
    <mc:AlternateContent xmlns:mc="http://schemas.openxmlformats.org/markup-compatibility/2006" xmlns:a14="http://schemas.microsoft.com/office/drawing/2010/main">
      <mc:Choice Requires="a14">
        <xdr:graphicFrame macro="">
          <xdr:nvGraphicFramePr>
            <xdr:cNvPr id="17" name="Qual desses segmentos você se identifica? 1">
              <a:extLst>
                <a:ext uri="{FF2B5EF4-FFF2-40B4-BE49-F238E27FC236}">
                  <a16:creationId xmlns:a16="http://schemas.microsoft.com/office/drawing/2014/main" id="{00000000-0008-0000-0500-000011000000}"/>
                </a:ext>
              </a:extLst>
            </xdr:cNvPr>
            <xdr:cNvGraphicFramePr/>
          </xdr:nvGraphicFramePr>
          <xdr:xfrm>
            <a:off x="0" y="0"/>
            <a:ext cx="0" cy="0"/>
          </xdr:xfrm>
          <a:graphic>
            <a:graphicData uri="http://schemas.microsoft.com/office/drawing/2010/slicer">
              <sle:slicer xmlns:sle="http://schemas.microsoft.com/office/drawing/2010/slicer" name="Qual desses segmentos você se identifica? 1"/>
            </a:graphicData>
          </a:graphic>
        </xdr:graphicFrame>
      </mc:Choice>
      <mc:Fallback xmlns="">
        <xdr:sp macro="" textlink="">
          <xdr:nvSpPr>
            <xdr:cNvPr id="0" name=""/>
            <xdr:cNvSpPr>
              <a:spLocks noTextEdit="1"/>
            </xdr:cNvSpPr>
          </xdr:nvSpPr>
          <xdr:spPr>
            <a:xfrm>
              <a:off x="4046220" y="7063741"/>
              <a:ext cx="2506980" cy="1760219"/>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3</xdr:col>
      <xdr:colOff>434340</xdr:colOff>
      <xdr:row>10</xdr:row>
      <xdr:rowOff>114300</xdr:rowOff>
    </xdr:from>
    <xdr:to>
      <xdr:col>8</xdr:col>
      <xdr:colOff>1303020</xdr:colOff>
      <xdr:row>12</xdr:row>
      <xdr:rowOff>38100</xdr:rowOff>
    </xdr:to>
    <xdr:sp macro="" textlink="">
      <xdr:nvSpPr>
        <xdr:cNvPr id="18" name="CaixaDeTexto 17">
          <a:extLst>
            <a:ext uri="{FF2B5EF4-FFF2-40B4-BE49-F238E27FC236}">
              <a16:creationId xmlns:a16="http://schemas.microsoft.com/office/drawing/2014/main" id="{00000000-0008-0000-0500-000012000000}"/>
            </a:ext>
          </a:extLst>
        </xdr:cNvPr>
        <xdr:cNvSpPr txBox="1"/>
      </xdr:nvSpPr>
      <xdr:spPr>
        <a:xfrm>
          <a:off x="1135380" y="2194560"/>
          <a:ext cx="5189220"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a:solidFill>
                <a:schemeClr val="accent6">
                  <a:lumMod val="75000"/>
                </a:schemeClr>
              </a:solidFill>
              <a:latin typeface="Century Gothic" panose="020B0502020202020204" pitchFamily="34" charset="0"/>
            </a:rPr>
            <a:t>Utilize estes painéis para mudar os dados a serem apresentados no gráfico:</a:t>
          </a:r>
        </a:p>
      </xdr:txBody>
    </xdr:sp>
    <xdr:clientData/>
  </xdr:twoCellAnchor>
  <xdr:twoCellAnchor>
    <xdr:from>
      <xdr:col>10</xdr:col>
      <xdr:colOff>297180</xdr:colOff>
      <xdr:row>9</xdr:row>
      <xdr:rowOff>99060</xdr:rowOff>
    </xdr:from>
    <xdr:to>
      <xdr:col>18</xdr:col>
      <xdr:colOff>647700</xdr:colOff>
      <xdr:row>28</xdr:row>
      <xdr:rowOff>144780</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247650</xdr:colOff>
      <xdr:row>62</xdr:row>
      <xdr:rowOff>148590</xdr:rowOff>
    </xdr:from>
    <xdr:to>
      <xdr:col>18</xdr:col>
      <xdr:colOff>619125</xdr:colOff>
      <xdr:row>79</xdr:row>
      <xdr:rowOff>114300</xdr:rowOff>
    </xdr:to>
    <xdr:graphicFrame macro="">
      <xdr:nvGraphicFramePr>
        <xdr:cNvPr id="19" name="Gráfico 2">
          <a:extLst>
            <a:ext uri="{FF2B5EF4-FFF2-40B4-BE49-F238E27FC236}">
              <a16:creationId xmlns:a16="http://schemas.microsoft.com/office/drawing/2014/main" id="{00000000-0008-0000-05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289560</xdr:colOff>
      <xdr:row>63</xdr:row>
      <xdr:rowOff>7620</xdr:rowOff>
    </xdr:from>
    <xdr:to>
      <xdr:col>10</xdr:col>
      <xdr:colOff>347</xdr:colOff>
      <xdr:row>73</xdr:row>
      <xdr:rowOff>114300</xdr:rowOff>
    </xdr:to>
    <mc:AlternateContent xmlns:mc="http://schemas.openxmlformats.org/markup-compatibility/2006" xmlns:a14="http://schemas.microsoft.com/office/drawing/2010/main">
      <mc:Choice Requires="a14">
        <xdr:graphicFrame macro="">
          <xdr:nvGraphicFramePr>
            <xdr:cNvPr id="20" name="Qual desses segmentos você se identifica? 2">
              <a:extLst>
                <a:ext uri="{FF2B5EF4-FFF2-40B4-BE49-F238E27FC236}">
                  <a16:creationId xmlns:a16="http://schemas.microsoft.com/office/drawing/2014/main" id="{00000000-0008-0000-0500-000014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Qual desses segmentos você se identifica? 2"/>
            </a:graphicData>
          </a:graphic>
        </xdr:graphicFrame>
      </mc:Choice>
      <mc:Fallback xmlns="">
        <xdr:sp macro="" textlink="">
          <xdr:nvSpPr>
            <xdr:cNvPr id="0" name=""/>
            <xdr:cNvSpPr>
              <a:spLocks noTextEdit="1"/>
            </xdr:cNvSpPr>
          </xdr:nvSpPr>
          <xdr:spPr>
            <a:xfrm>
              <a:off x="7719060" y="11940540"/>
              <a:ext cx="2379692" cy="208788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3</xdr:col>
      <xdr:colOff>28575</xdr:colOff>
      <xdr:row>84</xdr:row>
      <xdr:rowOff>0</xdr:rowOff>
    </xdr:from>
    <xdr:to>
      <xdr:col>13</xdr:col>
      <xdr:colOff>247649</xdr:colOff>
      <xdr:row>105</xdr:row>
      <xdr:rowOff>95250</xdr:rowOff>
    </xdr:to>
    <xdr:graphicFrame macro="">
      <xdr:nvGraphicFramePr>
        <xdr:cNvPr id="21" name="Gráfico 20">
          <a:extLst>
            <a:ext uri="{FF2B5EF4-FFF2-40B4-BE49-F238E27FC236}">
              <a16:creationId xmlns:a16="http://schemas.microsoft.com/office/drawing/2014/main" id="{00000000-0008-0000-05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0.0148</cdr:x>
      <cdr:y>0.01929</cdr:y>
    </cdr:from>
    <cdr:to>
      <cdr:x>0.9852</cdr:x>
      <cdr:y>0.09296</cdr:y>
    </cdr:to>
    <cdr:sp macro="" textlink="">
      <cdr:nvSpPr>
        <cdr:cNvPr id="2" name="CaixaDeTexto 1">
          <a:extLst xmlns:a="http://schemas.openxmlformats.org/drawingml/2006/main">
            <a:ext uri="{FF2B5EF4-FFF2-40B4-BE49-F238E27FC236}">
              <a16:creationId xmlns:a16="http://schemas.microsoft.com/office/drawing/2014/main" id="{E0392181-C48B-4362-A04F-6085C72C9ECF}"/>
            </a:ext>
          </a:extLst>
        </cdr:cNvPr>
        <cdr:cNvSpPr txBox="1"/>
      </cdr:nvSpPr>
      <cdr:spPr>
        <a:xfrm xmlns:a="http://schemas.openxmlformats.org/drawingml/2006/main">
          <a:off x="71500" y="65125"/>
          <a:ext cx="4688080" cy="2486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100" b="1" baseline="0">
              <a:latin typeface="Calibri" panose="020F0502020204030204" pitchFamily="34" charset="0"/>
              <a:cs typeface="Calibri" panose="020F0502020204030204" pitchFamily="34" charset="0"/>
            </a:rPr>
            <a:t>Pergunta "Você é a favor da norma?"</a:t>
          </a:r>
          <a:endParaRPr lang="pt-BR" sz="1100" b="1">
            <a:latin typeface="Calibri" panose="020F0502020204030204" pitchFamily="34" charset="0"/>
            <a:cs typeface="Calibri" panose="020F0502020204030204"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0.23693</cdr:x>
      <cdr:y>0.02326</cdr:y>
    </cdr:from>
    <cdr:to>
      <cdr:x>0.75958</cdr:x>
      <cdr:y>0.10465</cdr:y>
    </cdr:to>
    <cdr:sp macro="" textlink="">
      <cdr:nvSpPr>
        <cdr:cNvPr id="2" name="CaixaDeTexto 1">
          <a:extLst xmlns:a="http://schemas.openxmlformats.org/drawingml/2006/main">
            <a:ext uri="{FF2B5EF4-FFF2-40B4-BE49-F238E27FC236}">
              <a16:creationId xmlns:a16="http://schemas.microsoft.com/office/drawing/2014/main" id="{B1496543-4E3A-4AF1-8D0E-2D97B40DAB3A}"/>
            </a:ext>
          </a:extLst>
        </cdr:cNvPr>
        <cdr:cNvSpPr txBox="1"/>
      </cdr:nvSpPr>
      <cdr:spPr>
        <a:xfrm xmlns:a="http://schemas.openxmlformats.org/drawingml/2006/main">
          <a:off x="1036320" y="76200"/>
          <a:ext cx="228600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1100" b="1" baseline="0">
              <a:latin typeface="Calibri" panose="020F0502020204030204" pitchFamily="34" charset="0"/>
              <a:cs typeface="Calibri" panose="020F0502020204030204" pitchFamily="34" charset="0"/>
            </a:rPr>
            <a:t>Perfis dos participantes</a:t>
          </a:r>
          <a:endParaRPr lang="pt-BR" sz="1100" b="1">
            <a:latin typeface="Calibri" panose="020F0502020204030204" pitchFamily="34" charset="0"/>
            <a:cs typeface="Calibri" panose="020F050202020403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0.01533</cdr:x>
      <cdr:y>0.00801</cdr:y>
    </cdr:from>
    <cdr:to>
      <cdr:x>0.98978</cdr:x>
      <cdr:y>0.08772</cdr:y>
    </cdr:to>
    <cdr:sp macro="" textlink="">
      <cdr:nvSpPr>
        <cdr:cNvPr id="2" name="CaixaDeTexto 1">
          <a:extLst xmlns:a="http://schemas.openxmlformats.org/drawingml/2006/main">
            <a:ext uri="{FF2B5EF4-FFF2-40B4-BE49-F238E27FC236}">
              <a16:creationId xmlns:a16="http://schemas.microsoft.com/office/drawing/2014/main" id="{A21E69E2-18A9-4BF4-9E59-EE8F050023CD}"/>
            </a:ext>
          </a:extLst>
        </cdr:cNvPr>
        <cdr:cNvSpPr txBox="1"/>
      </cdr:nvSpPr>
      <cdr:spPr>
        <a:xfrm xmlns:a="http://schemas.openxmlformats.org/drawingml/2006/main">
          <a:off x="68580" y="29267"/>
          <a:ext cx="4358640" cy="2912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pt-BR" sz="1100" b="1" baseline="0">
              <a:latin typeface="Calibri" panose="020F0502020204030204" pitchFamily="34" charset="0"/>
              <a:cs typeface="Calibri" panose="020F0502020204030204" pitchFamily="34" charset="0"/>
            </a:rPr>
            <a:t>Pergunta "A proposta de norma possui impactos?"</a:t>
          </a:r>
          <a:endParaRPr lang="pt-BR" sz="1100" b="1">
            <a:latin typeface="Calibri" panose="020F0502020204030204" pitchFamily="34" charset="0"/>
            <a:cs typeface="Calibri" panose="020F050202020403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0.02492</cdr:x>
      <cdr:y>0.07453</cdr:y>
    </cdr:from>
    <cdr:to>
      <cdr:x>0.36221</cdr:x>
      <cdr:y>0.19598</cdr:y>
    </cdr:to>
    <cdr:sp macro="" textlink="">
      <cdr:nvSpPr>
        <cdr:cNvPr id="2" name="CaixaDeTexto 1">
          <a:extLst xmlns:a="http://schemas.openxmlformats.org/drawingml/2006/main">
            <a:ext uri="{FF2B5EF4-FFF2-40B4-BE49-F238E27FC236}">
              <a16:creationId xmlns:a16="http://schemas.microsoft.com/office/drawing/2014/main" id="{8E184567-C728-4DA7-96E3-72562A28CEB4}"/>
            </a:ext>
          </a:extLst>
        </cdr:cNvPr>
        <cdr:cNvSpPr txBox="1"/>
      </cdr:nvSpPr>
      <cdr:spPr>
        <a:xfrm xmlns:a="http://schemas.openxmlformats.org/drawingml/2006/main">
          <a:off x="149634" y="226032"/>
          <a:ext cx="2025278" cy="36832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pt-BR" sz="1100" b="1" baseline="0">
              <a:latin typeface="Calibri" panose="020F0502020204030204" pitchFamily="34" charset="0"/>
              <a:cs typeface="Calibri" panose="020F0502020204030204" pitchFamily="34" charset="0"/>
            </a:rPr>
            <a:t>                                           N = 74</a:t>
          </a:r>
        </a:p>
      </cdr:txBody>
    </cdr:sp>
  </cdr:relSizeAnchor>
</c:userShapes>
</file>

<file path=xl/drawings/drawing9.xml><?xml version="1.0" encoding="utf-8"?>
<xdr:wsDr xmlns:xdr="http://schemas.openxmlformats.org/drawingml/2006/spreadsheetDrawing" xmlns:a="http://schemas.openxmlformats.org/drawingml/2006/main">
  <xdr:twoCellAnchor>
    <xdr:from>
      <xdr:col>5</xdr:col>
      <xdr:colOff>563880</xdr:colOff>
      <xdr:row>1</xdr:row>
      <xdr:rowOff>137160</xdr:rowOff>
    </xdr:from>
    <xdr:to>
      <xdr:col>10</xdr:col>
      <xdr:colOff>506094</xdr:colOff>
      <xdr:row>36</xdr:row>
      <xdr:rowOff>37429</xdr:rowOff>
    </xdr:to>
    <xdr:sp macro="" textlink="">
      <xdr:nvSpPr>
        <xdr:cNvPr id="2" name="Caixa de texto 1595" descr="Double-click done when item has been packed or repacked.&#10;&#10;TIPS&#10;Pack light&#10;Try rolling clothes instead of folding for less wrinkles&#10;Wrap shoes in plastic bags to avoid marking clothes&#10;Pack fragile items in the interior of luggage&#10;Pack day items separately&#10;Take fewer clothes if you will have laundry services available&#10;Consider purchasing toiletries when you arrive at your destination&#10;Leave itinerary with someone at home" title="Packing Tips">
          <a:extLst>
            <a:ext uri="{FF2B5EF4-FFF2-40B4-BE49-F238E27FC236}">
              <a16:creationId xmlns:a16="http://schemas.microsoft.com/office/drawing/2014/main" id="{00000000-0008-0000-0C00-000002000000}"/>
            </a:ext>
          </a:extLst>
        </xdr:cNvPr>
        <xdr:cNvSpPr txBox="1"/>
      </xdr:nvSpPr>
      <xdr:spPr>
        <a:xfrm rot="10800000" flipV="1">
          <a:off x="3611880" y="312420"/>
          <a:ext cx="2990214" cy="6034369"/>
        </a:xfrm>
        <a:prstGeom prst="rect">
          <a:avLst/>
        </a:prstGeom>
        <a:no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wrap="square" lIns="0" tIns="0" rIns="0" bIns="0" rtlCol="0" anchor="ctr">
          <a:noAutofit/>
        </a:bodyPr>
        <a:lstStyle/>
        <a:p>
          <a:pPr algn="ctr" rtl="0"/>
          <a:r>
            <a:rPr lang="pt-br" sz="1600" baseline="0">
              <a:solidFill>
                <a:schemeClr val="accent1">
                  <a:lumMod val="50000"/>
                </a:schemeClr>
              </a:solidFill>
              <a:latin typeface="+mj-lt"/>
              <a:cs typeface="Arial" pitchFamily="34" charset="0"/>
            </a:rPr>
            <a:t>INSTRUÇÕES</a:t>
          </a:r>
        </a:p>
        <a:p>
          <a:pPr algn="ctr" rtl="0"/>
          <a:endParaRPr lang="pt-br" sz="1400" baseline="0">
            <a:solidFill>
              <a:schemeClr val="accent1">
                <a:lumMod val="50000"/>
              </a:schemeClr>
            </a:solidFill>
            <a:latin typeface="+mn-lt"/>
            <a:cs typeface="Arial" pitchFamily="34" charset="0"/>
          </a:endParaRPr>
        </a:p>
        <a:p>
          <a:pPr algn="ctr" rtl="0"/>
          <a:r>
            <a:rPr lang="pt-br" sz="1400" baseline="0">
              <a:solidFill>
                <a:schemeClr val="accent1">
                  <a:lumMod val="50000"/>
                </a:schemeClr>
              </a:solidFill>
              <a:latin typeface="+mn-lt"/>
              <a:cs typeface="Arial" pitchFamily="34" charset="0"/>
            </a:rPr>
            <a:t>No quadro "Selecione o dispositivo" clique no artigo ou tópico para iniciar a análise. </a:t>
          </a:r>
        </a:p>
        <a:p>
          <a:pPr algn="ctr" rtl="0"/>
          <a:endParaRPr lang="pt-BR" sz="1400" baseline="0">
            <a:solidFill>
              <a:schemeClr val="accent1">
                <a:lumMod val="50000"/>
              </a:schemeClr>
            </a:solidFill>
            <a:latin typeface="+mn-lt"/>
            <a:cs typeface="Arial" pitchFamily="34" charset="0"/>
          </a:endParaRPr>
        </a:p>
        <a:p>
          <a:pPr algn="ctr" rtl="0"/>
          <a:r>
            <a:rPr lang="pt-BR" sz="1400" baseline="0">
              <a:solidFill>
                <a:schemeClr val="accent1">
                  <a:lumMod val="50000"/>
                </a:schemeClr>
              </a:solidFill>
              <a:latin typeface="+mn-lt"/>
              <a:cs typeface="Arial" pitchFamily="34" charset="0"/>
            </a:rPr>
            <a:t>Caso precise filtrar vários artigos ao mesmo tempo, clique em</a:t>
          </a:r>
        </a:p>
        <a:p>
          <a:pPr algn="ctr" rtl="0"/>
          <a:endParaRPr lang="pt-br" sz="1400" baseline="0">
            <a:solidFill>
              <a:schemeClr val="accent1">
                <a:lumMod val="50000"/>
              </a:schemeClr>
            </a:solidFill>
            <a:latin typeface="+mn-lt"/>
            <a:cs typeface="Arial" pitchFamily="34" charset="0"/>
          </a:endParaRPr>
        </a:p>
        <a:p>
          <a:pPr algn="ctr" rtl="0"/>
          <a:r>
            <a:rPr lang="pt-BR" sz="1400" baseline="0">
              <a:solidFill>
                <a:schemeClr val="accent1">
                  <a:lumMod val="50000"/>
                </a:schemeClr>
              </a:solidFill>
              <a:latin typeface="+mn-lt"/>
              <a:cs typeface="Arial" pitchFamily="34" charset="0"/>
            </a:rPr>
            <a:t>Aperte           para retirar todos os filtros simultaneamente.</a:t>
          </a:r>
          <a:r>
            <a:rPr lang="en-US" sz="1400" baseline="0">
              <a:solidFill>
                <a:schemeClr val="accent1">
                  <a:lumMod val="50000"/>
                </a:schemeClr>
              </a:solidFill>
              <a:latin typeface="+mn-lt"/>
              <a:cs typeface="Arial" pitchFamily="34" charset="0"/>
            </a:rPr>
            <a:t>      </a:t>
          </a:r>
        </a:p>
        <a:p>
          <a:pPr algn="l" rtl="0"/>
          <a:endParaRPr lang="en-US" sz="1400" baseline="0">
            <a:solidFill>
              <a:schemeClr val="accent1">
                <a:lumMod val="50000"/>
              </a:schemeClr>
            </a:solidFill>
            <a:latin typeface="+mn-lt"/>
            <a:cs typeface="Arial" pitchFamily="34" charset="0"/>
          </a:endParaRPr>
        </a:p>
        <a:p>
          <a:pPr algn="l" rtl="0"/>
          <a:endParaRPr lang="en-US" sz="1400" baseline="0">
            <a:solidFill>
              <a:schemeClr val="accent1">
                <a:lumMod val="50000"/>
              </a:schemeClr>
            </a:solidFill>
            <a:latin typeface="+mn-lt"/>
            <a:cs typeface="Arial" pitchFamily="34" charset="0"/>
          </a:endParaRPr>
        </a:p>
        <a:p>
          <a:pPr algn="ctr" rtl="0">
            <a:spcAft>
              <a:spcPts val="400"/>
            </a:spcAft>
          </a:pPr>
          <a:r>
            <a:rPr lang="pt-br" sz="1400" b="1" spc="0" baseline="0">
              <a:solidFill>
                <a:schemeClr val="accent1">
                  <a:lumMod val="50000"/>
                </a:schemeClr>
              </a:solidFill>
              <a:latin typeface="+mj-lt"/>
              <a:cs typeface="Arial" pitchFamily="34" charset="0"/>
            </a:rPr>
            <a:t>DICAS</a:t>
          </a:r>
        </a:p>
        <a:p>
          <a:pPr algn="ctr" rtl="0">
            <a:spcAft>
              <a:spcPts val="400"/>
            </a:spcAft>
          </a:pPr>
          <a:endParaRPr lang="pt-br" sz="1400" b="1" spc="0" baseline="0">
            <a:solidFill>
              <a:schemeClr val="accent1">
                <a:lumMod val="50000"/>
              </a:schemeClr>
            </a:solidFill>
            <a:latin typeface="+mj-lt"/>
            <a:cs typeface="Arial" pitchFamily="34" charset="0"/>
          </a:endParaRPr>
        </a:p>
        <a:p>
          <a:pPr marL="285750" indent="-285750" algn="l" rtl="0">
            <a:buFont typeface="Arial" panose="020B0604020202020204" pitchFamily="34" charset="0"/>
            <a:buChar char="•"/>
          </a:pPr>
          <a:r>
            <a:rPr lang="en-US" sz="1400" baseline="0">
              <a:solidFill>
                <a:schemeClr val="accent1">
                  <a:lumMod val="50000"/>
                </a:schemeClr>
              </a:solidFill>
              <a:latin typeface="+mn-lt"/>
              <a:cs typeface="Arial" pitchFamily="34" charset="0"/>
            </a:rPr>
            <a:t>Quando concluir a análise de cada dispositivo, você poderá marcá-lo na coluna "</a:t>
          </a:r>
          <a:r>
            <a:rPr lang="en-US" sz="1400" b="1" baseline="0">
              <a:solidFill>
                <a:schemeClr val="accent1">
                  <a:lumMod val="50000"/>
                </a:schemeClr>
              </a:solidFill>
              <a:latin typeface="+mn-lt"/>
              <a:cs typeface="Arial" pitchFamily="34" charset="0"/>
            </a:rPr>
            <a:t>Concluído</a:t>
          </a:r>
          <a:r>
            <a:rPr lang="en-US" sz="1400" baseline="0">
              <a:solidFill>
                <a:schemeClr val="accent1">
                  <a:lumMod val="50000"/>
                </a:schemeClr>
              </a:solidFill>
              <a:latin typeface="+mn-lt"/>
              <a:cs typeface="Arial" pitchFamily="34" charset="0"/>
            </a:rPr>
            <a:t>" clicando duas vezes na célula correspondente a qual foi analisada. </a:t>
          </a:r>
        </a:p>
        <a:p>
          <a:pPr marL="285750" indent="-285750" algn="l" rtl="0">
            <a:buFont typeface="Arial" panose="020B0604020202020204" pitchFamily="34" charset="0"/>
            <a:buChar char="•"/>
          </a:pPr>
          <a:endParaRPr lang="en-US" sz="1400" baseline="0">
            <a:solidFill>
              <a:schemeClr val="accent1">
                <a:lumMod val="50000"/>
              </a:schemeClr>
            </a:solidFill>
            <a:latin typeface="+mn-lt"/>
            <a:cs typeface="Arial" pitchFamily="34" charset="0"/>
          </a:endParaRPr>
        </a:p>
        <a:p>
          <a:pPr marL="285750" indent="-285750" algn="l" rtl="0">
            <a:buFont typeface="Arial" panose="020B0604020202020204" pitchFamily="34" charset="0"/>
            <a:buChar char="•"/>
          </a:pPr>
          <a:r>
            <a:rPr lang="en-US" sz="1400" baseline="0">
              <a:solidFill>
                <a:schemeClr val="accent1">
                  <a:lumMod val="50000"/>
                </a:schemeClr>
              </a:solidFill>
              <a:latin typeface="+mn-lt"/>
              <a:cs typeface="Arial" pitchFamily="34" charset="0"/>
            </a:rPr>
            <a:t>Para limpar as marcações na coluna "Concluído", utilize o botão "</a:t>
          </a:r>
          <a:r>
            <a:rPr lang="en-US" sz="1400" b="1" baseline="0">
              <a:solidFill>
                <a:schemeClr val="accent1">
                  <a:lumMod val="50000"/>
                </a:schemeClr>
              </a:solidFill>
              <a:latin typeface="+mn-lt"/>
              <a:cs typeface="Arial" pitchFamily="34" charset="0"/>
            </a:rPr>
            <a:t>Limpar lista de verificação</a:t>
          </a:r>
          <a:r>
            <a:rPr lang="en-US" sz="1400" baseline="0">
              <a:solidFill>
                <a:schemeClr val="accent1">
                  <a:lumMod val="50000"/>
                </a:schemeClr>
              </a:solidFill>
              <a:latin typeface="+mn-lt"/>
              <a:cs typeface="Arial" pitchFamily="34" charset="0"/>
            </a:rPr>
            <a:t>" que fica na parte superior desta planilha.</a:t>
          </a:r>
        </a:p>
        <a:p>
          <a:pPr algn="l" rtl="0"/>
          <a:r>
            <a:rPr lang="en-US" sz="1400" baseline="0">
              <a:solidFill>
                <a:schemeClr val="accent1">
                  <a:lumMod val="50000"/>
                </a:schemeClr>
              </a:solidFill>
              <a:latin typeface="+mn-lt"/>
              <a:cs typeface="Arial" pitchFamily="34" charset="0"/>
            </a:rPr>
            <a:t>        </a:t>
          </a:r>
        </a:p>
        <a:p>
          <a:pPr algn="l" rtl="0"/>
          <a:r>
            <a:rPr lang="en-US" sz="1400" baseline="0">
              <a:solidFill>
                <a:schemeClr val="accent1">
                  <a:lumMod val="50000"/>
                </a:schemeClr>
              </a:solidFill>
              <a:latin typeface="+mn-lt"/>
              <a:cs typeface="Arial" pitchFamily="34" charset="0"/>
            </a:rPr>
            <a:t>       </a:t>
          </a:r>
        </a:p>
      </xdr:txBody>
    </xdr:sp>
    <xdr:clientData/>
  </xdr:twoCellAnchor>
  <xdr:twoCellAnchor>
    <xdr:from>
      <xdr:col>6</xdr:col>
      <xdr:colOff>548369</xdr:colOff>
      <xdr:row>12</xdr:row>
      <xdr:rowOff>53340</xdr:rowOff>
    </xdr:from>
    <xdr:to>
      <xdr:col>7</xdr:col>
      <xdr:colOff>255047</xdr:colOff>
      <xdr:row>13</xdr:row>
      <xdr:rowOff>173140</xdr:rowOff>
    </xdr:to>
    <xdr:pic>
      <xdr:nvPicPr>
        <xdr:cNvPr id="3" name="Imagem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rot="10800000" flipH="1" flipV="1">
          <a:off x="4205969" y="2156460"/>
          <a:ext cx="316278" cy="295060"/>
        </a:xfrm>
        <a:prstGeom prst="rect">
          <a:avLst/>
        </a:prstGeom>
      </xdr:spPr>
    </xdr:pic>
    <xdr:clientData/>
  </xdr:twoCellAnchor>
  <xdr:twoCellAnchor>
    <xdr:from>
      <xdr:col>10</xdr:col>
      <xdr:colOff>7620</xdr:colOff>
      <xdr:row>10</xdr:row>
      <xdr:rowOff>51066</xdr:rowOff>
    </xdr:from>
    <xdr:to>
      <xdr:col>10</xdr:col>
      <xdr:colOff>323327</xdr:colOff>
      <xdr:row>11</xdr:row>
      <xdr:rowOff>170007</xdr:rowOff>
    </xdr:to>
    <xdr:pic>
      <xdr:nvPicPr>
        <xdr:cNvPr id="4" name="Imagem 3">
          <a:extLst>
            <a:ext uri="{FF2B5EF4-FFF2-40B4-BE49-F238E27FC236}">
              <a16:creationId xmlns:a16="http://schemas.microsoft.com/office/drawing/2014/main" id="{00000000-0008-0000-0C00-000004000000}"/>
            </a:ext>
          </a:extLst>
        </xdr:cNvPr>
        <xdr:cNvPicPr>
          <a:picLocks/>
        </xdr:cNvPicPr>
      </xdr:nvPicPr>
      <xdr:blipFill>
        <a:blip xmlns:r="http://schemas.openxmlformats.org/officeDocument/2006/relationships" r:embed="rId2"/>
        <a:stretch>
          <a:fillRect/>
        </a:stretch>
      </xdr:blipFill>
      <xdr:spPr>
        <a:xfrm rot="10800000" flipH="1" flipV="1">
          <a:off x="6103620" y="1803666"/>
          <a:ext cx="315707" cy="2942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apper\AppData\Local\Microsoft\Olk\Attachments\ooa-a9483e7e-12eb-44c2-bf32-2a0def384084\b2da5ee15ea5481e1017994020ff661cfb31aeba7f01c123c32fa525f6e5ffdd\40489271a81e2f52e9d0d702ccac00279bede934f1def698ca0073fe7d8.xlsx" TargetMode="External"/><Relationship Id="rId2" Type="http://schemas.microsoft.com/office/2019/04/relationships/externalLinkLongPath" Target="/Users/apper/AppData/Local/Microsoft/Olk/Attachments/ooa-a9483e7e-12eb-44c2-bf32-2a0def384084/b2da5ee15ea5481e1017994020ff661cfb31aeba7f01c123c32fa525f6e5ffdd/40489271a81e2f52e9d0d702ccac00279bede934f1def698ca0073fe7d8.xlsx?7B11E146" TargetMode="External"/><Relationship Id="rId1" Type="http://schemas.openxmlformats.org/officeDocument/2006/relationships/externalLinkPath" Target="file:///\\7B11E146\40489271a81e2f52e9d0d702ccac00279bede934f1def698ca0073fe7d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ribuições por dispositivos"/>
      <sheetName val="Contribuições por pessoa"/>
      <sheetName val="Relato dos participantes"/>
      <sheetName val="Dashboard"/>
      <sheetName val=" Gráficos e Tabelas"/>
      <sheetName val="Dados_TD"/>
      <sheetName val="Dados Dash"/>
      <sheetName val="Lista suspensa"/>
      <sheetName val="Planilha2"/>
    </sheetNames>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ário do Windows" refreshedDate="45470.671778587966" createdVersion="6" refreshedVersion="8" minRefreshableVersion="3" recordCount="24" xr:uid="{57574525-9995-42F9-A879-D4DB01B49D8D}">
  <cacheSource type="worksheet">
    <worksheetSource name="Dados_tabelas"/>
  </cacheSource>
  <cacheFields count="6">
    <cacheField name="Sua contribuição será feita em nome de uma pessoa física ou uma pessoa jurídica?" numFmtId="0">
      <sharedItems containsMixedTypes="1" containsNumber="1" containsInteger="1" minValue="0" maxValue="0" count="3">
        <s v="Pessoa Física"/>
        <s v="Pessoa Jurídica"/>
        <n v="0" u="1"/>
      </sharedItems>
    </cacheField>
    <cacheField name="Qual desses segmentos você se identifica?" numFmtId="0">
      <sharedItems containsMixedTypes="1" containsNumber="1" containsInteger="1" minValue="0" maxValue="0" count="7">
        <s v="Outros"/>
        <s v="Cidadão ou consumidor"/>
        <s v="Profissional de saúde"/>
        <s v="Setor regulado: empresa ou entidade representativa"/>
        <s v="Outro"/>
        <s v="Entidade de defesa do consumidor ou associação de pacientes"/>
        <n v="0" u="1"/>
      </sharedItems>
    </cacheField>
    <cacheField name="Você é a favor desta proposta de norma?" numFmtId="0">
      <sharedItems containsMixedTypes="1" containsNumber="1" containsInteger="1" minValue="0" maxValue="0" count="4">
        <s v="Sim"/>
        <s v="Não responderam"/>
        <s v="Tenho outra opinião"/>
        <n v="0" u="1"/>
      </sharedItems>
    </cacheField>
    <cacheField name="Você considera que a proposta de norma possui impactos" numFmtId="0">
      <sharedItems containsBlank="1" count="4">
        <s v="Negativos"/>
        <s v="Positivos"/>
        <s v="Positivos e negativos"/>
        <m u="1"/>
      </sharedItems>
    </cacheField>
    <cacheField name="Onde você está?" numFmtId="0">
      <sharedItems/>
    </cacheField>
    <cacheField name="Em qual desses segmentos você se identifica como setor regulado?" numFmtId="0">
      <sharedItems containsBlank="1"/>
    </cacheField>
  </cacheFields>
  <extLst>
    <ext xmlns:x14="http://schemas.microsoft.com/office/spreadsheetml/2009/9/main" uri="{725AE2AE-9491-48be-B2B4-4EB974FC3084}">
      <x14:pivotCacheDefinition pivotCacheId="19698252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
  <r>
    <x v="0"/>
    <x v="0"/>
    <x v="0"/>
    <x v="0"/>
    <s v="Nacional"/>
    <m/>
  </r>
  <r>
    <x v="0"/>
    <x v="1"/>
    <x v="0"/>
    <x v="1"/>
    <s v="Nacional"/>
    <m/>
  </r>
  <r>
    <x v="0"/>
    <x v="1"/>
    <x v="0"/>
    <x v="1"/>
    <s v="Nacional"/>
    <m/>
  </r>
  <r>
    <x v="0"/>
    <x v="2"/>
    <x v="0"/>
    <x v="1"/>
    <s v="Nacional"/>
    <m/>
  </r>
  <r>
    <x v="0"/>
    <x v="2"/>
    <x v="0"/>
    <x v="1"/>
    <s v="Nacional"/>
    <m/>
  </r>
  <r>
    <x v="0"/>
    <x v="2"/>
    <x v="0"/>
    <x v="1"/>
    <s v="Nacional"/>
    <m/>
  </r>
  <r>
    <x v="1"/>
    <x v="3"/>
    <x v="1"/>
    <x v="1"/>
    <s v="Nacional"/>
    <s v="Empresa"/>
  </r>
  <r>
    <x v="0"/>
    <x v="2"/>
    <x v="2"/>
    <x v="2"/>
    <s v="Nacional"/>
    <m/>
  </r>
  <r>
    <x v="0"/>
    <x v="2"/>
    <x v="0"/>
    <x v="1"/>
    <s v="Nacional"/>
    <m/>
  </r>
  <r>
    <x v="1"/>
    <x v="4"/>
    <x v="1"/>
    <x v="1"/>
    <s v="Nacional"/>
    <m/>
  </r>
  <r>
    <x v="0"/>
    <x v="0"/>
    <x v="0"/>
    <x v="1"/>
    <s v="Nacional"/>
    <m/>
  </r>
  <r>
    <x v="1"/>
    <x v="5"/>
    <x v="1"/>
    <x v="2"/>
    <s v="Nacional"/>
    <m/>
  </r>
  <r>
    <x v="1"/>
    <x v="3"/>
    <x v="0"/>
    <x v="1"/>
    <s v="Nacional"/>
    <s v="Entidade representativa do setor regulado"/>
  </r>
  <r>
    <x v="1"/>
    <x v="3"/>
    <x v="1"/>
    <x v="1"/>
    <s v="Nacional"/>
    <s v="Entidade representativa do setor regulado"/>
  </r>
  <r>
    <x v="0"/>
    <x v="1"/>
    <x v="1"/>
    <x v="2"/>
    <s v="Nacional"/>
    <m/>
  </r>
  <r>
    <x v="1"/>
    <x v="3"/>
    <x v="1"/>
    <x v="2"/>
    <s v="Nacional"/>
    <s v="Entidade representativa do setor regulado"/>
  </r>
  <r>
    <x v="1"/>
    <x v="3"/>
    <x v="0"/>
    <x v="2"/>
    <s v="Nacional"/>
    <s v="Empresa"/>
  </r>
  <r>
    <x v="1"/>
    <x v="3"/>
    <x v="1"/>
    <x v="1"/>
    <s v="Nacional"/>
    <s v="Empresa"/>
  </r>
  <r>
    <x v="0"/>
    <x v="2"/>
    <x v="0"/>
    <x v="2"/>
    <s v="Nacional"/>
    <m/>
  </r>
  <r>
    <x v="1"/>
    <x v="4"/>
    <x v="0"/>
    <x v="0"/>
    <s v="Nacional"/>
    <m/>
  </r>
  <r>
    <x v="1"/>
    <x v="3"/>
    <x v="0"/>
    <x v="1"/>
    <s v="Nacional"/>
    <s v="Empresa"/>
  </r>
  <r>
    <x v="1"/>
    <x v="3"/>
    <x v="0"/>
    <x v="1"/>
    <s v="Nacional"/>
    <s v="Empresa"/>
  </r>
  <r>
    <x v="1"/>
    <x v="3"/>
    <x v="1"/>
    <x v="1"/>
    <s v="Nacional"/>
    <s v="Empresa"/>
  </r>
  <r>
    <x v="0"/>
    <x v="1"/>
    <x v="1"/>
    <x v="2"/>
    <s v="Nacional"/>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609C424-E31F-4086-9D0B-AAB5E993BA8C}" name="Tabela dinâmica16" cacheId="1" applyNumberFormats="0" applyBorderFormats="0" applyFontFormats="0" applyPatternFormats="0" applyAlignmentFormats="0" applyWidthHeightFormats="1" dataCaption="Valores" updatedVersion="8" minRefreshableVersion="3" showDataTips="0" useAutoFormatting="1" itemPrintTitles="1" createdVersion="6" indent="0" showHeaders="0" outline="1" outlineData="1" multipleFieldFilters="0" chartFormat="2" rowHeaderCaption="Você é a favor dessa norma?" colHeaderCaption="Nº">
  <location ref="D39:H49" firstHeaderRow="1" firstDataRow="2" firstDataCol="1"/>
  <pivotFields count="6">
    <pivotField axis="axisRow" showAll="0">
      <items count="4">
        <item m="1" x="2"/>
        <item x="0"/>
        <item x="1"/>
        <item t="default"/>
      </items>
    </pivotField>
    <pivotField axis="axisRow" showAll="0">
      <items count="8">
        <item m="1" x="6"/>
        <item x="0"/>
        <item x="1"/>
        <item x="2"/>
        <item x="3"/>
        <item x="4"/>
        <item x="5"/>
        <item t="default"/>
      </items>
    </pivotField>
    <pivotField axis="axisCol" dataField="1" showAll="0">
      <items count="5">
        <item m="1" x="3"/>
        <item x="0"/>
        <item x="1"/>
        <item x="2"/>
        <item t="default"/>
      </items>
    </pivotField>
    <pivotField showAll="0"/>
    <pivotField showAll="0"/>
    <pivotField showAll="0"/>
  </pivotFields>
  <rowFields count="2">
    <field x="0"/>
    <field x="1"/>
  </rowFields>
  <rowItems count="9">
    <i>
      <x v="1"/>
    </i>
    <i r="1">
      <x v="1"/>
    </i>
    <i r="1">
      <x v="2"/>
    </i>
    <i r="1">
      <x v="3"/>
    </i>
    <i>
      <x v="2"/>
    </i>
    <i r="1">
      <x v="4"/>
    </i>
    <i r="1">
      <x v="5"/>
    </i>
    <i r="1">
      <x v="6"/>
    </i>
    <i t="grand">
      <x/>
    </i>
  </rowItems>
  <colFields count="1">
    <field x="2"/>
  </colFields>
  <colItems count="4">
    <i>
      <x v="1"/>
    </i>
    <i>
      <x v="2"/>
    </i>
    <i>
      <x v="3"/>
    </i>
    <i t="grand">
      <x/>
    </i>
  </colItems>
  <dataFields count="1">
    <dataField name="Voce é a favor da norma?" fld="2" subtotal="count" baseField="0" baseItem="0"/>
  </dataFields>
  <formats count="23">
    <format dxfId="40">
      <pivotArea outline="0" collapsedLevelsAreSubtotals="1" fieldPosition="0"/>
    </format>
    <format dxfId="39">
      <pivotArea field="0" type="button" dataOnly="0" labelOnly="1" outline="0" axis="axisRow" fieldPosition="0"/>
    </format>
    <format dxfId="38">
      <pivotArea dataOnly="0" labelOnly="1" fieldPosition="0">
        <references count="1">
          <reference field="0" count="0"/>
        </references>
      </pivotArea>
    </format>
    <format dxfId="37">
      <pivotArea dataOnly="0" labelOnly="1" grandRow="1" outline="0" fieldPosition="0"/>
    </format>
    <format dxfId="36">
      <pivotArea dataOnly="0" labelOnly="1" fieldPosition="0">
        <references count="1">
          <reference field="2" count="0"/>
        </references>
      </pivotArea>
    </format>
    <format dxfId="35">
      <pivotArea dataOnly="0" labelOnly="1" grandCol="1" outline="0" fieldPosition="0"/>
    </format>
    <format dxfId="34">
      <pivotArea outline="0" collapsedLevelsAreSubtotals="1" fieldPosition="0"/>
    </format>
    <format dxfId="33">
      <pivotArea dataOnly="0" labelOnly="1" fieldPosition="0">
        <references count="1">
          <reference field="2" count="0"/>
        </references>
      </pivotArea>
    </format>
    <format dxfId="32">
      <pivotArea dataOnly="0" labelOnly="1" grandCol="1" outline="0" fieldPosition="0"/>
    </format>
    <format dxfId="31">
      <pivotArea field="0" type="button" dataOnly="0" labelOnly="1" outline="0" axis="axisRow" fieldPosition="0"/>
    </format>
    <format dxfId="30">
      <pivotArea dataOnly="0" labelOnly="1" fieldPosition="0">
        <references count="1">
          <reference field="0" count="0"/>
        </references>
      </pivotArea>
    </format>
    <format dxfId="29">
      <pivotArea dataOnly="0" labelOnly="1" grandRow="1" outline="0" fieldPosition="0"/>
    </format>
    <format dxfId="28">
      <pivotArea dataOnly="0" labelOnly="1" grandCol="1" outline="0" fieldPosition="0"/>
    </format>
    <format dxfId="27">
      <pivotArea dataOnly="0" grandCol="1" outline="0" fieldPosition="0"/>
    </format>
    <format dxfId="26">
      <pivotArea type="all" dataOnly="0" outline="0" fieldPosition="0"/>
    </format>
    <format dxfId="25">
      <pivotArea dataOnly="0" labelOnly="1" fieldPosition="0">
        <references count="1">
          <reference field="2" count="0"/>
        </references>
      </pivotArea>
    </format>
    <format dxfId="24">
      <pivotArea dataOnly="0" labelOnly="1" grandCol="1" outline="0" fieldPosition="0"/>
    </format>
    <format dxfId="23">
      <pivotArea dataOnly="0" labelOnly="1" grandRow="1" outline="0" fieldPosition="0"/>
    </format>
    <format dxfId="22">
      <pivotArea type="origin" dataOnly="0" labelOnly="1" outline="0" fieldPosition="0"/>
    </format>
    <format dxfId="21">
      <pivotArea dataOnly="0" labelOnly="1" fieldPosition="0">
        <references count="1">
          <reference field="2" count="0"/>
        </references>
      </pivotArea>
    </format>
    <format dxfId="20">
      <pivotArea dataOnly="0" labelOnly="1" grandCol="1" outline="0" fieldPosition="0"/>
    </format>
    <format dxfId="19">
      <pivotArea dataOnly="0" labelOnly="1" fieldPosition="0">
        <references count="1">
          <reference field="0" count="0"/>
        </references>
      </pivotArea>
    </format>
    <format dxfId="18">
      <pivotArea dataOnly="0" labelOnly="1" fieldPosition="0">
        <references count="2">
          <reference field="0" count="0" selected="0"/>
          <reference field="1" count="0"/>
        </references>
      </pivotArea>
    </format>
  </formats>
  <chartFormats count="4">
    <chartFormat chart="1" format="8" series="1">
      <pivotArea type="data" outline="0" fieldPosition="0">
        <references count="2">
          <reference field="4294967294" count="1" selected="0">
            <x v="0"/>
          </reference>
          <reference field="2" count="1" selected="0">
            <x v="0"/>
          </reference>
        </references>
      </pivotArea>
    </chartFormat>
    <chartFormat chart="1" format="13" series="1">
      <pivotArea type="data" outline="0" fieldPosition="0">
        <references count="2">
          <reference field="4294967294" count="1" selected="0">
            <x v="0"/>
          </reference>
          <reference field="2" count="1" selected="0">
            <x v="1"/>
          </reference>
        </references>
      </pivotArea>
    </chartFormat>
    <chartFormat chart="1" format="14" series="1">
      <pivotArea type="data" outline="0" fieldPosition="0">
        <references count="2">
          <reference field="4294967294" count="1" selected="0">
            <x v="0"/>
          </reference>
          <reference field="2" count="1" selected="0">
            <x v="2"/>
          </reference>
        </references>
      </pivotArea>
    </chartFormat>
    <chartFormat chart="1" format="15" series="1">
      <pivotArea type="data" outline="0" fieldPosition="0">
        <references count="2">
          <reference field="4294967294" count="1" selected="0">
            <x v="0"/>
          </reference>
          <reference field="2" count="1" selected="0">
            <x v="3"/>
          </reference>
        </references>
      </pivotArea>
    </chartFormat>
  </chart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4D4B6A8-2BB8-4494-8185-B75568386036}" name="Tabela dinâmica15" cacheId="1" applyNumberFormats="0" applyBorderFormats="0" applyFontFormats="0" applyPatternFormats="0" applyAlignmentFormats="0" applyWidthHeightFormats="1" dataCaption="Valores" updatedVersion="8" minRefreshableVersion="3" useAutoFormatting="1" itemPrintTitles="1" createdVersion="6" indent="0" outline="1" outlineData="1" multipleFieldFilters="0" chartFormat="2" rowHeaderCaption="Perfis dos participantes">
  <location ref="D14:E23" firstHeaderRow="1" firstDataRow="1" firstDataCol="1"/>
  <pivotFields count="6">
    <pivotField axis="axisRow" showAll="0">
      <items count="4">
        <item m="1" x="2"/>
        <item x="0"/>
        <item x="1"/>
        <item t="default"/>
      </items>
    </pivotField>
    <pivotField axis="axisRow" dataField="1" showAll="0">
      <items count="8">
        <item m="1" x="6"/>
        <item x="0"/>
        <item x="1"/>
        <item x="2"/>
        <item x="3"/>
        <item x="4"/>
        <item x="5"/>
        <item t="default"/>
      </items>
    </pivotField>
    <pivotField showAll="0"/>
    <pivotField showAll="0"/>
    <pivotField showAll="0"/>
    <pivotField showAll="0"/>
  </pivotFields>
  <rowFields count="2">
    <field x="0"/>
    <field x="1"/>
  </rowFields>
  <rowItems count="9">
    <i>
      <x v="1"/>
    </i>
    <i r="1">
      <x v="1"/>
    </i>
    <i r="1">
      <x v="2"/>
    </i>
    <i r="1">
      <x v="3"/>
    </i>
    <i>
      <x v="2"/>
    </i>
    <i r="1">
      <x v="4"/>
    </i>
    <i r="1">
      <x v="5"/>
    </i>
    <i r="1">
      <x v="6"/>
    </i>
    <i t="grand">
      <x/>
    </i>
  </rowItems>
  <colItems count="1">
    <i/>
  </colItems>
  <dataFields count="1">
    <dataField name="Nº" fld="1" subtotal="count" baseField="0" baseItem="0"/>
  </dataFields>
  <formats count="15">
    <format dxfId="55">
      <pivotArea type="all" dataOnly="0" outline="0" fieldPosition="0"/>
    </format>
    <format dxfId="54">
      <pivotArea outline="0" collapsedLevelsAreSubtotals="1" fieldPosition="0"/>
    </format>
    <format dxfId="53">
      <pivotArea field="0" type="button" dataOnly="0" labelOnly="1" outline="0" axis="axisRow" fieldPosition="0"/>
    </format>
    <format dxfId="52">
      <pivotArea dataOnly="0" labelOnly="1" fieldPosition="0">
        <references count="1">
          <reference field="0" count="0"/>
        </references>
      </pivotArea>
    </format>
    <format dxfId="51">
      <pivotArea dataOnly="0" labelOnly="1" grandRow="1" outline="0" fieldPosition="0"/>
    </format>
    <format dxfId="50">
      <pivotArea dataOnly="0" labelOnly="1" outline="0" axis="axisValues" fieldPosition="0"/>
    </format>
    <format dxfId="49">
      <pivotArea type="all" dataOnly="0" outline="0" fieldPosition="0"/>
    </format>
    <format dxfId="48">
      <pivotArea outline="0" collapsedLevelsAreSubtotals="1" fieldPosition="0"/>
    </format>
    <format dxfId="47">
      <pivotArea dataOnly="0" labelOnly="1" fieldPosition="0">
        <references count="1">
          <reference field="0" count="0"/>
        </references>
      </pivotArea>
    </format>
    <format dxfId="46">
      <pivotArea dataOnly="0" labelOnly="1" grandRow="1" outline="0" fieldPosition="0"/>
    </format>
    <format dxfId="45">
      <pivotArea field="0" type="button" dataOnly="0" labelOnly="1" outline="0" axis="axisRow" fieldPosition="0"/>
    </format>
    <format dxfId="44">
      <pivotArea dataOnly="0" labelOnly="1" outline="0" axis="axisValues" fieldPosition="0"/>
    </format>
    <format dxfId="43">
      <pivotArea dataOnly="0" labelOnly="1" outline="0" axis="axisValues" fieldPosition="0"/>
    </format>
    <format dxfId="42">
      <pivotArea dataOnly="0" labelOnly="1" fieldPosition="0">
        <references count="1">
          <reference field="0" count="0"/>
        </references>
      </pivotArea>
    </format>
    <format dxfId="41">
      <pivotArea dataOnly="0" labelOnly="1" grandRow="1" outline="0"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C57C946-C882-4C84-8C43-FD8BC73B888F}" name="Tabela dinâmica1" cacheId="1" applyNumberFormats="0" applyBorderFormats="0" applyFontFormats="0" applyPatternFormats="0" applyAlignmentFormats="0" applyWidthHeightFormats="1" dataCaption="Valores" updatedVersion="8" minRefreshableVersion="3" showDataTips="0" useAutoFormatting="1" itemPrintTitles="1" createdVersion="6" indent="0" showHeaders="0" outline="1" outlineData="1" multipleFieldFilters="0" chartFormat="1" colHeaderCaption="Nº">
  <location ref="D64:H74" firstHeaderRow="1" firstDataRow="2" firstDataCol="1"/>
  <pivotFields count="6">
    <pivotField axis="axisRow" showAll="0">
      <items count="4">
        <item m="1" x="2"/>
        <item x="0"/>
        <item x="1"/>
        <item t="default"/>
      </items>
    </pivotField>
    <pivotField axis="axisRow" showAll="0">
      <items count="8">
        <item m="1" x="6"/>
        <item x="0"/>
        <item x="1"/>
        <item x="2"/>
        <item x="3"/>
        <item x="4"/>
        <item x="5"/>
        <item t="default"/>
      </items>
    </pivotField>
    <pivotField showAll="0"/>
    <pivotField axis="axisCol" dataField="1" showAll="0">
      <items count="5">
        <item x="0"/>
        <item x="1"/>
        <item x="2"/>
        <item m="1" x="3"/>
        <item t="default"/>
      </items>
    </pivotField>
    <pivotField showAll="0"/>
    <pivotField showAll="0"/>
  </pivotFields>
  <rowFields count="2">
    <field x="0"/>
    <field x="1"/>
  </rowFields>
  <rowItems count="9">
    <i>
      <x v="1"/>
    </i>
    <i r="1">
      <x v="1"/>
    </i>
    <i r="1">
      <x v="2"/>
    </i>
    <i r="1">
      <x v="3"/>
    </i>
    <i>
      <x v="2"/>
    </i>
    <i r="1">
      <x v="4"/>
    </i>
    <i r="1">
      <x v="5"/>
    </i>
    <i r="1">
      <x v="6"/>
    </i>
    <i t="grand">
      <x/>
    </i>
  </rowItems>
  <colFields count="1">
    <field x="3"/>
  </colFields>
  <colItems count="4">
    <i>
      <x/>
    </i>
    <i>
      <x v="1"/>
    </i>
    <i>
      <x v="2"/>
    </i>
    <i t="grand">
      <x/>
    </i>
  </colItems>
  <dataFields count="1">
    <dataField name="A proposta de norma possui impactos?" fld="3" subtotal="count" baseField="0" baseItem="0"/>
  </dataFields>
  <formats count="27">
    <format dxfId="82">
      <pivotArea outline="0" collapsedLevelsAreSubtotals="1" fieldPosition="0"/>
    </format>
    <format dxfId="81">
      <pivotArea dataOnly="0" labelOnly="1" fieldPosition="0">
        <references count="1">
          <reference field="3" count="1">
            <x v="2"/>
          </reference>
        </references>
      </pivotArea>
    </format>
    <format dxfId="80">
      <pivotArea dataOnly="0" labelOnly="1" grandCol="1" outline="0" fieldPosition="0"/>
    </format>
    <format dxfId="79">
      <pivotArea dataOnly="0" labelOnly="1" fieldPosition="0">
        <references count="1">
          <reference field="3" count="0"/>
        </references>
      </pivotArea>
    </format>
    <format dxfId="78">
      <pivotArea dataOnly="0" labelOnly="1" grandCol="1" outline="0" fieldPosition="0"/>
    </format>
    <format dxfId="77">
      <pivotArea grandCol="1" outline="0" collapsedLevelsAreSubtotals="1" fieldPosition="0"/>
    </format>
    <format dxfId="76">
      <pivotArea dataOnly="0" labelOnly="1" grandCol="1" outline="0" fieldPosition="0"/>
    </format>
    <format dxfId="75">
      <pivotArea type="topRight" dataOnly="0" labelOnly="1" outline="0" offset="C1" fieldPosition="0"/>
    </format>
    <format dxfId="74">
      <pivotArea type="origin" dataOnly="0" labelOnly="1" outline="0" fieldPosition="0"/>
    </format>
    <format dxfId="73">
      <pivotArea type="origin" dataOnly="0" labelOnly="1" outline="0" fieldPosition="0"/>
    </format>
    <format dxfId="72">
      <pivotArea type="origin" dataOnly="0" labelOnly="1" outline="0" fieldPosition="0"/>
    </format>
    <format dxfId="71">
      <pivotArea outline="0" collapsedLevelsAreSubtotals="1" fieldPosition="0"/>
    </format>
    <format dxfId="70">
      <pivotArea dataOnly="0" labelOnly="1" fieldPosition="0">
        <references count="1">
          <reference field="0" count="0"/>
        </references>
      </pivotArea>
    </format>
    <format dxfId="69">
      <pivotArea dataOnly="0" labelOnly="1" grandRow="1" outline="0" fieldPosition="0"/>
    </format>
    <format dxfId="68">
      <pivotArea type="all" dataOnly="0" outline="0" fieldPosition="0"/>
    </format>
    <format dxfId="67">
      <pivotArea outline="0" collapsedLevelsAreSubtotals="1" fieldPosition="0"/>
    </format>
    <format dxfId="66">
      <pivotArea type="origin" dataOnly="0" labelOnly="1" outline="0" fieldPosition="0"/>
    </format>
    <format dxfId="65">
      <pivotArea type="topRight" dataOnly="0" labelOnly="1" outline="0" fieldPosition="0"/>
    </format>
    <format dxfId="64">
      <pivotArea dataOnly="0" labelOnly="1" fieldPosition="0">
        <references count="1">
          <reference field="0" count="0"/>
        </references>
      </pivotArea>
    </format>
    <format dxfId="63">
      <pivotArea dataOnly="0" labelOnly="1" grandRow="1" outline="0" fieldPosition="0"/>
    </format>
    <format dxfId="62">
      <pivotArea dataOnly="0" labelOnly="1" fieldPosition="0">
        <references count="1">
          <reference field="3" count="0"/>
        </references>
      </pivotArea>
    </format>
    <format dxfId="61">
      <pivotArea dataOnly="0" labelOnly="1" grandCol="1" outline="0" fieldPosition="0"/>
    </format>
    <format dxfId="60">
      <pivotArea type="origin" dataOnly="0" labelOnly="1" outline="0" fieldPosition="0"/>
    </format>
    <format dxfId="59">
      <pivotArea dataOnly="0" labelOnly="1" fieldPosition="0">
        <references count="1">
          <reference field="3" count="0"/>
        </references>
      </pivotArea>
    </format>
    <format dxfId="58">
      <pivotArea dataOnly="0" labelOnly="1" grandCol="1" outline="0" fieldPosition="0"/>
    </format>
    <format dxfId="57">
      <pivotArea dataOnly="0" labelOnly="1" fieldPosition="0">
        <references count="1">
          <reference field="0" count="0"/>
        </references>
      </pivotArea>
    </format>
    <format dxfId="56">
      <pivotArea dataOnly="0" labelOnly="1" grandRow="1" outline="0" fieldPosition="0"/>
    </format>
  </formats>
  <chartFormats count="4">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1"/>
          </reference>
        </references>
      </pivotArea>
    </chartFormat>
    <chartFormat chart="0" format="2" series="1">
      <pivotArea type="data" outline="0" fieldPosition="0">
        <references count="2">
          <reference field="4294967294" count="1" selected="0">
            <x v="0"/>
          </reference>
          <reference field="3" count="1" selected="0">
            <x v="2"/>
          </reference>
        </references>
      </pivotArea>
    </chartFormat>
    <chartFormat chart="0" format="6" series="1">
      <pivotArea type="data" outline="0" fieldPosition="0">
        <references count="2">
          <reference field="4294967294" count="1" selected="0">
            <x v="0"/>
          </reference>
          <reference field="3" count="1" selected="0">
            <x v="3"/>
          </reference>
        </references>
      </pivotArea>
    </chartFormat>
  </chart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Qual_desses_segmentos_você_se_identifica?" xr10:uid="{C123E5A1-6CC6-4291-9F28-2AF77252B1CE}" sourceName="Qual desses segmentos você se identifica?">
  <pivotTables>
    <pivotTable tabId="6" name="Tabela dinâmica15"/>
  </pivotTables>
  <data>
    <tabular pivotCacheId="196982521">
      <items count="7">
        <i x="1" s="1"/>
        <i x="5" s="1"/>
        <i x="4" s="1"/>
        <i x="0" s="1"/>
        <i x="2" s="1"/>
        <i x="3" s="1"/>
        <i x="6"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Qual_desses_segmentos_você_se_identifica?1" xr10:uid="{B228BF8B-57F3-422B-AE8F-211E6D4FE690}" sourceName="Qual desses segmentos você se identifica?">
  <pivotTables>
    <pivotTable tabId="6" name="Tabela dinâmica16"/>
  </pivotTables>
  <data>
    <tabular pivotCacheId="196982521">
      <items count="7">
        <i x="1" s="1"/>
        <i x="5" s="1"/>
        <i x="4" s="1"/>
        <i x="0" s="1"/>
        <i x="2" s="1"/>
        <i x="3" s="1"/>
        <i x="6"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Qual_desses_segmentos_você_se_identifica?2" xr10:uid="{C24B39EA-A930-4A0D-A8B4-8FC3F2364791}" sourceName="Qual desses segmentos você se identifica?">
  <pivotTables>
    <pivotTable tabId="6" name="Tabela dinâmica1"/>
  </pivotTables>
  <data>
    <tabular pivotCacheId="196982521">
      <items count="7">
        <i x="1" s="1"/>
        <i x="5" s="1"/>
        <i x="4" s="1"/>
        <i x="0" s="1"/>
        <i x="2" s="1"/>
        <i x="3" s="1"/>
        <i x="6" s="1"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Dispositivos" xr10:uid="{34728ADE-0F63-4678-9D98-CC246012C1F8}" sourceName="Dispositivos">
  <extLst>
    <x:ext xmlns:x15="http://schemas.microsoft.com/office/spreadsheetml/2010/11/main" uri="{2F2917AC-EB37-4324-AD4E-5DD8C200BD13}">
      <x15:tableSlicerCache tableId="2" column="1" sortOrder="descending"/>
    </x:ex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Instituição" xr10:uid="{943A17F6-BD39-4C6A-877D-C0707B2F432A}" sourceName="Instituição">
  <extLst>
    <x:ext xmlns:x15="http://schemas.microsoft.com/office/spreadsheetml/2010/11/main" uri="{2F2917AC-EB37-4324-AD4E-5DD8C200BD13}">
      <x15:tableSlicerCache tableId="2" column="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ispositivos" xr10:uid="{2F2CD96E-6D37-4EE4-8CF5-71E0EEF1A1E2}" cache="SegmentaçãodeDados_Dispositivos" caption="Filtrar por dispositivos:" columnCount="7" rowHeight="260350"/>
  <slicer name="Instituição" xr10:uid="{06BA9578-4F03-4403-B769-E6DACEE02A23}" cache="SegmentaçãodeDados_Instituição" caption="Filtrar por Instituição:" columnCount="4" rowHeight="2603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Qual desses segmentos você se identifica?" xr10:uid="{D6A021AB-65AB-425F-A93D-27DF0DC110A8}" cache="SegmentaçãodeDados_Qual_desses_segmentos_você_se_identifica?" caption="Segmentos de representação" style="SlicerStyleDark3" rowHeight="260350"/>
  <slicer name="Qual desses segmentos você se identifica? 1" xr10:uid="{2FC55239-097B-4060-A1F6-B0227B4FF137}" cache="SegmentaçãodeDados_Qual_desses_segmentos_você_se_identifica?1" caption="Segmentos de representação" style="SlicerStyleDark3" rowHeight="260350"/>
  <slicer name="Qual desses segmentos você se identifica? 2" xr10:uid="{7D6C0940-D499-4410-9BD9-716EF1CD3019}" cache="SegmentaçãodeDados_Qual_desses_segmentos_você_se_identifica?2" caption="Segmentos de representação" style="SlicerStyleDark3" rowHeight="2603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2C633C0-D075-48AF-BE3F-3963E30F3031}" name="Lista_de_contribuições" displayName="Lista_de_contribuições" ref="B4:L82" headerRowDxfId="192" dataDxfId="191">
  <autoFilter ref="B4:L82" xr:uid="{00000000-0009-0000-0100-000002000000}"/>
  <tableColumns count="11">
    <tableColumn id="4" xr3:uid="{CDA93A2C-1EA2-4CD7-A687-33A78521D969}" name="ID do participante" dataDxfId="190"/>
    <tableColumn id="7" xr3:uid="{83D17049-C4FD-4903-AE78-AB90DEE81E80}" name="Instituição" dataDxfId="189"/>
    <tableColumn id="11" xr3:uid="{73FFB4D4-9242-4AE5-A727-C16D1EC480E4}" name="Segmento" dataDxfId="188"/>
    <tableColumn id="1" xr3:uid="{06580077-CA18-4684-9542-D156D52D8784}" name="Dispositivos" dataDxfId="187"/>
    <tableColumn id="3" xr3:uid="{1C011F06-2F88-4F78-87AB-6D3FA590071B}" name="Proposta" totalsRowFunction="count" dataDxfId="186"/>
    <tableColumn id="5" xr3:uid="{068E67A6-F5B9-4D48-B5EB-01638B07D6AF}" name="Justificativa" dataDxfId="185"/>
    <tableColumn id="2" xr3:uid="{B5BBE002-5997-49A0-90F5-0C8125295A2E}" name="Bloco de Contribuições" dataDxfId="184"/>
    <tableColumn id="8" xr3:uid="{8FCB51B2-3497-4FC9-83EF-2406536D1DA0}" name="Posicionamento da Área Técnica" dataDxfId="183"/>
    <tableColumn id="10" xr3:uid="{4ABE0753-D44C-4CCF-8588-FE869FCF8FBF}" name="Justificativa da Anvisa" dataDxfId="182"/>
    <tableColumn id="6" xr3:uid="{5F6F339D-A648-4240-9D01-8FAE2CF08016}" name="Redação do artigo pós-análise" dataDxfId="181"/>
    <tableColumn id="9" xr3:uid="{FEA84827-ADA5-4581-B6DF-F81BC3427C00}" name="Coluna1" dataDxfId="180"/>
  </tableColumns>
  <tableStyleInfo name="Tabela de lista de itens de férias" showFirstColumn="0" showLastColumn="0" showRowStripes="1" showColumnStripes="0"/>
  <extLst>
    <ext xmlns:x14="http://schemas.microsoft.com/office/spreadsheetml/2009/9/main" uri="{504A1905-F514-4f6f-8877-14C23A59335A}">
      <x14:table altText="Checklist" altTextSummary="Lista dos itens a pôr na mala"/>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0FF7A4B-F08A-4382-8204-4CA89BFB2915}" name="Tabela5" displayName="Tabela5" ref="N4:N78" totalsRowShown="0" headerRowDxfId="179" dataDxfId="178">
  <autoFilter ref="N4:N78" xr:uid="{7A028579-3676-4092-AD30-2D194BFEB850}"/>
  <tableColumns count="1">
    <tableColumn id="1" xr3:uid="{18E3551D-9067-49A3-82CD-6785CE1C3F0A}" name="TAGs" dataDxfId="177">
      <calculatedColumnFormula>IF(Lista_de_contribuições[[#This Row],[Posicionamento da Área Técnica]]&lt;&gt;"",1,0)</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E494C46-D8BF-4F8A-BB77-C9AD62B5B345}" name="Tabela9" displayName="Tabela9" ref="A2:CK26" totalsRowShown="0" headerRowDxfId="176" dataDxfId="174" headerRowBorderDxfId="175" tableBorderDxfId="173" totalsRowBorderDxfId="172">
  <autoFilter ref="A2:CK26" xr:uid="{E53BB9AD-44BA-4B05-BC91-DCBB003A63FC}"/>
  <tableColumns count="89">
    <tableColumn id="1" xr3:uid="{F45988C1-EFF4-4332-A8BA-5048594DF808}" name="Data de envio" dataDxfId="171"/>
    <tableColumn id="2" xr3:uid="{41B5BEC1-AAA5-4AA4-81D8-48E165A725CC}" name="ID da resposta" dataDxfId="170"/>
    <tableColumn id="89" xr3:uid="{DAC88B6A-7493-4F3F-BB32-EFA7C632E234}" name="Nome do Respondente" dataDxfId="169"/>
    <tableColumn id="3" xr3:uid="{01C5A539-355E-436C-AEE4-75BA8F117B59}" name="Qual a origem da sua contribuição?" dataDxfId="168"/>
    <tableColumn id="4" xr3:uid="{C0A82A83-8F1A-40C3-9877-A2C30179A928}" name="Em qual unidade da federação?" dataDxfId="167"/>
    <tableColumn id="5" xr3:uid="{D852D15B-AB1F-477B-B829-F62F5E529EE9}" name="A sua contribuição será feita em nome de uma pessoa física ou uma pessoa jurídica?" dataDxfId="166"/>
    <tableColumn id="6" xr3:uid="{641CF240-4613-4E84-866E-5B22DCB1CD6D}" name="Nome da instituição:" dataDxfId="165"/>
    <tableColumn id="7" xr3:uid="{1943D2AA-2B73-4EEC-A5CB-8D25B046E0F9}" name="Qual o CNPJ da instituição que você representa?" dataDxfId="164"/>
    <tableColumn id="8" xr3:uid="{E73CA466-5639-4F92-BE1C-A4FD5236DD06}" name="Qual é o seu segmento?" dataDxfId="163"/>
    <tableColumn id="9" xr3:uid="{6B9FDE5F-588A-462D-BBF1-224B1F621DC7}" name="Qual é o seu segmento? [Outros]" dataDxfId="162"/>
    <tableColumn id="10" xr3:uid="{6DB4849D-EB68-4BE0-9D8A-8F25F572A045}" name="Em qual desses segmentos você se identifica como setor regulado?" dataDxfId="161"/>
    <tableColumn id="11" xr3:uid="{E173F2A5-222D-421F-A242-4501A88EF3E3}" name="Qual é o seu segmento? [Outros]2" dataDxfId="160"/>
    <tableColumn id="12" xr3:uid="{E45305A7-A43A-40DF-9367-489679514D13}" name="Qual a sua profissão?" dataDxfId="159"/>
    <tableColumn id="13" xr3:uid="{417BA37A-5098-42B9-AF71-B4B809A7181D}" name="Você é a favor desta proposta de norma?" dataDxfId="158"/>
    <tableColumn id="14" xr3:uid="{2AF41412-BA79-4481-B40D-843FDEADDB6E}" name="Se desejar, detalhe sua opinião:  Atenção: este espaço serve para o participante comentar, do ponto de vista particular, a proposta normativa que está em consulta pública. Por se tratar de comentários de cunho pessoal, sem argumentação ou evidências, não " dataDxfId="157"/>
    <tableColumn id="15" xr3:uid="{0C5B6F29-547D-4241-8171-9443D1008890}" name="Ementa - Proposta de alteração:" dataDxfId="156"/>
    <tableColumn id="16" xr3:uid="{4BE47FD6-9ABE-4735-9F9D-BCA912F5C80E}" name="Ementa - Justificativa/comentários:" dataDxfId="155"/>
    <tableColumn id="17" xr3:uid="{7F3C4009-0070-4467-ADC4-521BE7AEF876}" name="Art. 1º - Proposta de alteração:" dataDxfId="154"/>
    <tableColumn id="18" xr3:uid="{CFFC51B7-5864-4272-BCD1-56FB1D7B92FA}" name="Art. 1º - Justificativa/comentários:" dataDxfId="153"/>
    <tableColumn id="19" xr3:uid="{AED20B24-289A-4C0A-858B-99E1FBABBCB9}" name="Art. 2º - Proposta de alteração:" dataDxfId="152"/>
    <tableColumn id="20" xr3:uid="{AA2CA507-364A-421F-8F39-A785D01F389B}" name="Art. 2º - Justificativa/comentários:" dataDxfId="151"/>
    <tableColumn id="21" xr3:uid="{62636A9E-43CC-438C-8151-E0A17C583A10}" name="Art. 3º - Proposta de alteração:" dataDxfId="150"/>
    <tableColumn id="22" xr3:uid="{3CC6267C-2651-427C-B3CB-A0CB8198898A}" name="Art. 3º - Justificativa/comentários:" dataDxfId="149"/>
    <tableColumn id="23" xr3:uid="{AC4263D0-55F6-4A25-A87F-D9BF7DE9D968}" name="Art. 4º - Proposta de alteração:" dataDxfId="148"/>
    <tableColumn id="24" xr3:uid="{55D53F5E-C3B3-47C1-B625-1A3A454B2D33}" name="Art. 4º - Justificativa/comentários:" dataDxfId="147"/>
    <tableColumn id="25" xr3:uid="{5F91EBD4-F1E7-4074-8035-AD97A615253B}" name="Art. 5º - Proposta de alteração:" dataDxfId="146"/>
    <tableColumn id="26" xr3:uid="{2F505676-73ED-48DA-8C58-933F9D563186}" name="Art. 5º - Justificativa/comentários:" dataDxfId="145"/>
    <tableColumn id="27" xr3:uid="{B28309CA-FCE5-4F63-AEB6-247435089A73}" name="Art. 6º - Proposta de alteração:" dataDxfId="144"/>
    <tableColumn id="28" xr3:uid="{28899ACA-8138-4653-BAFC-4100B5E3D323}" name="Art. 6º - Justificativa/comentários:" dataDxfId="143"/>
    <tableColumn id="29" xr3:uid="{9D729314-A1DF-40C1-A235-583932526BCB}" name="Art. 7º - Proposta de alteração:" dataDxfId="142"/>
    <tableColumn id="30" xr3:uid="{C86DDF05-1D2E-424A-8469-8B5B3E850FF2}" name="Art. 7º - Justificativa/comentários:" dataDxfId="141"/>
    <tableColumn id="31" xr3:uid="{DC91125E-2F40-4E2D-A724-DEC0D64EB14E}" name="Art. 8º - Proposta de alteração:" dataDxfId="140"/>
    <tableColumn id="32" xr3:uid="{2C54A778-79BA-4C9D-A7A3-BC78060D9074}" name="Art. 8º - Justificativa/comentários:" dataDxfId="139"/>
    <tableColumn id="33" xr3:uid="{90D29F88-A8D4-44D8-848B-D28834A75CD1}" name="Art. 9º - Proposta de alteração:" dataDxfId="138"/>
    <tableColumn id="34" xr3:uid="{BE98EA4F-A809-4E45-956A-E46F879E7991}" name="Art. 9º - Justificativa/comentários:" dataDxfId="137"/>
    <tableColumn id="35" xr3:uid="{B90A6271-795E-468F-9B5A-FBE1C9B54D6E}" name="Art. 10 - Proposta de alteração:" dataDxfId="136"/>
    <tableColumn id="36" xr3:uid="{FE3916C1-2716-41DA-9289-45D3E2430501}" name="Art. 10 - Justificativa/comentários:" dataDxfId="135"/>
    <tableColumn id="37" xr3:uid="{376FA67C-EE01-4D77-9203-C72558F6F2AB}" name="Art. 11 - Proposta de alteração:" dataDxfId="134"/>
    <tableColumn id="38" xr3:uid="{F04EFED4-97A9-452E-94A1-E598F7F80EF9}" name="Art. 11 - Justificativa/comentários:" dataDxfId="133"/>
    <tableColumn id="39" xr3:uid="{5EDD24B3-D831-4018-BAFE-BC106AC788DD}" name="Art. 12 - Proposta de alteração:" dataDxfId="132"/>
    <tableColumn id="40" xr3:uid="{3EED0B9D-9B2E-43DF-9C0C-C128E4E1A306}" name="Art. 12 - Justificativa/comentários:" dataDxfId="131"/>
    <tableColumn id="41" xr3:uid="{AD11B3C3-741C-4AA4-9D17-4AD477DE347F}" name="Art. 13 - Proposta de alteração:" dataDxfId="130"/>
    <tableColumn id="42" xr3:uid="{EB3A2B32-94A0-417C-AE88-81F94B4B0115}" name="Art. 13 - Justificativa/comentários:" dataDxfId="129"/>
    <tableColumn id="43" xr3:uid="{517C494C-CF1A-40B7-9574-92FE06510695}" name="Art. 14 - Proposta de alteração:" dataDxfId="128"/>
    <tableColumn id="44" xr3:uid="{9B2BDDE7-57C2-4BA0-B8CF-B69FC2F3FCAB}" name="Art. 14 - Justificativa/comentários:" dataDxfId="127"/>
    <tableColumn id="45" xr3:uid="{C176331E-4097-4A31-8DAC-AA2946696798}" name="Art. 15 - Proposta de alteração:" dataDxfId="126"/>
    <tableColumn id="46" xr3:uid="{F61162B8-427D-4F77-8AE5-2DAFFBCF9D49}" name="Art. 15 - Justificativa/comentários:" dataDxfId="125"/>
    <tableColumn id="47" xr3:uid="{8574DF94-A3E2-42D9-A0BD-B3CD73F3E5B3}" name="Art. 17 - Proposta de alteração:" dataDxfId="124"/>
    <tableColumn id="48" xr3:uid="{FB5702BE-4FE3-45D8-84CB-C4296E4CD82C}" name="Art. 17 - Justificativa/comentários:" dataDxfId="123"/>
    <tableColumn id="49" xr3:uid="{FA1C234E-A1FB-4495-9A1F-DF6B56040140}" name="Art. 18 - Proposta de alteração:" dataDxfId="122"/>
    <tableColumn id="50" xr3:uid="{0182C319-89FE-4A94-93B2-DCE2E0DD7A25}" name="Art. 18 - Justificativa/comentários:" dataDxfId="121"/>
    <tableColumn id="51" xr3:uid="{D2984277-D8B2-46BB-99D8-FF30214B6B6B}" name="Art. 19 - Proposta de alteração:" dataDxfId="120"/>
    <tableColumn id="52" xr3:uid="{1A7F60A4-4A24-4DB8-900E-2D0AE64258E6}" name="Art. 19 - Justificativa/comentários:" dataDxfId="119"/>
    <tableColumn id="53" xr3:uid="{1C732050-00AF-4DAF-B123-8C50D4DED4C6}" name="ANEXO I - Proposta de alteração:" dataDxfId="118"/>
    <tableColumn id="54" xr3:uid="{59920688-BDA5-4324-AF7B-7ECBD0E8369A}" name="ANEXO I - Justificativa/comentários:" dataDxfId="117"/>
    <tableColumn id="55" xr3:uid="{2263087E-1778-4E9F-8EFE-B9890D2F11C7}" name="ANEXO II - Proposta de alteração:" dataDxfId="116"/>
    <tableColumn id="56" xr3:uid="{DD076F07-74B1-4DEF-9981-F137AA467728}" name="ANEXO II - Justificativa/comentários:" dataDxfId="115"/>
    <tableColumn id="57" xr3:uid="{B86E5496-9349-466E-B84B-6ABBD0EA29A5}" name="ANEXO III - Proposta de alteração:" dataDxfId="114"/>
    <tableColumn id="58" xr3:uid="{B2CFE305-485D-4F85-A20B-585D02ED617D}" name="ANEXO III - Justificativa/comentários:" dataDxfId="113"/>
    <tableColumn id="59" xr3:uid="{6A59C065-D1B3-4A00-8E27-F77F348168FA}" name="ANEXO IV - Proposta de alteração:" dataDxfId="112"/>
    <tableColumn id="60" xr3:uid="{D2E29A79-5452-4D3C-8404-242C335A6288}" name="ANEXO IV - Justificativa/comentários:" dataDxfId="111"/>
    <tableColumn id="61" xr3:uid="{7FF98C2A-1E81-4379-B67F-F12AB5EB0CBD}" name="ANEXO V - Proposta de alteração:" dataDxfId="110"/>
    <tableColumn id="62" xr3:uid="{E2840E05-27A4-4CBF-8721-1D91BACEEB0C}" name="ANEXO V - Justificativa/comentários:" dataDxfId="109"/>
    <tableColumn id="63" xr3:uid="{32FD1E7C-C39D-4F8A-A920-CB9C024D7CF0}" name="ANEXO VI - Proposta de alteração:" dataDxfId="108"/>
    <tableColumn id="64" xr3:uid="{4B775230-166A-4BBA-848A-1C63B422744C}" name="ANEXO VI - Justificativa/comentários:" dataDxfId="107"/>
    <tableColumn id="65" xr3:uid="{F700654A-2F98-4CB6-B26A-55076B84EB5C}" name="ANEXO VII - Proposta de alteração:" dataDxfId="106"/>
    <tableColumn id="66" xr3:uid="{3442A6F0-6764-46A7-8EB0-6E9EDCF27CF7}" name="ANEXO VII - Justificativa/comentários:" dataDxfId="105"/>
    <tableColumn id="67" xr3:uid="{30B09D30-D79B-40A0-BB11-7B822EBB185C}" name="ANEXO VIII - Proposta de alteração:" dataDxfId="104"/>
    <tableColumn id="68" xr3:uid="{A4CEC85D-93FD-491C-A2B4-906471DAD4D9}" name="ANEXO VIII - Justificativa/comentários:" dataDxfId="103"/>
    <tableColumn id="69" xr3:uid="{C3492016-BF91-453D-BFE6-A88E514DD4B8}" name="ANEXO IX - Proposta de alteração:" dataDxfId="102"/>
    <tableColumn id="70" xr3:uid="{8E7700F7-EAE8-4519-940C-6AEE839B69E8}" name="ANEXO IX - Justificativa/comentários:" dataDxfId="101"/>
    <tableColumn id="71" xr3:uid="{9BF56A01-9AB1-4E23-A9BE-5CE35F25D41C}" name="ANEXO X - Proposta de alteração:" dataDxfId="100"/>
    <tableColumn id="72" xr3:uid="{92605315-CB70-4B57-8829-2BC6B1261688}" name="ANEXO X - Justificativa/comentários:" dataDxfId="99"/>
    <tableColumn id="73" xr3:uid="{27A07FC5-90CB-48B1-A154-D76C220E4CED}" name="ANEXO XI - Proposta de alteração:" dataDxfId="98"/>
    <tableColumn id="74" xr3:uid="{BF4F80B8-F271-4EAF-A150-61E8F9F8B5E7}" name="ANEXO XI - Justificativa/comentários:" dataDxfId="97"/>
    <tableColumn id="75" xr3:uid="{569E7116-793D-4ADF-A0AC-FB75CAEC4500}" name="ANEXO XII - Proposta de alteração:" dataDxfId="96"/>
    <tableColumn id="76" xr3:uid="{662DFD2B-661C-49EF-88AB-008D48256ED2}" name="ANEXO XII - Justificativa/comentários:" dataDxfId="95"/>
    <tableColumn id="77" xr3:uid="{33113EE7-2952-408B-8061-9AAB5C720813}" name="ANEXO XIII - Proposta de alteração:" dataDxfId="94"/>
    <tableColumn id="78" xr3:uid="{CC939332-FC7F-45B9-A10E-B34204865498}" name="ANEXO XIII - Justificativa/comentários:" dataDxfId="93"/>
    <tableColumn id="79" xr3:uid="{0770E63C-D516-46A3-AC53-97B8E0FB8A5E}" name="ANEXO XIV - Proposta de alteração:" dataDxfId="92"/>
    <tableColumn id="80" xr3:uid="{0FAB352A-4359-437F-AB31-1CE090D5968F}" name="ANEXO XIV - Justificativa/comentários:" dataDxfId="91"/>
    <tableColumn id="81" xr3:uid="{BE61D1F8-614D-4013-8E84-E521315D521A}" name="ANEXO XV - Proposta de alteração:" dataDxfId="90"/>
    <tableColumn id="82" xr3:uid="{F735A0E2-8723-475D-A5FF-AF8034EA15E8}" name="ANEXO XV - Justificativa/comentários:" dataDxfId="89"/>
    <tableColumn id="83" xr3:uid="{BEEA8EE3-3390-4683-ACB3-F5E3B25F2DF8}" name="ANEXO XVI - Proposta de alteração:" dataDxfId="88"/>
    <tableColumn id="84" xr3:uid="{226162E7-1A8B-4335-B996-AD4631D08A85}" name="ANEXO XVI - Justificativa/comentários:" dataDxfId="87"/>
    <tableColumn id="85" xr3:uid="{869766AD-DDD2-492E-BDAA-24F5437B0362}" name="Referências bibliográficas:" dataDxfId="86"/>
    <tableColumn id="86" xr3:uid="{DAFE702B-517D-4995-ACA6-619BA48C0C23}" name="Você considera que a proposta de norma possui impactos:" dataDxfId="85"/>
    <tableColumn id="87" xr3:uid="{558DD701-DE04-48F7-829E-0F937A4680CA}" name=" Descreva aqui os impactos positivos:" dataDxfId="84"/>
    <tableColumn id="88" xr3:uid="{B17E7373-2D87-487E-BF8A-884680B7809C}" name="Descreva aqui os impactos negativos:" dataDxfId="83"/>
  </tableColumns>
  <tableStyleInfo name="Estilo de Tabela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D1B0036-4076-47EC-848B-D1B40655C79D}" name="Tabela7" displayName="Tabela7" ref="D109:F113" totalsRowShown="0" headerRowDxfId="17" dataDxfId="16">
  <autoFilter ref="D109:F113" xr:uid="{49DBED63-45DC-4C30-9853-DFE19AB34E0A}"/>
  <tableColumns count="3">
    <tableColumn id="1" xr3:uid="{8127723E-646A-42E3-9795-A2D100216449}" name="Análise quantitativa das Contribuições" dataDxfId="15"/>
    <tableColumn id="2" xr3:uid="{99AECC70-623E-433A-859B-8D7DC63E930F}" name="Nº" dataDxfId="14"/>
    <tableColumn id="3" xr3:uid="{BFA0748F-78D0-4A7F-AED1-0F3A24C5469B}" name="%" dataDxfId="13">
      <calculatedColumnFormula>IFERROR(E110/$E$114,"")</calculatedColumnFormula>
    </tableColumn>
  </tableColumns>
  <tableStyleInfo name="TableStyleLight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7FCA0F5-26E7-4609-B641-C9FC0E53AEEB}" name="Dados_tabelas" displayName="Dados_tabelas" ref="A1:F25" totalsRowShown="0" headerRowDxfId="12" dataDxfId="11">
  <autoFilter ref="A1:F25" xr:uid="{B19E770D-9389-4CFF-9A28-1C9560DD4308}"/>
  <tableColumns count="6">
    <tableColumn id="1" xr3:uid="{29871DA8-8C49-485F-9625-B76E7E24D950}" name="Sua contribuição será feita em nome de uma pessoa física ou uma pessoa jurídica?" dataDxfId="10"/>
    <tableColumn id="2" xr3:uid="{602C20F9-7F57-4BD0-9407-312250444891}" name="Qual desses segmentos você se identifica?" dataDxfId="9"/>
    <tableColumn id="3" xr3:uid="{341416E2-6565-4B8A-A49A-1247EFA16690}" name="Você é a favor desta proposta de norma?" dataDxfId="8"/>
    <tableColumn id="6" xr3:uid="{13FBB054-F22C-400B-8B6F-6E7C0E95B9C9}" name="Você considera que a proposta de norma possui impactos" dataDxfId="7"/>
    <tableColumn id="7" xr3:uid="{BDBAD947-89F6-4F5C-A910-10642E4BCEC4}" name="Onde você está?" dataDxfId="6"/>
    <tableColumn id="8" xr3:uid="{F72C3F90-7034-4846-8C6C-61B44AD32415}" name="Em qual desses segmentos você se identifica como setor regulado?" dataDxfId="5"/>
  </tableColumns>
  <tableStyleInfo name="Estilo de Tabela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523235-42D2-41AA-9C24-5C947CE892CA}" name="Tabela1" displayName="Tabela1" ref="H1:I36" totalsRowShown="0" headerRowDxfId="4" dataDxfId="3" tableBorderDxfId="2">
  <autoFilter ref="H1:I36" xr:uid="{25555FE0-4165-4E3B-B916-C39A768C8C8B}"/>
  <tableColumns count="2">
    <tableColumn id="1" xr3:uid="{3C9BAC1D-5B75-453F-A156-5990766F0D93}" name="Dispositivos da Norma" dataDxfId="1"/>
    <tableColumn id="2" xr3:uid="{8165DB22-9721-4ACE-B51C-A7FFE81C61DC}" name="Nº" dataDxfId="0">
      <calculatedColumnFormula>COUNTIF(Lista_de_contribuições[Dispositivos],Tabela1[[#This Row],[Dispositivos da Norma]])</calculatedColumnFormula>
    </tableColumn>
  </tableColumns>
  <tableStyleInfo name="Estilo de Tabela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46D73F7-B6FB-4256-AC87-BEF63A36E7FD}" name="Tabela3" displayName="Tabela3" ref="A2:A5" totalsRowShown="0">
  <autoFilter ref="A2:A5" xr:uid="{BD8326C0-E674-4B36-AE4B-77F7234B537A}"/>
  <tableColumns count="1">
    <tableColumn id="1" xr3:uid="{9D2630BF-4076-4DD6-BF8F-27EA486057C1}" name="Posicionamento da Área Técnica"/>
  </tableColumns>
  <tableStyleInfo name="Estilo de tabela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7EF2503-4A0F-4C99-BE28-5160E4239673}" name="Tabela8" displayName="Tabela8" ref="A8:A11" totalsRowShown="0">
  <autoFilter ref="A8:A11" xr:uid="{BC726A35-F809-4F3B-8BCA-E1B24E3C235F}"/>
  <tableColumns count="1">
    <tableColumn id="1" xr3:uid="{3F844458-FF5C-4D96-8946-52E78B259121}" name="Opinião dos participantes"/>
  </tableColumns>
  <tableStyleInfo name="Tabela de lista de itens de férias" showFirstColumn="0" showLastColumn="0" showRowStripes="1" showColumnStripes="0"/>
</table>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Custom 5">
      <a:majorFont>
        <a:latin typeface="Tw Cen MT Condensed Extra Bold"/>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abybio.fr/fr/cereales-bebe/238-5-cereales-verveine-fleur-d-oranger-camomille.html" TargetMode="External"/><Relationship Id="rId6" Type="http://schemas.microsoft.com/office/2007/relationships/slicer" Target="../slicers/slicer1.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3.xml"/><Relationship Id="rId7" Type="http://schemas.microsoft.com/office/2007/relationships/slicer" Target="../slicers/slicer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table" Target="../tables/table4.xm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35C9F-3683-4FC3-84A9-BB3F03AD8159}">
  <sheetPr codeName="Sheet1">
    <pageSetUpPr autoPageBreaks="0" fitToPage="1"/>
  </sheetPr>
  <dimension ref="B1:U82"/>
  <sheetViews>
    <sheetView showGridLines="0" tabSelected="1" zoomScale="120" zoomScaleNormal="120" zoomScaleSheetLayoutView="100" workbookViewId="0">
      <selection activeCell="F28" sqref="F28"/>
    </sheetView>
  </sheetViews>
  <sheetFormatPr defaultColWidth="8.85546875" defaultRowHeight="21" customHeight="1" x14ac:dyDescent="0.2"/>
  <cols>
    <col min="1" max="1" width="1" style="126" customWidth="1"/>
    <col min="2" max="3" width="16.28515625" style="129" customWidth="1"/>
    <col min="4" max="4" width="14.85546875" style="126" customWidth="1"/>
    <col min="5" max="5" width="15.140625" style="126" customWidth="1"/>
    <col min="6" max="6" width="42.7109375" style="130" customWidth="1"/>
    <col min="7" max="7" width="48.28515625" style="130" customWidth="1"/>
    <col min="8" max="8" width="15.42578125" style="126" customWidth="1"/>
    <col min="9" max="9" width="29.42578125" style="126" customWidth="1"/>
    <col min="10" max="10" width="46" style="126" customWidth="1"/>
    <col min="11" max="11" width="43.5703125" customWidth="1"/>
    <col min="12" max="12" width="31.7109375" style="126" customWidth="1"/>
    <col min="13" max="13" width="8.85546875" style="126"/>
    <col min="14" max="14" width="8.85546875" style="126" hidden="1" customWidth="1"/>
    <col min="15" max="15" width="8.85546875" style="128" hidden="1" customWidth="1"/>
    <col min="16" max="16" width="11.28515625" style="127" customWidth="1"/>
    <col min="17" max="18" width="8.85546875" style="127" customWidth="1"/>
    <col min="19" max="19" width="11.42578125" style="127" bestFit="1" customWidth="1"/>
    <col min="20" max="20" width="8.85546875" style="127"/>
    <col min="21" max="16384" width="8.85546875" style="126"/>
  </cols>
  <sheetData>
    <row r="1" spans="2:21" customFormat="1" ht="111" customHeight="1" x14ac:dyDescent="0.2">
      <c r="B1" s="79" t="s">
        <v>0</v>
      </c>
      <c r="C1" s="79"/>
      <c r="F1" s="102"/>
      <c r="G1" s="102"/>
      <c r="N1" s="118" t="s">
        <v>1</v>
      </c>
      <c r="O1" s="118">
        <f ca="1">SUM(O2,O3)</f>
        <v>2</v>
      </c>
      <c r="P1" s="116"/>
      <c r="Q1" s="117"/>
      <c r="R1" s="60"/>
      <c r="S1" s="77"/>
      <c r="T1" s="77"/>
      <c r="U1" s="77"/>
    </row>
    <row r="2" spans="2:21" customFormat="1" ht="138.6" customHeight="1" x14ac:dyDescent="0.2">
      <c r="B2" s="79"/>
      <c r="C2" s="79"/>
      <c r="F2" s="102"/>
      <c r="G2" s="102"/>
      <c r="N2" s="118" t="s">
        <v>2</v>
      </c>
      <c r="O2" s="120">
        <f ca="1">COUNTIF(O:O,1)</f>
        <v>0</v>
      </c>
      <c r="P2" s="156"/>
      <c r="Q2" s="117"/>
      <c r="R2" s="60"/>
      <c r="S2" s="77"/>
      <c r="T2" s="77"/>
      <c r="U2" s="77"/>
    </row>
    <row r="3" spans="2:21" customFormat="1" ht="24.6" customHeight="1" x14ac:dyDescent="0.25">
      <c r="B3" s="80"/>
      <c r="C3" s="80"/>
      <c r="F3" s="102"/>
      <c r="G3" s="102"/>
      <c r="H3" s="134"/>
      <c r="I3" s="75" t="s">
        <v>3</v>
      </c>
      <c r="J3" s="76"/>
      <c r="K3" s="134"/>
      <c r="L3" s="134"/>
      <c r="N3" s="119" t="s">
        <v>4</v>
      </c>
      <c r="O3" s="120">
        <f ca="1">COUNTIF(O:O,0)</f>
        <v>2</v>
      </c>
      <c r="P3" s="157" t="s">
        <v>5</v>
      </c>
      <c r="Q3" s="121">
        <f ca="1">O2/O1</f>
        <v>0</v>
      </c>
      <c r="R3" s="60"/>
      <c r="S3" s="78"/>
      <c r="T3" s="77"/>
      <c r="U3" s="77"/>
    </row>
    <row r="4" spans="2:21" customFormat="1" ht="46.15" customHeight="1" thickBot="1" x14ac:dyDescent="0.25">
      <c r="B4" s="81" t="s">
        <v>6</v>
      </c>
      <c r="C4" s="81" t="s">
        <v>7</v>
      </c>
      <c r="D4" s="1" t="s">
        <v>8</v>
      </c>
      <c r="E4" s="1" t="s">
        <v>9</v>
      </c>
      <c r="F4" s="103" t="s">
        <v>10</v>
      </c>
      <c r="G4" s="103" t="s">
        <v>11</v>
      </c>
      <c r="H4" s="162" t="s">
        <v>12</v>
      </c>
      <c r="I4" s="158" t="s">
        <v>13</v>
      </c>
      <c r="J4" s="158" t="s">
        <v>14</v>
      </c>
      <c r="K4" s="135" t="s">
        <v>15</v>
      </c>
      <c r="L4" s="135" t="s">
        <v>481</v>
      </c>
      <c r="N4" s="159" t="s">
        <v>16</v>
      </c>
      <c r="O4" s="60"/>
      <c r="P4" s="60"/>
      <c r="Q4" s="60"/>
      <c r="R4" s="60"/>
      <c r="S4" s="60"/>
      <c r="T4" s="77"/>
      <c r="U4" s="77"/>
    </row>
    <row r="5" spans="2:21" s="123" customFormat="1" ht="156.75" thickBot="1" x14ac:dyDescent="0.25">
      <c r="B5" s="136">
        <v>549</v>
      </c>
      <c r="C5" s="90" t="s">
        <v>17</v>
      </c>
      <c r="D5" s="90" t="s">
        <v>18</v>
      </c>
      <c r="E5" s="90" t="s">
        <v>19</v>
      </c>
      <c r="F5" s="104" t="s">
        <v>20</v>
      </c>
      <c r="G5" s="105" t="s">
        <v>21</v>
      </c>
      <c r="H5" s="185" t="s">
        <v>22</v>
      </c>
      <c r="I5" s="90" t="s">
        <v>23</v>
      </c>
      <c r="J5" s="91" t="s">
        <v>533</v>
      </c>
      <c r="K5" s="160" t="s">
        <v>532</v>
      </c>
      <c r="L5" s="160"/>
      <c r="N5" s="124">
        <f>IF(Lista_de_contribuições[[#This Row],[Posicionamento da Área Técnica]]&lt;&gt;"",1,0)</f>
        <v>1</v>
      </c>
      <c r="T5" s="125"/>
      <c r="U5" s="125"/>
    </row>
    <row r="6" spans="2:21" ht="21" customHeight="1" thickBot="1" x14ac:dyDescent="0.25">
      <c r="B6" s="136">
        <v>549</v>
      </c>
      <c r="C6" s="90" t="s">
        <v>17</v>
      </c>
      <c r="D6" s="90" t="s">
        <v>18</v>
      </c>
      <c r="E6" s="90" t="s">
        <v>24</v>
      </c>
      <c r="F6" s="183" t="s">
        <v>25</v>
      </c>
      <c r="G6" s="184" t="s">
        <v>25</v>
      </c>
      <c r="H6" s="163" t="s">
        <v>26</v>
      </c>
      <c r="I6" s="90" t="s">
        <v>27</v>
      </c>
      <c r="J6" s="164" t="s">
        <v>26</v>
      </c>
      <c r="K6" s="160"/>
      <c r="N6" s="124">
        <f>IF(Lista_de_contribuições[[#This Row],[Posicionamento da Área Técnica]]&lt;&gt;"",1,0)</f>
        <v>1</v>
      </c>
    </row>
    <row r="7" spans="2:21" ht="21" customHeight="1" thickBot="1" x14ac:dyDescent="0.25">
      <c r="B7" s="136">
        <v>549</v>
      </c>
      <c r="C7" s="90" t="s">
        <v>17</v>
      </c>
      <c r="D7" s="90" t="s">
        <v>18</v>
      </c>
      <c r="E7" s="90" t="s">
        <v>28</v>
      </c>
      <c r="F7" s="183" t="s">
        <v>25</v>
      </c>
      <c r="G7" s="184" t="s">
        <v>25</v>
      </c>
      <c r="H7" s="163" t="s">
        <v>26</v>
      </c>
      <c r="I7" s="90" t="s">
        <v>27</v>
      </c>
      <c r="J7" s="164" t="s">
        <v>26</v>
      </c>
      <c r="K7" s="160"/>
      <c r="N7" s="124">
        <f>IF(Lista_de_contribuições[[#This Row],[Posicionamento da Área Técnica]]&lt;&gt;"",1,0)</f>
        <v>1</v>
      </c>
    </row>
    <row r="8" spans="2:21" ht="21" customHeight="1" thickBot="1" x14ac:dyDescent="0.25">
      <c r="B8" s="136">
        <v>549</v>
      </c>
      <c r="C8" s="90" t="s">
        <v>17</v>
      </c>
      <c r="D8" s="90" t="s">
        <v>18</v>
      </c>
      <c r="E8" s="90" t="s">
        <v>29</v>
      </c>
      <c r="F8" s="183" t="s">
        <v>25</v>
      </c>
      <c r="G8" s="184" t="s">
        <v>25</v>
      </c>
      <c r="H8" s="163" t="s">
        <v>26</v>
      </c>
      <c r="I8" s="90" t="s">
        <v>27</v>
      </c>
      <c r="J8" s="164" t="s">
        <v>26</v>
      </c>
      <c r="K8" s="160"/>
      <c r="N8" s="124">
        <f>IF(Lista_de_contribuições[[#This Row],[Posicionamento da Área Técnica]]&lt;&gt;"",1,0)</f>
        <v>1</v>
      </c>
    </row>
    <row r="9" spans="2:21" ht="21" customHeight="1" thickBot="1" x14ac:dyDescent="0.25">
      <c r="B9" s="136">
        <v>549</v>
      </c>
      <c r="C9" s="90" t="s">
        <v>17</v>
      </c>
      <c r="D9" s="90" t="s">
        <v>18</v>
      </c>
      <c r="E9" s="90" t="s">
        <v>30</v>
      </c>
      <c r="F9" s="183" t="s">
        <v>25</v>
      </c>
      <c r="G9" s="184" t="s">
        <v>25</v>
      </c>
      <c r="H9" s="163" t="s">
        <v>26</v>
      </c>
      <c r="I9" s="90" t="s">
        <v>27</v>
      </c>
      <c r="J9" s="164" t="s">
        <v>26</v>
      </c>
      <c r="K9" s="160"/>
      <c r="N9" s="124">
        <f>IF(Lista_de_contribuições[[#This Row],[Posicionamento da Área Técnica]]&lt;&gt;"",1,0)</f>
        <v>1</v>
      </c>
    </row>
    <row r="10" spans="2:21" ht="21" customHeight="1" thickBot="1" x14ac:dyDescent="0.25">
      <c r="B10" s="136">
        <v>549</v>
      </c>
      <c r="C10" s="90" t="s">
        <v>17</v>
      </c>
      <c r="D10" s="90" t="s">
        <v>18</v>
      </c>
      <c r="E10" s="90" t="s">
        <v>31</v>
      </c>
      <c r="F10" s="183" t="s">
        <v>25</v>
      </c>
      <c r="G10" s="184" t="s">
        <v>25</v>
      </c>
      <c r="H10" s="163" t="s">
        <v>26</v>
      </c>
      <c r="I10" s="90" t="s">
        <v>27</v>
      </c>
      <c r="J10" s="164" t="s">
        <v>26</v>
      </c>
      <c r="K10" s="160"/>
      <c r="N10" s="124">
        <f>IF(Lista_de_contribuições[[#This Row],[Posicionamento da Área Técnica]]&lt;&gt;"",1,0)</f>
        <v>1</v>
      </c>
    </row>
    <row r="11" spans="2:21" ht="21" customHeight="1" thickBot="1" x14ac:dyDescent="0.25">
      <c r="B11" s="136">
        <v>549</v>
      </c>
      <c r="C11" s="90" t="s">
        <v>17</v>
      </c>
      <c r="D11" s="90" t="s">
        <v>18</v>
      </c>
      <c r="E11" s="90" t="s">
        <v>32</v>
      </c>
      <c r="F11" s="183" t="s">
        <v>25</v>
      </c>
      <c r="G11" s="184" t="s">
        <v>25</v>
      </c>
      <c r="H11" s="163" t="s">
        <v>26</v>
      </c>
      <c r="I11" s="90" t="s">
        <v>27</v>
      </c>
      <c r="J11" s="164" t="s">
        <v>26</v>
      </c>
      <c r="K11" s="160"/>
      <c r="N11" s="124">
        <f>IF(Lista_de_contribuições[[#This Row],[Posicionamento da Área Técnica]]&lt;&gt;"",1,0)</f>
        <v>1</v>
      </c>
    </row>
    <row r="12" spans="2:21" ht="21" customHeight="1" thickBot="1" x14ac:dyDescent="0.25">
      <c r="B12" s="136">
        <v>549</v>
      </c>
      <c r="C12" s="90" t="s">
        <v>17</v>
      </c>
      <c r="D12" s="90" t="s">
        <v>18</v>
      </c>
      <c r="E12" s="90" t="s">
        <v>33</v>
      </c>
      <c r="F12" s="183" t="s">
        <v>25</v>
      </c>
      <c r="G12" s="184" t="s">
        <v>25</v>
      </c>
      <c r="H12" s="163" t="s">
        <v>26</v>
      </c>
      <c r="I12" s="90" t="s">
        <v>27</v>
      </c>
      <c r="J12" s="164" t="s">
        <v>26</v>
      </c>
      <c r="K12" s="160"/>
      <c r="N12" s="124">
        <f>IF(Lista_de_contribuições[[#This Row],[Posicionamento da Área Técnica]]&lt;&gt;"",1,0)</f>
        <v>1</v>
      </c>
    </row>
    <row r="13" spans="2:21" ht="21" customHeight="1" thickBot="1" x14ac:dyDescent="0.25">
      <c r="B13" s="136">
        <v>549</v>
      </c>
      <c r="C13" s="90" t="s">
        <v>17</v>
      </c>
      <c r="D13" s="90" t="s">
        <v>18</v>
      </c>
      <c r="E13" s="90" t="s">
        <v>34</v>
      </c>
      <c r="F13" s="183" t="s">
        <v>25</v>
      </c>
      <c r="G13" s="184" t="s">
        <v>25</v>
      </c>
      <c r="H13" s="163" t="s">
        <v>26</v>
      </c>
      <c r="I13" s="90" t="s">
        <v>27</v>
      </c>
      <c r="J13" s="164" t="s">
        <v>26</v>
      </c>
      <c r="K13" s="160"/>
      <c r="N13" s="124">
        <f>IF(Lista_de_contribuições[[#This Row],[Posicionamento da Área Técnica]]&lt;&gt;"",1,0)</f>
        <v>1</v>
      </c>
    </row>
    <row r="14" spans="2:21" ht="21" customHeight="1" thickBot="1" x14ac:dyDescent="0.25">
      <c r="B14" s="136">
        <v>549</v>
      </c>
      <c r="C14" s="90" t="s">
        <v>17</v>
      </c>
      <c r="D14" s="90" t="s">
        <v>18</v>
      </c>
      <c r="E14" s="90" t="s">
        <v>35</v>
      </c>
      <c r="F14" s="183" t="s">
        <v>25</v>
      </c>
      <c r="G14" s="184" t="s">
        <v>25</v>
      </c>
      <c r="H14" s="163" t="s">
        <v>26</v>
      </c>
      <c r="I14" s="90" t="s">
        <v>27</v>
      </c>
      <c r="J14" s="164" t="s">
        <v>26</v>
      </c>
      <c r="K14" s="160"/>
      <c r="N14" s="124">
        <f>IF(Lista_de_contribuições[[#This Row],[Posicionamento da Área Técnica]]&lt;&gt;"",1,0)</f>
        <v>1</v>
      </c>
    </row>
    <row r="15" spans="2:21" ht="21" customHeight="1" thickBot="1" x14ac:dyDescent="0.25">
      <c r="B15" s="136">
        <v>549</v>
      </c>
      <c r="C15" s="90" t="s">
        <v>17</v>
      </c>
      <c r="D15" s="90" t="s">
        <v>18</v>
      </c>
      <c r="E15" s="90" t="s">
        <v>36</v>
      </c>
      <c r="F15" s="183" t="s">
        <v>25</v>
      </c>
      <c r="G15" s="184" t="s">
        <v>25</v>
      </c>
      <c r="H15" s="163" t="s">
        <v>26</v>
      </c>
      <c r="I15" s="90" t="s">
        <v>27</v>
      </c>
      <c r="J15" s="164" t="s">
        <v>26</v>
      </c>
      <c r="K15" s="160"/>
      <c r="N15" s="124">
        <f>IF(Lista_de_contribuições[[#This Row],[Posicionamento da Área Técnica]]&lt;&gt;"",1,0)</f>
        <v>1</v>
      </c>
    </row>
    <row r="16" spans="2:21" ht="21" customHeight="1" thickBot="1" x14ac:dyDescent="0.25">
      <c r="B16" s="136">
        <v>549</v>
      </c>
      <c r="C16" s="90" t="s">
        <v>17</v>
      </c>
      <c r="D16" s="90" t="s">
        <v>18</v>
      </c>
      <c r="E16" s="90" t="s">
        <v>37</v>
      </c>
      <c r="F16" s="183" t="s">
        <v>25</v>
      </c>
      <c r="G16" s="184" t="s">
        <v>25</v>
      </c>
      <c r="H16" s="163" t="s">
        <v>26</v>
      </c>
      <c r="I16" s="90" t="s">
        <v>27</v>
      </c>
      <c r="J16" s="164" t="s">
        <v>26</v>
      </c>
      <c r="K16" s="160"/>
      <c r="N16" s="124">
        <f>IF(Lista_de_contribuições[[#This Row],[Posicionamento da Área Técnica]]&lt;&gt;"",1,0)</f>
        <v>1</v>
      </c>
    </row>
    <row r="17" spans="2:14" ht="21" customHeight="1" thickBot="1" x14ac:dyDescent="0.25">
      <c r="B17" s="136">
        <v>549</v>
      </c>
      <c r="C17" s="90" t="s">
        <v>17</v>
      </c>
      <c r="D17" s="90" t="s">
        <v>18</v>
      </c>
      <c r="E17" s="90" t="s">
        <v>38</v>
      </c>
      <c r="F17" s="183" t="s">
        <v>25</v>
      </c>
      <c r="G17" s="184" t="s">
        <v>25</v>
      </c>
      <c r="H17" s="163" t="s">
        <v>26</v>
      </c>
      <c r="I17" s="90" t="s">
        <v>27</v>
      </c>
      <c r="J17" s="164" t="s">
        <v>26</v>
      </c>
      <c r="K17" s="160"/>
      <c r="N17" s="124">
        <f>IF(Lista_de_contribuições[[#This Row],[Posicionamento da Área Técnica]]&lt;&gt;"",1,0)</f>
        <v>1</v>
      </c>
    </row>
    <row r="18" spans="2:14" ht="144.75" thickBot="1" x14ac:dyDescent="0.25">
      <c r="B18" s="136">
        <v>563</v>
      </c>
      <c r="C18" s="90" t="s">
        <v>39</v>
      </c>
      <c r="D18" s="90" t="s">
        <v>40</v>
      </c>
      <c r="E18" s="90" t="s">
        <v>38</v>
      </c>
      <c r="F18" s="183" t="s">
        <v>41</v>
      </c>
      <c r="G18" s="184" t="s">
        <v>42</v>
      </c>
      <c r="H18" s="186" t="s">
        <v>43</v>
      </c>
      <c r="I18" s="90" t="s">
        <v>486</v>
      </c>
      <c r="J18" s="183" t="s">
        <v>534</v>
      </c>
      <c r="K18" s="160" t="s">
        <v>524</v>
      </c>
      <c r="N18" s="124">
        <f>IF(Lista_de_contribuições[[#This Row],[Posicionamento da Área Técnica]]&lt;&gt;"",1,0)</f>
        <v>1</v>
      </c>
    </row>
    <row r="19" spans="2:14" ht="21" customHeight="1" thickBot="1" x14ac:dyDescent="0.25">
      <c r="B19" s="136">
        <v>549</v>
      </c>
      <c r="C19" s="90" t="s">
        <v>17</v>
      </c>
      <c r="D19" s="90" t="s">
        <v>18</v>
      </c>
      <c r="E19" s="90" t="s">
        <v>44</v>
      </c>
      <c r="F19" s="183" t="s">
        <v>25</v>
      </c>
      <c r="G19" s="184" t="s">
        <v>25</v>
      </c>
      <c r="H19" s="163" t="s">
        <v>26</v>
      </c>
      <c r="I19" s="90" t="s">
        <v>27</v>
      </c>
      <c r="J19" s="164" t="s">
        <v>26</v>
      </c>
      <c r="K19" s="160"/>
      <c r="N19" s="124">
        <f>IF(Lista_de_contribuições[[#This Row],[Posicionamento da Área Técnica]]&lt;&gt;"",1,0)</f>
        <v>1</v>
      </c>
    </row>
    <row r="20" spans="2:14" ht="21" customHeight="1" thickBot="1" x14ac:dyDescent="0.25">
      <c r="B20" s="136">
        <v>549</v>
      </c>
      <c r="C20" s="90" t="s">
        <v>17</v>
      </c>
      <c r="D20" s="90" t="s">
        <v>18</v>
      </c>
      <c r="E20" s="90" t="s">
        <v>45</v>
      </c>
      <c r="F20" s="183" t="s">
        <v>25</v>
      </c>
      <c r="G20" s="184" t="s">
        <v>25</v>
      </c>
      <c r="H20" s="163" t="s">
        <v>26</v>
      </c>
      <c r="I20" s="90" t="s">
        <v>27</v>
      </c>
      <c r="J20" s="164" t="s">
        <v>26</v>
      </c>
      <c r="K20" s="160"/>
      <c r="N20" s="124">
        <f>IF(Lista_de_contribuições[[#This Row],[Posicionamento da Área Técnica]]&lt;&gt;"",1,0)</f>
        <v>1</v>
      </c>
    </row>
    <row r="21" spans="2:14" ht="84.75" thickBot="1" x14ac:dyDescent="0.25">
      <c r="B21" s="136">
        <v>562</v>
      </c>
      <c r="C21" s="90" t="s">
        <v>46</v>
      </c>
      <c r="D21" s="90" t="s">
        <v>18</v>
      </c>
      <c r="E21" s="90" t="s">
        <v>45</v>
      </c>
      <c r="F21" s="183" t="s">
        <v>47</v>
      </c>
      <c r="G21" s="184" t="s">
        <v>48</v>
      </c>
      <c r="H21" s="163" t="s">
        <v>49</v>
      </c>
      <c r="I21" s="90" t="s">
        <v>50</v>
      </c>
      <c r="J21" s="183" t="s">
        <v>51</v>
      </c>
      <c r="K21" s="160" t="s">
        <v>535</v>
      </c>
      <c r="N21" s="124">
        <f>IF(Lista_de_contribuições[[#This Row],[Posicionamento da Área Técnica]]&lt;&gt;"",1,0)</f>
        <v>1</v>
      </c>
    </row>
    <row r="22" spans="2:14" ht="21" customHeight="1" thickBot="1" x14ac:dyDescent="0.25">
      <c r="B22" s="136">
        <v>549</v>
      </c>
      <c r="C22" s="90" t="s">
        <v>17</v>
      </c>
      <c r="D22" s="90" t="s">
        <v>18</v>
      </c>
      <c r="E22" s="90" t="s">
        <v>52</v>
      </c>
      <c r="F22" s="183" t="s">
        <v>25</v>
      </c>
      <c r="G22" s="184" t="s">
        <v>25</v>
      </c>
      <c r="H22" s="163" t="s">
        <v>26</v>
      </c>
      <c r="I22" s="90" t="s">
        <v>27</v>
      </c>
      <c r="J22" s="164" t="s">
        <v>26</v>
      </c>
      <c r="K22" s="160"/>
      <c r="N22" s="124">
        <f>IF(Lista_de_contribuições[[#This Row],[Posicionamento da Área Técnica]]&lt;&gt;"",1,0)</f>
        <v>1</v>
      </c>
    </row>
    <row r="23" spans="2:14" ht="72.75" thickBot="1" x14ac:dyDescent="0.25">
      <c r="B23" s="136">
        <v>562</v>
      </c>
      <c r="C23" s="90" t="s">
        <v>46</v>
      </c>
      <c r="D23" s="90" t="s">
        <v>18</v>
      </c>
      <c r="E23" s="90" t="s">
        <v>52</v>
      </c>
      <c r="F23" s="183" t="s">
        <v>53</v>
      </c>
      <c r="G23" s="184" t="s">
        <v>48</v>
      </c>
      <c r="H23" s="163" t="s">
        <v>49</v>
      </c>
      <c r="I23" s="90" t="s">
        <v>50</v>
      </c>
      <c r="J23" s="183" t="s">
        <v>51</v>
      </c>
      <c r="K23" s="160" t="s">
        <v>536</v>
      </c>
      <c r="N23" s="124">
        <f>IF(Lista_de_contribuições[[#This Row],[Posicionamento da Área Técnica]]&lt;&gt;"",1,0)</f>
        <v>1</v>
      </c>
    </row>
    <row r="24" spans="2:14" ht="21" customHeight="1" thickBot="1" x14ac:dyDescent="0.25">
      <c r="B24" s="136">
        <v>549</v>
      </c>
      <c r="C24" s="90" t="s">
        <v>17</v>
      </c>
      <c r="D24" s="90" t="s">
        <v>18</v>
      </c>
      <c r="E24" s="90" t="s">
        <v>54</v>
      </c>
      <c r="F24" s="187" t="s">
        <v>25</v>
      </c>
      <c r="G24" s="188" t="s">
        <v>25</v>
      </c>
      <c r="H24" s="163" t="s">
        <v>26</v>
      </c>
      <c r="I24" s="90" t="s">
        <v>27</v>
      </c>
      <c r="J24" s="164" t="s">
        <v>26</v>
      </c>
      <c r="K24" s="160"/>
      <c r="N24" s="124">
        <f>IF(Lista_de_contribuições[[#This Row],[Posicionamento da Área Técnica]]&lt;&gt;"",1,0)</f>
        <v>1</v>
      </c>
    </row>
    <row r="25" spans="2:14" ht="12.75" thickBot="1" x14ac:dyDescent="0.25">
      <c r="B25" s="136">
        <v>558</v>
      </c>
      <c r="C25" s="90" t="s">
        <v>55</v>
      </c>
      <c r="D25" s="90"/>
      <c r="E25" s="90" t="s">
        <v>54</v>
      </c>
      <c r="F25" s="187" t="s">
        <v>56</v>
      </c>
      <c r="G25" s="188" t="s">
        <v>57</v>
      </c>
      <c r="H25" s="163" t="s">
        <v>58</v>
      </c>
      <c r="I25" s="90" t="s">
        <v>50</v>
      </c>
      <c r="J25" s="183" t="s">
        <v>59</v>
      </c>
      <c r="K25" s="160" t="s">
        <v>537</v>
      </c>
      <c r="N25" s="124">
        <f>IF(Lista_de_contribuições[[#This Row],[Posicionamento da Área Técnica]]&lt;&gt;"",1,0)</f>
        <v>1</v>
      </c>
    </row>
    <row r="26" spans="2:14" ht="21" customHeight="1" thickBot="1" x14ac:dyDescent="0.25">
      <c r="B26" s="136">
        <v>549</v>
      </c>
      <c r="C26" s="90" t="s">
        <v>17</v>
      </c>
      <c r="D26" s="90" t="s">
        <v>18</v>
      </c>
      <c r="E26" s="90" t="s">
        <v>60</v>
      </c>
      <c r="F26" s="183" t="s">
        <v>25</v>
      </c>
      <c r="G26" s="184" t="s">
        <v>25</v>
      </c>
      <c r="H26" s="163" t="s">
        <v>26</v>
      </c>
      <c r="I26" s="90" t="s">
        <v>27</v>
      </c>
      <c r="J26" s="164" t="s">
        <v>26</v>
      </c>
      <c r="K26" s="160"/>
      <c r="N26" s="124">
        <f>IF(Lista_de_contribuições[[#This Row],[Posicionamento da Área Técnica]]&lt;&gt;"",1,0)</f>
        <v>1</v>
      </c>
    </row>
    <row r="27" spans="2:14" ht="21" customHeight="1" thickBot="1" x14ac:dyDescent="0.25">
      <c r="B27" s="136">
        <v>549</v>
      </c>
      <c r="C27" s="90" t="s">
        <v>17</v>
      </c>
      <c r="D27" s="90" t="s">
        <v>18</v>
      </c>
      <c r="E27" s="90" t="s">
        <v>61</v>
      </c>
      <c r="F27" s="183" t="s">
        <v>25</v>
      </c>
      <c r="G27" s="184" t="s">
        <v>25</v>
      </c>
      <c r="H27" s="163" t="s">
        <v>26</v>
      </c>
      <c r="I27" s="90" t="s">
        <v>27</v>
      </c>
      <c r="J27" s="164" t="s">
        <v>26</v>
      </c>
      <c r="K27" s="160"/>
      <c r="N27" s="124">
        <f>IF(Lista_de_contribuições[[#This Row],[Posicionamento da Área Técnica]]&lt;&gt;"",1,0)</f>
        <v>1</v>
      </c>
    </row>
    <row r="28" spans="2:14" ht="409.5" customHeight="1" thickBot="1" x14ac:dyDescent="0.25">
      <c r="B28" s="136">
        <v>547</v>
      </c>
      <c r="C28" s="90" t="s">
        <v>62</v>
      </c>
      <c r="D28" s="90"/>
      <c r="E28" s="90" t="s">
        <v>63</v>
      </c>
      <c r="F28" s="183" t="s">
        <v>64</v>
      </c>
      <c r="G28" s="184" t="s">
        <v>65</v>
      </c>
      <c r="H28" s="186" t="s">
        <v>66</v>
      </c>
      <c r="I28" s="90" t="s">
        <v>50</v>
      </c>
      <c r="J28" s="183" t="s">
        <v>538</v>
      </c>
      <c r="K28" s="198" t="s">
        <v>544</v>
      </c>
      <c r="L28" s="123"/>
      <c r="N28" s="124">
        <f>IF(Lista_de_contribuições[[#This Row],[Posicionamento da Área Técnica]]&lt;&gt;"",1,0)</f>
        <v>1</v>
      </c>
    </row>
    <row r="29" spans="2:14" ht="276.75" thickBot="1" x14ac:dyDescent="0.25">
      <c r="B29" s="136">
        <v>549</v>
      </c>
      <c r="C29" s="90" t="s">
        <v>17</v>
      </c>
      <c r="D29" s="90" t="s">
        <v>18</v>
      </c>
      <c r="E29" s="90" t="s">
        <v>63</v>
      </c>
      <c r="F29" s="183" t="s">
        <v>67</v>
      </c>
      <c r="G29" s="184" t="s">
        <v>68</v>
      </c>
      <c r="H29" s="186" t="s">
        <v>69</v>
      </c>
      <c r="I29" s="200" t="s">
        <v>23</v>
      </c>
      <c r="J29" s="201" t="s">
        <v>539</v>
      </c>
      <c r="K29" s="199"/>
      <c r="N29" s="124">
        <f>IF(Lista_de_contribuições[[#This Row],[Posicionamento da Área Técnica]]&lt;&gt;"",1,0)</f>
        <v>1</v>
      </c>
    </row>
    <row r="30" spans="2:14" ht="276.75" thickBot="1" x14ac:dyDescent="0.25">
      <c r="B30" s="136">
        <v>553</v>
      </c>
      <c r="C30" s="90" t="s">
        <v>70</v>
      </c>
      <c r="D30" s="90" t="s">
        <v>18</v>
      </c>
      <c r="E30" s="90" t="s">
        <v>63</v>
      </c>
      <c r="F30" s="183" t="s">
        <v>71</v>
      </c>
      <c r="G30" s="184" t="s">
        <v>72</v>
      </c>
      <c r="H30" s="186" t="s">
        <v>69</v>
      </c>
      <c r="I30" s="200" t="s">
        <v>23</v>
      </c>
      <c r="J30" s="201" t="s">
        <v>539</v>
      </c>
      <c r="K30" s="199"/>
      <c r="N30" s="124">
        <f>IF(Lista_de_contribuições[[#This Row],[Posicionamento da Área Técnica]]&lt;&gt;"",1,0)</f>
        <v>1</v>
      </c>
    </row>
    <row r="31" spans="2:14" ht="60.75" thickBot="1" x14ac:dyDescent="0.25">
      <c r="B31" s="136">
        <v>574</v>
      </c>
      <c r="C31" s="90" t="s">
        <v>73</v>
      </c>
      <c r="D31" s="90" t="s">
        <v>40</v>
      </c>
      <c r="E31" s="90" t="s">
        <v>63</v>
      </c>
      <c r="F31" s="183" t="s">
        <v>74</v>
      </c>
      <c r="G31" s="184" t="s">
        <v>75</v>
      </c>
      <c r="H31" s="163" t="s">
        <v>501</v>
      </c>
      <c r="I31" s="200" t="s">
        <v>23</v>
      </c>
      <c r="J31" s="201" t="s">
        <v>502</v>
      </c>
      <c r="K31" s="201"/>
      <c r="N31" s="124">
        <f>IF(Lista_de_contribuições[[#This Row],[Posicionamento da Área Técnica]]&lt;&gt;"",1,0)</f>
        <v>1</v>
      </c>
    </row>
    <row r="32" spans="2:14" ht="409.6" thickBot="1" x14ac:dyDescent="0.25">
      <c r="B32" s="136">
        <v>549</v>
      </c>
      <c r="C32" s="90" t="s">
        <v>17</v>
      </c>
      <c r="D32" s="90" t="s">
        <v>18</v>
      </c>
      <c r="E32" s="90" t="s">
        <v>76</v>
      </c>
      <c r="F32" s="183" t="s">
        <v>77</v>
      </c>
      <c r="G32" s="184" t="s">
        <v>78</v>
      </c>
      <c r="H32" s="186" t="s">
        <v>79</v>
      </c>
      <c r="I32" s="90" t="s">
        <v>50</v>
      </c>
      <c r="J32" s="183" t="s">
        <v>540</v>
      </c>
      <c r="K32" s="160" t="s">
        <v>543</v>
      </c>
      <c r="N32" s="124">
        <f>IF(Lista_de_contribuições[[#This Row],[Posicionamento da Área Técnica]]&lt;&gt;"",1,0)</f>
        <v>1</v>
      </c>
    </row>
    <row r="33" spans="2:14" ht="409.6" thickBot="1" x14ac:dyDescent="0.25">
      <c r="B33" s="136">
        <v>553</v>
      </c>
      <c r="C33" s="90" t="s">
        <v>70</v>
      </c>
      <c r="D33" s="90" t="s">
        <v>18</v>
      </c>
      <c r="E33" s="90" t="s">
        <v>76</v>
      </c>
      <c r="F33" s="183" t="s">
        <v>80</v>
      </c>
      <c r="G33" s="184" t="s">
        <v>81</v>
      </c>
      <c r="H33" s="186" t="s">
        <v>79</v>
      </c>
      <c r="I33" s="90" t="s">
        <v>50</v>
      </c>
      <c r="J33" s="183" t="s">
        <v>540</v>
      </c>
      <c r="K33" s="160" t="s">
        <v>541</v>
      </c>
      <c r="N33" s="124">
        <f>IF(Lista_de_contribuições[[#This Row],[Posicionamento da Área Técnica]]&lt;&gt;"",1,0)</f>
        <v>1</v>
      </c>
    </row>
    <row r="34" spans="2:14" ht="24.75" thickBot="1" x14ac:dyDescent="0.25">
      <c r="B34" s="136">
        <v>575</v>
      </c>
      <c r="C34" s="90" t="s">
        <v>55</v>
      </c>
      <c r="D34" s="90"/>
      <c r="E34" s="90" t="s">
        <v>76</v>
      </c>
      <c r="F34" s="183" t="s">
        <v>504</v>
      </c>
      <c r="G34" s="184" t="s">
        <v>83</v>
      </c>
      <c r="H34" s="186" t="s">
        <v>84</v>
      </c>
      <c r="I34" s="90" t="s">
        <v>50</v>
      </c>
      <c r="J34" s="183" t="s">
        <v>485</v>
      </c>
      <c r="K34" s="160" t="s">
        <v>85</v>
      </c>
      <c r="N34" s="124">
        <f>IF(Lista_de_contribuições[[#This Row],[Posicionamento da Área Técnica]]&lt;&gt;"",1,0)</f>
        <v>1</v>
      </c>
    </row>
    <row r="35" spans="2:14" ht="180.75" thickBot="1" x14ac:dyDescent="0.25">
      <c r="B35" s="136">
        <v>549</v>
      </c>
      <c r="C35" s="90" t="s">
        <v>17</v>
      </c>
      <c r="D35" s="90" t="s">
        <v>18</v>
      </c>
      <c r="E35" s="90" t="s">
        <v>86</v>
      </c>
      <c r="F35" s="183" t="s">
        <v>87</v>
      </c>
      <c r="G35" s="184" t="s">
        <v>88</v>
      </c>
      <c r="H35" s="186" t="s">
        <v>79</v>
      </c>
      <c r="I35" s="90" t="s">
        <v>50</v>
      </c>
      <c r="J35" s="183" t="s">
        <v>89</v>
      </c>
      <c r="K35" s="160" t="s">
        <v>542</v>
      </c>
      <c r="N35" s="124">
        <f>IF(Lista_de_contribuições[[#This Row],[Posicionamento da Área Técnica]]&lt;&gt;"",1,0)</f>
        <v>1</v>
      </c>
    </row>
    <row r="36" spans="2:14" ht="180.75" thickBot="1" x14ac:dyDescent="0.25">
      <c r="B36" s="136">
        <v>553</v>
      </c>
      <c r="C36" s="90" t="s">
        <v>70</v>
      </c>
      <c r="D36" s="90" t="s">
        <v>18</v>
      </c>
      <c r="E36" s="90" t="s">
        <v>86</v>
      </c>
      <c r="F36" s="183" t="s">
        <v>90</v>
      </c>
      <c r="G36" s="184" t="s">
        <v>91</v>
      </c>
      <c r="H36" s="186" t="s">
        <v>79</v>
      </c>
      <c r="I36" s="90" t="s">
        <v>50</v>
      </c>
      <c r="J36" s="183" t="s">
        <v>89</v>
      </c>
      <c r="K36" s="160" t="s">
        <v>505</v>
      </c>
      <c r="N36" s="124">
        <f>IF(Lista_de_contribuições[[#This Row],[Posicionamento da Área Técnica]]&lt;&gt;"",1,0)</f>
        <v>1</v>
      </c>
    </row>
    <row r="37" spans="2:14" ht="409.6" thickBot="1" x14ac:dyDescent="0.25">
      <c r="B37" s="136">
        <v>426</v>
      </c>
      <c r="C37" s="90" t="s">
        <v>92</v>
      </c>
      <c r="D37" s="90" t="s">
        <v>40</v>
      </c>
      <c r="E37" s="90" t="s">
        <v>93</v>
      </c>
      <c r="F37" s="104" t="s">
        <v>307</v>
      </c>
      <c r="G37" s="163" t="s">
        <v>94</v>
      </c>
      <c r="H37" s="186" t="s">
        <v>482</v>
      </c>
      <c r="I37" s="90" t="s">
        <v>50</v>
      </c>
      <c r="J37" s="183" t="s">
        <v>547</v>
      </c>
      <c r="K37" s="160" t="s">
        <v>548</v>
      </c>
      <c r="L37" s="190"/>
      <c r="N37" s="124">
        <f>IF(Lista_de_contribuições[[#This Row],[Posicionamento da Área Técnica]]&lt;&gt;"",1,0)</f>
        <v>1</v>
      </c>
    </row>
    <row r="38" spans="2:14" ht="409.6" thickBot="1" x14ac:dyDescent="0.25">
      <c r="B38" s="136">
        <v>549</v>
      </c>
      <c r="C38" s="90" t="s">
        <v>17</v>
      </c>
      <c r="D38" s="90" t="s">
        <v>18</v>
      </c>
      <c r="E38" s="90" t="s">
        <v>93</v>
      </c>
      <c r="F38" s="183" t="s">
        <v>95</v>
      </c>
      <c r="G38" s="184" t="s">
        <v>96</v>
      </c>
      <c r="H38" s="186" t="s">
        <v>482</v>
      </c>
      <c r="I38" s="90" t="s">
        <v>23</v>
      </c>
      <c r="J38" s="183" t="s">
        <v>546</v>
      </c>
      <c r="K38" s="160" t="s">
        <v>549</v>
      </c>
      <c r="L38" s="197"/>
      <c r="N38" s="124">
        <f>IF(Lista_de_contribuições[[#This Row],[Posicionamento da Área Técnica]]&lt;&gt;"",1,0)</f>
        <v>1</v>
      </c>
    </row>
    <row r="39" spans="2:14" ht="409.6" thickBot="1" x14ac:dyDescent="0.25">
      <c r="B39" s="136">
        <v>553</v>
      </c>
      <c r="C39" s="90" t="s">
        <v>70</v>
      </c>
      <c r="D39" s="90" t="s">
        <v>18</v>
      </c>
      <c r="E39" s="90" t="s">
        <v>93</v>
      </c>
      <c r="F39" s="183" t="s">
        <v>97</v>
      </c>
      <c r="G39" s="184" t="s">
        <v>98</v>
      </c>
      <c r="H39" s="163"/>
      <c r="I39" s="90" t="s">
        <v>23</v>
      </c>
      <c r="J39" s="183" t="s">
        <v>551</v>
      </c>
      <c r="K39" s="160" t="s">
        <v>545</v>
      </c>
      <c r="N39" s="124">
        <f>IF(Lista_de_contribuições[[#This Row],[Posicionamento da Área Técnica]]&lt;&gt;"",1,0)</f>
        <v>1</v>
      </c>
    </row>
    <row r="40" spans="2:14" ht="72.75" thickBot="1" x14ac:dyDescent="0.25">
      <c r="B40" s="136">
        <v>562</v>
      </c>
      <c r="C40" s="90" t="s">
        <v>46</v>
      </c>
      <c r="D40" s="90" t="s">
        <v>18</v>
      </c>
      <c r="E40" s="90" t="s">
        <v>93</v>
      </c>
      <c r="F40" s="183" t="s">
        <v>99</v>
      </c>
      <c r="G40" s="184" t="s">
        <v>100</v>
      </c>
      <c r="H40" s="163"/>
      <c r="I40" s="90" t="s">
        <v>23</v>
      </c>
      <c r="J40" s="201" t="s">
        <v>550</v>
      </c>
      <c r="K40" s="160"/>
      <c r="N40" s="124">
        <f>IF(Lista_de_contribuições[[#This Row],[Posicionamento da Área Técnica]]&lt;&gt;"",1,0)</f>
        <v>1</v>
      </c>
    </row>
    <row r="41" spans="2:14" ht="156.75" thickBot="1" x14ac:dyDescent="0.25">
      <c r="B41" s="136">
        <v>569</v>
      </c>
      <c r="C41" s="90" t="s">
        <v>101</v>
      </c>
      <c r="D41" s="90" t="s">
        <v>40</v>
      </c>
      <c r="E41" s="90" t="s">
        <v>93</v>
      </c>
      <c r="F41" s="183" t="s">
        <v>102</v>
      </c>
      <c r="G41" s="184" t="s">
        <v>103</v>
      </c>
      <c r="H41" s="163"/>
      <c r="I41" s="90" t="s">
        <v>23</v>
      </c>
      <c r="J41" s="183" t="s">
        <v>552</v>
      </c>
      <c r="K41" s="160"/>
      <c r="N41" s="124">
        <f>IF(Lista_de_contribuições[[#This Row],[Posicionamento da Área Técnica]]&lt;&gt;"",1,0)</f>
        <v>1</v>
      </c>
    </row>
    <row r="42" spans="2:14" ht="218.45" customHeight="1" thickBot="1" x14ac:dyDescent="0.25">
      <c r="B42" s="136">
        <v>426</v>
      </c>
      <c r="C42" s="90" t="s">
        <v>92</v>
      </c>
      <c r="D42" s="90" t="s">
        <v>40</v>
      </c>
      <c r="E42" s="90" t="s">
        <v>104</v>
      </c>
      <c r="F42" s="183" t="s">
        <v>105</v>
      </c>
      <c r="G42" s="184" t="s">
        <v>106</v>
      </c>
      <c r="H42" s="186" t="s">
        <v>482</v>
      </c>
      <c r="I42" s="90" t="s">
        <v>23</v>
      </c>
      <c r="J42" s="183" t="s">
        <v>552</v>
      </c>
      <c r="K42" s="183"/>
      <c r="N42" s="124">
        <f>IF(Lista_de_contribuições[[#This Row],[Posicionamento da Área Técnica]]&lt;&gt;"",1,0)</f>
        <v>1</v>
      </c>
    </row>
    <row r="43" spans="2:14" ht="75.599999999999994" customHeight="1" thickBot="1" x14ac:dyDescent="0.25">
      <c r="B43" s="136">
        <v>549</v>
      </c>
      <c r="C43" s="90" t="s">
        <v>17</v>
      </c>
      <c r="D43" s="90" t="s">
        <v>18</v>
      </c>
      <c r="E43" s="90" t="s">
        <v>104</v>
      </c>
      <c r="F43" s="183" t="s">
        <v>107</v>
      </c>
      <c r="G43" s="184" t="s">
        <v>108</v>
      </c>
      <c r="H43" s="186" t="s">
        <v>483</v>
      </c>
      <c r="I43" s="90" t="s">
        <v>23</v>
      </c>
      <c r="J43" s="183" t="s">
        <v>553</v>
      </c>
      <c r="K43" s="183"/>
      <c r="N43" s="124">
        <f>IF(Lista_de_contribuições[[#This Row],[Posicionamento da Área Técnica]]&lt;&gt;"",1,0)</f>
        <v>1</v>
      </c>
    </row>
    <row r="44" spans="2:14" ht="336.75" thickBot="1" x14ac:dyDescent="0.25">
      <c r="B44" s="136">
        <v>553</v>
      </c>
      <c r="C44" s="90" t="s">
        <v>70</v>
      </c>
      <c r="D44" s="90" t="s">
        <v>18</v>
      </c>
      <c r="E44" s="90" t="s">
        <v>104</v>
      </c>
      <c r="F44" s="183" t="s">
        <v>109</v>
      </c>
      <c r="G44" s="184" t="s">
        <v>110</v>
      </c>
      <c r="H44" s="186" t="s">
        <v>482</v>
      </c>
      <c r="I44" s="90" t="s">
        <v>50</v>
      </c>
      <c r="J44" s="183" t="s">
        <v>554</v>
      </c>
      <c r="K44" s="160" t="s">
        <v>555</v>
      </c>
      <c r="L44" s="203"/>
      <c r="N44" s="124">
        <f>IF(Lista_de_contribuições[[#This Row],[Posicionamento da Área Técnica]]&lt;&gt;"",1,0)</f>
        <v>1</v>
      </c>
    </row>
    <row r="45" spans="2:14" ht="109.15" customHeight="1" thickBot="1" x14ac:dyDescent="0.25">
      <c r="B45" s="136">
        <v>562</v>
      </c>
      <c r="C45" s="90" t="s">
        <v>46</v>
      </c>
      <c r="D45" s="90" t="s">
        <v>18</v>
      </c>
      <c r="E45" s="90" t="s">
        <v>104</v>
      </c>
      <c r="F45" s="183" t="s">
        <v>111</v>
      </c>
      <c r="G45" s="184" t="s">
        <v>112</v>
      </c>
      <c r="H45" s="186" t="s">
        <v>484</v>
      </c>
      <c r="I45" s="90" t="s">
        <v>23</v>
      </c>
      <c r="J45" s="160" t="s">
        <v>556</v>
      </c>
      <c r="K45" s="160"/>
      <c r="L45" s="197"/>
      <c r="N45" s="124">
        <f>IF(Lista_de_contribuições[[#This Row],[Posicionamento da Área Técnica]]&lt;&gt;"",1,0)</f>
        <v>1</v>
      </c>
    </row>
    <row r="46" spans="2:14" ht="66.599999999999994" customHeight="1" thickBot="1" x14ac:dyDescent="0.25">
      <c r="B46" s="136">
        <v>575</v>
      </c>
      <c r="C46" s="90" t="s">
        <v>55</v>
      </c>
      <c r="D46" s="90"/>
      <c r="E46" s="90" t="s">
        <v>104</v>
      </c>
      <c r="F46" s="183" t="s">
        <v>82</v>
      </c>
      <c r="G46" s="184" t="s">
        <v>83</v>
      </c>
      <c r="H46" s="186" t="s">
        <v>84</v>
      </c>
      <c r="I46" s="90" t="s">
        <v>50</v>
      </c>
      <c r="J46" s="183" t="s">
        <v>485</v>
      </c>
      <c r="K46" s="160" t="s">
        <v>506</v>
      </c>
      <c r="N46" s="124">
        <f>IF(Lista_de_contribuições[[#This Row],[Posicionamento da Área Técnica]]&lt;&gt;"",1,0)</f>
        <v>1</v>
      </c>
    </row>
    <row r="47" spans="2:14" ht="21" customHeight="1" thickBot="1" x14ac:dyDescent="0.25">
      <c r="B47" s="136">
        <v>549</v>
      </c>
      <c r="C47" s="90" t="s">
        <v>17</v>
      </c>
      <c r="D47" s="90" t="s">
        <v>18</v>
      </c>
      <c r="E47" s="90" t="s">
        <v>113</v>
      </c>
      <c r="F47" s="183" t="s">
        <v>25</v>
      </c>
      <c r="G47" s="184" t="s">
        <v>25</v>
      </c>
      <c r="H47" s="163" t="s">
        <v>26</v>
      </c>
      <c r="I47" s="90" t="s">
        <v>486</v>
      </c>
      <c r="J47" s="164" t="s">
        <v>26</v>
      </c>
      <c r="K47" s="160"/>
      <c r="N47" s="124">
        <f>IF(Lista_de_contribuições[[#This Row],[Posicionamento da Área Técnica]]&lt;&gt;"",1,0)</f>
        <v>1</v>
      </c>
    </row>
    <row r="48" spans="2:14" ht="120.75" thickBot="1" x14ac:dyDescent="0.25">
      <c r="B48" s="136">
        <v>549</v>
      </c>
      <c r="C48" s="90" t="s">
        <v>17</v>
      </c>
      <c r="D48" s="90" t="s">
        <v>18</v>
      </c>
      <c r="E48" s="90" t="s">
        <v>114</v>
      </c>
      <c r="F48" s="183" t="s">
        <v>115</v>
      </c>
      <c r="G48" s="184" t="s">
        <v>116</v>
      </c>
      <c r="H48" s="186" t="s">
        <v>487</v>
      </c>
      <c r="I48" s="90" t="s">
        <v>486</v>
      </c>
      <c r="J48" s="183" t="s">
        <v>521</v>
      </c>
      <c r="K48" s="160" t="s">
        <v>557</v>
      </c>
      <c r="N48" s="124">
        <f>IF(Lista_de_contribuições[[#This Row],[Posicionamento da Área Técnica]]&lt;&gt;"",1,0)</f>
        <v>1</v>
      </c>
    </row>
    <row r="49" spans="2:14" ht="132.75" thickBot="1" x14ac:dyDescent="0.25">
      <c r="B49" s="136">
        <v>553</v>
      </c>
      <c r="C49" s="90" t="s">
        <v>70</v>
      </c>
      <c r="D49" s="90" t="s">
        <v>18</v>
      </c>
      <c r="E49" s="90" t="s">
        <v>114</v>
      </c>
      <c r="F49" s="183" t="s">
        <v>117</v>
      </c>
      <c r="G49" s="184" t="s">
        <v>118</v>
      </c>
      <c r="H49" s="186" t="s">
        <v>487</v>
      </c>
      <c r="I49" s="90" t="s">
        <v>486</v>
      </c>
      <c r="J49" s="183" t="s">
        <v>521</v>
      </c>
      <c r="K49" s="160" t="s">
        <v>557</v>
      </c>
      <c r="N49" s="124">
        <f>IF(Lista_de_contribuições[[#This Row],[Posicionamento da Área Técnica]]&lt;&gt;"",1,0)</f>
        <v>1</v>
      </c>
    </row>
    <row r="50" spans="2:14" ht="216.75" thickBot="1" x14ac:dyDescent="0.25">
      <c r="B50" s="136">
        <v>426</v>
      </c>
      <c r="C50" s="90" t="s">
        <v>92</v>
      </c>
      <c r="D50" s="90" t="s">
        <v>40</v>
      </c>
      <c r="E50" s="90" t="s">
        <v>119</v>
      </c>
      <c r="F50" s="90" t="s">
        <v>120</v>
      </c>
      <c r="G50" s="184" t="s">
        <v>121</v>
      </c>
      <c r="H50" s="186" t="s">
        <v>488</v>
      </c>
      <c r="I50" s="90" t="s">
        <v>50</v>
      </c>
      <c r="J50" s="183" t="s">
        <v>558</v>
      </c>
      <c r="K50" s="198"/>
      <c r="L50" s="204"/>
      <c r="N50" s="124">
        <f>IF(Lista_de_contribuições[[#This Row],[Posicionamento da Área Técnica]]&lt;&gt;"",1,0)</f>
        <v>1</v>
      </c>
    </row>
    <row r="51" spans="2:14" ht="276.75" thickBot="1" x14ac:dyDescent="0.25">
      <c r="B51" s="136">
        <v>547</v>
      </c>
      <c r="C51" s="90" t="s">
        <v>62</v>
      </c>
      <c r="D51" s="90"/>
      <c r="E51" s="90" t="s">
        <v>119</v>
      </c>
      <c r="F51" s="90" t="s">
        <v>122</v>
      </c>
      <c r="G51" s="184" t="s">
        <v>65</v>
      </c>
      <c r="H51" s="186" t="s">
        <v>489</v>
      </c>
      <c r="I51" s="90" t="s">
        <v>50</v>
      </c>
      <c r="J51" s="201" t="s">
        <v>559</v>
      </c>
      <c r="K51" s="160" t="s">
        <v>562</v>
      </c>
      <c r="N51" s="124">
        <f>IF(Lista_de_contribuições[[#This Row],[Posicionamento da Área Técnica]]&lt;&gt;"",1,0)</f>
        <v>1</v>
      </c>
    </row>
    <row r="52" spans="2:14" ht="21" customHeight="1" thickBot="1" x14ac:dyDescent="0.25">
      <c r="B52" s="136">
        <v>549</v>
      </c>
      <c r="C52" s="90" t="s">
        <v>17</v>
      </c>
      <c r="D52" s="90" t="s">
        <v>18</v>
      </c>
      <c r="E52" s="90" t="s">
        <v>119</v>
      </c>
      <c r="F52" s="183" t="s">
        <v>25</v>
      </c>
      <c r="G52" s="184" t="s">
        <v>25</v>
      </c>
      <c r="H52" s="163" t="s">
        <v>26</v>
      </c>
      <c r="I52" s="90" t="s">
        <v>486</v>
      </c>
      <c r="J52" s="164" t="s">
        <v>26</v>
      </c>
      <c r="K52" s="160"/>
      <c r="N52" s="124">
        <f>IF(Lista_de_contribuições[[#This Row],[Posicionamento da Área Técnica]]&lt;&gt;"",1,0)</f>
        <v>1</v>
      </c>
    </row>
    <row r="53" spans="2:14" ht="409.6" thickBot="1" x14ac:dyDescent="0.25">
      <c r="B53" s="136">
        <v>558</v>
      </c>
      <c r="C53" s="90" t="s">
        <v>55</v>
      </c>
      <c r="D53" s="90"/>
      <c r="E53" s="90" t="s">
        <v>119</v>
      </c>
      <c r="F53" s="183" t="s">
        <v>123</v>
      </c>
      <c r="G53" s="184" t="s">
        <v>124</v>
      </c>
      <c r="H53" s="186" t="s">
        <v>489</v>
      </c>
      <c r="I53" s="90" t="s">
        <v>50</v>
      </c>
      <c r="J53" s="191" t="s">
        <v>560</v>
      </c>
      <c r="K53" s="160" t="s">
        <v>561</v>
      </c>
      <c r="N53" s="124">
        <f>IF(Lista_de_contribuições[[#This Row],[Posicionamento da Área Técnica]]&lt;&gt;"",1,0)</f>
        <v>1</v>
      </c>
    </row>
    <row r="54" spans="2:14" ht="409.6" thickBot="1" x14ac:dyDescent="0.25">
      <c r="B54" s="136">
        <v>571</v>
      </c>
      <c r="C54" s="90" t="s">
        <v>125</v>
      </c>
      <c r="D54" s="90"/>
      <c r="E54" s="90" t="s">
        <v>119</v>
      </c>
      <c r="F54" s="183" t="s">
        <v>126</v>
      </c>
      <c r="G54" s="184" t="s">
        <v>127</v>
      </c>
      <c r="H54" s="186" t="s">
        <v>510</v>
      </c>
      <c r="I54" s="90" t="s">
        <v>50</v>
      </c>
      <c r="J54" s="201" t="s">
        <v>525</v>
      </c>
      <c r="K54" s="160" t="s">
        <v>563</v>
      </c>
      <c r="N54" s="124">
        <f>IF(Lista_de_contribuições[[#This Row],[Posicionamento da Área Técnica]]&lt;&gt;"",1,0)</f>
        <v>1</v>
      </c>
    </row>
    <row r="55" spans="2:14" ht="21" customHeight="1" thickBot="1" x14ac:dyDescent="0.25">
      <c r="B55" s="136">
        <v>549</v>
      </c>
      <c r="C55" s="90" t="s">
        <v>17</v>
      </c>
      <c r="D55" s="90" t="s">
        <v>18</v>
      </c>
      <c r="E55" s="90" t="s">
        <v>128</v>
      </c>
      <c r="F55" s="183" t="s">
        <v>25</v>
      </c>
      <c r="G55" s="184" t="s">
        <v>25</v>
      </c>
      <c r="H55" s="163" t="s">
        <v>26</v>
      </c>
      <c r="I55" s="90" t="s">
        <v>486</v>
      </c>
      <c r="J55" s="164" t="s">
        <v>26</v>
      </c>
      <c r="K55" s="160"/>
      <c r="N55" s="124">
        <f>IF(Lista_de_contribuições[[#This Row],[Posicionamento da Área Técnica]]&lt;&gt;"",1,0)</f>
        <v>1</v>
      </c>
    </row>
    <row r="56" spans="2:14" ht="21" customHeight="1" thickBot="1" x14ac:dyDescent="0.25">
      <c r="B56" s="136">
        <v>549</v>
      </c>
      <c r="C56" s="90" t="s">
        <v>17</v>
      </c>
      <c r="D56" s="90" t="s">
        <v>18</v>
      </c>
      <c r="E56" s="90" t="s">
        <v>129</v>
      </c>
      <c r="F56" s="183" t="s">
        <v>25</v>
      </c>
      <c r="G56" s="184" t="s">
        <v>25</v>
      </c>
      <c r="H56" s="163" t="s">
        <v>26</v>
      </c>
      <c r="I56" s="90" t="s">
        <v>486</v>
      </c>
      <c r="J56" s="164" t="s">
        <v>26</v>
      </c>
      <c r="K56" s="160"/>
      <c r="N56" s="124">
        <f>IF(Lista_de_contribuições[[#This Row],[Posicionamento da Área Técnica]]&lt;&gt;"",1,0)</f>
        <v>1</v>
      </c>
    </row>
    <row r="57" spans="2:14" ht="409.6" thickBot="1" x14ac:dyDescent="0.25">
      <c r="B57" s="136">
        <v>549</v>
      </c>
      <c r="C57" s="90" t="s">
        <v>17</v>
      </c>
      <c r="D57" s="90" t="s">
        <v>18</v>
      </c>
      <c r="E57" s="90" t="s">
        <v>130</v>
      </c>
      <c r="F57" s="183" t="s">
        <v>131</v>
      </c>
      <c r="G57" s="184" t="s">
        <v>132</v>
      </c>
      <c r="H57" s="186" t="s">
        <v>490</v>
      </c>
      <c r="I57" s="90" t="s">
        <v>50</v>
      </c>
      <c r="J57" s="183" t="s">
        <v>512</v>
      </c>
      <c r="K57" s="205" t="s">
        <v>564</v>
      </c>
      <c r="N57" s="124">
        <f>IF(Lista_de_contribuições[[#This Row],[Posicionamento da Área Técnica]]&lt;&gt;"",1,0)</f>
        <v>1</v>
      </c>
    </row>
    <row r="58" spans="2:14" ht="409.6" thickBot="1" x14ac:dyDescent="0.25">
      <c r="B58" s="136">
        <v>553</v>
      </c>
      <c r="C58" s="90" t="s">
        <v>70</v>
      </c>
      <c r="D58" s="90" t="s">
        <v>18</v>
      </c>
      <c r="E58" s="90" t="s">
        <v>130</v>
      </c>
      <c r="F58" s="183" t="s">
        <v>133</v>
      </c>
      <c r="G58" s="184" t="s">
        <v>134</v>
      </c>
      <c r="H58" s="186" t="s">
        <v>490</v>
      </c>
      <c r="I58" s="90" t="s">
        <v>50</v>
      </c>
      <c r="J58" s="183" t="s">
        <v>513</v>
      </c>
      <c r="K58" s="160" t="s">
        <v>514</v>
      </c>
      <c r="N58" s="124">
        <f>IF(Lista_de_contribuições[[#This Row],[Posicionamento da Área Técnica]]&lt;&gt;"",1,0)</f>
        <v>1</v>
      </c>
    </row>
    <row r="59" spans="2:14" ht="144.75" thickBot="1" x14ac:dyDescent="0.25">
      <c r="B59" s="136">
        <v>563</v>
      </c>
      <c r="C59" s="90" t="s">
        <v>39</v>
      </c>
      <c r="D59" s="90" t="s">
        <v>40</v>
      </c>
      <c r="E59" s="90" t="s">
        <v>130</v>
      </c>
      <c r="F59" s="183" t="s">
        <v>41</v>
      </c>
      <c r="G59" s="183" t="s">
        <v>42</v>
      </c>
      <c r="H59" s="186" t="s">
        <v>490</v>
      </c>
      <c r="I59" s="90" t="s">
        <v>486</v>
      </c>
      <c r="J59" s="183" t="s">
        <v>503</v>
      </c>
      <c r="K59" s="160"/>
      <c r="N59" s="124">
        <f>IF(Lista_de_contribuições[[#This Row],[Posicionamento da Área Técnica]]&lt;&gt;"",1,0)</f>
        <v>1</v>
      </c>
    </row>
    <row r="60" spans="2:14" ht="168.75" thickBot="1" x14ac:dyDescent="0.25">
      <c r="B60" s="136">
        <v>426</v>
      </c>
      <c r="C60" s="90" t="s">
        <v>92</v>
      </c>
      <c r="D60" s="90" t="s">
        <v>40</v>
      </c>
      <c r="E60" s="90" t="s">
        <v>135</v>
      </c>
      <c r="F60" s="183" t="s">
        <v>136</v>
      </c>
      <c r="G60" s="184" t="s">
        <v>137</v>
      </c>
      <c r="H60" s="186" t="s">
        <v>491</v>
      </c>
      <c r="I60" s="90" t="s">
        <v>50</v>
      </c>
      <c r="J60" s="183" t="s">
        <v>565</v>
      </c>
      <c r="K60" s="160" t="s">
        <v>526</v>
      </c>
      <c r="N60" s="124">
        <f>IF(Lista_de_contribuições[[#This Row],[Posicionamento da Área Técnica]]&lt;&gt;"",1,0)</f>
        <v>1</v>
      </c>
    </row>
    <row r="61" spans="2:14" ht="84.75" thickBot="1" x14ac:dyDescent="0.25">
      <c r="B61" s="136">
        <v>532</v>
      </c>
      <c r="C61" s="90" t="s">
        <v>138</v>
      </c>
      <c r="D61" s="90"/>
      <c r="E61" s="90" t="s">
        <v>135</v>
      </c>
      <c r="F61" s="183" t="s">
        <v>139</v>
      </c>
      <c r="G61" s="184" t="s">
        <v>140</v>
      </c>
      <c r="H61" s="186" t="s">
        <v>491</v>
      </c>
      <c r="I61" s="90" t="s">
        <v>50</v>
      </c>
      <c r="J61" s="183" t="s">
        <v>519</v>
      </c>
      <c r="K61" s="160" t="s">
        <v>566</v>
      </c>
      <c r="N61" s="124">
        <f>IF(Lista_de_contribuições[[#This Row],[Posicionamento da Área Técnica]]&lt;&gt;"",1,0)</f>
        <v>1</v>
      </c>
    </row>
    <row r="62" spans="2:14" ht="409.6" thickBot="1" x14ac:dyDescent="0.25">
      <c r="B62" s="136">
        <v>549</v>
      </c>
      <c r="C62" s="90" t="s">
        <v>17</v>
      </c>
      <c r="D62" s="90" t="s">
        <v>18</v>
      </c>
      <c r="E62" s="90" t="s">
        <v>135</v>
      </c>
      <c r="F62" s="163" t="s">
        <v>141</v>
      </c>
      <c r="G62" s="163" t="s">
        <v>142</v>
      </c>
      <c r="H62" s="186" t="s">
        <v>491</v>
      </c>
      <c r="I62" s="90" t="s">
        <v>50</v>
      </c>
      <c r="J62" s="183" t="s">
        <v>527</v>
      </c>
      <c r="K62" s="160" t="s">
        <v>567</v>
      </c>
      <c r="N62" s="124">
        <f>IF(Lista_de_contribuições[[#This Row],[Posicionamento da Área Técnica]]&lt;&gt;"",1,0)</f>
        <v>1</v>
      </c>
    </row>
    <row r="63" spans="2:14" ht="409.6" thickBot="1" x14ac:dyDescent="0.25">
      <c r="B63" s="136">
        <v>553</v>
      </c>
      <c r="C63" s="90" t="s">
        <v>70</v>
      </c>
      <c r="D63" s="90" t="s">
        <v>18</v>
      </c>
      <c r="E63" s="90" t="s">
        <v>135</v>
      </c>
      <c r="F63" s="183" t="s">
        <v>143</v>
      </c>
      <c r="G63" s="184" t="s">
        <v>144</v>
      </c>
      <c r="H63" s="186" t="s">
        <v>491</v>
      </c>
      <c r="I63" s="90" t="s">
        <v>50</v>
      </c>
      <c r="J63" s="183" t="s">
        <v>528</v>
      </c>
      <c r="K63" s="160" t="s">
        <v>568</v>
      </c>
      <c r="N63" s="124">
        <f>IF(Lista_de_contribuições[[#This Row],[Posicionamento da Área Técnica]]&lt;&gt;"",1,0)</f>
        <v>1</v>
      </c>
    </row>
    <row r="64" spans="2:14" ht="409.6" thickBot="1" x14ac:dyDescent="0.25">
      <c r="B64" s="136">
        <v>563</v>
      </c>
      <c r="C64" s="90" t="s">
        <v>39</v>
      </c>
      <c r="D64" s="90" t="s">
        <v>40</v>
      </c>
      <c r="E64" s="90" t="s">
        <v>135</v>
      </c>
      <c r="F64" s="183" t="s">
        <v>145</v>
      </c>
      <c r="G64" s="184" t="s">
        <v>146</v>
      </c>
      <c r="H64" s="186" t="s">
        <v>491</v>
      </c>
      <c r="I64" s="90" t="s">
        <v>50</v>
      </c>
      <c r="J64" s="183" t="s">
        <v>528</v>
      </c>
      <c r="K64" s="160" t="s">
        <v>569</v>
      </c>
      <c r="N64" s="124">
        <f>IF(Lista_de_contribuições[[#This Row],[Posicionamento da Área Técnica]]&lt;&gt;"",1,0)</f>
        <v>1</v>
      </c>
    </row>
    <row r="65" spans="2:14" ht="60.75" thickBot="1" x14ac:dyDescent="0.25">
      <c r="B65" s="136">
        <v>574</v>
      </c>
      <c r="C65" s="90" t="s">
        <v>73</v>
      </c>
      <c r="D65" s="90" t="s">
        <v>40</v>
      </c>
      <c r="E65" s="90" t="s">
        <v>135</v>
      </c>
      <c r="F65" s="183" t="s">
        <v>147</v>
      </c>
      <c r="G65" s="184" t="s">
        <v>148</v>
      </c>
      <c r="H65" s="186" t="s">
        <v>491</v>
      </c>
      <c r="I65" s="90" t="s">
        <v>23</v>
      </c>
      <c r="J65" s="183" t="s">
        <v>570</v>
      </c>
      <c r="K65" s="160"/>
      <c r="N65" s="124">
        <f>IF(Lista_de_contribuições[[#This Row],[Posicionamento da Área Técnica]]&lt;&gt;"",1,0)</f>
        <v>1</v>
      </c>
    </row>
    <row r="66" spans="2:14" ht="36.75" thickBot="1" x14ac:dyDescent="0.25">
      <c r="B66" s="136">
        <v>575</v>
      </c>
      <c r="C66" s="90" t="s">
        <v>55</v>
      </c>
      <c r="D66" s="90"/>
      <c r="E66" s="90" t="s">
        <v>135</v>
      </c>
      <c r="F66" s="183" t="s">
        <v>82</v>
      </c>
      <c r="G66" s="184" t="s">
        <v>83</v>
      </c>
      <c r="H66" s="186" t="s">
        <v>84</v>
      </c>
      <c r="I66" s="90" t="s">
        <v>50</v>
      </c>
      <c r="J66" s="183" t="s">
        <v>492</v>
      </c>
      <c r="K66" s="160" t="s">
        <v>493</v>
      </c>
      <c r="N66" s="124">
        <f>IF(Lista_de_contribuições[[#This Row],[Posicionamento da Área Técnica]]&lt;&gt;"",1,0)</f>
        <v>1</v>
      </c>
    </row>
    <row r="67" spans="2:14" ht="168.75" thickBot="1" x14ac:dyDescent="0.25">
      <c r="B67" s="136">
        <v>426</v>
      </c>
      <c r="C67" s="90" t="s">
        <v>92</v>
      </c>
      <c r="D67" s="90" t="s">
        <v>40</v>
      </c>
      <c r="E67" s="90" t="s">
        <v>149</v>
      </c>
      <c r="F67" s="184" t="s">
        <v>150</v>
      </c>
      <c r="G67" s="184" t="s">
        <v>151</v>
      </c>
      <c r="H67" s="186" t="s">
        <v>494</v>
      </c>
      <c r="I67" s="90" t="s">
        <v>23</v>
      </c>
      <c r="J67" s="183" t="s">
        <v>571</v>
      </c>
      <c r="K67" s="199"/>
      <c r="N67" s="124">
        <f>IF(Lista_de_contribuições[[#This Row],[Posicionamento da Área Técnica]]&lt;&gt;"",1,0)</f>
        <v>1</v>
      </c>
    </row>
    <row r="68" spans="2:14" ht="409.6" thickBot="1" x14ac:dyDescent="0.25">
      <c r="B68" s="136">
        <v>549</v>
      </c>
      <c r="C68" s="90" t="s">
        <v>17</v>
      </c>
      <c r="D68" s="90" t="s">
        <v>18</v>
      </c>
      <c r="E68" s="90" t="s">
        <v>149</v>
      </c>
      <c r="F68" s="184" t="s">
        <v>152</v>
      </c>
      <c r="G68" s="184" t="s">
        <v>153</v>
      </c>
      <c r="H68" s="186" t="s">
        <v>482</v>
      </c>
      <c r="I68" s="90" t="s">
        <v>23</v>
      </c>
      <c r="J68" s="183" t="s">
        <v>572</v>
      </c>
      <c r="K68" s="198"/>
      <c r="N68" s="124">
        <f>IF(Lista_de_contribuições[[#This Row],[Posicionamento da Área Técnica]]&lt;&gt;"",1,0)</f>
        <v>1</v>
      </c>
    </row>
    <row r="69" spans="2:14" ht="409.6" thickBot="1" x14ac:dyDescent="0.25">
      <c r="B69" s="136">
        <v>553</v>
      </c>
      <c r="C69" s="90" t="s">
        <v>70</v>
      </c>
      <c r="D69" s="90" t="s">
        <v>18</v>
      </c>
      <c r="E69" s="90" t="s">
        <v>149</v>
      </c>
      <c r="F69" s="184" t="s">
        <v>154</v>
      </c>
      <c r="G69" s="184" t="s">
        <v>155</v>
      </c>
      <c r="H69" s="186" t="s">
        <v>482</v>
      </c>
      <c r="I69" s="90" t="s">
        <v>23</v>
      </c>
      <c r="J69" s="183" t="s">
        <v>573</v>
      </c>
      <c r="K69" s="160"/>
      <c r="N69" s="124">
        <f>IF(Lista_de_contribuições[[#This Row],[Posicionamento da Área Técnica]]&lt;&gt;"",1,0)</f>
        <v>1</v>
      </c>
    </row>
    <row r="70" spans="2:14" ht="21" customHeight="1" thickBot="1" x14ac:dyDescent="0.25">
      <c r="B70" s="136">
        <v>549</v>
      </c>
      <c r="C70" s="90" t="s">
        <v>17</v>
      </c>
      <c r="D70" s="90" t="s">
        <v>18</v>
      </c>
      <c r="E70" s="90" t="s">
        <v>156</v>
      </c>
      <c r="F70" s="183" t="s">
        <v>25</v>
      </c>
      <c r="G70" s="184" t="s">
        <v>25</v>
      </c>
      <c r="H70" s="163" t="s">
        <v>26</v>
      </c>
      <c r="I70" s="90" t="s">
        <v>486</v>
      </c>
      <c r="J70" s="164" t="s">
        <v>26</v>
      </c>
      <c r="K70" s="160"/>
      <c r="N70" s="124">
        <f>IF(Lista_de_contribuições[[#This Row],[Posicionamento da Área Técnica]]&lt;&gt;"",1,0)</f>
        <v>1</v>
      </c>
    </row>
    <row r="71" spans="2:14" ht="276.60000000000002" customHeight="1" thickBot="1" x14ac:dyDescent="0.25">
      <c r="B71" s="136">
        <v>426</v>
      </c>
      <c r="C71" s="90" t="s">
        <v>92</v>
      </c>
      <c r="D71" s="90" t="s">
        <v>40</v>
      </c>
      <c r="E71" s="90" t="s">
        <v>157</v>
      </c>
      <c r="F71" s="184" t="s">
        <v>158</v>
      </c>
      <c r="G71" s="184" t="s">
        <v>159</v>
      </c>
      <c r="H71" s="186" t="s">
        <v>482</v>
      </c>
      <c r="I71" s="90" t="s">
        <v>50</v>
      </c>
      <c r="J71" s="183" t="s">
        <v>574</v>
      </c>
      <c r="K71" s="160" t="s">
        <v>575</v>
      </c>
      <c r="N71" s="124">
        <f>IF(Lista_de_contribuições[[#This Row],[Posicionamento da Área Técnica]]&lt;&gt;"",1,0)</f>
        <v>1</v>
      </c>
    </row>
    <row r="72" spans="2:14" ht="264.75" thickBot="1" x14ac:dyDescent="0.25">
      <c r="B72" s="136">
        <v>549</v>
      </c>
      <c r="C72" s="90" t="s">
        <v>17</v>
      </c>
      <c r="D72" s="90" t="s">
        <v>18</v>
      </c>
      <c r="E72" s="90" t="s">
        <v>157</v>
      </c>
      <c r="F72" s="184" t="s">
        <v>160</v>
      </c>
      <c r="G72" s="184" t="s">
        <v>161</v>
      </c>
      <c r="H72" s="186" t="s">
        <v>482</v>
      </c>
      <c r="I72" s="90" t="s">
        <v>50</v>
      </c>
      <c r="J72" s="183" t="s">
        <v>576</v>
      </c>
      <c r="K72" s="160"/>
      <c r="N72" s="124">
        <f>IF(Lista_de_contribuições[[#This Row],[Posicionamento da Área Técnica]]&lt;&gt;"",1,0)</f>
        <v>1</v>
      </c>
    </row>
    <row r="73" spans="2:14" ht="288.75" thickBot="1" x14ac:dyDescent="0.25">
      <c r="B73" s="136">
        <v>553</v>
      </c>
      <c r="C73" s="90" t="s">
        <v>70</v>
      </c>
      <c r="D73" s="90" t="s">
        <v>18</v>
      </c>
      <c r="E73" s="90" t="s">
        <v>157</v>
      </c>
      <c r="F73" s="183" t="s">
        <v>162</v>
      </c>
      <c r="G73" s="184" t="s">
        <v>163</v>
      </c>
      <c r="H73" s="186" t="s">
        <v>482</v>
      </c>
      <c r="I73" s="90" t="s">
        <v>50</v>
      </c>
      <c r="J73" s="183" t="s">
        <v>576</v>
      </c>
      <c r="K73" s="160"/>
      <c r="N73" s="124">
        <f>IF(Lista_de_contribuições[[#This Row],[Posicionamento da Área Técnica]]&lt;&gt;"",1,0)</f>
        <v>1</v>
      </c>
    </row>
    <row r="74" spans="2:14" ht="372.75" thickBot="1" x14ac:dyDescent="0.25">
      <c r="B74" s="136">
        <v>542</v>
      </c>
      <c r="C74" s="90" t="s">
        <v>55</v>
      </c>
      <c r="D74" s="90"/>
      <c r="E74" s="90" t="s">
        <v>164</v>
      </c>
      <c r="F74" s="184" t="s">
        <v>165</v>
      </c>
      <c r="G74" s="184" t="s">
        <v>166</v>
      </c>
      <c r="H74" s="186" t="s">
        <v>516</v>
      </c>
      <c r="I74" s="90" t="s">
        <v>486</v>
      </c>
      <c r="J74" s="183" t="s">
        <v>517</v>
      </c>
      <c r="K74" s="160"/>
      <c r="N74" s="124">
        <f>IF(Lista_de_contribuições[[#This Row],[Posicionamento da Área Técnica]]&lt;&gt;"",1,0)</f>
        <v>1</v>
      </c>
    </row>
    <row r="75" spans="2:14" ht="132.75" thickBot="1" x14ac:dyDescent="0.25">
      <c r="B75" s="136">
        <v>549</v>
      </c>
      <c r="C75" s="90" t="s">
        <v>17</v>
      </c>
      <c r="D75" s="90" t="s">
        <v>18</v>
      </c>
      <c r="E75" s="90" t="s">
        <v>164</v>
      </c>
      <c r="F75" s="183" t="s">
        <v>167</v>
      </c>
      <c r="G75" s="184" t="s">
        <v>168</v>
      </c>
      <c r="H75" s="186" t="s">
        <v>515</v>
      </c>
      <c r="I75" s="90" t="s">
        <v>486</v>
      </c>
      <c r="J75" s="201" t="s">
        <v>529</v>
      </c>
      <c r="K75" s="160"/>
      <c r="N75" s="124">
        <f>IF(Lista_de_contribuições[[#This Row],[Posicionamento da Área Técnica]]&lt;&gt;"",1,0)</f>
        <v>1</v>
      </c>
    </row>
    <row r="76" spans="2:14" ht="409.6" thickBot="1" x14ac:dyDescent="0.25">
      <c r="B76" s="136">
        <v>553</v>
      </c>
      <c r="C76" s="90" t="s">
        <v>70</v>
      </c>
      <c r="D76" s="90" t="s">
        <v>18</v>
      </c>
      <c r="E76" s="90" t="s">
        <v>164</v>
      </c>
      <c r="F76" s="90" t="s">
        <v>169</v>
      </c>
      <c r="G76" s="184" t="s">
        <v>170</v>
      </c>
      <c r="H76" s="186" t="s">
        <v>515</v>
      </c>
      <c r="I76" s="90" t="s">
        <v>50</v>
      </c>
      <c r="J76" s="183" t="s">
        <v>531</v>
      </c>
      <c r="K76" s="160" t="s">
        <v>577</v>
      </c>
      <c r="N76" s="124">
        <f>IF(Lista_de_contribuições[[#This Row],[Posicionamento da Área Técnica]]&lt;&gt;"",1,0)</f>
        <v>1</v>
      </c>
    </row>
    <row r="77" spans="2:14" ht="409.6" thickBot="1" x14ac:dyDescent="0.25">
      <c r="B77" s="136">
        <v>563</v>
      </c>
      <c r="C77" s="90" t="s">
        <v>39</v>
      </c>
      <c r="D77" s="90" t="s">
        <v>40</v>
      </c>
      <c r="E77" s="90" t="s">
        <v>164</v>
      </c>
      <c r="F77" s="189" t="s">
        <v>171</v>
      </c>
      <c r="G77" s="184" t="s">
        <v>172</v>
      </c>
      <c r="H77" s="186" t="s">
        <v>515</v>
      </c>
      <c r="I77" s="90" t="s">
        <v>23</v>
      </c>
      <c r="J77" s="183" t="s">
        <v>522</v>
      </c>
      <c r="K77" s="160"/>
      <c r="N77" s="124">
        <f>IF(Lista_de_contribuições[[#This Row],[Posicionamento da Área Técnica]]&lt;&gt;"",1,0)</f>
        <v>1</v>
      </c>
    </row>
    <row r="78" spans="2:14" ht="409.6" thickBot="1" x14ac:dyDescent="0.25">
      <c r="B78" s="136">
        <v>570</v>
      </c>
      <c r="C78" s="90" t="s">
        <v>55</v>
      </c>
      <c r="D78" s="90"/>
      <c r="E78" s="90" t="s">
        <v>164</v>
      </c>
      <c r="F78" s="184" t="s">
        <v>173</v>
      </c>
      <c r="G78" s="184" t="s">
        <v>174</v>
      </c>
      <c r="H78" s="186" t="s">
        <v>520</v>
      </c>
      <c r="I78" s="90" t="s">
        <v>50</v>
      </c>
      <c r="J78" s="183" t="s">
        <v>530</v>
      </c>
      <c r="K78" s="160" t="s">
        <v>578</v>
      </c>
      <c r="N78" s="124">
        <f>IF(Lista_de_contribuições[[#This Row],[Posicionamento da Área Técnica]]&lt;&gt;"",1,0)</f>
        <v>1</v>
      </c>
    </row>
    <row r="79" spans="2:14" ht="180.75" thickBot="1" x14ac:dyDescent="0.25">
      <c r="B79" s="192">
        <v>572</v>
      </c>
      <c r="C79" s="166" t="s">
        <v>375</v>
      </c>
      <c r="D79" s="166" t="s">
        <v>40</v>
      </c>
      <c r="E79" s="193" t="s">
        <v>509</v>
      </c>
      <c r="F79" s="196" t="s">
        <v>495</v>
      </c>
      <c r="G79" s="194" t="s">
        <v>496</v>
      </c>
      <c r="H79" s="195" t="s">
        <v>507</v>
      </c>
      <c r="I79" s="193" t="s">
        <v>486</v>
      </c>
      <c r="J79" s="196" t="s">
        <v>508</v>
      </c>
      <c r="K79" s="126"/>
    </row>
    <row r="80" spans="2:14" ht="174" thickBot="1" x14ac:dyDescent="0.25">
      <c r="B80" s="192">
        <v>572</v>
      </c>
      <c r="C80" s="193" t="s">
        <v>375</v>
      </c>
      <c r="D80" s="193" t="s">
        <v>40</v>
      </c>
      <c r="E80" s="193" t="s">
        <v>119</v>
      </c>
      <c r="F80" s="196" t="s">
        <v>497</v>
      </c>
      <c r="G80" s="194" t="s">
        <v>518</v>
      </c>
      <c r="H80" s="195" t="s">
        <v>507</v>
      </c>
      <c r="I80" s="193" t="s">
        <v>486</v>
      </c>
      <c r="J80" s="196" t="s">
        <v>523</v>
      </c>
      <c r="K80" s="126"/>
    </row>
    <row r="81" spans="2:11" ht="384.75" thickBot="1" x14ac:dyDescent="0.25">
      <c r="B81" s="192">
        <v>572</v>
      </c>
      <c r="C81" s="193" t="s">
        <v>375</v>
      </c>
      <c r="D81" s="193" t="s">
        <v>40</v>
      </c>
      <c r="E81" s="193" t="s">
        <v>119</v>
      </c>
      <c r="F81" s="196" t="s">
        <v>498</v>
      </c>
      <c r="G81" s="196" t="s">
        <v>499</v>
      </c>
      <c r="H81" s="202" t="s">
        <v>511</v>
      </c>
      <c r="I81" s="193" t="s">
        <v>486</v>
      </c>
      <c r="J81" s="196" t="s">
        <v>579</v>
      </c>
      <c r="K81" s="126"/>
    </row>
    <row r="82" spans="2:11" ht="120" x14ac:dyDescent="0.2">
      <c r="B82" s="192">
        <v>572</v>
      </c>
      <c r="C82" s="193" t="s">
        <v>375</v>
      </c>
      <c r="D82" s="193" t="s">
        <v>40</v>
      </c>
      <c r="E82" s="193"/>
      <c r="F82" s="196" t="s">
        <v>500</v>
      </c>
      <c r="G82" s="194"/>
      <c r="H82" s="202" t="s">
        <v>580</v>
      </c>
      <c r="I82" s="193" t="s">
        <v>50</v>
      </c>
      <c r="J82" s="196" t="s">
        <v>582</v>
      </c>
      <c r="K82" s="160" t="s">
        <v>581</v>
      </c>
    </row>
  </sheetData>
  <phoneticPr fontId="73" type="noConversion"/>
  <dataValidations count="1">
    <dataValidation type="list" allowBlank="1" showInputMessage="1" showErrorMessage="1" sqref="I5:I82" xr:uid="{506CE529-49C2-4155-884F-037C3E10A822}">
      <formula1>"Aceita (Total ou Parcialmente),Não Aceita,Inválida (Fora do escopo, sem clareza, dúvidas)"</formula1>
    </dataValidation>
  </dataValidations>
  <hyperlinks>
    <hyperlink ref="G80" r:id="rId1" display="https://www.babybio.fr/fr/cereales-bebe/238-5-cereales-verveine-fleur-d-oranger-camomille.html" xr:uid="{F07F6AF7-95BD-4AD8-8B25-987E6BDA0023}"/>
  </hyperlinks>
  <printOptions horizontalCentered="1"/>
  <pageMargins left="0.5" right="0.5" top="1.35" bottom="0.75" header="0.55000000000000004" footer="0.3"/>
  <pageSetup paperSize="9" fitToHeight="0" orientation="portrait" r:id="rId2"/>
  <headerFooter>
    <oddHeader>&amp;C&amp;"+,Regular"&amp;24&amp;K04-049Vacation Items&amp;"Corbel,Regular"&amp;10
&amp;"-,Regular"&amp;12CHECKLIST</oddHeader>
    <oddFooter>&amp;C&amp;K04+000Page &amp;P of &amp;N</oddFooter>
  </headerFooter>
  <drawing r:id="rId3"/>
  <tableParts count="2">
    <tablePart r:id="rId4"/>
    <tablePart r:id="rId5"/>
  </tableParts>
  <extLst>
    <ext xmlns:x15="http://schemas.microsoft.com/office/spreadsheetml/2010/11/main" uri="{3A4CF648-6AED-40f4-86FF-DC5316D8AED3}">
      <x14:slicerList xmlns:x14="http://schemas.microsoft.com/office/spreadsheetml/2009/9/main">
        <x14:slicer r:id="rId6"/>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1863F-FDDE-4C0A-8239-2C49315D3A6F}">
  <sheetPr codeName="Planilha1"/>
  <dimension ref="A1:CK300"/>
  <sheetViews>
    <sheetView showGridLines="0" topLeftCell="A12" zoomScale="90" zoomScaleNormal="90" workbookViewId="0">
      <selection activeCell="G23" sqref="G23"/>
    </sheetView>
  </sheetViews>
  <sheetFormatPr defaultColWidth="20.7109375" defaultRowHeight="12.75" x14ac:dyDescent="0.2"/>
  <cols>
    <col min="1" max="1" width="18.28515625" style="2" customWidth="1"/>
    <col min="2" max="3" width="20.7109375" style="2"/>
    <col min="4" max="5" width="24.7109375" style="2" customWidth="1"/>
    <col min="6" max="17" width="20.7109375" style="2"/>
    <col min="18" max="18" width="48.28515625" style="2" customWidth="1"/>
    <col min="19" max="19" width="20.42578125" style="2" customWidth="1"/>
    <col min="20" max="31" width="20.7109375" style="2" customWidth="1"/>
    <col min="32" max="16384" width="20.7109375" style="2"/>
  </cols>
  <sheetData>
    <row r="1" spans="1:89" ht="122.45" customHeight="1" x14ac:dyDescent="0.2"/>
    <row r="2" spans="1:89" ht="82.9" customHeight="1" x14ac:dyDescent="0.2">
      <c r="A2" s="114" t="s">
        <v>175</v>
      </c>
      <c r="B2" s="115" t="s">
        <v>176</v>
      </c>
      <c r="C2" s="115" t="s">
        <v>177</v>
      </c>
      <c r="D2" s="115" t="s">
        <v>178</v>
      </c>
      <c r="E2" s="115" t="s">
        <v>179</v>
      </c>
      <c r="F2" s="115" t="s">
        <v>180</v>
      </c>
      <c r="G2" s="115" t="s">
        <v>181</v>
      </c>
      <c r="H2" s="115" t="s">
        <v>182</v>
      </c>
      <c r="I2" s="115" t="s">
        <v>183</v>
      </c>
      <c r="J2" s="115" t="s">
        <v>184</v>
      </c>
      <c r="K2" s="115" t="s">
        <v>185</v>
      </c>
      <c r="L2" s="115" t="s">
        <v>186</v>
      </c>
      <c r="M2" s="115" t="s">
        <v>187</v>
      </c>
      <c r="N2" s="115" t="s">
        <v>188</v>
      </c>
      <c r="O2" s="115" t="s">
        <v>189</v>
      </c>
      <c r="P2" s="115" t="s">
        <v>190</v>
      </c>
      <c r="Q2" s="115" t="s">
        <v>191</v>
      </c>
      <c r="R2" s="115" t="s">
        <v>192</v>
      </c>
      <c r="S2" s="115" t="s">
        <v>193</v>
      </c>
      <c r="T2" s="115" t="s">
        <v>194</v>
      </c>
      <c r="U2" s="115" t="s">
        <v>195</v>
      </c>
      <c r="V2" s="115" t="s">
        <v>196</v>
      </c>
      <c r="W2" s="115" t="s">
        <v>197</v>
      </c>
      <c r="X2" s="115" t="s">
        <v>198</v>
      </c>
      <c r="Y2" s="115" t="s">
        <v>199</v>
      </c>
      <c r="Z2" s="115" t="s">
        <v>200</v>
      </c>
      <c r="AA2" s="115" t="s">
        <v>201</v>
      </c>
      <c r="AB2" s="115" t="s">
        <v>202</v>
      </c>
      <c r="AC2" s="115" t="s">
        <v>203</v>
      </c>
      <c r="AD2" s="115" t="s">
        <v>204</v>
      </c>
      <c r="AE2" s="115" t="s">
        <v>205</v>
      </c>
      <c r="AF2" s="115" t="s">
        <v>206</v>
      </c>
      <c r="AG2" s="115" t="s">
        <v>207</v>
      </c>
      <c r="AH2" s="115" t="s">
        <v>208</v>
      </c>
      <c r="AI2" s="115" t="s">
        <v>209</v>
      </c>
      <c r="AJ2" s="115" t="s">
        <v>210</v>
      </c>
      <c r="AK2" s="115" t="s">
        <v>211</v>
      </c>
      <c r="AL2" s="115" t="s">
        <v>212</v>
      </c>
      <c r="AM2" s="115" t="s">
        <v>213</v>
      </c>
      <c r="AN2" s="115" t="s">
        <v>214</v>
      </c>
      <c r="AO2" s="115" t="s">
        <v>215</v>
      </c>
      <c r="AP2" s="115" t="s">
        <v>216</v>
      </c>
      <c r="AQ2" s="115" t="s">
        <v>217</v>
      </c>
      <c r="AR2" s="115" t="s">
        <v>218</v>
      </c>
      <c r="AS2" s="115" t="s">
        <v>219</v>
      </c>
      <c r="AT2" s="115" t="s">
        <v>220</v>
      </c>
      <c r="AU2" s="115" t="s">
        <v>221</v>
      </c>
      <c r="AV2" s="115" t="s">
        <v>222</v>
      </c>
      <c r="AW2" s="115" t="s">
        <v>223</v>
      </c>
      <c r="AX2" s="115" t="s">
        <v>224</v>
      </c>
      <c r="AY2" s="115" t="s">
        <v>225</v>
      </c>
      <c r="AZ2" s="115" t="s">
        <v>226</v>
      </c>
      <c r="BA2" s="115" t="s">
        <v>227</v>
      </c>
      <c r="BB2" s="115" t="s">
        <v>228</v>
      </c>
      <c r="BC2" s="115" t="s">
        <v>229</v>
      </c>
      <c r="BD2" s="115" t="s">
        <v>230</v>
      </c>
      <c r="BE2" s="115" t="s">
        <v>231</v>
      </c>
      <c r="BF2" s="115" t="s">
        <v>232</v>
      </c>
      <c r="BG2" s="115" t="s">
        <v>233</v>
      </c>
      <c r="BH2" s="115" t="s">
        <v>234</v>
      </c>
      <c r="BI2" s="115" t="s">
        <v>235</v>
      </c>
      <c r="BJ2" s="115" t="s">
        <v>236</v>
      </c>
      <c r="BK2" s="115" t="s">
        <v>237</v>
      </c>
      <c r="BL2" s="115" t="s">
        <v>238</v>
      </c>
      <c r="BM2" s="115" t="s">
        <v>239</v>
      </c>
      <c r="BN2" s="115" t="s">
        <v>240</v>
      </c>
      <c r="BO2" s="115" t="s">
        <v>241</v>
      </c>
      <c r="BP2" s="115" t="s">
        <v>242</v>
      </c>
      <c r="BQ2" s="115" t="s">
        <v>243</v>
      </c>
      <c r="BR2" s="115" t="s">
        <v>244</v>
      </c>
      <c r="BS2" s="115" t="s">
        <v>245</v>
      </c>
      <c r="BT2" s="115" t="s">
        <v>246</v>
      </c>
      <c r="BU2" s="115" t="s">
        <v>247</v>
      </c>
      <c r="BV2" s="115" t="s">
        <v>248</v>
      </c>
      <c r="BW2" s="115" t="s">
        <v>249</v>
      </c>
      <c r="BX2" s="115" t="s">
        <v>250</v>
      </c>
      <c r="BY2" s="115" t="s">
        <v>251</v>
      </c>
      <c r="BZ2" s="115" t="s">
        <v>252</v>
      </c>
      <c r="CA2" s="115" t="s">
        <v>253</v>
      </c>
      <c r="CB2" s="115" t="s">
        <v>254</v>
      </c>
      <c r="CC2" s="115" t="s">
        <v>255</v>
      </c>
      <c r="CD2" s="115" t="s">
        <v>256</v>
      </c>
      <c r="CE2" s="115" t="s">
        <v>257</v>
      </c>
      <c r="CF2" s="115" t="s">
        <v>258</v>
      </c>
      <c r="CG2" s="115" t="s">
        <v>259</v>
      </c>
      <c r="CH2" s="115" t="s">
        <v>260</v>
      </c>
      <c r="CI2" s="115" t="s">
        <v>261</v>
      </c>
      <c r="CJ2" s="115" t="s">
        <v>262</v>
      </c>
      <c r="CK2" s="115" t="s">
        <v>263</v>
      </c>
    </row>
    <row r="3" spans="1:89" ht="50.1" customHeight="1" x14ac:dyDescent="0.2">
      <c r="A3" s="165" t="s">
        <v>264</v>
      </c>
      <c r="B3" s="166">
        <v>136</v>
      </c>
      <c r="C3" s="166" t="s">
        <v>265</v>
      </c>
      <c r="D3" s="166" t="s">
        <v>266</v>
      </c>
      <c r="E3" s="166" t="s">
        <v>267</v>
      </c>
      <c r="F3" s="166" t="s">
        <v>55</v>
      </c>
      <c r="G3" s="166" t="s">
        <v>55</v>
      </c>
      <c r="H3" s="166"/>
      <c r="I3" s="166" t="s">
        <v>268</v>
      </c>
      <c r="J3" s="166"/>
      <c r="K3" s="166"/>
      <c r="L3" s="166" t="s">
        <v>269</v>
      </c>
      <c r="M3" s="166"/>
      <c r="N3" s="166" t="s">
        <v>270</v>
      </c>
      <c r="O3" s="175" t="s">
        <v>271</v>
      </c>
      <c r="P3" s="166"/>
      <c r="Q3" s="166"/>
      <c r="R3" s="166"/>
      <c r="S3" s="166"/>
      <c r="T3" s="166"/>
      <c r="U3" s="166"/>
      <c r="V3" s="166"/>
      <c r="W3" s="166"/>
      <c r="X3" s="166"/>
      <c r="Y3" s="166"/>
      <c r="Z3" s="166"/>
      <c r="AA3" s="166"/>
      <c r="AB3" s="166"/>
      <c r="AC3" s="166"/>
      <c r="AD3" s="166"/>
      <c r="AE3" s="166"/>
      <c r="AF3" s="166"/>
      <c r="AG3" s="167"/>
      <c r="AH3" s="167"/>
      <c r="AI3" s="167"/>
      <c r="AJ3" s="167"/>
      <c r="AK3" s="167"/>
      <c r="AL3" s="167"/>
      <c r="AM3" s="167"/>
      <c r="AN3" s="167"/>
      <c r="AO3" s="167"/>
      <c r="AP3" s="167"/>
      <c r="AQ3" s="167"/>
      <c r="AR3" s="167"/>
      <c r="AS3" s="167"/>
      <c r="AT3" s="167"/>
      <c r="AU3" s="167"/>
      <c r="AV3" s="167"/>
      <c r="AW3" s="167"/>
      <c r="AX3" s="167"/>
      <c r="AY3" s="167"/>
      <c r="AZ3" s="167"/>
      <c r="BA3" s="167"/>
      <c r="BB3" s="167"/>
      <c r="BC3" s="167"/>
      <c r="BD3" s="167"/>
      <c r="BE3" s="167"/>
      <c r="BF3" s="167"/>
      <c r="BG3" s="167"/>
      <c r="BH3" s="167"/>
      <c r="BI3" s="167"/>
      <c r="BJ3" s="167"/>
      <c r="BK3" s="167"/>
      <c r="BL3" s="167"/>
      <c r="BM3" s="167"/>
      <c r="BN3" s="167"/>
      <c r="BO3" s="167"/>
      <c r="BP3" s="167"/>
      <c r="BQ3" s="167"/>
      <c r="BR3" s="167"/>
      <c r="BS3" s="167"/>
      <c r="BT3" s="167"/>
      <c r="BU3" s="167"/>
      <c r="BV3" s="167"/>
      <c r="BW3" s="167"/>
      <c r="BX3" s="167"/>
      <c r="BY3" s="167"/>
      <c r="BZ3" s="167"/>
      <c r="CA3" s="167"/>
      <c r="CB3" s="167"/>
      <c r="CC3" s="167"/>
      <c r="CD3" s="167"/>
      <c r="CE3" s="167"/>
      <c r="CF3" s="167"/>
      <c r="CG3" s="167"/>
      <c r="CH3" s="167" t="s">
        <v>272</v>
      </c>
      <c r="CI3" s="167" t="s">
        <v>273</v>
      </c>
      <c r="CJ3" s="167"/>
      <c r="CK3" s="179" t="s">
        <v>274</v>
      </c>
    </row>
    <row r="4" spans="1:89" ht="50.1" customHeight="1" x14ac:dyDescent="0.2">
      <c r="A4" s="165" t="s">
        <v>275</v>
      </c>
      <c r="B4" s="166">
        <v>207</v>
      </c>
      <c r="C4" s="166" t="s">
        <v>276</v>
      </c>
      <c r="D4" s="166" t="s">
        <v>266</v>
      </c>
      <c r="E4" s="166" t="s">
        <v>277</v>
      </c>
      <c r="F4" s="166" t="s">
        <v>55</v>
      </c>
      <c r="G4" s="166" t="s">
        <v>55</v>
      </c>
      <c r="H4" s="166"/>
      <c r="I4" s="166" t="s">
        <v>278</v>
      </c>
      <c r="J4" s="166"/>
      <c r="K4" s="166"/>
      <c r="L4" s="166"/>
      <c r="M4" s="166"/>
      <c r="N4" s="166" t="s">
        <v>270</v>
      </c>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t="s">
        <v>279</v>
      </c>
      <c r="CJ4" s="166" t="s">
        <v>280</v>
      </c>
      <c r="CK4" s="166"/>
    </row>
    <row r="5" spans="1:89" ht="50.1" customHeight="1" x14ac:dyDescent="0.2">
      <c r="A5" s="165" t="s">
        <v>281</v>
      </c>
      <c r="B5" s="166">
        <v>214</v>
      </c>
      <c r="C5" s="166" t="s">
        <v>282</v>
      </c>
      <c r="D5" s="166" t="s">
        <v>266</v>
      </c>
      <c r="E5" s="166" t="s">
        <v>283</v>
      </c>
      <c r="F5" s="166" t="s">
        <v>55</v>
      </c>
      <c r="G5" s="166" t="s">
        <v>55</v>
      </c>
      <c r="H5" s="166"/>
      <c r="I5" s="166" t="s">
        <v>278</v>
      </c>
      <c r="J5" s="166"/>
      <c r="K5" s="166"/>
      <c r="L5" s="166"/>
      <c r="M5" s="166"/>
      <c r="N5" s="166" t="s">
        <v>270</v>
      </c>
      <c r="O5" s="166" t="s">
        <v>284</v>
      </c>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t="s">
        <v>279</v>
      </c>
      <c r="CJ5" s="166" t="s">
        <v>285</v>
      </c>
      <c r="CK5" s="166"/>
    </row>
    <row r="6" spans="1:89" ht="50.1" customHeight="1" x14ac:dyDescent="0.2">
      <c r="A6" s="165" t="s">
        <v>286</v>
      </c>
      <c r="B6" s="166">
        <v>217</v>
      </c>
      <c r="C6" s="166" t="s">
        <v>287</v>
      </c>
      <c r="D6" s="166" t="s">
        <v>266</v>
      </c>
      <c r="E6" s="166" t="s">
        <v>288</v>
      </c>
      <c r="F6" s="166" t="s">
        <v>55</v>
      </c>
      <c r="G6" s="166" t="s">
        <v>55</v>
      </c>
      <c r="H6" s="166"/>
      <c r="I6" s="166" t="s">
        <v>289</v>
      </c>
      <c r="J6" s="166"/>
      <c r="K6" s="166"/>
      <c r="L6" s="166"/>
      <c r="M6" s="166"/>
      <c r="N6" s="166" t="s">
        <v>270</v>
      </c>
      <c r="O6" s="166" t="s">
        <v>290</v>
      </c>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t="s">
        <v>291</v>
      </c>
      <c r="CI6" s="166" t="s">
        <v>279</v>
      </c>
      <c r="CJ6" s="166" t="s">
        <v>292</v>
      </c>
      <c r="CK6" s="166"/>
    </row>
    <row r="7" spans="1:89" ht="50.1" customHeight="1" x14ac:dyDescent="0.2">
      <c r="A7" s="165" t="s">
        <v>293</v>
      </c>
      <c r="B7" s="166">
        <v>224</v>
      </c>
      <c r="C7" s="166" t="s">
        <v>294</v>
      </c>
      <c r="D7" s="166" t="s">
        <v>266</v>
      </c>
      <c r="E7" s="166" t="s">
        <v>295</v>
      </c>
      <c r="F7" s="166" t="s">
        <v>55</v>
      </c>
      <c r="G7" s="166" t="s">
        <v>55</v>
      </c>
      <c r="H7" s="166"/>
      <c r="I7" s="166" t="s">
        <v>289</v>
      </c>
      <c r="J7" s="166"/>
      <c r="K7" s="166"/>
      <c r="L7" s="166"/>
      <c r="M7" s="166"/>
      <c r="N7" s="166" t="s">
        <v>270</v>
      </c>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c r="BJ7" s="166"/>
      <c r="BK7" s="166"/>
      <c r="BL7" s="166"/>
      <c r="BM7" s="166"/>
      <c r="BN7" s="166"/>
      <c r="BO7" s="166"/>
      <c r="BP7" s="166"/>
      <c r="BQ7" s="166"/>
      <c r="BR7" s="166"/>
      <c r="BS7" s="166"/>
      <c r="BT7" s="166"/>
      <c r="BU7" s="166"/>
      <c r="BV7" s="166"/>
      <c r="BW7" s="166"/>
      <c r="BX7" s="166"/>
      <c r="BY7" s="166"/>
      <c r="BZ7" s="166"/>
      <c r="CA7" s="166"/>
      <c r="CB7" s="166"/>
      <c r="CC7" s="166"/>
      <c r="CD7" s="166"/>
      <c r="CE7" s="166"/>
      <c r="CF7" s="166"/>
      <c r="CG7" s="166"/>
      <c r="CH7" s="166"/>
      <c r="CI7" s="166" t="s">
        <v>279</v>
      </c>
      <c r="CJ7" s="166" t="s">
        <v>296</v>
      </c>
      <c r="CK7" s="166"/>
    </row>
    <row r="8" spans="1:89" ht="50.1" customHeight="1" x14ac:dyDescent="0.2">
      <c r="A8" s="165" t="s">
        <v>297</v>
      </c>
      <c r="B8" s="166">
        <v>230</v>
      </c>
      <c r="C8" s="166" t="s">
        <v>298</v>
      </c>
      <c r="D8" s="166" t="s">
        <v>266</v>
      </c>
      <c r="E8" s="166" t="s">
        <v>283</v>
      </c>
      <c r="F8" s="166" t="s">
        <v>55</v>
      </c>
      <c r="G8" s="166" t="s">
        <v>55</v>
      </c>
      <c r="H8" s="166"/>
      <c r="I8" s="166" t="s">
        <v>289</v>
      </c>
      <c r="J8" s="166"/>
      <c r="K8" s="166"/>
      <c r="L8" s="166"/>
      <c r="M8" s="166"/>
      <c r="N8" s="166" t="s">
        <v>270</v>
      </c>
      <c r="O8" s="166" t="s">
        <v>299</v>
      </c>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c r="BJ8" s="166"/>
      <c r="BK8" s="166"/>
      <c r="BL8" s="166"/>
      <c r="BM8" s="166"/>
      <c r="BN8" s="166"/>
      <c r="BO8" s="166"/>
      <c r="BP8" s="166"/>
      <c r="BQ8" s="166"/>
      <c r="BR8" s="166"/>
      <c r="BS8" s="166"/>
      <c r="BT8" s="166"/>
      <c r="BU8" s="166"/>
      <c r="BV8" s="166"/>
      <c r="BW8" s="166"/>
      <c r="BX8" s="166"/>
      <c r="BY8" s="166"/>
      <c r="BZ8" s="166"/>
      <c r="CA8" s="166"/>
      <c r="CB8" s="166"/>
      <c r="CC8" s="166"/>
      <c r="CD8" s="166"/>
      <c r="CE8" s="166"/>
      <c r="CF8" s="166"/>
      <c r="CG8" s="166"/>
      <c r="CH8" s="166" t="s">
        <v>300</v>
      </c>
      <c r="CI8" s="166" t="s">
        <v>279</v>
      </c>
      <c r="CJ8" s="166" t="s">
        <v>301</v>
      </c>
      <c r="CK8" s="166"/>
    </row>
    <row r="9" spans="1:89" ht="50.1" customHeight="1" x14ac:dyDescent="0.2">
      <c r="A9" s="165" t="s">
        <v>302</v>
      </c>
      <c r="B9" s="166">
        <v>426</v>
      </c>
      <c r="C9" s="166" t="s">
        <v>303</v>
      </c>
      <c r="D9" s="166" t="s">
        <v>266</v>
      </c>
      <c r="E9" s="166" t="s">
        <v>288</v>
      </c>
      <c r="F9" s="166" t="s">
        <v>304</v>
      </c>
      <c r="G9" s="166" t="s">
        <v>92</v>
      </c>
      <c r="H9" s="166">
        <v>56992951000149</v>
      </c>
      <c r="I9" s="166" t="s">
        <v>305</v>
      </c>
      <c r="J9" s="166"/>
      <c r="K9" s="166" t="s">
        <v>40</v>
      </c>
      <c r="L9" s="166"/>
      <c r="M9" s="166"/>
      <c r="N9" s="166"/>
      <c r="O9" s="166"/>
      <c r="P9" s="166"/>
      <c r="Q9" s="166"/>
      <c r="R9" s="166"/>
      <c r="S9" s="166"/>
      <c r="T9" s="166"/>
      <c r="U9" s="166"/>
      <c r="V9" s="166"/>
      <c r="W9" s="166"/>
      <c r="X9" s="166"/>
      <c r="Y9" s="166"/>
      <c r="Z9" s="166" t="s">
        <v>306</v>
      </c>
      <c r="AA9" s="166"/>
      <c r="AB9" s="166"/>
      <c r="AC9" s="166" t="s">
        <v>306</v>
      </c>
      <c r="AD9" s="166"/>
      <c r="AE9" s="166"/>
      <c r="AF9" s="166"/>
      <c r="AG9" s="166"/>
      <c r="AH9" s="166" t="s">
        <v>306</v>
      </c>
      <c r="AI9" s="166" t="s">
        <v>306</v>
      </c>
      <c r="AJ9" s="166"/>
      <c r="AK9" s="166"/>
      <c r="AL9" s="166"/>
      <c r="AM9" s="166"/>
      <c r="AN9" s="166"/>
      <c r="AO9" s="166"/>
      <c r="AP9" s="166" t="s">
        <v>306</v>
      </c>
      <c r="AQ9" s="166"/>
      <c r="AR9" s="166"/>
      <c r="AS9" s="166"/>
      <c r="AT9" s="166"/>
      <c r="AU9" s="166"/>
      <c r="AV9" s="166" t="s">
        <v>306</v>
      </c>
      <c r="AW9" s="166" t="s">
        <v>306</v>
      </c>
      <c r="AX9" s="166"/>
      <c r="AY9" s="166"/>
      <c r="AZ9" s="166"/>
      <c r="BA9" s="166"/>
      <c r="BB9" s="166"/>
      <c r="BC9" s="166"/>
      <c r="BD9" s="166"/>
      <c r="BE9" s="166"/>
      <c r="BF9" s="166"/>
      <c r="BG9" s="166"/>
      <c r="BH9" s="166" t="s">
        <v>307</v>
      </c>
      <c r="BI9" s="166" t="s">
        <v>94</v>
      </c>
      <c r="BJ9" s="166" t="s">
        <v>105</v>
      </c>
      <c r="BK9" s="166" t="s">
        <v>106</v>
      </c>
      <c r="BL9" s="166"/>
      <c r="BM9" s="166"/>
      <c r="BN9" s="166"/>
      <c r="BO9" s="166"/>
      <c r="BP9" s="166" t="s">
        <v>120</v>
      </c>
      <c r="BQ9" s="166" t="s">
        <v>121</v>
      </c>
      <c r="BR9" s="166"/>
      <c r="BS9" s="166"/>
      <c r="BT9" s="166"/>
      <c r="BU9" s="166"/>
      <c r="BV9" s="166"/>
      <c r="BW9" s="166"/>
      <c r="BX9" s="166" t="s">
        <v>136</v>
      </c>
      <c r="BY9" s="166" t="s">
        <v>137</v>
      </c>
      <c r="BZ9" s="166" t="s">
        <v>150</v>
      </c>
      <c r="CA9" s="166" t="s">
        <v>151</v>
      </c>
      <c r="CB9" s="166"/>
      <c r="CC9" s="166"/>
      <c r="CD9" s="166" t="s">
        <v>158</v>
      </c>
      <c r="CE9" s="166" t="s">
        <v>159</v>
      </c>
      <c r="CF9" s="166"/>
      <c r="CG9" s="166"/>
      <c r="CH9" s="166"/>
      <c r="CI9" s="166" t="s">
        <v>279</v>
      </c>
      <c r="CJ9" s="166" t="s">
        <v>308</v>
      </c>
      <c r="CK9" s="166"/>
    </row>
    <row r="10" spans="1:89" ht="50.1" customHeight="1" x14ac:dyDescent="0.2">
      <c r="A10" s="165" t="s">
        <v>309</v>
      </c>
      <c r="B10" s="166">
        <v>432</v>
      </c>
      <c r="C10" s="166" t="s">
        <v>310</v>
      </c>
      <c r="D10" s="166" t="s">
        <v>266</v>
      </c>
      <c r="E10" s="166" t="s">
        <v>295</v>
      </c>
      <c r="F10" s="166" t="s">
        <v>55</v>
      </c>
      <c r="G10" s="166" t="s">
        <v>55</v>
      </c>
      <c r="H10" s="166"/>
      <c r="I10" s="166" t="s">
        <v>289</v>
      </c>
      <c r="J10" s="166"/>
      <c r="K10" s="166"/>
      <c r="L10" s="166"/>
      <c r="M10" s="166"/>
      <c r="N10" s="166" t="s">
        <v>311</v>
      </c>
      <c r="O10" s="166" t="s">
        <v>312</v>
      </c>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c r="BJ10" s="166"/>
      <c r="BK10" s="166"/>
      <c r="BL10" s="166"/>
      <c r="BM10" s="166"/>
      <c r="BN10" s="166"/>
      <c r="BO10" s="166"/>
      <c r="BP10" s="166"/>
      <c r="BQ10" s="166"/>
      <c r="BR10" s="166"/>
      <c r="BS10" s="166"/>
      <c r="BT10" s="166"/>
      <c r="BU10" s="166"/>
      <c r="BV10" s="166"/>
      <c r="BW10" s="166"/>
      <c r="BX10" s="166"/>
      <c r="BY10" s="166"/>
      <c r="BZ10" s="166"/>
      <c r="CA10" s="166"/>
      <c r="CB10" s="166"/>
      <c r="CC10" s="166"/>
      <c r="CD10" s="166"/>
      <c r="CE10" s="166"/>
      <c r="CF10" s="166"/>
      <c r="CG10" s="166"/>
      <c r="CH10" s="166"/>
      <c r="CI10" s="166" t="s">
        <v>313</v>
      </c>
      <c r="CJ10" s="166" t="s">
        <v>314</v>
      </c>
      <c r="CK10" s="175" t="s">
        <v>315</v>
      </c>
    </row>
    <row r="11" spans="1:89" ht="50.1" customHeight="1" x14ac:dyDescent="0.2">
      <c r="A11" s="165" t="s">
        <v>316</v>
      </c>
      <c r="B11" s="166">
        <v>524</v>
      </c>
      <c r="C11" s="166" t="s">
        <v>317</v>
      </c>
      <c r="D11" s="166" t="s">
        <v>266</v>
      </c>
      <c r="E11" s="166" t="s">
        <v>288</v>
      </c>
      <c r="F11" s="166" t="s">
        <v>55</v>
      </c>
      <c r="G11" s="166" t="s">
        <v>55</v>
      </c>
      <c r="H11" s="166"/>
      <c r="I11" s="166" t="s">
        <v>289</v>
      </c>
      <c r="J11" s="166"/>
      <c r="K11" s="166"/>
      <c r="L11" s="166"/>
      <c r="M11" s="166"/>
      <c r="N11" s="166" t="s">
        <v>270</v>
      </c>
      <c r="O11" s="175" t="s">
        <v>318</v>
      </c>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c r="BJ11" s="166"/>
      <c r="BK11" s="166"/>
      <c r="BL11" s="166"/>
      <c r="BM11" s="166"/>
      <c r="BN11" s="166"/>
      <c r="BO11" s="166"/>
      <c r="BP11" s="166"/>
      <c r="BQ11" s="166"/>
      <c r="BR11" s="166"/>
      <c r="BS11" s="166"/>
      <c r="BT11" s="166"/>
      <c r="BU11" s="166"/>
      <c r="BV11" s="166"/>
      <c r="BW11" s="166"/>
      <c r="BX11" s="166"/>
      <c r="BY11" s="166"/>
      <c r="BZ11" s="166"/>
      <c r="CA11" s="166"/>
      <c r="CB11" s="166"/>
      <c r="CC11" s="166"/>
      <c r="CD11" s="166"/>
      <c r="CE11" s="166"/>
      <c r="CF11" s="166"/>
      <c r="CG11" s="166"/>
      <c r="CH11" s="166" t="s">
        <v>319</v>
      </c>
      <c r="CI11" s="166" t="s">
        <v>279</v>
      </c>
      <c r="CJ11" s="166" t="s">
        <v>320</v>
      </c>
      <c r="CK11" s="166"/>
    </row>
    <row r="12" spans="1:89" ht="50.1" customHeight="1" x14ac:dyDescent="0.2">
      <c r="A12" s="165" t="s">
        <v>321</v>
      </c>
      <c r="B12" s="166">
        <v>532</v>
      </c>
      <c r="C12" s="166" t="s">
        <v>322</v>
      </c>
      <c r="D12" s="166" t="s">
        <v>266</v>
      </c>
      <c r="E12" s="166" t="s">
        <v>288</v>
      </c>
      <c r="F12" s="166" t="s">
        <v>304</v>
      </c>
      <c r="G12" s="166" t="s">
        <v>138</v>
      </c>
      <c r="H12" s="166">
        <v>13261047000150</v>
      </c>
      <c r="I12" s="166" t="s">
        <v>323</v>
      </c>
      <c r="J12" s="166" t="s">
        <v>324</v>
      </c>
      <c r="K12" s="166"/>
      <c r="L12" s="166"/>
      <c r="M12" s="166" t="s">
        <v>325</v>
      </c>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6"/>
      <c r="BR12" s="166"/>
      <c r="BS12" s="166"/>
      <c r="BT12" s="166"/>
      <c r="BU12" s="166"/>
      <c r="BV12" s="166"/>
      <c r="BW12" s="166"/>
      <c r="BX12" s="166" t="s">
        <v>139</v>
      </c>
      <c r="BY12" s="166" t="s">
        <v>140</v>
      </c>
      <c r="BZ12" s="166"/>
      <c r="CA12" s="166"/>
      <c r="CB12" s="166"/>
      <c r="CC12" s="166"/>
      <c r="CD12" s="166"/>
      <c r="CE12" s="166"/>
      <c r="CF12" s="166"/>
      <c r="CG12" s="166"/>
      <c r="CH12" s="166"/>
      <c r="CI12" s="166" t="s">
        <v>279</v>
      </c>
      <c r="CJ12" s="166" t="s">
        <v>326</v>
      </c>
      <c r="CK12" s="166"/>
    </row>
    <row r="13" spans="1:89" ht="50.1" customHeight="1" x14ac:dyDescent="0.2">
      <c r="A13" s="165" t="s">
        <v>327</v>
      </c>
      <c r="B13" s="166">
        <v>542</v>
      </c>
      <c r="C13" s="166" t="s">
        <v>328</v>
      </c>
      <c r="D13" s="166" t="s">
        <v>266</v>
      </c>
      <c r="E13" s="166" t="s">
        <v>277</v>
      </c>
      <c r="F13" s="166" t="s">
        <v>55</v>
      </c>
      <c r="G13" s="166" t="s">
        <v>55</v>
      </c>
      <c r="H13" s="166"/>
      <c r="I13" s="166" t="s">
        <v>268</v>
      </c>
      <c r="J13" s="166"/>
      <c r="K13" s="166"/>
      <c r="L13" s="166" t="s">
        <v>329</v>
      </c>
      <c r="M13" s="166"/>
      <c r="N13" s="166" t="s">
        <v>270</v>
      </c>
      <c r="O13" s="175" t="s">
        <v>330</v>
      </c>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c r="BJ13" s="166"/>
      <c r="BK13" s="166"/>
      <c r="BL13" s="166"/>
      <c r="BM13" s="166"/>
      <c r="BN13" s="166"/>
      <c r="BO13" s="166"/>
      <c r="BP13" s="166"/>
      <c r="BQ13" s="166"/>
      <c r="BR13" s="166"/>
      <c r="BS13" s="166"/>
      <c r="BT13" s="166"/>
      <c r="BU13" s="166"/>
      <c r="BV13" s="166"/>
      <c r="BW13" s="166"/>
      <c r="BX13" s="166"/>
      <c r="BY13" s="166"/>
      <c r="BZ13" s="166"/>
      <c r="CA13" s="166"/>
      <c r="CB13" s="166"/>
      <c r="CC13" s="166"/>
      <c r="CD13" s="166"/>
      <c r="CE13" s="166"/>
      <c r="CF13" s="166" t="s">
        <v>165</v>
      </c>
      <c r="CG13" s="166" t="s">
        <v>166</v>
      </c>
      <c r="CH13" s="166" t="s">
        <v>331</v>
      </c>
      <c r="CI13" s="166" t="s">
        <v>279</v>
      </c>
      <c r="CJ13" s="166" t="s">
        <v>332</v>
      </c>
      <c r="CK13" s="166"/>
    </row>
    <row r="14" spans="1:89" ht="50.1" customHeight="1" x14ac:dyDescent="0.2">
      <c r="A14" s="165" t="s">
        <v>333</v>
      </c>
      <c r="B14" s="166">
        <v>547</v>
      </c>
      <c r="C14" s="166" t="s">
        <v>334</v>
      </c>
      <c r="D14" s="166" t="s">
        <v>266</v>
      </c>
      <c r="E14" s="166" t="s">
        <v>335</v>
      </c>
      <c r="F14" s="166" t="s">
        <v>304</v>
      </c>
      <c r="G14" s="166" t="s">
        <v>62</v>
      </c>
      <c r="H14" s="166">
        <v>58120387000108</v>
      </c>
      <c r="I14" s="166" t="s">
        <v>336</v>
      </c>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t="s">
        <v>64</v>
      </c>
      <c r="BC14" s="166" t="s">
        <v>65</v>
      </c>
      <c r="BD14" s="166"/>
      <c r="BE14" s="166"/>
      <c r="BF14" s="166"/>
      <c r="BG14" s="166"/>
      <c r="BH14" s="166"/>
      <c r="BI14" s="166"/>
      <c r="BJ14" s="166"/>
      <c r="BK14" s="166"/>
      <c r="BL14" s="166"/>
      <c r="BM14" s="166"/>
      <c r="BN14" s="166"/>
      <c r="BO14" s="166"/>
      <c r="BP14" s="166" t="s">
        <v>122</v>
      </c>
      <c r="BQ14" s="166" t="s">
        <v>65</v>
      </c>
      <c r="BR14" s="166"/>
      <c r="BS14" s="166"/>
      <c r="BT14" s="166"/>
      <c r="BU14" s="166"/>
      <c r="BV14" s="166"/>
      <c r="BW14" s="166"/>
      <c r="BX14" s="166"/>
      <c r="BY14" s="166"/>
      <c r="BZ14" s="166"/>
      <c r="CA14" s="166"/>
      <c r="CB14" s="166"/>
      <c r="CC14" s="166"/>
      <c r="CD14" s="166"/>
      <c r="CE14" s="166"/>
      <c r="CF14" s="166"/>
      <c r="CG14" s="166"/>
      <c r="CH14" s="166" t="s">
        <v>65</v>
      </c>
      <c r="CI14" s="166" t="s">
        <v>313</v>
      </c>
      <c r="CJ14" s="166" t="s">
        <v>337</v>
      </c>
      <c r="CK14" s="166" t="s">
        <v>338</v>
      </c>
    </row>
    <row r="15" spans="1:89" ht="50.1" customHeight="1" x14ac:dyDescent="0.2">
      <c r="A15" s="165" t="s">
        <v>339</v>
      </c>
      <c r="B15" s="166">
        <v>549</v>
      </c>
      <c r="C15" s="166" t="s">
        <v>340</v>
      </c>
      <c r="D15" s="166" t="s">
        <v>266</v>
      </c>
      <c r="E15" s="166" t="s">
        <v>288</v>
      </c>
      <c r="F15" s="166" t="s">
        <v>304</v>
      </c>
      <c r="G15" s="166" t="s">
        <v>17</v>
      </c>
      <c r="H15" s="166">
        <v>57003667000165</v>
      </c>
      <c r="I15" s="166" t="s">
        <v>305</v>
      </c>
      <c r="J15" s="166"/>
      <c r="K15" s="166" t="s">
        <v>18</v>
      </c>
      <c r="L15" s="166"/>
      <c r="M15" s="166"/>
      <c r="N15" s="166" t="s">
        <v>270</v>
      </c>
      <c r="O15" s="166" t="s">
        <v>341</v>
      </c>
      <c r="P15" s="166" t="s">
        <v>20</v>
      </c>
      <c r="Q15" s="166" t="s">
        <v>21</v>
      </c>
      <c r="R15" s="166" t="s">
        <v>25</v>
      </c>
      <c r="S15" s="166" t="s">
        <v>25</v>
      </c>
      <c r="T15" s="166" t="s">
        <v>25</v>
      </c>
      <c r="U15" s="166" t="s">
        <v>25</v>
      </c>
      <c r="V15" s="166" t="s">
        <v>25</v>
      </c>
      <c r="W15" s="166" t="s">
        <v>25</v>
      </c>
      <c r="X15" s="166" t="s">
        <v>25</v>
      </c>
      <c r="Y15" s="166" t="s">
        <v>25</v>
      </c>
      <c r="Z15" s="166" t="s">
        <v>25</v>
      </c>
      <c r="AA15" s="166" t="s">
        <v>25</v>
      </c>
      <c r="AB15" s="166" t="s">
        <v>25</v>
      </c>
      <c r="AC15" s="166" t="s">
        <v>25</v>
      </c>
      <c r="AD15" s="166" t="s">
        <v>25</v>
      </c>
      <c r="AE15" s="166" t="s">
        <v>25</v>
      </c>
      <c r="AF15" s="166" t="s">
        <v>25</v>
      </c>
      <c r="AG15" s="166" t="s">
        <v>25</v>
      </c>
      <c r="AH15" s="166" t="s">
        <v>25</v>
      </c>
      <c r="AI15" s="166" t="s">
        <v>25</v>
      </c>
      <c r="AJ15" s="166" t="s">
        <v>25</v>
      </c>
      <c r="AK15" s="166" t="s">
        <v>25</v>
      </c>
      <c r="AL15" s="166" t="s">
        <v>25</v>
      </c>
      <c r="AM15" s="166" t="s">
        <v>25</v>
      </c>
      <c r="AN15" s="166" t="s">
        <v>25</v>
      </c>
      <c r="AO15" s="166" t="s">
        <v>25</v>
      </c>
      <c r="AP15" s="166" t="s">
        <v>25</v>
      </c>
      <c r="AQ15" s="166" t="s">
        <v>25</v>
      </c>
      <c r="AR15" s="166" t="s">
        <v>25</v>
      </c>
      <c r="AS15" s="166" t="s">
        <v>25</v>
      </c>
      <c r="AT15" s="166" t="s">
        <v>25</v>
      </c>
      <c r="AU15" s="166" t="s">
        <v>25</v>
      </c>
      <c r="AV15" s="166" t="s">
        <v>25</v>
      </c>
      <c r="AW15" s="166" t="s">
        <v>25</v>
      </c>
      <c r="AX15" s="166" t="s">
        <v>25</v>
      </c>
      <c r="AY15" s="166" t="s">
        <v>25</v>
      </c>
      <c r="AZ15" s="166" t="s">
        <v>25</v>
      </c>
      <c r="BA15" s="166" t="s">
        <v>25</v>
      </c>
      <c r="BB15" s="166" t="s">
        <v>67</v>
      </c>
      <c r="BC15" s="166" t="s">
        <v>68</v>
      </c>
      <c r="BD15" s="166" t="s">
        <v>77</v>
      </c>
      <c r="BE15" s="166" t="s">
        <v>78</v>
      </c>
      <c r="BF15" s="166" t="s">
        <v>87</v>
      </c>
      <c r="BG15" s="166" t="s">
        <v>88</v>
      </c>
      <c r="BH15" s="166" t="s">
        <v>95</v>
      </c>
      <c r="BI15" s="166" t="s">
        <v>96</v>
      </c>
      <c r="BJ15" s="166" t="s">
        <v>107</v>
      </c>
      <c r="BK15" s="166" t="s">
        <v>108</v>
      </c>
      <c r="BL15" s="166" t="s">
        <v>25</v>
      </c>
      <c r="BM15" s="166" t="s">
        <v>25</v>
      </c>
      <c r="BN15" s="166" t="s">
        <v>115</v>
      </c>
      <c r="BO15" s="166" t="s">
        <v>116</v>
      </c>
      <c r="BP15" s="166" t="s">
        <v>25</v>
      </c>
      <c r="BQ15" s="166" t="s">
        <v>25</v>
      </c>
      <c r="BR15" s="166" t="s">
        <v>25</v>
      </c>
      <c r="BS15" s="166" t="s">
        <v>25</v>
      </c>
      <c r="BT15" s="166" t="s">
        <v>25</v>
      </c>
      <c r="BU15" s="166" t="s">
        <v>25</v>
      </c>
      <c r="BV15" s="166" t="s">
        <v>131</v>
      </c>
      <c r="BW15" s="166" t="s">
        <v>132</v>
      </c>
      <c r="BX15" s="166" t="s">
        <v>141</v>
      </c>
      <c r="BY15" s="166" t="s">
        <v>142</v>
      </c>
      <c r="BZ15" s="166" t="s">
        <v>152</v>
      </c>
      <c r="CA15" s="166" t="s">
        <v>153</v>
      </c>
      <c r="CB15" s="166" t="s">
        <v>25</v>
      </c>
      <c r="CC15" s="166" t="s">
        <v>25</v>
      </c>
      <c r="CD15" s="166" t="s">
        <v>160</v>
      </c>
      <c r="CE15" s="166" t="s">
        <v>161</v>
      </c>
      <c r="CF15" s="166" t="s">
        <v>167</v>
      </c>
      <c r="CG15" s="166" t="s">
        <v>168</v>
      </c>
      <c r="CH15" s="166"/>
      <c r="CI15" s="166" t="s">
        <v>279</v>
      </c>
      <c r="CJ15" s="166" t="s">
        <v>341</v>
      </c>
      <c r="CK15" s="166"/>
    </row>
    <row r="16" spans="1:89" ht="50.1" customHeight="1" x14ac:dyDescent="0.2">
      <c r="A16" s="165" t="s">
        <v>342</v>
      </c>
      <c r="B16" s="166">
        <v>553</v>
      </c>
      <c r="C16" s="166" t="s">
        <v>343</v>
      </c>
      <c r="D16" s="166" t="s">
        <v>266</v>
      </c>
      <c r="E16" s="166" t="s">
        <v>288</v>
      </c>
      <c r="F16" s="166" t="s">
        <v>304</v>
      </c>
      <c r="G16" s="166" t="s">
        <v>70</v>
      </c>
      <c r="H16" s="166">
        <v>60584620000147</v>
      </c>
      <c r="I16" s="166" t="s">
        <v>305</v>
      </c>
      <c r="J16" s="166"/>
      <c r="K16" s="166" t="s">
        <v>18</v>
      </c>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t="s">
        <v>71</v>
      </c>
      <c r="BC16" s="166" t="s">
        <v>72</v>
      </c>
      <c r="BD16" s="166" t="s">
        <v>80</v>
      </c>
      <c r="BE16" s="166" t="s">
        <v>81</v>
      </c>
      <c r="BF16" s="166" t="s">
        <v>90</v>
      </c>
      <c r="BG16" s="166" t="s">
        <v>91</v>
      </c>
      <c r="BH16" s="166" t="s">
        <v>97</v>
      </c>
      <c r="BI16" s="166" t="s">
        <v>98</v>
      </c>
      <c r="BJ16" s="166" t="s">
        <v>109</v>
      </c>
      <c r="BK16" s="166" t="s">
        <v>110</v>
      </c>
      <c r="BL16" s="166"/>
      <c r="BM16" s="166"/>
      <c r="BN16" s="166" t="s">
        <v>117</v>
      </c>
      <c r="BO16" s="166" t="s">
        <v>118</v>
      </c>
      <c r="BP16" s="166"/>
      <c r="BQ16" s="166"/>
      <c r="BR16" s="166"/>
      <c r="BS16" s="166"/>
      <c r="BT16" s="166"/>
      <c r="BU16" s="166"/>
      <c r="BV16" s="166" t="s">
        <v>133</v>
      </c>
      <c r="BW16" s="166" t="s">
        <v>134</v>
      </c>
      <c r="BX16" s="166" t="s">
        <v>143</v>
      </c>
      <c r="BY16" s="166" t="s">
        <v>144</v>
      </c>
      <c r="BZ16" s="166" t="s">
        <v>154</v>
      </c>
      <c r="CA16" s="166" t="s">
        <v>155</v>
      </c>
      <c r="CB16" s="166"/>
      <c r="CC16" s="166"/>
      <c r="CD16" s="166" t="s">
        <v>162</v>
      </c>
      <c r="CE16" s="166" t="s">
        <v>163</v>
      </c>
      <c r="CF16" s="166" t="s">
        <v>169</v>
      </c>
      <c r="CG16" s="166" t="s">
        <v>170</v>
      </c>
      <c r="CH16" s="166"/>
      <c r="CI16" s="166" t="s">
        <v>279</v>
      </c>
      <c r="CJ16" s="166" t="s">
        <v>344</v>
      </c>
      <c r="CK16" s="166"/>
    </row>
    <row r="17" spans="1:89" ht="50.1" customHeight="1" x14ac:dyDescent="0.2">
      <c r="A17" s="165" t="s">
        <v>345</v>
      </c>
      <c r="B17" s="166">
        <v>558</v>
      </c>
      <c r="C17" s="166" t="s">
        <v>346</v>
      </c>
      <c r="D17" s="166" t="s">
        <v>266</v>
      </c>
      <c r="E17" s="166" t="s">
        <v>288</v>
      </c>
      <c r="F17" s="166" t="s">
        <v>55</v>
      </c>
      <c r="G17" s="166" t="s">
        <v>55</v>
      </c>
      <c r="H17" s="166"/>
      <c r="I17" s="166" t="s">
        <v>278</v>
      </c>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V17" s="166" t="s">
        <v>56</v>
      </c>
      <c r="AW17" s="166" t="s">
        <v>57</v>
      </c>
      <c r="AX17" s="166"/>
      <c r="AY17" s="166"/>
      <c r="AZ17" s="166"/>
      <c r="BA17" s="166"/>
      <c r="BB17" s="166"/>
      <c r="BC17" s="166"/>
      <c r="BD17" s="166"/>
      <c r="BE17" s="166"/>
      <c r="BF17" s="166"/>
      <c r="BG17" s="166"/>
      <c r="BH17" s="166"/>
      <c r="BI17" s="166"/>
      <c r="BJ17" s="166"/>
      <c r="BK17" s="166"/>
      <c r="BL17" s="166"/>
      <c r="BM17" s="166"/>
      <c r="BN17" s="166"/>
      <c r="BO17" s="166"/>
      <c r="BP17" s="166" t="s">
        <v>123</v>
      </c>
      <c r="BQ17" s="166" t="s">
        <v>124</v>
      </c>
      <c r="BR17" s="166"/>
      <c r="BS17" s="166"/>
      <c r="BT17" s="166"/>
      <c r="BU17" s="166"/>
      <c r="BV17" s="166"/>
      <c r="BW17" s="166"/>
      <c r="BX17" s="166"/>
      <c r="BY17" s="166"/>
      <c r="BZ17" s="166"/>
      <c r="CA17" s="166"/>
      <c r="CB17" s="166"/>
      <c r="CC17" s="166"/>
      <c r="CD17" s="166"/>
      <c r="CE17" s="166"/>
      <c r="CF17" s="166"/>
      <c r="CG17" s="166"/>
      <c r="CH17" s="166"/>
      <c r="CI17" s="166" t="s">
        <v>313</v>
      </c>
      <c r="CJ17" s="166" t="s">
        <v>347</v>
      </c>
      <c r="CK17" s="166" t="s">
        <v>348</v>
      </c>
    </row>
    <row r="18" spans="1:89" ht="50.1" customHeight="1" x14ac:dyDescent="0.2">
      <c r="A18" s="165" t="s">
        <v>349</v>
      </c>
      <c r="B18" s="166">
        <v>562</v>
      </c>
      <c r="C18" s="166" t="s">
        <v>350</v>
      </c>
      <c r="D18" s="166" t="s">
        <v>266</v>
      </c>
      <c r="E18" s="166" t="s">
        <v>288</v>
      </c>
      <c r="F18" s="166" t="s">
        <v>304</v>
      </c>
      <c r="G18" s="166" t="s">
        <v>46</v>
      </c>
      <c r="H18" s="166">
        <v>60102365000159</v>
      </c>
      <c r="I18" s="166" t="s">
        <v>305</v>
      </c>
      <c r="J18" s="166"/>
      <c r="K18" s="166" t="s">
        <v>18</v>
      </c>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t="s">
        <v>47</v>
      </c>
      <c r="AS18" s="166" t="s">
        <v>48</v>
      </c>
      <c r="AT18" s="166" t="s">
        <v>53</v>
      </c>
      <c r="AU18" s="166" t="s">
        <v>48</v>
      </c>
      <c r="AV18" s="166"/>
      <c r="AW18" s="166"/>
      <c r="AX18" s="166"/>
      <c r="AY18" s="166"/>
      <c r="AZ18" s="166"/>
      <c r="BA18" s="166"/>
      <c r="BB18" s="166"/>
      <c r="BC18" s="166"/>
      <c r="BD18" s="166"/>
      <c r="BE18" s="166"/>
      <c r="BF18" s="166"/>
      <c r="BG18" s="166"/>
      <c r="BH18" s="166" t="s">
        <v>99</v>
      </c>
      <c r="BI18" s="166" t="s">
        <v>100</v>
      </c>
      <c r="BJ18" s="166" t="s">
        <v>111</v>
      </c>
      <c r="BK18" s="166" t="s">
        <v>112</v>
      </c>
      <c r="BL18" s="166"/>
      <c r="BM18" s="166"/>
      <c r="BN18" s="166"/>
      <c r="BO18" s="166"/>
      <c r="BP18" s="166"/>
      <c r="BQ18" s="166"/>
      <c r="BR18" s="166"/>
      <c r="BS18" s="166"/>
      <c r="BT18" s="166"/>
      <c r="BU18" s="166"/>
      <c r="BV18" s="166"/>
      <c r="BW18" s="166"/>
      <c r="BX18" s="166"/>
      <c r="BY18" s="166"/>
      <c r="BZ18" s="166"/>
      <c r="CA18" s="166"/>
      <c r="CB18" s="166"/>
      <c r="CC18" s="166"/>
      <c r="CD18" s="166"/>
      <c r="CE18" s="166"/>
      <c r="CF18" s="166"/>
      <c r="CG18" s="166"/>
      <c r="CH18" s="166"/>
      <c r="CI18" s="166" t="s">
        <v>313</v>
      </c>
      <c r="CJ18" s="166" t="s">
        <v>351</v>
      </c>
      <c r="CK18" s="166" t="s">
        <v>352</v>
      </c>
    </row>
    <row r="19" spans="1:89" ht="50.1" customHeight="1" x14ac:dyDescent="0.2">
      <c r="A19" s="165" t="s">
        <v>353</v>
      </c>
      <c r="B19" s="166">
        <v>563</v>
      </c>
      <c r="C19" s="166" t="s">
        <v>354</v>
      </c>
      <c r="D19" s="166" t="s">
        <v>266</v>
      </c>
      <c r="E19" s="166" t="s">
        <v>288</v>
      </c>
      <c r="F19" s="166" t="s">
        <v>304</v>
      </c>
      <c r="G19" s="166" t="s">
        <v>39</v>
      </c>
      <c r="H19" s="166">
        <v>49324221000104</v>
      </c>
      <c r="I19" s="166" t="s">
        <v>305</v>
      </c>
      <c r="J19" s="166"/>
      <c r="K19" s="166" t="s">
        <v>40</v>
      </c>
      <c r="L19" s="166"/>
      <c r="M19" s="166"/>
      <c r="N19" s="166" t="s">
        <v>270</v>
      </c>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t="s">
        <v>41</v>
      </c>
      <c r="AO19" s="166" t="s">
        <v>42</v>
      </c>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6"/>
      <c r="BL19" s="166"/>
      <c r="BM19" s="166"/>
      <c r="BN19" s="166"/>
      <c r="BO19" s="166"/>
      <c r="BP19" s="166"/>
      <c r="BQ19" s="166"/>
      <c r="BR19" s="166"/>
      <c r="BS19" s="166"/>
      <c r="BT19" s="166"/>
      <c r="BU19" s="166"/>
      <c r="BV19" s="166" t="s">
        <v>41</v>
      </c>
      <c r="BW19" s="166" t="s">
        <v>42</v>
      </c>
      <c r="BX19" s="166" t="s">
        <v>145</v>
      </c>
      <c r="BY19" s="166" t="s">
        <v>146</v>
      </c>
      <c r="BZ19" s="166"/>
      <c r="CA19" s="166"/>
      <c r="CB19" s="166"/>
      <c r="CC19" s="166"/>
      <c r="CD19" s="166"/>
      <c r="CE19" s="166"/>
      <c r="CF19" s="166" t="s">
        <v>171</v>
      </c>
      <c r="CG19" s="166" t="s">
        <v>172</v>
      </c>
      <c r="CH19" s="166"/>
      <c r="CI19" s="166" t="s">
        <v>313</v>
      </c>
      <c r="CJ19" s="166" t="s">
        <v>355</v>
      </c>
      <c r="CK19" s="166" t="s">
        <v>356</v>
      </c>
    </row>
    <row r="20" spans="1:89" ht="50.1" customHeight="1" x14ac:dyDescent="0.2">
      <c r="A20" s="165" t="s">
        <v>357</v>
      </c>
      <c r="B20" s="166">
        <v>569</v>
      </c>
      <c r="C20" s="166" t="s">
        <v>358</v>
      </c>
      <c r="D20" s="166" t="s">
        <v>266</v>
      </c>
      <c r="E20" s="166" t="s">
        <v>288</v>
      </c>
      <c r="F20" s="166" t="s">
        <v>304</v>
      </c>
      <c r="G20" s="166" t="s">
        <v>101</v>
      </c>
      <c r="H20" s="166">
        <v>5657590000143</v>
      </c>
      <c r="I20" s="166" t="s">
        <v>305</v>
      </c>
      <c r="J20" s="166"/>
      <c r="K20" s="166" t="s">
        <v>40</v>
      </c>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166"/>
      <c r="BC20" s="166"/>
      <c r="BD20" s="166"/>
      <c r="BE20" s="166"/>
      <c r="BF20" s="166"/>
      <c r="BG20" s="166"/>
      <c r="BH20" s="166" t="s">
        <v>102</v>
      </c>
      <c r="BI20" s="166" t="s">
        <v>103</v>
      </c>
      <c r="BJ20" s="166"/>
      <c r="BK20" s="166"/>
      <c r="BL20" s="166"/>
      <c r="BM20" s="166"/>
      <c r="BN20" s="166"/>
      <c r="BO20" s="166"/>
      <c r="BP20" s="166"/>
      <c r="BQ20" s="166"/>
      <c r="BR20" s="166"/>
      <c r="BS20" s="166"/>
      <c r="BT20" s="166"/>
      <c r="BU20" s="166"/>
      <c r="BV20" s="166"/>
      <c r="BW20" s="166"/>
      <c r="BX20" s="166"/>
      <c r="BY20" s="166"/>
      <c r="BZ20" s="166"/>
      <c r="CA20" s="166"/>
      <c r="CB20" s="166"/>
      <c r="CC20" s="166"/>
      <c r="CD20" s="166"/>
      <c r="CE20" s="166"/>
      <c r="CF20" s="166"/>
      <c r="CG20" s="166"/>
      <c r="CH20" s="166" t="s">
        <v>359</v>
      </c>
      <c r="CI20" s="166" t="s">
        <v>279</v>
      </c>
      <c r="CJ20" s="166" t="s">
        <v>360</v>
      </c>
      <c r="CK20" s="166"/>
    </row>
    <row r="21" spans="1:89" ht="50.1" customHeight="1" x14ac:dyDescent="0.2">
      <c r="A21" s="165" t="s">
        <v>361</v>
      </c>
      <c r="B21" s="166">
        <v>570</v>
      </c>
      <c r="C21" s="166" t="s">
        <v>362</v>
      </c>
      <c r="D21" s="166" t="s">
        <v>266</v>
      </c>
      <c r="E21" s="166" t="s">
        <v>288</v>
      </c>
      <c r="F21" s="166" t="s">
        <v>55</v>
      </c>
      <c r="G21" s="166" t="s">
        <v>55</v>
      </c>
      <c r="H21" s="166"/>
      <c r="I21" s="166" t="s">
        <v>289</v>
      </c>
      <c r="J21" s="166"/>
      <c r="K21" s="166"/>
      <c r="L21" s="166"/>
      <c r="M21" s="166"/>
      <c r="N21" s="166" t="s">
        <v>270</v>
      </c>
      <c r="O21" s="166" t="s">
        <v>363</v>
      </c>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t="s">
        <v>306</v>
      </c>
      <c r="AY21" s="166"/>
      <c r="AZ21" s="166"/>
      <c r="BA21" s="166"/>
      <c r="BB21" s="166"/>
      <c r="BC21" s="166"/>
      <c r="BD21" s="166"/>
      <c r="BE21" s="166"/>
      <c r="BF21" s="166"/>
      <c r="BG21" s="166"/>
      <c r="BH21" s="166"/>
      <c r="BI21" s="166"/>
      <c r="BJ21" s="166"/>
      <c r="BK21" s="166"/>
      <c r="BL21" s="166"/>
      <c r="BM21" s="166"/>
      <c r="BN21" s="166"/>
      <c r="BO21" s="166"/>
      <c r="BP21" s="166"/>
      <c r="BQ21" s="166"/>
      <c r="BR21" s="166"/>
      <c r="BS21" s="166"/>
      <c r="BT21" s="166"/>
      <c r="BU21" s="166"/>
      <c r="BV21" s="166"/>
      <c r="BW21" s="166"/>
      <c r="BX21" s="166"/>
      <c r="BY21" s="166"/>
      <c r="BZ21" s="166"/>
      <c r="CA21" s="166"/>
      <c r="CB21" s="166"/>
      <c r="CC21" s="166"/>
      <c r="CD21" s="166"/>
      <c r="CE21" s="166"/>
      <c r="CF21" s="166" t="s">
        <v>173</v>
      </c>
      <c r="CG21" s="166" t="s">
        <v>174</v>
      </c>
      <c r="CH21" s="166" t="s">
        <v>364</v>
      </c>
      <c r="CI21" s="166" t="s">
        <v>313</v>
      </c>
      <c r="CJ21" s="166" t="s">
        <v>365</v>
      </c>
      <c r="CK21" s="166" t="s">
        <v>366</v>
      </c>
    </row>
    <row r="22" spans="1:89" ht="50.1" customHeight="1" x14ac:dyDescent="0.2">
      <c r="A22" s="165" t="s">
        <v>367</v>
      </c>
      <c r="B22" s="166">
        <v>571</v>
      </c>
      <c r="C22" s="166" t="s">
        <v>368</v>
      </c>
      <c r="D22" s="166" t="s">
        <v>266</v>
      </c>
      <c r="E22" s="166" t="s">
        <v>288</v>
      </c>
      <c r="F22" s="166" t="s">
        <v>304</v>
      </c>
      <c r="G22" s="166" t="s">
        <v>125</v>
      </c>
      <c r="H22" s="166">
        <v>48280569000184</v>
      </c>
      <c r="I22" s="166" t="s">
        <v>323</v>
      </c>
      <c r="J22" s="166" t="s">
        <v>369</v>
      </c>
      <c r="K22" s="166"/>
      <c r="L22" s="166"/>
      <c r="M22" s="166" t="s">
        <v>370</v>
      </c>
      <c r="N22" s="166" t="s">
        <v>270</v>
      </c>
      <c r="O22" s="166" t="s">
        <v>371</v>
      </c>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c r="BN22" s="166"/>
      <c r="BO22" s="166"/>
      <c r="BP22" s="166" t="s">
        <v>126</v>
      </c>
      <c r="BQ22" s="166" t="s">
        <v>127</v>
      </c>
      <c r="BR22" s="166"/>
      <c r="BS22" s="166"/>
      <c r="BT22" s="166"/>
      <c r="BU22" s="166"/>
      <c r="BV22" s="166"/>
      <c r="BW22" s="166"/>
      <c r="BX22" s="166"/>
      <c r="BY22" s="166"/>
      <c r="BZ22" s="166"/>
      <c r="CA22" s="166"/>
      <c r="CB22" s="166"/>
      <c r="CC22" s="166"/>
      <c r="CD22" s="166"/>
      <c r="CE22" s="166"/>
      <c r="CF22" s="166"/>
      <c r="CG22" s="166"/>
      <c r="CH22" s="166"/>
      <c r="CI22" s="166" t="s">
        <v>273</v>
      </c>
      <c r="CJ22" s="166"/>
      <c r="CK22" s="166" t="s">
        <v>372</v>
      </c>
    </row>
    <row r="23" spans="1:89" ht="50.1" customHeight="1" x14ac:dyDescent="0.2">
      <c r="A23" s="165" t="s">
        <v>373</v>
      </c>
      <c r="B23" s="166">
        <v>572</v>
      </c>
      <c r="C23" s="166" t="s">
        <v>374</v>
      </c>
      <c r="D23" s="166" t="s">
        <v>266</v>
      </c>
      <c r="E23" s="166" t="s">
        <v>283</v>
      </c>
      <c r="F23" s="166" t="s">
        <v>304</v>
      </c>
      <c r="G23" s="166" t="s">
        <v>375</v>
      </c>
      <c r="H23" s="166">
        <v>34282307000144</v>
      </c>
      <c r="I23" s="166" t="s">
        <v>305</v>
      </c>
      <c r="J23" s="166"/>
      <c r="K23" s="166" t="s">
        <v>40</v>
      </c>
      <c r="L23" s="166"/>
      <c r="M23" s="166"/>
      <c r="N23" s="166" t="s">
        <v>270</v>
      </c>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c r="BJ23" s="166"/>
      <c r="BK23" s="166"/>
      <c r="BL23" s="166"/>
      <c r="BM23" s="166"/>
      <c r="BN23" s="166"/>
      <c r="BO23" s="166"/>
      <c r="BP23" s="166"/>
      <c r="BQ23" s="166"/>
      <c r="BR23" s="166"/>
      <c r="BS23" s="166"/>
      <c r="BT23" s="166"/>
      <c r="BU23" s="166"/>
      <c r="BV23" s="166"/>
      <c r="BW23" s="166"/>
      <c r="BX23" s="166"/>
      <c r="BY23" s="166"/>
      <c r="BZ23" s="166"/>
      <c r="CA23" s="166"/>
      <c r="CB23" s="166"/>
      <c r="CC23" s="166"/>
      <c r="CD23" s="166"/>
      <c r="CE23" s="166"/>
      <c r="CF23" s="166"/>
      <c r="CG23" s="166"/>
      <c r="CH23" s="166"/>
      <c r="CI23" s="166" t="s">
        <v>279</v>
      </c>
      <c r="CJ23" s="166" t="s">
        <v>376</v>
      </c>
      <c r="CK23" s="166"/>
    </row>
    <row r="24" spans="1:89" ht="50.1" customHeight="1" x14ac:dyDescent="0.2">
      <c r="A24" s="165" t="s">
        <v>377</v>
      </c>
      <c r="B24" s="166">
        <v>573</v>
      </c>
      <c r="C24" s="166" t="s">
        <v>378</v>
      </c>
      <c r="D24" s="166" t="s">
        <v>266</v>
      </c>
      <c r="E24" s="166" t="s">
        <v>379</v>
      </c>
      <c r="F24" s="166" t="s">
        <v>304</v>
      </c>
      <c r="G24" s="166" t="s">
        <v>380</v>
      </c>
      <c r="H24" s="166">
        <v>5509693000166</v>
      </c>
      <c r="I24" s="166" t="s">
        <v>305</v>
      </c>
      <c r="J24" s="166"/>
      <c r="K24" s="166" t="s">
        <v>40</v>
      </c>
      <c r="L24" s="166"/>
      <c r="M24" s="166"/>
      <c r="N24" s="166" t="s">
        <v>270</v>
      </c>
      <c r="O24" s="166" t="s">
        <v>381</v>
      </c>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c r="BN24" s="166"/>
      <c r="BO24" s="166"/>
      <c r="BP24" s="166"/>
      <c r="BQ24" s="166"/>
      <c r="BR24" s="166"/>
      <c r="BS24" s="166"/>
      <c r="BT24" s="166"/>
      <c r="BU24" s="166"/>
      <c r="BV24" s="166"/>
      <c r="BW24" s="166"/>
      <c r="BX24" s="166"/>
      <c r="BY24" s="166"/>
      <c r="BZ24" s="166"/>
      <c r="CA24" s="166"/>
      <c r="CB24" s="166"/>
      <c r="CC24" s="166"/>
      <c r="CD24" s="166"/>
      <c r="CE24" s="166"/>
      <c r="CF24" s="166"/>
      <c r="CG24" s="166"/>
      <c r="CH24" s="166"/>
      <c r="CI24" s="166" t="s">
        <v>279</v>
      </c>
      <c r="CJ24" s="166" t="s">
        <v>382</v>
      </c>
      <c r="CK24" s="166"/>
    </row>
    <row r="25" spans="1:89" ht="50.1" customHeight="1" x14ac:dyDescent="0.2">
      <c r="A25" s="165" t="s">
        <v>383</v>
      </c>
      <c r="B25" s="166">
        <v>574</v>
      </c>
      <c r="C25" s="166" t="s">
        <v>384</v>
      </c>
      <c r="D25" s="166" t="s">
        <v>266</v>
      </c>
      <c r="E25" s="166" t="s">
        <v>335</v>
      </c>
      <c r="F25" s="166" t="s">
        <v>304</v>
      </c>
      <c r="G25" s="166" t="s">
        <v>73</v>
      </c>
      <c r="H25" s="166">
        <v>31654380000101</v>
      </c>
      <c r="I25" s="166" t="s">
        <v>305</v>
      </c>
      <c r="J25" s="166"/>
      <c r="K25" s="166" t="s">
        <v>40</v>
      </c>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6"/>
      <c r="BB25" s="166" t="s">
        <v>74</v>
      </c>
      <c r="BC25" s="166" t="s">
        <v>75</v>
      </c>
      <c r="BD25" s="166"/>
      <c r="BE25" s="166"/>
      <c r="BF25" s="166"/>
      <c r="BG25" s="166"/>
      <c r="BH25" s="166"/>
      <c r="BI25" s="166"/>
      <c r="BJ25" s="166"/>
      <c r="BK25" s="166"/>
      <c r="BL25" s="166"/>
      <c r="BM25" s="166"/>
      <c r="BN25" s="166"/>
      <c r="BO25" s="166"/>
      <c r="BP25" s="166"/>
      <c r="BQ25" s="166"/>
      <c r="BR25" s="166"/>
      <c r="BS25" s="166"/>
      <c r="BT25" s="166"/>
      <c r="BU25" s="166"/>
      <c r="BV25" s="166"/>
      <c r="BW25" s="166"/>
      <c r="BX25" s="166" t="s">
        <v>147</v>
      </c>
      <c r="BY25" s="166" t="s">
        <v>148</v>
      </c>
      <c r="BZ25" s="166"/>
      <c r="CA25" s="166"/>
      <c r="CB25" s="166"/>
      <c r="CC25" s="166"/>
      <c r="CD25" s="166"/>
      <c r="CE25" s="166"/>
      <c r="CF25" s="166"/>
      <c r="CG25" s="166"/>
      <c r="CH25" s="166"/>
      <c r="CI25" s="166" t="s">
        <v>279</v>
      </c>
      <c r="CJ25" s="166" t="s">
        <v>385</v>
      </c>
      <c r="CK25" s="166"/>
    </row>
    <row r="26" spans="1:89" ht="50.1" customHeight="1" x14ac:dyDescent="0.2">
      <c r="A26" s="165" t="s">
        <v>386</v>
      </c>
      <c r="B26" s="166">
        <v>575</v>
      </c>
      <c r="C26" s="166" t="s">
        <v>387</v>
      </c>
      <c r="D26" s="166" t="s">
        <v>266</v>
      </c>
      <c r="E26" s="166" t="s">
        <v>388</v>
      </c>
      <c r="F26" s="166" t="s">
        <v>55</v>
      </c>
      <c r="G26" s="166" t="s">
        <v>55</v>
      </c>
      <c r="H26" s="166"/>
      <c r="I26" s="166" t="s">
        <v>278</v>
      </c>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8"/>
      <c r="AH26" s="168"/>
      <c r="AI26" s="168"/>
      <c r="AJ26" s="168"/>
      <c r="AK26" s="168"/>
      <c r="AL26" s="168"/>
      <c r="AM26" s="168"/>
      <c r="AN26" s="168"/>
      <c r="AO26" s="168"/>
      <c r="AP26" s="168"/>
      <c r="AQ26" s="168"/>
      <c r="AR26" s="168"/>
      <c r="AS26" s="168"/>
      <c r="AT26" s="168"/>
      <c r="AU26" s="168"/>
      <c r="AV26" s="168"/>
      <c r="AW26" s="168"/>
      <c r="AX26" s="168"/>
      <c r="AY26" s="168"/>
      <c r="AZ26" s="168"/>
      <c r="BA26" s="168"/>
      <c r="BB26" s="168"/>
      <c r="BC26" s="168"/>
      <c r="BD26" s="168" t="s">
        <v>82</v>
      </c>
      <c r="BE26" s="168" t="s">
        <v>83</v>
      </c>
      <c r="BF26" s="168"/>
      <c r="BG26" s="168"/>
      <c r="BH26" s="168"/>
      <c r="BI26" s="168"/>
      <c r="BJ26" s="168" t="s">
        <v>82</v>
      </c>
      <c r="BK26" s="168" t="s">
        <v>83</v>
      </c>
      <c r="BL26" s="168"/>
      <c r="BM26" s="168"/>
      <c r="BN26" s="168"/>
      <c r="BO26" s="168"/>
      <c r="BP26" s="168"/>
      <c r="BQ26" s="168"/>
      <c r="BR26" s="168"/>
      <c r="BS26" s="168"/>
      <c r="BT26" s="168"/>
      <c r="BU26" s="168"/>
      <c r="BV26" s="168"/>
      <c r="BW26" s="168"/>
      <c r="BX26" s="168" t="s">
        <v>82</v>
      </c>
      <c r="BY26" s="168" t="s">
        <v>83</v>
      </c>
      <c r="BZ26" s="168"/>
      <c r="CA26" s="168"/>
      <c r="CB26" s="168"/>
      <c r="CC26" s="168"/>
      <c r="CD26" s="168"/>
      <c r="CE26" s="168"/>
      <c r="CF26" s="168"/>
      <c r="CG26" s="168"/>
      <c r="CH26" s="168"/>
      <c r="CI26" s="168" t="s">
        <v>313</v>
      </c>
      <c r="CJ26" s="168" t="s">
        <v>389</v>
      </c>
      <c r="CK26" s="180" t="s">
        <v>390</v>
      </c>
    </row>
    <row r="27" spans="1:89" ht="50.1" customHeight="1" x14ac:dyDescent="0.2"/>
    <row r="28" spans="1:89" ht="50.1" customHeight="1" x14ac:dyDescent="0.2"/>
    <row r="29" spans="1:89" ht="50.1" customHeight="1" x14ac:dyDescent="0.2"/>
    <row r="30" spans="1:89" ht="50.1" customHeight="1" x14ac:dyDescent="0.2"/>
    <row r="31" spans="1:89" ht="50.1" customHeight="1" x14ac:dyDescent="0.2"/>
    <row r="32" spans="1:89" ht="50.1" customHeight="1" x14ac:dyDescent="0.2"/>
    <row r="33" ht="50.1" customHeight="1" x14ac:dyDescent="0.2"/>
    <row r="34" ht="50.1" customHeight="1" x14ac:dyDescent="0.2"/>
    <row r="35" ht="50.1" customHeight="1" x14ac:dyDescent="0.2"/>
    <row r="36" ht="50.1" customHeight="1" x14ac:dyDescent="0.2"/>
    <row r="37" ht="50.1" customHeight="1" x14ac:dyDescent="0.2"/>
    <row r="38" ht="50.1" customHeight="1" x14ac:dyDescent="0.2"/>
    <row r="39" ht="50.1" customHeight="1" x14ac:dyDescent="0.2"/>
    <row r="40" ht="50.1" customHeight="1" x14ac:dyDescent="0.2"/>
    <row r="41" ht="50.1" customHeight="1" x14ac:dyDescent="0.2"/>
    <row r="42" ht="50.1" customHeight="1" x14ac:dyDescent="0.2"/>
    <row r="43" ht="50.1" customHeight="1" x14ac:dyDescent="0.2"/>
    <row r="44" ht="50.1" customHeight="1" x14ac:dyDescent="0.2"/>
    <row r="45" ht="50.1" customHeight="1" x14ac:dyDescent="0.2"/>
    <row r="46" ht="50.1" customHeight="1" x14ac:dyDescent="0.2"/>
    <row r="47" ht="50.1" customHeight="1" x14ac:dyDescent="0.2"/>
    <row r="48" ht="50.1" customHeight="1" x14ac:dyDescent="0.2"/>
    <row r="49" ht="50.1" customHeight="1" x14ac:dyDescent="0.2"/>
    <row r="50" ht="50.1" customHeight="1" x14ac:dyDescent="0.2"/>
    <row r="51" ht="50.1" customHeight="1" x14ac:dyDescent="0.2"/>
    <row r="52" ht="50.1" customHeight="1" x14ac:dyDescent="0.2"/>
    <row r="53" ht="50.1" customHeight="1" x14ac:dyDescent="0.2"/>
    <row r="54" ht="50.1" customHeight="1" x14ac:dyDescent="0.2"/>
    <row r="55" ht="50.1" customHeight="1" x14ac:dyDescent="0.2"/>
    <row r="56" ht="50.1" customHeight="1" x14ac:dyDescent="0.2"/>
    <row r="57" ht="50.1" customHeight="1" x14ac:dyDescent="0.2"/>
    <row r="58" ht="50.1" customHeight="1" x14ac:dyDescent="0.2"/>
    <row r="59" ht="50.1" customHeight="1" x14ac:dyDescent="0.2"/>
    <row r="60" ht="50.1" customHeight="1" x14ac:dyDescent="0.2"/>
    <row r="61" ht="50.1" customHeight="1" x14ac:dyDescent="0.2"/>
    <row r="62" ht="50.1" customHeight="1" x14ac:dyDescent="0.2"/>
    <row r="63" ht="50.1" customHeight="1" x14ac:dyDescent="0.2"/>
    <row r="64" ht="50.1" customHeight="1" x14ac:dyDescent="0.2"/>
    <row r="65" ht="50.1" customHeight="1" x14ac:dyDescent="0.2"/>
    <row r="66" ht="50.1" customHeight="1" x14ac:dyDescent="0.2"/>
    <row r="67" ht="50.1" customHeight="1" x14ac:dyDescent="0.2"/>
    <row r="68" ht="50.1" customHeight="1" x14ac:dyDescent="0.2"/>
    <row r="69" ht="50.1" customHeight="1" x14ac:dyDescent="0.2"/>
    <row r="70" ht="50.1" customHeight="1" x14ac:dyDescent="0.2"/>
    <row r="71" ht="50.1" customHeight="1" x14ac:dyDescent="0.2"/>
    <row r="72" ht="50.1" customHeight="1" x14ac:dyDescent="0.2"/>
    <row r="73" ht="50.1" customHeight="1" x14ac:dyDescent="0.2"/>
    <row r="74" ht="50.1" customHeight="1" x14ac:dyDescent="0.2"/>
    <row r="75" ht="50.1" customHeight="1" x14ac:dyDescent="0.2"/>
    <row r="76" ht="50.1" customHeight="1" x14ac:dyDescent="0.2"/>
    <row r="77" ht="50.1" customHeight="1" x14ac:dyDescent="0.2"/>
    <row r="78" ht="50.1" customHeight="1" x14ac:dyDescent="0.2"/>
    <row r="79" ht="50.1" customHeight="1" x14ac:dyDescent="0.2"/>
    <row r="80" ht="50.1" customHeight="1" x14ac:dyDescent="0.2"/>
    <row r="81" ht="50.1" customHeight="1" x14ac:dyDescent="0.2"/>
    <row r="82" ht="50.1" customHeight="1" x14ac:dyDescent="0.2"/>
    <row r="83" ht="50.1" customHeight="1" x14ac:dyDescent="0.2"/>
    <row r="84" ht="50.1" customHeight="1" x14ac:dyDescent="0.2"/>
    <row r="85" ht="50.1" customHeight="1" x14ac:dyDescent="0.2"/>
    <row r="86" ht="50.1" customHeight="1" x14ac:dyDescent="0.2"/>
    <row r="87" ht="50.1" customHeight="1" x14ac:dyDescent="0.2"/>
    <row r="88" ht="50.1" customHeight="1" x14ac:dyDescent="0.2"/>
    <row r="89" ht="50.1" customHeight="1" x14ac:dyDescent="0.2"/>
    <row r="90" ht="50.1" customHeight="1" x14ac:dyDescent="0.2"/>
    <row r="91" ht="50.1" customHeight="1" x14ac:dyDescent="0.2"/>
    <row r="92" ht="50.1" customHeight="1" x14ac:dyDescent="0.2"/>
    <row r="93" ht="50.1" customHeight="1" x14ac:dyDescent="0.2"/>
    <row r="94" ht="50.1" customHeight="1" x14ac:dyDescent="0.2"/>
    <row r="95" ht="50.1" customHeight="1" x14ac:dyDescent="0.2"/>
    <row r="96" ht="50.1" customHeight="1" x14ac:dyDescent="0.2"/>
    <row r="97" ht="50.1" customHeight="1" x14ac:dyDescent="0.2"/>
    <row r="98" ht="50.1" customHeight="1" x14ac:dyDescent="0.2"/>
    <row r="99" ht="50.1" customHeight="1" x14ac:dyDescent="0.2"/>
    <row r="100" ht="50.1" customHeight="1" x14ac:dyDescent="0.2"/>
    <row r="101" ht="50.1" customHeight="1" x14ac:dyDescent="0.2"/>
    <row r="102" ht="50.1" customHeight="1" x14ac:dyDescent="0.2"/>
    <row r="103" ht="50.1" customHeight="1" x14ac:dyDescent="0.2"/>
    <row r="104" ht="50.1" customHeight="1" x14ac:dyDescent="0.2"/>
    <row r="105" ht="50.1" customHeight="1" x14ac:dyDescent="0.2"/>
    <row r="106" ht="50.1" customHeight="1" x14ac:dyDescent="0.2"/>
    <row r="107" ht="50.1" customHeight="1" x14ac:dyDescent="0.2"/>
    <row r="108" ht="50.1" customHeight="1" x14ac:dyDescent="0.2"/>
    <row r="109" ht="50.1" customHeight="1" x14ac:dyDescent="0.2"/>
    <row r="110" ht="50.1" customHeight="1" x14ac:dyDescent="0.2"/>
    <row r="111" ht="50.1" customHeight="1" x14ac:dyDescent="0.2"/>
    <row r="112" ht="50.1" customHeight="1" x14ac:dyDescent="0.2"/>
    <row r="113" ht="50.1" customHeight="1" x14ac:dyDescent="0.2"/>
    <row r="114" ht="50.1" customHeight="1" x14ac:dyDescent="0.2"/>
    <row r="115" ht="50.1" customHeight="1" x14ac:dyDescent="0.2"/>
    <row r="116" ht="50.1" customHeight="1" x14ac:dyDescent="0.2"/>
    <row r="117" ht="50.1" customHeight="1" x14ac:dyDescent="0.2"/>
    <row r="118" ht="50.1" customHeight="1" x14ac:dyDescent="0.2"/>
    <row r="119" ht="50.1" customHeight="1" x14ac:dyDescent="0.2"/>
    <row r="120" ht="50.1" customHeight="1" x14ac:dyDescent="0.2"/>
    <row r="121" ht="50.1" customHeight="1" x14ac:dyDescent="0.2"/>
    <row r="122" ht="50.1" customHeight="1" x14ac:dyDescent="0.2"/>
    <row r="123" ht="50.1" customHeight="1" x14ac:dyDescent="0.2"/>
    <row r="124" ht="50.1" customHeight="1" x14ac:dyDescent="0.2"/>
    <row r="125" ht="50.1" customHeight="1" x14ac:dyDescent="0.2"/>
    <row r="126" ht="50.1" customHeight="1" x14ac:dyDescent="0.2"/>
    <row r="127" ht="50.1" customHeight="1" x14ac:dyDescent="0.2"/>
    <row r="128" ht="50.1" customHeight="1" x14ac:dyDescent="0.2"/>
    <row r="129" ht="50.1" customHeight="1" x14ac:dyDescent="0.2"/>
    <row r="130" ht="50.1" customHeight="1" x14ac:dyDescent="0.2"/>
    <row r="131" ht="50.1" customHeight="1" x14ac:dyDescent="0.2"/>
    <row r="132" ht="50.1" customHeight="1" x14ac:dyDescent="0.2"/>
    <row r="133" ht="50.1" customHeight="1" x14ac:dyDescent="0.2"/>
    <row r="134" ht="50.1" customHeight="1" x14ac:dyDescent="0.2"/>
    <row r="135" ht="50.1" customHeight="1" x14ac:dyDescent="0.2"/>
    <row r="136" ht="50.1" customHeight="1" x14ac:dyDescent="0.2"/>
    <row r="137" ht="50.1" customHeight="1" x14ac:dyDescent="0.2"/>
    <row r="138" ht="50.1" customHeight="1" x14ac:dyDescent="0.2"/>
    <row r="139" ht="50.1" customHeight="1" x14ac:dyDescent="0.2"/>
    <row r="140" ht="50.1" customHeight="1" x14ac:dyDescent="0.2"/>
    <row r="141" ht="50.1" customHeight="1" x14ac:dyDescent="0.2"/>
    <row r="142" ht="50.1" customHeight="1" x14ac:dyDescent="0.2"/>
    <row r="143" ht="50.1" customHeight="1" x14ac:dyDescent="0.2"/>
    <row r="144" ht="50.1" customHeight="1" x14ac:dyDescent="0.2"/>
    <row r="145" ht="50.1" customHeight="1" x14ac:dyDescent="0.2"/>
    <row r="146" ht="50.1" customHeight="1" x14ac:dyDescent="0.2"/>
    <row r="147" ht="50.1" customHeight="1" x14ac:dyDescent="0.2"/>
    <row r="148" ht="50.1" customHeight="1" x14ac:dyDescent="0.2"/>
    <row r="149" ht="50.1" customHeight="1" x14ac:dyDescent="0.2"/>
    <row r="150" ht="50.1" customHeight="1" x14ac:dyDescent="0.2"/>
    <row r="151" ht="50.1" customHeight="1" x14ac:dyDescent="0.2"/>
    <row r="152" ht="50.1" customHeight="1" x14ac:dyDescent="0.2"/>
    <row r="153" ht="50.1" customHeight="1" x14ac:dyDescent="0.2"/>
    <row r="154" ht="50.1" customHeight="1" x14ac:dyDescent="0.2"/>
    <row r="155" ht="50.1" customHeight="1" x14ac:dyDescent="0.2"/>
    <row r="156" ht="50.1" customHeight="1" x14ac:dyDescent="0.2"/>
    <row r="157" ht="50.1" customHeight="1" x14ac:dyDescent="0.2"/>
    <row r="158" ht="50.1" customHeight="1" x14ac:dyDescent="0.2"/>
    <row r="159" ht="50.1" customHeight="1" x14ac:dyDescent="0.2"/>
    <row r="160" ht="50.1" customHeight="1" x14ac:dyDescent="0.2"/>
    <row r="161" ht="50.1" customHeight="1" x14ac:dyDescent="0.2"/>
    <row r="162" ht="50.1" customHeight="1" x14ac:dyDescent="0.2"/>
    <row r="163" ht="50.1" customHeight="1" x14ac:dyDescent="0.2"/>
    <row r="164" ht="50.1" customHeight="1" x14ac:dyDescent="0.2"/>
    <row r="165" ht="50.1" customHeight="1" x14ac:dyDescent="0.2"/>
    <row r="166" ht="50.1" customHeight="1" x14ac:dyDescent="0.2"/>
    <row r="167" ht="50.1" customHeight="1" x14ac:dyDescent="0.2"/>
    <row r="168" ht="50.1" customHeight="1" x14ac:dyDescent="0.2"/>
    <row r="169" ht="50.1" customHeight="1" x14ac:dyDescent="0.2"/>
    <row r="170" ht="50.1" customHeight="1" x14ac:dyDescent="0.2"/>
    <row r="171" ht="50.1" customHeight="1" x14ac:dyDescent="0.2"/>
    <row r="172" ht="50.1" customHeight="1" x14ac:dyDescent="0.2"/>
    <row r="173" ht="50.1" customHeight="1" x14ac:dyDescent="0.2"/>
    <row r="174" ht="50.1" customHeight="1" x14ac:dyDescent="0.2"/>
    <row r="175" ht="50.1" customHeight="1" x14ac:dyDescent="0.2"/>
    <row r="176" ht="50.1" customHeight="1" x14ac:dyDescent="0.2"/>
    <row r="177" ht="50.1" customHeight="1" x14ac:dyDescent="0.2"/>
    <row r="178" ht="50.1" customHeight="1" x14ac:dyDescent="0.2"/>
    <row r="179" ht="50.1" customHeight="1" x14ac:dyDescent="0.2"/>
    <row r="180" ht="50.1" customHeight="1" x14ac:dyDescent="0.2"/>
    <row r="181" ht="50.1" customHeight="1" x14ac:dyDescent="0.2"/>
    <row r="182" ht="50.1" customHeight="1" x14ac:dyDescent="0.2"/>
    <row r="183" ht="50.1" customHeight="1" x14ac:dyDescent="0.2"/>
    <row r="184" ht="50.1" customHeight="1" x14ac:dyDescent="0.2"/>
    <row r="185" ht="50.1" customHeight="1" x14ac:dyDescent="0.2"/>
    <row r="186" ht="50.1" customHeight="1" x14ac:dyDescent="0.2"/>
    <row r="187" ht="50.1" customHeight="1" x14ac:dyDescent="0.2"/>
    <row r="188" ht="50.1" customHeight="1" x14ac:dyDescent="0.2"/>
    <row r="189" ht="50.1" customHeight="1" x14ac:dyDescent="0.2"/>
    <row r="190" ht="50.1" customHeight="1" x14ac:dyDescent="0.2"/>
    <row r="191" ht="50.1" customHeight="1" x14ac:dyDescent="0.2"/>
    <row r="192" ht="50.1" customHeight="1" x14ac:dyDescent="0.2"/>
    <row r="193" ht="50.1" customHeight="1" x14ac:dyDescent="0.2"/>
    <row r="194" ht="50.1" customHeight="1" x14ac:dyDescent="0.2"/>
    <row r="195" ht="50.1" customHeight="1" x14ac:dyDescent="0.2"/>
    <row r="196" ht="50.1" customHeight="1" x14ac:dyDescent="0.2"/>
    <row r="197" ht="50.1" customHeight="1" x14ac:dyDescent="0.2"/>
    <row r="198" ht="50.1" customHeight="1" x14ac:dyDescent="0.2"/>
    <row r="199" ht="50.1" customHeight="1" x14ac:dyDescent="0.2"/>
    <row r="200" ht="50.1" customHeight="1" x14ac:dyDescent="0.2"/>
    <row r="201" ht="50.1" customHeight="1" x14ac:dyDescent="0.2"/>
    <row r="202" ht="50.1" customHeight="1" x14ac:dyDescent="0.2"/>
    <row r="203" ht="50.1" customHeight="1" x14ac:dyDescent="0.2"/>
    <row r="204" ht="50.1" customHeight="1" x14ac:dyDescent="0.2"/>
    <row r="205" ht="50.1" customHeight="1" x14ac:dyDescent="0.2"/>
    <row r="206" ht="50.1" customHeight="1" x14ac:dyDescent="0.2"/>
    <row r="207" ht="50.1" customHeight="1" x14ac:dyDescent="0.2"/>
    <row r="208" ht="50.1" customHeight="1" x14ac:dyDescent="0.2"/>
    <row r="209" ht="50.1" customHeight="1" x14ac:dyDescent="0.2"/>
    <row r="210" ht="50.1" customHeight="1" x14ac:dyDescent="0.2"/>
    <row r="211" ht="50.1" customHeight="1" x14ac:dyDescent="0.2"/>
    <row r="212" ht="50.1" customHeight="1" x14ac:dyDescent="0.2"/>
    <row r="213" ht="50.1" customHeight="1" x14ac:dyDescent="0.2"/>
    <row r="214" ht="50.1" customHeight="1" x14ac:dyDescent="0.2"/>
    <row r="215" ht="50.1" customHeight="1" x14ac:dyDescent="0.2"/>
    <row r="216" ht="50.1" customHeight="1" x14ac:dyDescent="0.2"/>
    <row r="217" ht="50.1" customHeight="1" x14ac:dyDescent="0.2"/>
    <row r="218" ht="50.1" customHeight="1" x14ac:dyDescent="0.2"/>
    <row r="219" ht="50.1" customHeight="1" x14ac:dyDescent="0.2"/>
    <row r="220" ht="50.1" customHeight="1" x14ac:dyDescent="0.2"/>
    <row r="221" ht="50.1" customHeight="1" x14ac:dyDescent="0.2"/>
    <row r="222" ht="50.1" customHeight="1" x14ac:dyDescent="0.2"/>
    <row r="223" ht="50.1" customHeight="1" x14ac:dyDescent="0.2"/>
    <row r="224" ht="50.1" customHeight="1" x14ac:dyDescent="0.2"/>
    <row r="225" ht="50.1" customHeight="1" x14ac:dyDescent="0.2"/>
    <row r="226" ht="50.1" customHeight="1" x14ac:dyDescent="0.2"/>
    <row r="227" ht="50.1" customHeight="1" x14ac:dyDescent="0.2"/>
    <row r="228" ht="50.1" customHeight="1" x14ac:dyDescent="0.2"/>
    <row r="229" ht="50.1" customHeight="1" x14ac:dyDescent="0.2"/>
    <row r="230" ht="50.1" customHeight="1" x14ac:dyDescent="0.2"/>
    <row r="231" ht="50.1" customHeight="1" x14ac:dyDescent="0.2"/>
    <row r="232" ht="50.1" customHeight="1" x14ac:dyDescent="0.2"/>
    <row r="233" ht="50.1" customHeight="1" x14ac:dyDescent="0.2"/>
    <row r="234" ht="50.1" customHeight="1" x14ac:dyDescent="0.2"/>
    <row r="235" ht="50.1" customHeight="1" x14ac:dyDescent="0.2"/>
    <row r="236" ht="50.1" customHeight="1" x14ac:dyDescent="0.2"/>
    <row r="237" ht="50.1" customHeight="1" x14ac:dyDescent="0.2"/>
    <row r="238" ht="50.1" customHeight="1" x14ac:dyDescent="0.2"/>
    <row r="239" ht="50.1" customHeight="1" x14ac:dyDescent="0.2"/>
    <row r="240" ht="50.1" customHeight="1" x14ac:dyDescent="0.2"/>
    <row r="241" ht="50.1" customHeight="1" x14ac:dyDescent="0.2"/>
    <row r="242" ht="50.1" customHeight="1" x14ac:dyDescent="0.2"/>
    <row r="243" ht="50.1" customHeight="1" x14ac:dyDescent="0.2"/>
    <row r="244" ht="50.1" customHeight="1" x14ac:dyDescent="0.2"/>
    <row r="245" ht="50.1" customHeight="1" x14ac:dyDescent="0.2"/>
    <row r="246" ht="50.1" customHeight="1" x14ac:dyDescent="0.2"/>
    <row r="247" ht="50.1" customHeight="1" x14ac:dyDescent="0.2"/>
    <row r="248" ht="50.1" customHeight="1" x14ac:dyDescent="0.2"/>
    <row r="249" ht="50.1" customHeight="1" x14ac:dyDescent="0.2"/>
    <row r="250" ht="50.1" customHeight="1" x14ac:dyDescent="0.2"/>
    <row r="251" ht="50.1" customHeight="1" x14ac:dyDescent="0.2"/>
    <row r="252" ht="50.1" customHeight="1" x14ac:dyDescent="0.2"/>
    <row r="253" ht="50.1" customHeight="1" x14ac:dyDescent="0.2"/>
    <row r="254" ht="50.1" customHeight="1" x14ac:dyDescent="0.2"/>
    <row r="255" ht="50.1" customHeight="1" x14ac:dyDescent="0.2"/>
    <row r="256" ht="50.1" customHeight="1" x14ac:dyDescent="0.2"/>
    <row r="257" ht="50.1" customHeight="1" x14ac:dyDescent="0.2"/>
    <row r="258" ht="50.1" customHeight="1" x14ac:dyDescent="0.2"/>
    <row r="259" ht="50.1" customHeight="1" x14ac:dyDescent="0.2"/>
    <row r="260" ht="50.1" customHeight="1" x14ac:dyDescent="0.2"/>
    <row r="261" ht="50.1" customHeight="1" x14ac:dyDescent="0.2"/>
    <row r="262" ht="50.1" customHeight="1" x14ac:dyDescent="0.2"/>
    <row r="263" ht="50.1" customHeight="1" x14ac:dyDescent="0.2"/>
    <row r="264" ht="50.1" customHeight="1" x14ac:dyDescent="0.2"/>
    <row r="265" ht="50.1" customHeight="1" x14ac:dyDescent="0.2"/>
    <row r="266" ht="50.1" customHeight="1" x14ac:dyDescent="0.2"/>
    <row r="267" ht="50.1" customHeight="1" x14ac:dyDescent="0.2"/>
    <row r="268" ht="50.1" customHeight="1" x14ac:dyDescent="0.2"/>
    <row r="269" ht="50.1" customHeight="1" x14ac:dyDescent="0.2"/>
    <row r="270" ht="50.1" customHeight="1" x14ac:dyDescent="0.2"/>
    <row r="271" ht="50.1" customHeight="1" x14ac:dyDescent="0.2"/>
    <row r="272" ht="50.1" customHeight="1" x14ac:dyDescent="0.2"/>
    <row r="273" ht="50.1" customHeight="1" x14ac:dyDescent="0.2"/>
    <row r="274" ht="50.1" customHeight="1" x14ac:dyDescent="0.2"/>
    <row r="275" ht="50.1" customHeight="1" x14ac:dyDescent="0.2"/>
    <row r="276" ht="50.1" customHeight="1" x14ac:dyDescent="0.2"/>
    <row r="277" ht="50.1" customHeight="1" x14ac:dyDescent="0.2"/>
    <row r="278" ht="50.1" customHeight="1" x14ac:dyDescent="0.2"/>
    <row r="279" ht="50.1" customHeight="1" x14ac:dyDescent="0.2"/>
    <row r="280" ht="50.1" customHeight="1" x14ac:dyDescent="0.2"/>
    <row r="281" ht="50.1" customHeight="1" x14ac:dyDescent="0.2"/>
    <row r="282" ht="50.1" customHeight="1" x14ac:dyDescent="0.2"/>
    <row r="283" ht="50.1" customHeight="1" x14ac:dyDescent="0.2"/>
    <row r="284" ht="50.1" customHeight="1" x14ac:dyDescent="0.2"/>
    <row r="285" ht="50.1" customHeight="1" x14ac:dyDescent="0.2"/>
    <row r="286" ht="50.1" customHeight="1" x14ac:dyDescent="0.2"/>
    <row r="287" ht="50.1" customHeight="1" x14ac:dyDescent="0.2"/>
    <row r="288" ht="50.1" customHeight="1" x14ac:dyDescent="0.2"/>
    <row r="289" ht="50.1" customHeight="1" x14ac:dyDescent="0.2"/>
    <row r="290" ht="50.1" customHeight="1" x14ac:dyDescent="0.2"/>
    <row r="291" ht="50.1" customHeight="1" x14ac:dyDescent="0.2"/>
    <row r="292" ht="50.1" customHeight="1" x14ac:dyDescent="0.2"/>
    <row r="293" ht="50.1" customHeight="1" x14ac:dyDescent="0.2"/>
    <row r="294" ht="50.1" customHeight="1" x14ac:dyDescent="0.2"/>
    <row r="295" ht="50.1" customHeight="1" x14ac:dyDescent="0.2"/>
    <row r="296" ht="50.1" customHeight="1" x14ac:dyDescent="0.2"/>
    <row r="297" ht="50.1" customHeight="1" x14ac:dyDescent="0.2"/>
    <row r="298" ht="50.1" customHeight="1" x14ac:dyDescent="0.2"/>
    <row r="299" ht="50.1" customHeight="1" x14ac:dyDescent="0.2"/>
    <row r="300" ht="50.1" customHeight="1" x14ac:dyDescent="0.2"/>
  </sheetData>
  <pageMargins left="0.511811024" right="0.511811024" top="0.78740157499999996" bottom="0.78740157499999996" header="0.31496062000000002" footer="0.31496062000000002"/>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71C4-B735-4AA6-9595-0010C86D5354}">
  <sheetPr codeName="Planilha3"/>
  <dimension ref="B1:G39"/>
  <sheetViews>
    <sheetView showGridLines="0" topLeftCell="C25" zoomScale="80" zoomScaleNormal="80" workbookViewId="0">
      <selection activeCell="C10" sqref="C10"/>
    </sheetView>
  </sheetViews>
  <sheetFormatPr defaultColWidth="8.85546875" defaultRowHeight="13.5" x14ac:dyDescent="0.25"/>
  <cols>
    <col min="1" max="1" width="8.85546875" style="2"/>
    <col min="2" max="2" width="8.85546875" style="34"/>
    <col min="3" max="3" width="171.140625" style="34" customWidth="1"/>
    <col min="4" max="16384" width="8.85546875" style="2"/>
  </cols>
  <sheetData>
    <row r="1" spans="2:7" ht="14.25" thickBot="1" x14ac:dyDescent="0.3"/>
    <row r="2" spans="2:7" ht="14.25" thickTop="1" x14ac:dyDescent="0.25">
      <c r="B2" s="47"/>
      <c r="C2" s="48"/>
      <c r="D2" s="49"/>
    </row>
    <row r="3" spans="2:7" ht="42" customHeight="1" x14ac:dyDescent="0.35">
      <c r="B3" s="50"/>
      <c r="C3" s="138" t="s">
        <v>391</v>
      </c>
      <c r="D3" s="51"/>
      <c r="E3" s="6"/>
      <c r="F3" s="6"/>
      <c r="G3" s="6"/>
    </row>
    <row r="4" spans="2:7" ht="37.9" customHeight="1" thickBot="1" x14ac:dyDescent="0.3">
      <c r="B4" s="50"/>
      <c r="C4" s="139" t="s">
        <v>392</v>
      </c>
      <c r="D4" s="52"/>
    </row>
    <row r="5" spans="2:7" ht="37.9" customHeight="1" thickTop="1" x14ac:dyDescent="0.25">
      <c r="B5" s="50"/>
      <c r="C5" s="137"/>
      <c r="D5" s="52"/>
    </row>
    <row r="6" spans="2:7" ht="33" customHeight="1" x14ac:dyDescent="0.25">
      <c r="B6" s="50"/>
      <c r="C6" s="59" t="s">
        <v>393</v>
      </c>
      <c r="D6" s="52"/>
    </row>
    <row r="7" spans="2:7" ht="26.25" thickBot="1" x14ac:dyDescent="0.25">
      <c r="B7" s="53"/>
      <c r="C7" s="182" t="s">
        <v>394</v>
      </c>
      <c r="D7" s="52"/>
    </row>
    <row r="8" spans="2:7" ht="51.6" customHeight="1" thickBot="1" x14ac:dyDescent="0.25">
      <c r="B8" s="53"/>
      <c r="C8" s="178" t="s">
        <v>395</v>
      </c>
      <c r="D8" s="52"/>
    </row>
    <row r="9" spans="2:7" ht="63.6" customHeight="1" thickBot="1" x14ac:dyDescent="0.25">
      <c r="B9" s="53"/>
      <c r="C9" s="178" t="s">
        <v>396</v>
      </c>
      <c r="D9" s="52"/>
    </row>
    <row r="10" spans="2:7" ht="81" customHeight="1" thickBot="1" x14ac:dyDescent="0.25">
      <c r="B10" s="53"/>
      <c r="C10" s="178" t="s">
        <v>397</v>
      </c>
      <c r="D10" s="52"/>
    </row>
    <row r="11" spans="2:7" ht="37.9" customHeight="1" thickBot="1" x14ac:dyDescent="0.25">
      <c r="B11" s="53"/>
      <c r="C11" s="178" t="s">
        <v>398</v>
      </c>
      <c r="D11" s="52"/>
    </row>
    <row r="12" spans="2:7" ht="30.6" customHeight="1" thickBot="1" x14ac:dyDescent="0.25">
      <c r="B12" s="53"/>
      <c r="C12" s="178" t="s">
        <v>399</v>
      </c>
      <c r="D12" s="52"/>
    </row>
    <row r="13" spans="2:7" ht="24.75" thickBot="1" x14ac:dyDescent="0.25">
      <c r="B13" s="53"/>
      <c r="C13" s="178"/>
      <c r="D13" s="52"/>
    </row>
    <row r="14" spans="2:7" x14ac:dyDescent="0.25">
      <c r="B14" s="54"/>
      <c r="C14" s="61"/>
      <c r="D14" s="52"/>
    </row>
    <row r="15" spans="2:7" ht="33" customHeight="1" x14ac:dyDescent="0.25">
      <c r="B15" s="54"/>
      <c r="C15" s="59" t="s">
        <v>400</v>
      </c>
      <c r="D15" s="52"/>
    </row>
    <row r="16" spans="2:7" ht="32.450000000000003" customHeight="1" thickBot="1" x14ac:dyDescent="0.25">
      <c r="B16" s="53"/>
      <c r="C16" s="177" t="s">
        <v>401</v>
      </c>
      <c r="D16" s="52"/>
    </row>
    <row r="17" spans="2:4" ht="35.450000000000003" customHeight="1" thickBot="1" x14ac:dyDescent="0.25">
      <c r="B17" s="53"/>
      <c r="C17" s="177" t="s">
        <v>402</v>
      </c>
      <c r="D17" s="52"/>
    </row>
    <row r="18" spans="2:4" ht="78.599999999999994" customHeight="1" thickBot="1" x14ac:dyDescent="0.25">
      <c r="B18" s="53"/>
      <c r="C18" s="177" t="s">
        <v>403</v>
      </c>
      <c r="D18" s="52"/>
    </row>
    <row r="19" spans="2:4" ht="30" customHeight="1" thickBot="1" x14ac:dyDescent="0.25">
      <c r="B19" s="53"/>
      <c r="C19" s="177" t="s">
        <v>404</v>
      </c>
      <c r="D19" s="52"/>
    </row>
    <row r="20" spans="2:4" ht="31.9" customHeight="1" thickBot="1" x14ac:dyDescent="0.25">
      <c r="B20" s="53"/>
      <c r="C20" s="177" t="s">
        <v>405</v>
      </c>
      <c r="D20" s="52"/>
    </row>
    <row r="21" spans="2:4" ht="65.45" customHeight="1" thickBot="1" x14ac:dyDescent="0.25">
      <c r="B21" s="53"/>
      <c r="C21" s="177" t="s">
        <v>406</v>
      </c>
      <c r="D21" s="52"/>
    </row>
    <row r="22" spans="2:4" ht="32.450000000000003" customHeight="1" thickBot="1" x14ac:dyDescent="0.25">
      <c r="B22" s="53"/>
      <c r="C22" s="177" t="s">
        <v>407</v>
      </c>
      <c r="D22" s="52"/>
    </row>
    <row r="23" spans="2:4" ht="43.15" customHeight="1" thickBot="1" x14ac:dyDescent="0.25">
      <c r="B23" s="53"/>
      <c r="C23" s="177" t="s">
        <v>408</v>
      </c>
      <c r="D23" s="52"/>
    </row>
    <row r="24" spans="2:4" ht="33" customHeight="1" thickBot="1" x14ac:dyDescent="0.25">
      <c r="B24" s="53"/>
      <c r="C24" s="177" t="s">
        <v>409</v>
      </c>
      <c r="D24" s="52"/>
    </row>
    <row r="25" spans="2:4" ht="16.899999999999999" customHeight="1" x14ac:dyDescent="0.25">
      <c r="B25" s="55"/>
      <c r="C25" s="46"/>
      <c r="D25" s="52"/>
    </row>
    <row r="26" spans="2:4" ht="18" customHeight="1" x14ac:dyDescent="0.25">
      <c r="B26" s="55"/>
      <c r="C26" s="61"/>
      <c r="D26" s="52"/>
    </row>
    <row r="27" spans="2:4" ht="35.450000000000003" customHeight="1" x14ac:dyDescent="0.2">
      <c r="B27" s="55"/>
      <c r="C27" s="59" t="s">
        <v>410</v>
      </c>
      <c r="D27" s="52"/>
    </row>
    <row r="28" spans="2:4" ht="31.9" customHeight="1" thickBot="1" x14ac:dyDescent="0.25">
      <c r="B28" s="53"/>
      <c r="C28" s="181" t="s">
        <v>411</v>
      </c>
      <c r="D28" s="52"/>
    </row>
    <row r="29" spans="2:4" ht="54" customHeight="1" thickBot="1" x14ac:dyDescent="0.25">
      <c r="B29" s="53"/>
      <c r="C29" s="176" t="s">
        <v>412</v>
      </c>
      <c r="D29" s="52"/>
    </row>
    <row r="30" spans="2:4" ht="31.15" customHeight="1" thickBot="1" x14ac:dyDescent="0.25">
      <c r="B30" s="53"/>
      <c r="C30" s="176" t="s">
        <v>413</v>
      </c>
      <c r="D30" s="52"/>
    </row>
    <row r="31" spans="2:4" ht="39" customHeight="1" thickBot="1" x14ac:dyDescent="0.25">
      <c r="B31" s="53"/>
      <c r="C31" s="176" t="s">
        <v>414</v>
      </c>
      <c r="D31" s="52"/>
    </row>
    <row r="32" spans="2:4" ht="53.45" customHeight="1" thickBot="1" x14ac:dyDescent="0.25">
      <c r="B32" s="53"/>
      <c r="C32" s="177" t="s">
        <v>415</v>
      </c>
      <c r="D32" s="52"/>
    </row>
    <row r="33" spans="2:4" ht="66" customHeight="1" thickBot="1" x14ac:dyDescent="0.25">
      <c r="B33" s="53"/>
      <c r="C33" s="177" t="s">
        <v>416</v>
      </c>
      <c r="D33" s="52"/>
    </row>
    <row r="34" spans="2:4" ht="77.45" customHeight="1" thickBot="1" x14ac:dyDescent="0.25">
      <c r="B34" s="53"/>
      <c r="C34" s="177" t="s">
        <v>417</v>
      </c>
      <c r="D34" s="52"/>
    </row>
    <row r="35" spans="2:4" ht="24.75" thickBot="1" x14ac:dyDescent="0.25">
      <c r="B35" s="53"/>
      <c r="C35" s="45"/>
      <c r="D35" s="52"/>
    </row>
    <row r="36" spans="2:4" x14ac:dyDescent="0.25">
      <c r="B36" s="50"/>
      <c r="D36" s="52"/>
    </row>
    <row r="37" spans="2:4" x14ac:dyDescent="0.25">
      <c r="B37" s="50"/>
      <c r="D37" s="52"/>
    </row>
    <row r="38" spans="2:4" ht="14.25" thickBot="1" x14ac:dyDescent="0.3">
      <c r="B38" s="56"/>
      <c r="C38" s="57"/>
      <c r="D38" s="58"/>
    </row>
    <row r="39" spans="2:4" ht="14.25" thickTop="1" x14ac:dyDescent="0.25"/>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D4D9A-D3CB-4B21-8EB6-4FBA05710D13}">
  <sheetPr codeName="Planilha4">
    <pageSetUpPr fitToPage="1"/>
  </sheetPr>
  <dimension ref="C1:AA34"/>
  <sheetViews>
    <sheetView showGridLines="0" topLeftCell="A14" zoomScale="80" zoomScaleNormal="80" workbookViewId="0">
      <selection activeCell="Z13" sqref="Z13"/>
    </sheetView>
  </sheetViews>
  <sheetFormatPr defaultColWidth="8.85546875" defaultRowHeight="15.75" x14ac:dyDescent="0.3"/>
  <cols>
    <col min="1" max="2" width="8.85546875" style="3"/>
    <col min="3" max="3" width="9.28515625" style="3" customWidth="1"/>
    <col min="4" max="4" width="16.85546875" style="3" customWidth="1"/>
    <col min="5" max="5" width="8.85546875" style="3"/>
    <col min="6" max="6" width="9.28515625" style="3" customWidth="1"/>
    <col min="7" max="9" width="8.85546875" style="3"/>
    <col min="10" max="11" width="9.28515625" style="3" customWidth="1"/>
    <col min="12" max="12" width="8.85546875" style="3"/>
    <col min="13" max="14" width="9.28515625" style="3" customWidth="1"/>
    <col min="15" max="18" width="8.85546875" style="3"/>
    <col min="19" max="19" width="9.28515625" style="3" customWidth="1"/>
    <col min="20" max="22" width="8.85546875" style="3"/>
    <col min="23" max="27" width="9.28515625" style="3" customWidth="1"/>
    <col min="28" max="16384" width="8.85546875" style="3"/>
  </cols>
  <sheetData>
    <row r="1" spans="3:27" ht="37.15" customHeight="1" x14ac:dyDescent="0.3"/>
    <row r="2" spans="3:27" ht="37.15" customHeight="1" x14ac:dyDescent="0.3"/>
    <row r="3" spans="3:27" ht="31.15" customHeight="1" x14ac:dyDescent="0.3"/>
    <row r="4" spans="3:27" ht="38.25" hidden="1" customHeight="1" x14ac:dyDescent="0.3">
      <c r="C4" s="213" t="s">
        <v>418</v>
      </c>
      <c r="D4" s="213"/>
      <c r="E4" s="213"/>
      <c r="F4" s="213"/>
      <c r="G4" s="213"/>
      <c r="H4" s="213"/>
      <c r="I4" s="213"/>
      <c r="J4" s="213"/>
      <c r="K4" s="213"/>
      <c r="L4" s="213"/>
      <c r="M4" s="213"/>
      <c r="N4" s="213"/>
      <c r="O4" s="213"/>
      <c r="P4" s="213"/>
      <c r="Q4" s="213"/>
      <c r="R4" s="213"/>
      <c r="S4" s="213"/>
      <c r="T4" s="213"/>
      <c r="U4" s="213"/>
      <c r="V4" s="213"/>
      <c r="W4" s="213"/>
      <c r="X4" s="213"/>
      <c r="Y4" s="213"/>
      <c r="Z4" s="213"/>
      <c r="AA4" s="213"/>
    </row>
    <row r="5" spans="3:27" ht="24" customHeight="1" x14ac:dyDescent="0.3">
      <c r="C5" s="7"/>
      <c r="D5" s="7"/>
      <c r="E5" s="7"/>
      <c r="F5" s="8"/>
      <c r="G5" s="8"/>
      <c r="H5" s="8"/>
      <c r="I5" s="9"/>
      <c r="J5" s="9"/>
      <c r="K5" s="9"/>
      <c r="L5" s="10"/>
      <c r="M5" s="11"/>
      <c r="N5" s="12"/>
      <c r="O5" s="10"/>
      <c r="P5" s="10"/>
      <c r="Q5" s="10"/>
      <c r="R5" s="10"/>
      <c r="S5" s="10"/>
      <c r="T5" s="10"/>
      <c r="U5" s="10"/>
      <c r="V5" s="10"/>
      <c r="W5" s="10"/>
      <c r="X5" s="10"/>
      <c r="Y5" s="10"/>
      <c r="Z5" s="10"/>
      <c r="AA5" s="10"/>
    </row>
    <row r="6" spans="3:27" ht="24" customHeight="1" x14ac:dyDescent="0.3">
      <c r="C6" s="7"/>
      <c r="D6" s="7"/>
      <c r="E6" s="7"/>
      <c r="F6" s="8"/>
      <c r="G6" s="8"/>
      <c r="H6" s="8"/>
      <c r="I6" s="9"/>
      <c r="J6" s="9"/>
      <c r="K6" s="9"/>
      <c r="L6" s="10"/>
      <c r="M6" s="11"/>
      <c r="N6" s="12"/>
      <c r="O6" s="10"/>
      <c r="P6" s="10"/>
      <c r="Q6" s="10"/>
      <c r="R6" s="10"/>
      <c r="S6" s="10"/>
      <c r="T6" s="10"/>
      <c r="U6" s="10"/>
      <c r="V6" s="10"/>
      <c r="W6" s="10"/>
      <c r="X6" s="10"/>
      <c r="Y6" s="10"/>
      <c r="Z6" s="10"/>
      <c r="AA6" s="10"/>
    </row>
    <row r="7" spans="3:27" ht="24" customHeight="1" x14ac:dyDescent="0.3">
      <c r="C7" s="214" t="s">
        <v>1</v>
      </c>
      <c r="D7" s="214"/>
      <c r="E7" s="214"/>
      <c r="F7" s="215" t="s">
        <v>55</v>
      </c>
      <c r="G7" s="215"/>
      <c r="H7" s="215"/>
      <c r="I7" s="216" t="s">
        <v>304</v>
      </c>
      <c r="J7" s="216"/>
      <c r="K7" s="216"/>
      <c r="L7" s="10"/>
      <c r="M7" s="11"/>
      <c r="N7" s="12"/>
      <c r="O7" s="13"/>
      <c r="P7" s="13"/>
      <c r="Q7" s="13"/>
      <c r="R7" s="10"/>
      <c r="S7" s="10"/>
      <c r="T7" s="10"/>
      <c r="U7" s="10"/>
      <c r="V7" s="10"/>
      <c r="W7" s="10"/>
      <c r="X7" s="10"/>
      <c r="Y7" s="10"/>
      <c r="Z7" s="10"/>
      <c r="AA7" s="10"/>
    </row>
    <row r="8" spans="3:27" ht="24" customHeight="1" x14ac:dyDescent="0.35">
      <c r="C8" s="214"/>
      <c r="D8" s="214"/>
      <c r="E8" s="214"/>
      <c r="F8" s="215"/>
      <c r="G8" s="215"/>
      <c r="H8" s="215"/>
      <c r="I8" s="216"/>
      <c r="J8" s="216"/>
      <c r="K8" s="216"/>
      <c r="L8" s="14"/>
      <c r="M8" s="11"/>
      <c r="N8" s="12"/>
      <c r="O8" s="15"/>
      <c r="P8" s="15"/>
      <c r="Q8" s="15"/>
      <c r="R8" s="10"/>
      <c r="S8" s="10"/>
      <c r="T8" s="10"/>
      <c r="U8" s="10"/>
      <c r="V8" s="10"/>
      <c r="W8" s="10"/>
      <c r="X8" s="10"/>
      <c r="Y8" s="217" t="s">
        <v>419</v>
      </c>
      <c r="Z8" s="217"/>
      <c r="AA8" s="16"/>
    </row>
    <row r="9" spans="3:27" ht="24" customHeight="1" x14ac:dyDescent="0.3">
      <c r="C9" s="214"/>
      <c r="D9" s="214"/>
      <c r="E9" s="214"/>
      <c r="F9" s="215"/>
      <c r="G9" s="215"/>
      <c r="H9" s="215"/>
      <c r="I9" s="216"/>
      <c r="J9" s="216"/>
      <c r="K9" s="216"/>
      <c r="L9" s="15"/>
      <c r="M9" s="11"/>
      <c r="N9" s="12"/>
      <c r="O9" s="4"/>
      <c r="P9" s="4"/>
      <c r="Q9" s="4"/>
      <c r="R9" s="10"/>
      <c r="S9" s="10"/>
      <c r="T9" s="10"/>
      <c r="U9" s="10"/>
      <c r="V9" s="10"/>
      <c r="W9" s="10"/>
      <c r="X9" s="10"/>
      <c r="Y9" s="218" t="str">
        <f>CONCATENATE('Dados Dash'!B24, " empresa(s)")</f>
        <v>6 empresa(s)</v>
      </c>
      <c r="Z9" s="218"/>
      <c r="AA9" s="17"/>
    </row>
    <row r="10" spans="3:27" ht="24" customHeight="1" x14ac:dyDescent="0.3">
      <c r="C10" s="214"/>
      <c r="D10" s="214"/>
      <c r="E10" s="214"/>
      <c r="F10" s="215"/>
      <c r="G10" s="215"/>
      <c r="H10" s="215"/>
      <c r="I10" s="216"/>
      <c r="J10" s="216"/>
      <c r="K10" s="216"/>
      <c r="L10" s="4"/>
      <c r="M10" s="11"/>
      <c r="N10" s="12"/>
      <c r="O10" s="10"/>
      <c r="P10" s="10"/>
      <c r="Q10" s="10"/>
      <c r="R10" s="10"/>
      <c r="S10" s="10"/>
      <c r="T10" s="10"/>
      <c r="U10" s="10"/>
      <c r="V10" s="10"/>
      <c r="W10" s="10"/>
      <c r="X10" s="10"/>
      <c r="Y10" s="219" t="str">
        <f>CONCATENATE('Dados Dash'!B25, " entidades(s) representativa(s)")</f>
        <v>3 entidades(s) representativa(s)</v>
      </c>
      <c r="Z10" s="219"/>
      <c r="AA10" s="18"/>
    </row>
    <row r="11" spans="3:27" ht="24" customHeight="1" x14ac:dyDescent="0.3">
      <c r="C11" s="214"/>
      <c r="D11" s="214"/>
      <c r="E11" s="214"/>
      <c r="F11" s="215"/>
      <c r="G11" s="215"/>
      <c r="H11" s="215"/>
      <c r="I11" s="216"/>
      <c r="J11" s="216"/>
      <c r="K11" s="216"/>
      <c r="L11" s="5"/>
      <c r="M11" s="11"/>
      <c r="N11" s="12"/>
      <c r="O11" s="10"/>
      <c r="P11" s="10"/>
      <c r="Q11" s="10"/>
      <c r="R11" s="10"/>
      <c r="S11" s="10"/>
      <c r="T11" s="10"/>
      <c r="U11" s="10"/>
      <c r="V11" s="10"/>
      <c r="W11" s="10"/>
      <c r="X11" s="10"/>
      <c r="Y11" s="219"/>
      <c r="Z11" s="219"/>
      <c r="AA11" s="18"/>
    </row>
    <row r="12" spans="3:27" ht="24" customHeight="1" x14ac:dyDescent="0.35">
      <c r="C12" s="207" t="str">
        <f>CONCATENATE('Dados Dash'!B5, " respondentes")</f>
        <v>24 respondentes</v>
      </c>
      <c r="D12" s="207"/>
      <c r="E12" s="207"/>
      <c r="F12" s="208" t="str">
        <f>CONCATENATE('Dados Dash'!B9, " respondentes")</f>
        <v>12 respondentes</v>
      </c>
      <c r="G12" s="208"/>
      <c r="H12" s="208"/>
      <c r="I12" s="209" t="str">
        <f>CONCATENATE('Dados Dash'!B10, " respondentes")</f>
        <v>12 respondentes</v>
      </c>
      <c r="J12" s="209"/>
      <c r="K12" s="209"/>
      <c r="L12" s="10"/>
      <c r="M12" s="11"/>
      <c r="N12" s="12"/>
      <c r="O12" s="10"/>
      <c r="P12" s="10"/>
      <c r="Q12" s="10"/>
      <c r="R12" s="10"/>
      <c r="S12" s="10"/>
      <c r="T12" s="10"/>
      <c r="U12" s="10"/>
      <c r="V12" s="10"/>
      <c r="W12" s="10"/>
      <c r="X12" s="10"/>
      <c r="Y12" s="19"/>
      <c r="Z12" s="19"/>
      <c r="AA12" s="19"/>
    </row>
    <row r="13" spans="3:27" ht="24" customHeight="1" x14ac:dyDescent="0.35">
      <c r="C13" s="207"/>
      <c r="D13" s="207"/>
      <c r="E13" s="207"/>
      <c r="F13" s="210">
        <f>'Dados Dash'!C9</f>
        <v>0.5</v>
      </c>
      <c r="G13" s="210"/>
      <c r="H13" s="210"/>
      <c r="I13" s="211">
        <f>'Dados Dash'!C10</f>
        <v>0.5</v>
      </c>
      <c r="J13" s="211"/>
      <c r="K13" s="211"/>
      <c r="L13" s="10"/>
      <c r="M13" s="11"/>
      <c r="N13" s="12"/>
      <c r="O13" s="10"/>
      <c r="P13" s="10"/>
      <c r="Q13" s="10"/>
      <c r="R13" s="10"/>
      <c r="S13" s="10"/>
      <c r="T13" s="10"/>
      <c r="U13" s="10"/>
      <c r="V13" s="10"/>
      <c r="W13" s="10"/>
      <c r="X13" s="10"/>
      <c r="Y13" s="10"/>
      <c r="Z13" s="10"/>
      <c r="AA13" s="10"/>
    </row>
    <row r="14" spans="3:27" ht="24" customHeight="1" x14ac:dyDescent="0.3">
      <c r="C14" s="20"/>
      <c r="D14" s="7"/>
      <c r="E14" s="7"/>
      <c r="F14" s="21"/>
      <c r="G14" s="21"/>
      <c r="H14" s="21"/>
      <c r="I14" s="9"/>
      <c r="J14" s="9"/>
      <c r="K14" s="9"/>
      <c r="L14" s="10"/>
      <c r="M14" s="11"/>
      <c r="N14" s="12"/>
      <c r="O14" s="10"/>
      <c r="P14" s="10"/>
      <c r="Q14" s="10"/>
      <c r="R14" s="10"/>
      <c r="S14" s="10"/>
      <c r="T14" s="10"/>
      <c r="U14" s="10"/>
      <c r="V14" s="10"/>
      <c r="W14" s="10"/>
      <c r="X14" s="10"/>
      <c r="Y14" s="10"/>
      <c r="Z14" s="10"/>
      <c r="AA14" s="10"/>
    </row>
    <row r="15" spans="3:27" ht="24" customHeight="1" x14ac:dyDescent="0.3">
      <c r="C15" s="212" t="s">
        <v>420</v>
      </c>
      <c r="D15" s="212"/>
      <c r="E15" s="212"/>
      <c r="F15" s="22"/>
      <c r="G15" s="23"/>
      <c r="H15" s="23"/>
      <c r="I15" s="23"/>
      <c r="J15" s="22"/>
      <c r="K15" s="23"/>
      <c r="L15" s="23"/>
      <c r="M15" s="23"/>
      <c r="N15" s="22"/>
      <c r="O15" s="23"/>
      <c r="P15" s="23"/>
      <c r="Q15" s="23"/>
      <c r="R15" s="23"/>
      <c r="S15" s="22"/>
      <c r="T15" s="23"/>
      <c r="U15" s="23"/>
      <c r="V15" s="23"/>
      <c r="W15" s="22"/>
      <c r="X15" s="24"/>
      <c r="Y15" s="23"/>
      <c r="Z15" s="23"/>
      <c r="AA15" s="23"/>
    </row>
    <row r="16" spans="3:27" ht="24" customHeight="1" x14ac:dyDescent="0.3">
      <c r="C16" s="212"/>
      <c r="D16" s="212"/>
      <c r="E16" s="212"/>
      <c r="F16" s="22"/>
      <c r="G16" s="23"/>
      <c r="H16" s="23"/>
      <c r="I16" s="23"/>
      <c r="J16" s="22"/>
      <c r="K16" s="23"/>
      <c r="L16" s="23"/>
      <c r="M16" s="23"/>
      <c r="N16" s="22"/>
      <c r="O16" s="23"/>
      <c r="P16" s="23"/>
      <c r="Q16" s="23"/>
      <c r="R16" s="23"/>
      <c r="S16" s="22"/>
      <c r="T16" s="23"/>
      <c r="U16" s="23"/>
      <c r="V16" s="23"/>
      <c r="W16" s="22"/>
      <c r="X16" s="24"/>
      <c r="Y16" s="23"/>
      <c r="Z16" s="23"/>
      <c r="AA16" s="23"/>
    </row>
    <row r="17" spans="3:27" ht="24" customHeight="1" x14ac:dyDescent="0.3">
      <c r="C17" s="212"/>
      <c r="D17" s="212"/>
      <c r="E17" s="212"/>
      <c r="F17" s="22"/>
      <c r="G17" s="23"/>
      <c r="H17" s="23"/>
      <c r="I17" s="23"/>
      <c r="J17" s="22"/>
      <c r="K17" s="23"/>
      <c r="L17" s="23"/>
      <c r="M17" s="23"/>
      <c r="N17" s="22"/>
      <c r="O17" s="23"/>
      <c r="P17" s="23"/>
      <c r="Q17" s="23"/>
      <c r="R17" s="23"/>
      <c r="S17" s="22"/>
      <c r="T17" s="23"/>
      <c r="U17" s="23"/>
      <c r="V17" s="23"/>
      <c r="W17" s="22"/>
      <c r="X17" s="24"/>
      <c r="Y17" s="23"/>
      <c r="Z17" s="23"/>
      <c r="AA17" s="23"/>
    </row>
    <row r="18" spans="3:27" ht="24" customHeight="1" x14ac:dyDescent="0.3">
      <c r="C18" s="212"/>
      <c r="D18" s="212"/>
      <c r="E18" s="212"/>
      <c r="F18" s="22"/>
      <c r="G18" s="23"/>
      <c r="H18" s="23"/>
      <c r="I18" s="23"/>
      <c r="J18" s="22"/>
      <c r="K18" s="23"/>
      <c r="L18" s="23"/>
      <c r="M18" s="23"/>
      <c r="N18" s="22"/>
      <c r="O18" s="23"/>
      <c r="P18" s="25"/>
      <c r="Q18" s="25"/>
      <c r="R18" s="25"/>
      <c r="S18" s="22"/>
      <c r="T18" s="23"/>
      <c r="U18" s="23"/>
      <c r="V18" s="23"/>
      <c r="W18" s="22"/>
      <c r="X18" s="24"/>
      <c r="Y18" s="23"/>
      <c r="Z18" s="23"/>
      <c r="AA18" s="23"/>
    </row>
    <row r="19" spans="3:27" ht="24" customHeight="1" x14ac:dyDescent="0.3">
      <c r="C19" s="212"/>
      <c r="D19" s="212"/>
      <c r="E19" s="212"/>
      <c r="F19" s="22"/>
      <c r="G19" s="23"/>
      <c r="H19" s="23"/>
      <c r="I19" s="23"/>
      <c r="J19" s="22"/>
      <c r="K19" s="23"/>
      <c r="L19" s="23"/>
      <c r="M19" s="23"/>
      <c r="N19" s="22"/>
      <c r="O19" s="23"/>
      <c r="P19" s="25"/>
      <c r="Q19" s="25"/>
      <c r="R19" s="25"/>
      <c r="S19" s="22"/>
      <c r="T19" s="23"/>
      <c r="U19" s="23"/>
      <c r="V19" s="23"/>
      <c r="W19" s="22"/>
      <c r="X19" s="24"/>
      <c r="Y19" s="23"/>
      <c r="Z19" s="23"/>
      <c r="AA19" s="23"/>
    </row>
    <row r="20" spans="3:27" ht="24" customHeight="1" x14ac:dyDescent="0.3">
      <c r="C20" s="212"/>
      <c r="D20" s="212"/>
      <c r="E20" s="212"/>
      <c r="F20" s="22"/>
      <c r="G20" s="23"/>
      <c r="H20" s="23"/>
      <c r="I20" s="23"/>
      <c r="J20" s="22"/>
      <c r="K20" s="23"/>
      <c r="L20" s="23"/>
      <c r="M20" s="23"/>
      <c r="N20" s="22"/>
      <c r="O20" s="23"/>
      <c r="P20" s="25"/>
      <c r="Q20" s="25"/>
      <c r="R20" s="25"/>
      <c r="S20" s="22"/>
      <c r="T20" s="23"/>
      <c r="U20" s="23"/>
      <c r="V20" s="23"/>
      <c r="W20" s="22"/>
      <c r="X20" s="24"/>
      <c r="Y20" s="23"/>
      <c r="Z20" s="23"/>
      <c r="AA20" s="23"/>
    </row>
    <row r="21" spans="3:27" ht="24" customHeight="1" x14ac:dyDescent="0.3">
      <c r="C21" s="212"/>
      <c r="D21" s="212"/>
      <c r="E21" s="212"/>
      <c r="F21" s="22"/>
      <c r="G21" s="23"/>
      <c r="H21" s="23"/>
      <c r="I21" s="23"/>
      <c r="J21" s="22"/>
      <c r="K21" s="23"/>
      <c r="L21" s="23"/>
      <c r="M21" s="23"/>
      <c r="N21" s="22"/>
      <c r="O21" s="23"/>
      <c r="P21" s="23"/>
      <c r="Q21" s="23"/>
      <c r="R21" s="23"/>
      <c r="S21" s="22"/>
      <c r="T21" s="23"/>
      <c r="U21" s="23"/>
      <c r="V21" s="23"/>
      <c r="W21" s="22"/>
      <c r="X21" s="24"/>
      <c r="Y21" s="23"/>
      <c r="Z21" s="23"/>
      <c r="AA21" s="23"/>
    </row>
    <row r="22" spans="3:27" ht="24" customHeight="1" x14ac:dyDescent="0.3">
      <c r="C22" s="212"/>
      <c r="D22" s="212"/>
      <c r="E22" s="212"/>
      <c r="F22" s="22"/>
      <c r="G22" s="23"/>
      <c r="H22" s="23"/>
      <c r="I22" s="23"/>
      <c r="J22" s="22"/>
      <c r="K22" s="23"/>
      <c r="L22" s="23"/>
      <c r="M22" s="23"/>
      <c r="N22" s="22"/>
      <c r="O22" s="23"/>
      <c r="P22" s="23"/>
      <c r="Q22" s="23"/>
      <c r="R22" s="23"/>
      <c r="S22" s="22"/>
      <c r="T22" s="23"/>
      <c r="U22" s="23"/>
      <c r="V22" s="23"/>
      <c r="W22" s="22"/>
      <c r="X22" s="24"/>
      <c r="Y22" s="23"/>
      <c r="Z22" s="23"/>
      <c r="AA22" s="23"/>
    </row>
    <row r="23" spans="3:27" ht="24" customHeight="1" x14ac:dyDescent="0.3">
      <c r="C23" s="212"/>
      <c r="D23" s="212"/>
      <c r="E23" s="212"/>
      <c r="F23" s="22"/>
      <c r="G23" s="23"/>
      <c r="H23" s="23"/>
      <c r="I23" s="23"/>
      <c r="J23" s="22"/>
      <c r="K23" s="23"/>
      <c r="L23" s="23"/>
      <c r="M23" s="23"/>
      <c r="N23" s="22"/>
      <c r="O23" s="23"/>
      <c r="P23" s="23"/>
      <c r="Q23" s="23"/>
      <c r="R23" s="23"/>
      <c r="S23" s="22"/>
      <c r="T23" s="23"/>
      <c r="U23" s="23"/>
      <c r="V23" s="23"/>
      <c r="W23" s="22"/>
      <c r="X23" s="24"/>
      <c r="Y23" s="23"/>
      <c r="Z23" s="23"/>
      <c r="AA23" s="23"/>
    </row>
    <row r="24" spans="3:27" ht="24" customHeight="1" x14ac:dyDescent="0.3">
      <c r="C24" s="212"/>
      <c r="D24" s="212"/>
      <c r="E24" s="212"/>
      <c r="F24" s="22"/>
      <c r="G24" s="23"/>
      <c r="H24" s="23"/>
      <c r="I24" s="23"/>
      <c r="J24" s="22"/>
      <c r="K24" s="23"/>
      <c r="L24" s="23"/>
      <c r="M24" s="23"/>
      <c r="N24" s="22"/>
      <c r="O24" s="23"/>
      <c r="P24" s="23"/>
      <c r="Q24" s="23"/>
      <c r="R24" s="23"/>
      <c r="S24" s="22"/>
      <c r="T24" s="23"/>
      <c r="U24" s="23"/>
      <c r="V24" s="23"/>
      <c r="W24" s="22"/>
      <c r="X24" s="24"/>
      <c r="Y24" s="23"/>
      <c r="Z24" s="23"/>
      <c r="AA24" s="23"/>
    </row>
    <row r="25" spans="3:27" ht="24" customHeight="1" x14ac:dyDescent="0.3">
      <c r="C25" s="206" t="s">
        <v>421</v>
      </c>
      <c r="D25" s="206"/>
      <c r="E25" s="206"/>
      <c r="F25" s="26"/>
      <c r="G25" s="27"/>
      <c r="H25" s="27"/>
      <c r="I25" s="27"/>
      <c r="J25" s="26"/>
      <c r="K25" s="27"/>
      <c r="L25" s="27"/>
      <c r="M25" s="27"/>
      <c r="N25" s="26"/>
      <c r="O25" s="27"/>
      <c r="P25" s="27"/>
      <c r="Q25" s="27"/>
      <c r="R25" s="27"/>
      <c r="S25" s="26"/>
      <c r="T25" s="27"/>
      <c r="U25" s="27"/>
      <c r="V25" s="27"/>
      <c r="W25" s="26"/>
      <c r="X25" s="28"/>
      <c r="Y25" s="27"/>
      <c r="Z25" s="27"/>
      <c r="AA25" s="27"/>
    </row>
    <row r="26" spans="3:27" ht="24" customHeight="1" x14ac:dyDescent="0.3">
      <c r="C26" s="206"/>
      <c r="D26" s="206"/>
      <c r="E26" s="206"/>
      <c r="F26" s="26"/>
      <c r="G26" s="27"/>
      <c r="H26" s="27"/>
      <c r="I26" s="27"/>
      <c r="J26" s="26"/>
      <c r="K26" s="27"/>
      <c r="L26" s="27"/>
      <c r="M26" s="27"/>
      <c r="N26" s="26"/>
      <c r="O26" s="27"/>
      <c r="P26" s="27"/>
      <c r="Q26" s="27"/>
      <c r="R26" s="27"/>
      <c r="S26" s="26"/>
      <c r="T26" s="27"/>
      <c r="U26" s="27"/>
      <c r="V26" s="27"/>
      <c r="W26" s="26"/>
      <c r="X26" s="28"/>
      <c r="Y26" s="27"/>
      <c r="Z26" s="27"/>
      <c r="AA26" s="27"/>
    </row>
    <row r="27" spans="3:27" ht="24" customHeight="1" x14ac:dyDescent="0.3">
      <c r="C27" s="206"/>
      <c r="D27" s="206"/>
      <c r="E27" s="206"/>
      <c r="F27" s="26"/>
      <c r="G27" s="27"/>
      <c r="H27" s="27"/>
      <c r="I27" s="27"/>
      <c r="J27" s="26"/>
      <c r="K27" s="27"/>
      <c r="L27" s="27"/>
      <c r="M27" s="27"/>
      <c r="N27" s="26"/>
      <c r="O27" s="27"/>
      <c r="P27" s="27"/>
      <c r="Q27" s="27"/>
      <c r="R27" s="27"/>
      <c r="S27" s="26"/>
      <c r="T27" s="27"/>
      <c r="U27" s="27"/>
      <c r="V27" s="27"/>
      <c r="W27" s="26"/>
      <c r="X27" s="28"/>
      <c r="Y27" s="27"/>
      <c r="Z27" s="27"/>
      <c r="AA27" s="27"/>
    </row>
    <row r="28" spans="3:27" ht="24" customHeight="1" x14ac:dyDescent="0.3">
      <c r="C28" s="206"/>
      <c r="D28" s="206"/>
      <c r="E28" s="206"/>
      <c r="F28" s="26"/>
      <c r="G28" s="27"/>
      <c r="H28" s="27"/>
      <c r="I28" s="27"/>
      <c r="J28" s="26"/>
      <c r="K28" s="27"/>
      <c r="L28" s="27"/>
      <c r="M28" s="27"/>
      <c r="N28" s="26"/>
      <c r="O28" s="29"/>
      <c r="P28" s="29"/>
      <c r="Q28" s="29"/>
      <c r="R28" s="29"/>
      <c r="S28" s="26"/>
      <c r="T28" s="29"/>
      <c r="U28" s="29"/>
      <c r="V28" s="27"/>
      <c r="W28" s="26"/>
      <c r="X28" s="28"/>
      <c r="Y28" s="27"/>
      <c r="Z28" s="27"/>
      <c r="AA28" s="27"/>
    </row>
    <row r="29" spans="3:27" ht="24" customHeight="1" x14ac:dyDescent="0.3">
      <c r="C29" s="206"/>
      <c r="D29" s="206"/>
      <c r="E29" s="206"/>
      <c r="F29" s="26"/>
      <c r="G29" s="27"/>
      <c r="H29" s="27"/>
      <c r="I29" s="27"/>
      <c r="J29" s="26"/>
      <c r="K29" s="27"/>
      <c r="L29" s="27"/>
      <c r="M29" s="27"/>
      <c r="N29" s="26"/>
      <c r="O29" s="30"/>
      <c r="P29" s="30"/>
      <c r="Q29" s="30"/>
      <c r="R29" s="30"/>
      <c r="S29" s="26"/>
      <c r="T29" s="31"/>
      <c r="U29" s="31"/>
      <c r="V29" s="27"/>
      <c r="W29" s="26"/>
      <c r="X29" s="28"/>
      <c r="Y29" s="27"/>
      <c r="Z29" s="27"/>
      <c r="AA29" s="27"/>
    </row>
    <row r="30" spans="3:27" ht="24" customHeight="1" x14ac:dyDescent="0.3">
      <c r="C30" s="206"/>
      <c r="D30" s="206"/>
      <c r="E30" s="206"/>
      <c r="F30" s="26"/>
      <c r="G30" s="27"/>
      <c r="H30" s="27"/>
      <c r="I30" s="27"/>
      <c r="J30" s="26"/>
      <c r="K30" s="27"/>
      <c r="L30" s="27"/>
      <c r="M30" s="27"/>
      <c r="N30" s="26"/>
      <c r="O30" s="30"/>
      <c r="P30" s="30"/>
      <c r="Q30" s="30"/>
      <c r="R30" s="30"/>
      <c r="S30" s="26"/>
      <c r="T30" s="31"/>
      <c r="U30" s="31"/>
      <c r="V30" s="27"/>
      <c r="W30" s="26"/>
      <c r="X30" s="28"/>
      <c r="Y30" s="27"/>
      <c r="Z30" s="27"/>
      <c r="AA30" s="27"/>
    </row>
    <row r="31" spans="3:27" ht="24" customHeight="1" x14ac:dyDescent="0.3">
      <c r="C31" s="206"/>
      <c r="D31" s="206"/>
      <c r="E31" s="206"/>
      <c r="F31" s="26"/>
      <c r="G31" s="27"/>
      <c r="H31" s="27"/>
      <c r="I31" s="27"/>
      <c r="J31" s="26"/>
      <c r="K31" s="27"/>
      <c r="L31" s="27"/>
      <c r="M31" s="27"/>
      <c r="N31" s="26"/>
      <c r="O31" s="27"/>
      <c r="P31" s="27"/>
      <c r="Q31" s="27"/>
      <c r="R31" s="27"/>
      <c r="S31" s="26"/>
      <c r="T31" s="27"/>
      <c r="U31" s="27"/>
      <c r="V31" s="27"/>
      <c r="W31" s="26"/>
      <c r="X31" s="28"/>
      <c r="Y31" s="27"/>
      <c r="Z31" s="27"/>
      <c r="AA31" s="27"/>
    </row>
    <row r="32" spans="3:27" ht="24" customHeight="1" x14ac:dyDescent="0.3">
      <c r="C32" s="206"/>
      <c r="D32" s="206"/>
      <c r="E32" s="206"/>
      <c r="F32" s="26"/>
      <c r="G32" s="30"/>
      <c r="H32" s="30"/>
      <c r="I32" s="30"/>
      <c r="J32" s="26"/>
      <c r="K32" s="27"/>
      <c r="L32" s="27"/>
      <c r="M32" s="27"/>
      <c r="N32" s="26"/>
      <c r="O32" s="27"/>
      <c r="P32" s="27"/>
      <c r="Q32" s="27"/>
      <c r="R32" s="27"/>
      <c r="S32" s="26"/>
      <c r="T32" s="27"/>
      <c r="U32" s="27"/>
      <c r="V32" s="27"/>
      <c r="W32" s="26"/>
      <c r="X32" s="28"/>
      <c r="Y32" s="27"/>
      <c r="Z32" s="27"/>
      <c r="AA32" s="27"/>
    </row>
    <row r="33" spans="3:27" ht="24" customHeight="1" x14ac:dyDescent="0.3">
      <c r="C33" s="206"/>
      <c r="D33" s="206"/>
      <c r="E33" s="206"/>
      <c r="F33" s="26"/>
      <c r="G33" s="32"/>
      <c r="H33" s="32"/>
      <c r="I33" s="32"/>
      <c r="J33" s="26"/>
      <c r="K33" s="27"/>
      <c r="L33" s="27"/>
      <c r="M33" s="27"/>
      <c r="N33" s="26"/>
      <c r="O33" s="27"/>
      <c r="P33" s="27"/>
      <c r="Q33" s="27"/>
      <c r="R33" s="27"/>
      <c r="S33" s="26"/>
      <c r="T33" s="27"/>
      <c r="U33" s="27"/>
      <c r="V33" s="27"/>
      <c r="W33" s="26"/>
      <c r="X33" s="28"/>
      <c r="Y33" s="27"/>
      <c r="Z33" s="27"/>
      <c r="AA33" s="27"/>
    </row>
    <row r="34" spans="3:27" ht="24" customHeight="1" x14ac:dyDescent="0.3">
      <c r="C34" s="206"/>
      <c r="D34" s="206"/>
      <c r="E34" s="206"/>
      <c r="F34" s="26"/>
      <c r="G34" s="33"/>
      <c r="H34" s="33"/>
      <c r="I34" s="33"/>
      <c r="J34" s="26"/>
      <c r="K34" s="27"/>
      <c r="L34" s="27"/>
      <c r="M34" s="27"/>
      <c r="N34" s="26"/>
      <c r="O34" s="27"/>
      <c r="P34" s="27"/>
      <c r="Q34" s="27"/>
      <c r="R34" s="27"/>
      <c r="S34" s="26"/>
      <c r="T34" s="27"/>
      <c r="U34" s="27"/>
      <c r="V34" s="27"/>
      <c r="W34" s="26"/>
      <c r="X34" s="28"/>
      <c r="Y34" s="27"/>
      <c r="Z34" s="27"/>
      <c r="AA34" s="27"/>
    </row>
  </sheetData>
  <mergeCells count="14">
    <mergeCell ref="C4:AA4"/>
    <mergeCell ref="C7:E11"/>
    <mergeCell ref="F7:H11"/>
    <mergeCell ref="I7:K11"/>
    <mergeCell ref="Y8:Z8"/>
    <mergeCell ref="Y9:Z9"/>
    <mergeCell ref="Y10:Z11"/>
    <mergeCell ref="C25:E34"/>
    <mergeCell ref="C12:E13"/>
    <mergeCell ref="F12:H12"/>
    <mergeCell ref="I12:K12"/>
    <mergeCell ref="F13:H13"/>
    <mergeCell ref="I13:K13"/>
    <mergeCell ref="C15:E24"/>
  </mergeCells>
  <pageMargins left="0.511811024" right="0.511811024" top="0.78740157499999996" bottom="0.78740157499999996" header="0.31496062000000002" footer="0.31496062000000002"/>
  <pageSetup paperSize="9" scale="5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D64F6-23CE-413E-9B36-DDDD43B1BC8E}">
  <sheetPr codeName="Planilha2"/>
  <dimension ref="A8:T125"/>
  <sheetViews>
    <sheetView showGridLines="0" topLeftCell="D81" zoomScaleNormal="100" workbookViewId="0">
      <selection activeCell="O90" sqref="O90"/>
    </sheetView>
  </sheetViews>
  <sheetFormatPr defaultRowHeight="12.75" x14ac:dyDescent="0.2"/>
  <cols>
    <col min="1" max="1" width="3.7109375" customWidth="1"/>
    <col min="2" max="2" width="3.5703125" customWidth="1"/>
    <col min="3" max="3" width="3" customWidth="1"/>
    <col min="4" max="4" width="54.28515625" bestFit="1" customWidth="1"/>
    <col min="5" max="5" width="10.140625" bestFit="1" customWidth="1"/>
    <col min="6" max="6" width="9.42578125" bestFit="1" customWidth="1"/>
    <col min="7" max="7" width="13.28515625" customWidth="1"/>
    <col min="8" max="8" width="10.85546875" bestFit="1" customWidth="1"/>
    <col min="9" max="9" width="10.42578125" bestFit="1" customWidth="1"/>
    <col min="10" max="10" width="29" customWidth="1"/>
    <col min="11" max="11" width="4.42578125" customWidth="1"/>
    <col min="12" max="12" width="4.28515625" customWidth="1"/>
    <col min="13" max="13" width="6.7109375" customWidth="1"/>
    <col min="19" max="19" width="10" customWidth="1"/>
    <col min="20" max="20" width="6.7109375" customWidth="1"/>
  </cols>
  <sheetData>
    <row r="8" spans="1:20" ht="13.5" thickBot="1" x14ac:dyDescent="0.25"/>
    <row r="9" spans="1:20" ht="31.9" customHeight="1" thickTop="1" x14ac:dyDescent="0.25">
      <c r="A9" s="35"/>
      <c r="B9" s="37"/>
      <c r="C9" s="64" t="s">
        <v>422</v>
      </c>
      <c r="D9" s="64"/>
      <c r="E9" s="64"/>
      <c r="F9" s="64"/>
      <c r="G9" s="64"/>
      <c r="H9" s="65"/>
      <c r="I9" s="65"/>
      <c r="J9" s="65"/>
      <c r="K9" s="65"/>
      <c r="L9" s="38"/>
      <c r="M9" s="38"/>
      <c r="N9" s="38"/>
      <c r="O9" s="38"/>
      <c r="P9" s="38"/>
      <c r="Q9" s="38"/>
      <c r="R9" s="38"/>
      <c r="S9" s="38"/>
      <c r="T9" s="39"/>
    </row>
    <row r="10" spans="1:20" ht="21" customHeight="1" x14ac:dyDescent="0.25">
      <c r="A10" s="35"/>
      <c r="B10" s="40"/>
      <c r="C10" s="35"/>
      <c r="D10" s="35"/>
      <c r="E10" s="35"/>
      <c r="F10" s="35"/>
      <c r="G10" s="35"/>
      <c r="T10" s="41"/>
    </row>
    <row r="11" spans="1:20" ht="13.5" x14ac:dyDescent="0.25">
      <c r="A11" s="35"/>
      <c r="B11" s="40"/>
      <c r="C11" s="35"/>
      <c r="D11" s="35"/>
      <c r="E11" s="35"/>
      <c r="F11" s="35"/>
      <c r="G11" s="35"/>
      <c r="T11" s="41"/>
    </row>
    <row r="12" spans="1:20" ht="13.5" x14ac:dyDescent="0.25">
      <c r="A12" s="35"/>
      <c r="B12" s="40"/>
      <c r="C12" s="35"/>
      <c r="D12" s="35"/>
      <c r="E12" s="35"/>
      <c r="F12" s="35"/>
      <c r="G12" s="35"/>
      <c r="H12" s="35"/>
      <c r="I12" s="35"/>
      <c r="J12" s="35"/>
      <c r="K12" s="35"/>
      <c r="L12" s="35"/>
      <c r="T12" s="41"/>
    </row>
    <row r="13" spans="1:20" ht="13.5" x14ac:dyDescent="0.25">
      <c r="A13" s="35"/>
      <c r="B13" s="40"/>
      <c r="C13" s="35"/>
      <c r="F13" s="35"/>
      <c r="G13" s="35"/>
      <c r="T13" s="41"/>
    </row>
    <row r="14" spans="1:20" ht="13.5" x14ac:dyDescent="0.25">
      <c r="A14" s="35"/>
      <c r="B14" s="40"/>
      <c r="C14" s="35"/>
      <c r="D14" s="148" t="s">
        <v>423</v>
      </c>
      <c r="E14" s="149" t="s">
        <v>424</v>
      </c>
      <c r="T14" s="44"/>
    </row>
    <row r="15" spans="1:20" ht="13.5" x14ac:dyDescent="0.25">
      <c r="A15" s="35"/>
      <c r="B15" s="40"/>
      <c r="C15" s="35"/>
      <c r="D15" s="150" t="s">
        <v>55</v>
      </c>
      <c r="E15" s="171">
        <v>12</v>
      </c>
      <c r="G15" s="36"/>
      <c r="H15" s="36"/>
      <c r="I15" s="36"/>
      <c r="J15" s="36"/>
      <c r="K15" s="36"/>
      <c r="L15" s="36"/>
      <c r="M15" s="36"/>
      <c r="N15" s="36"/>
      <c r="O15" s="36"/>
      <c r="P15" s="36"/>
      <c r="Q15" s="36"/>
      <c r="R15" s="36"/>
      <c r="S15" s="36"/>
      <c r="T15" s="62"/>
    </row>
    <row r="16" spans="1:20" ht="13.5" x14ac:dyDescent="0.25">
      <c r="A16" s="35"/>
      <c r="B16" s="40"/>
      <c r="C16" s="35"/>
      <c r="D16" s="147" t="s">
        <v>268</v>
      </c>
      <c r="E16" s="171">
        <v>2</v>
      </c>
      <c r="T16" s="44"/>
    </row>
    <row r="17" spans="1:20" ht="13.5" x14ac:dyDescent="0.25">
      <c r="A17" s="35"/>
      <c r="B17" s="40"/>
      <c r="C17" s="35"/>
      <c r="D17" s="147" t="s">
        <v>278</v>
      </c>
      <c r="E17" s="171">
        <v>4</v>
      </c>
      <c r="T17" s="44"/>
    </row>
    <row r="18" spans="1:20" ht="13.5" x14ac:dyDescent="0.25">
      <c r="A18" s="35"/>
      <c r="B18" s="40"/>
      <c r="C18" s="35"/>
      <c r="D18" s="147" t="s">
        <v>289</v>
      </c>
      <c r="E18" s="171">
        <v>6</v>
      </c>
      <c r="T18" s="44"/>
    </row>
    <row r="19" spans="1:20" ht="13.5" x14ac:dyDescent="0.25">
      <c r="A19" s="35"/>
      <c r="B19" s="40"/>
      <c r="C19" s="35"/>
      <c r="D19" s="150" t="s">
        <v>304</v>
      </c>
      <c r="E19" s="171">
        <v>12</v>
      </c>
      <c r="T19" s="44"/>
    </row>
    <row r="20" spans="1:20" x14ac:dyDescent="0.2">
      <c r="B20" s="42"/>
      <c r="D20" s="147" t="s">
        <v>305</v>
      </c>
      <c r="E20" s="171">
        <v>9</v>
      </c>
      <c r="T20" s="44"/>
    </row>
    <row r="21" spans="1:20" x14ac:dyDescent="0.2">
      <c r="B21" s="42"/>
      <c r="D21" s="147" t="s">
        <v>323</v>
      </c>
      <c r="E21" s="171">
        <v>2</v>
      </c>
      <c r="T21" s="44"/>
    </row>
    <row r="22" spans="1:20" x14ac:dyDescent="0.2">
      <c r="B22" s="42"/>
      <c r="D22" s="147" t="s">
        <v>336</v>
      </c>
      <c r="E22" s="171">
        <v>1</v>
      </c>
      <c r="T22" s="44"/>
    </row>
    <row r="23" spans="1:20" x14ac:dyDescent="0.2">
      <c r="B23" s="42"/>
      <c r="D23" s="150" t="s">
        <v>425</v>
      </c>
      <c r="E23" s="171">
        <v>24</v>
      </c>
      <c r="T23" s="44"/>
    </row>
    <row r="24" spans="1:20" x14ac:dyDescent="0.2">
      <c r="B24" s="42"/>
      <c r="T24" s="44"/>
    </row>
    <row r="25" spans="1:20" x14ac:dyDescent="0.2">
      <c r="B25" s="42"/>
      <c r="T25" s="44"/>
    </row>
    <row r="26" spans="1:20" x14ac:dyDescent="0.2">
      <c r="B26" s="42"/>
      <c r="T26" s="44"/>
    </row>
    <row r="27" spans="1:20" x14ac:dyDescent="0.2">
      <c r="B27" s="42"/>
      <c r="T27" s="44"/>
    </row>
    <row r="28" spans="1:20" x14ac:dyDescent="0.2">
      <c r="B28" s="42"/>
      <c r="T28" s="44"/>
    </row>
    <row r="29" spans="1:20" x14ac:dyDescent="0.2">
      <c r="B29" s="42"/>
      <c r="T29" s="44"/>
    </row>
    <row r="30" spans="1:20" x14ac:dyDescent="0.2">
      <c r="B30" s="42"/>
      <c r="T30" s="44"/>
    </row>
    <row r="31" spans="1:20" x14ac:dyDescent="0.2">
      <c r="B31" s="42"/>
      <c r="T31" s="44"/>
    </row>
    <row r="32" spans="1:20" x14ac:dyDescent="0.2">
      <c r="B32" s="42"/>
      <c r="T32" s="44"/>
    </row>
    <row r="33" spans="2:20" x14ac:dyDescent="0.2">
      <c r="B33" s="42"/>
      <c r="T33" s="44"/>
    </row>
    <row r="34" spans="2:20" x14ac:dyDescent="0.2">
      <c r="B34" s="42"/>
      <c r="T34" s="44"/>
    </row>
    <row r="35" spans="2:20" x14ac:dyDescent="0.2">
      <c r="B35" s="42"/>
      <c r="T35" s="44"/>
    </row>
    <row r="36" spans="2:20" ht="15" x14ac:dyDescent="0.2">
      <c r="B36" s="42"/>
      <c r="C36" s="63" t="s">
        <v>426</v>
      </c>
      <c r="T36" s="44"/>
    </row>
    <row r="37" spans="2:20" ht="19.899999999999999" customHeight="1" x14ac:dyDescent="0.2">
      <c r="B37" s="42"/>
      <c r="T37" s="41"/>
    </row>
    <row r="38" spans="2:20" x14ac:dyDescent="0.2">
      <c r="B38" s="42"/>
      <c r="T38" s="41"/>
    </row>
    <row r="39" spans="2:20" x14ac:dyDescent="0.2">
      <c r="B39" s="42"/>
      <c r="D39" s="145" t="s">
        <v>427</v>
      </c>
      <c r="E39" s="140"/>
      <c r="F39" s="140"/>
      <c r="G39" s="140"/>
      <c r="H39" s="140"/>
      <c r="J39" s="36"/>
      <c r="K39" s="36"/>
      <c r="L39" s="36"/>
      <c r="M39" s="36"/>
      <c r="N39" s="36"/>
      <c r="O39" s="36"/>
      <c r="P39" s="36"/>
      <c r="Q39" s="36"/>
      <c r="R39" s="36"/>
      <c r="S39" s="36"/>
      <c r="T39" s="43"/>
    </row>
    <row r="40" spans="2:20" ht="36" x14ac:dyDescent="0.2">
      <c r="B40" s="42"/>
      <c r="D40" s="140"/>
      <c r="E40" s="146" t="s">
        <v>270</v>
      </c>
      <c r="F40" s="146" t="s">
        <v>428</v>
      </c>
      <c r="G40" s="146" t="s">
        <v>311</v>
      </c>
      <c r="H40" s="143" t="s">
        <v>425</v>
      </c>
      <c r="T40" s="41"/>
    </row>
    <row r="41" spans="2:20" x14ac:dyDescent="0.2">
      <c r="B41" s="42"/>
      <c r="D41" s="141" t="s">
        <v>55</v>
      </c>
      <c r="E41" s="169">
        <v>9</v>
      </c>
      <c r="F41" s="169">
        <v>2</v>
      </c>
      <c r="G41" s="169">
        <v>1</v>
      </c>
      <c r="H41" s="170">
        <v>12</v>
      </c>
      <c r="T41" s="41"/>
    </row>
    <row r="42" spans="2:20" x14ac:dyDescent="0.2">
      <c r="B42" s="42"/>
      <c r="D42" s="142" t="s">
        <v>268</v>
      </c>
      <c r="E42" s="169">
        <v>2</v>
      </c>
      <c r="F42" s="169"/>
      <c r="G42" s="169"/>
      <c r="H42" s="170">
        <v>2</v>
      </c>
      <c r="T42" s="41"/>
    </row>
    <row r="43" spans="2:20" x14ac:dyDescent="0.2">
      <c r="B43" s="42"/>
      <c r="D43" s="142" t="s">
        <v>278</v>
      </c>
      <c r="E43" s="169">
        <v>2</v>
      </c>
      <c r="F43" s="169">
        <v>2</v>
      </c>
      <c r="G43" s="169"/>
      <c r="H43" s="170">
        <v>4</v>
      </c>
      <c r="T43" s="41"/>
    </row>
    <row r="44" spans="2:20" x14ac:dyDescent="0.2">
      <c r="B44" s="42"/>
      <c r="D44" s="142" t="s">
        <v>289</v>
      </c>
      <c r="E44" s="169">
        <v>5</v>
      </c>
      <c r="F44" s="169"/>
      <c r="G44" s="169">
        <v>1</v>
      </c>
      <c r="H44" s="170">
        <v>6</v>
      </c>
      <c r="T44" s="41"/>
    </row>
    <row r="45" spans="2:20" x14ac:dyDescent="0.2">
      <c r="B45" s="42"/>
      <c r="D45" s="141" t="s">
        <v>304</v>
      </c>
      <c r="E45" s="169">
        <v>5</v>
      </c>
      <c r="F45" s="169">
        <v>7</v>
      </c>
      <c r="G45" s="169"/>
      <c r="H45" s="170">
        <v>12</v>
      </c>
      <c r="T45" s="41"/>
    </row>
    <row r="46" spans="2:20" x14ac:dyDescent="0.2">
      <c r="B46" s="42"/>
      <c r="D46" s="142" t="s">
        <v>305</v>
      </c>
      <c r="E46" s="169">
        <v>4</v>
      </c>
      <c r="F46" s="169">
        <v>5</v>
      </c>
      <c r="G46" s="169"/>
      <c r="H46" s="170">
        <v>9</v>
      </c>
      <c r="T46" s="41"/>
    </row>
    <row r="47" spans="2:20" x14ac:dyDescent="0.2">
      <c r="B47" s="42"/>
      <c r="D47" s="142" t="s">
        <v>323</v>
      </c>
      <c r="E47" s="169">
        <v>1</v>
      </c>
      <c r="F47" s="169">
        <v>1</v>
      </c>
      <c r="G47" s="169"/>
      <c r="H47" s="170">
        <v>2</v>
      </c>
      <c r="T47" s="41"/>
    </row>
    <row r="48" spans="2:20" x14ac:dyDescent="0.2">
      <c r="B48" s="42"/>
      <c r="D48" s="142" t="s">
        <v>336</v>
      </c>
      <c r="E48" s="169"/>
      <c r="F48" s="169">
        <v>1</v>
      </c>
      <c r="G48" s="169"/>
      <c r="H48" s="170">
        <v>1</v>
      </c>
      <c r="T48" s="41"/>
    </row>
    <row r="49" spans="2:20" x14ac:dyDescent="0.2">
      <c r="B49" s="42"/>
      <c r="D49" s="144" t="s">
        <v>425</v>
      </c>
      <c r="E49" s="169">
        <v>14</v>
      </c>
      <c r="F49" s="169">
        <v>9</v>
      </c>
      <c r="G49" s="169">
        <v>1</v>
      </c>
      <c r="H49" s="170">
        <v>24</v>
      </c>
      <c r="T49" s="41"/>
    </row>
    <row r="50" spans="2:20" x14ac:dyDescent="0.2">
      <c r="B50" s="42"/>
      <c r="T50" s="41"/>
    </row>
    <row r="51" spans="2:20" x14ac:dyDescent="0.2">
      <c r="B51" s="42"/>
      <c r="T51" s="41"/>
    </row>
    <row r="52" spans="2:20" x14ac:dyDescent="0.2">
      <c r="B52" s="42"/>
      <c r="T52" s="41"/>
    </row>
    <row r="53" spans="2:20" x14ac:dyDescent="0.2">
      <c r="B53" s="42"/>
      <c r="T53" s="41"/>
    </row>
    <row r="54" spans="2:20" x14ac:dyDescent="0.2">
      <c r="B54" s="42"/>
      <c r="T54" s="41"/>
    </row>
    <row r="55" spans="2:20" x14ac:dyDescent="0.2">
      <c r="B55" s="42"/>
      <c r="T55" s="41"/>
    </row>
    <row r="56" spans="2:20" x14ac:dyDescent="0.2">
      <c r="B56" s="42"/>
      <c r="T56" s="41"/>
    </row>
    <row r="57" spans="2:20" x14ac:dyDescent="0.2">
      <c r="B57" s="42"/>
      <c r="T57" s="41"/>
    </row>
    <row r="58" spans="2:20" x14ac:dyDescent="0.2">
      <c r="B58" s="42"/>
      <c r="T58" s="41"/>
    </row>
    <row r="59" spans="2:20" x14ac:dyDescent="0.2">
      <c r="B59" s="42"/>
      <c r="T59" s="41"/>
    </row>
    <row r="60" spans="2:20" x14ac:dyDescent="0.2">
      <c r="B60" s="42"/>
      <c r="T60" s="41"/>
    </row>
    <row r="61" spans="2:20" ht="15" x14ac:dyDescent="0.2">
      <c r="B61" s="42"/>
      <c r="C61" s="63" t="s">
        <v>429</v>
      </c>
      <c r="D61" s="66"/>
      <c r="E61" s="66"/>
      <c r="F61" s="66"/>
      <c r="G61" s="66"/>
      <c r="H61" s="66"/>
      <c r="I61" s="66"/>
      <c r="J61" s="66"/>
      <c r="K61" s="66"/>
      <c r="L61" s="66"/>
      <c r="M61" s="66"/>
      <c r="N61" s="66"/>
      <c r="O61" s="66"/>
      <c r="P61" s="66"/>
      <c r="Q61" s="66"/>
      <c r="T61" s="41"/>
    </row>
    <row r="62" spans="2:20" ht="24.6" customHeight="1" x14ac:dyDescent="0.2">
      <c r="B62" s="42"/>
      <c r="C62" s="63"/>
      <c r="D62" s="66"/>
      <c r="E62" s="66"/>
      <c r="F62" s="66"/>
      <c r="G62" s="66"/>
      <c r="H62" s="66"/>
      <c r="I62" s="66"/>
      <c r="J62" s="66"/>
      <c r="K62" s="66"/>
      <c r="L62" s="66"/>
      <c r="M62" s="66"/>
      <c r="N62" s="66"/>
      <c r="O62" s="66"/>
      <c r="P62" s="66"/>
      <c r="Q62" s="66"/>
      <c r="T62" s="41"/>
    </row>
    <row r="63" spans="2:20" ht="15" x14ac:dyDescent="0.2">
      <c r="B63" s="42"/>
      <c r="C63" s="63"/>
      <c r="D63" s="66"/>
      <c r="E63" s="66"/>
      <c r="F63" s="66"/>
      <c r="G63" s="66"/>
      <c r="H63" s="66"/>
      <c r="I63" s="66"/>
      <c r="J63" s="66"/>
      <c r="K63" s="66"/>
      <c r="L63" s="66"/>
      <c r="M63" s="66"/>
      <c r="N63" s="66"/>
      <c r="O63" s="66"/>
      <c r="P63" s="66"/>
      <c r="Q63" s="66"/>
      <c r="T63" s="41"/>
    </row>
    <row r="64" spans="2:20" ht="15.75" x14ac:dyDescent="0.25">
      <c r="B64" s="42"/>
      <c r="C64" s="63"/>
      <c r="D64" s="153" t="s">
        <v>430</v>
      </c>
      <c r="E64" s="140"/>
      <c r="F64" s="140"/>
      <c r="G64" s="140"/>
      <c r="H64" s="140"/>
      <c r="I64" s="66"/>
      <c r="J64" s="66"/>
      <c r="K64" s="66"/>
      <c r="L64" s="66"/>
      <c r="M64" s="66"/>
      <c r="N64" s="66"/>
      <c r="O64" s="66"/>
      <c r="P64" s="66"/>
      <c r="Q64" s="66"/>
      <c r="T64" s="41"/>
    </row>
    <row r="65" spans="2:20" ht="25.5" x14ac:dyDescent="0.2">
      <c r="B65" s="42"/>
      <c r="C65" s="63"/>
      <c r="D65" s="140"/>
      <c r="E65" s="151" t="s">
        <v>273</v>
      </c>
      <c r="F65" s="151" t="s">
        <v>279</v>
      </c>
      <c r="G65" s="172" t="s">
        <v>313</v>
      </c>
      <c r="H65" s="152" t="s">
        <v>425</v>
      </c>
      <c r="I65" s="66"/>
      <c r="J65" s="66"/>
      <c r="K65" s="66"/>
      <c r="L65" s="66"/>
      <c r="M65" s="66"/>
      <c r="N65" s="66"/>
      <c r="O65" s="66"/>
      <c r="P65" s="66"/>
      <c r="Q65" s="66"/>
      <c r="T65" s="41"/>
    </row>
    <row r="66" spans="2:20" ht="15.75" x14ac:dyDescent="0.25">
      <c r="B66" s="42"/>
      <c r="C66" s="63"/>
      <c r="D66" s="154" t="s">
        <v>55</v>
      </c>
      <c r="E66" s="173">
        <v>1</v>
      </c>
      <c r="F66" s="173">
        <v>7</v>
      </c>
      <c r="G66" s="173">
        <v>4</v>
      </c>
      <c r="H66" s="174">
        <v>12</v>
      </c>
      <c r="I66" s="66"/>
      <c r="J66" s="66"/>
      <c r="K66" s="66"/>
      <c r="L66" s="66"/>
      <c r="M66" s="66"/>
      <c r="N66" s="66"/>
      <c r="O66" s="66"/>
      <c r="P66" s="66"/>
      <c r="Q66" s="66"/>
      <c r="T66" s="41"/>
    </row>
    <row r="67" spans="2:20" ht="15.75" x14ac:dyDescent="0.25">
      <c r="B67" s="42"/>
      <c r="C67" s="63"/>
      <c r="D67" s="142" t="s">
        <v>268</v>
      </c>
      <c r="E67" s="173">
        <v>1</v>
      </c>
      <c r="F67" s="173">
        <v>1</v>
      </c>
      <c r="G67" s="173"/>
      <c r="H67" s="174">
        <v>2</v>
      </c>
      <c r="I67" s="66"/>
      <c r="J67" s="66"/>
      <c r="K67" s="66"/>
      <c r="L67" s="66"/>
      <c r="M67" s="66"/>
      <c r="N67" s="66"/>
      <c r="O67" s="66"/>
      <c r="P67" s="66"/>
      <c r="Q67" s="66"/>
      <c r="T67" s="41"/>
    </row>
    <row r="68" spans="2:20" ht="15.75" x14ac:dyDescent="0.25">
      <c r="B68" s="42"/>
      <c r="C68" s="63"/>
      <c r="D68" s="142" t="s">
        <v>278</v>
      </c>
      <c r="E68" s="173"/>
      <c r="F68" s="173">
        <v>2</v>
      </c>
      <c r="G68" s="173">
        <v>2</v>
      </c>
      <c r="H68" s="174">
        <v>4</v>
      </c>
      <c r="I68" s="66"/>
      <c r="J68" s="66"/>
      <c r="K68" s="66"/>
      <c r="L68" s="66"/>
      <c r="M68" s="66"/>
      <c r="N68" s="66"/>
      <c r="O68" s="66"/>
      <c r="P68" s="66"/>
      <c r="Q68" s="66"/>
      <c r="T68" s="41"/>
    </row>
    <row r="69" spans="2:20" ht="15.75" x14ac:dyDescent="0.25">
      <c r="B69" s="42"/>
      <c r="C69" s="63"/>
      <c r="D69" s="142" t="s">
        <v>289</v>
      </c>
      <c r="E69" s="173"/>
      <c r="F69" s="173">
        <v>4</v>
      </c>
      <c r="G69" s="173">
        <v>2</v>
      </c>
      <c r="H69" s="174">
        <v>6</v>
      </c>
      <c r="I69" s="66"/>
      <c r="J69" s="66"/>
      <c r="K69" s="66"/>
      <c r="L69" s="66"/>
      <c r="M69" s="66"/>
      <c r="N69" s="66"/>
      <c r="O69" s="66"/>
      <c r="P69" s="66"/>
      <c r="Q69" s="66"/>
      <c r="T69" s="41"/>
    </row>
    <row r="70" spans="2:20" ht="15.75" x14ac:dyDescent="0.25">
      <c r="B70" s="42"/>
      <c r="C70" s="63"/>
      <c r="D70" s="154" t="s">
        <v>304</v>
      </c>
      <c r="E70" s="173">
        <v>1</v>
      </c>
      <c r="F70" s="173">
        <v>8</v>
      </c>
      <c r="G70" s="173">
        <v>3</v>
      </c>
      <c r="H70" s="174">
        <v>12</v>
      </c>
      <c r="I70" s="66"/>
      <c r="J70" s="66"/>
      <c r="K70" s="66"/>
      <c r="L70" s="66"/>
      <c r="M70" s="66"/>
      <c r="N70" s="66"/>
      <c r="O70" s="66"/>
      <c r="P70" s="66"/>
      <c r="Q70" s="66"/>
      <c r="T70" s="41"/>
    </row>
    <row r="71" spans="2:20" ht="15.75" x14ac:dyDescent="0.25">
      <c r="B71" s="42"/>
      <c r="C71" s="63"/>
      <c r="D71" s="142" t="s">
        <v>305</v>
      </c>
      <c r="E71" s="173"/>
      <c r="F71" s="173">
        <v>7</v>
      </c>
      <c r="G71" s="173">
        <v>2</v>
      </c>
      <c r="H71" s="174">
        <v>9</v>
      </c>
      <c r="I71" s="66"/>
      <c r="J71" s="66"/>
      <c r="K71" s="66"/>
      <c r="L71" s="66"/>
      <c r="M71" s="66"/>
      <c r="N71" s="66"/>
      <c r="O71" s="66"/>
      <c r="P71" s="66"/>
      <c r="Q71" s="66"/>
      <c r="T71" s="41"/>
    </row>
    <row r="72" spans="2:20" ht="15.75" x14ac:dyDescent="0.25">
      <c r="B72" s="42"/>
      <c r="C72" s="63"/>
      <c r="D72" s="142" t="s">
        <v>323</v>
      </c>
      <c r="E72" s="173">
        <v>1</v>
      </c>
      <c r="F72" s="173">
        <v>1</v>
      </c>
      <c r="G72" s="173"/>
      <c r="H72" s="174">
        <v>2</v>
      </c>
      <c r="I72" s="66"/>
      <c r="J72" s="66"/>
      <c r="K72" s="66"/>
      <c r="L72" s="66"/>
      <c r="M72" s="66"/>
      <c r="N72" s="66"/>
      <c r="O72" s="66"/>
      <c r="P72" s="66"/>
      <c r="Q72" s="66"/>
      <c r="T72" s="41"/>
    </row>
    <row r="73" spans="2:20" ht="15.75" x14ac:dyDescent="0.25">
      <c r="B73" s="42"/>
      <c r="C73" s="63"/>
      <c r="D73" s="142" t="s">
        <v>336</v>
      </c>
      <c r="E73" s="173"/>
      <c r="F73" s="173"/>
      <c r="G73" s="173">
        <v>1</v>
      </c>
      <c r="H73" s="174">
        <v>1</v>
      </c>
      <c r="I73" s="66"/>
      <c r="J73" s="66"/>
      <c r="K73" s="66"/>
      <c r="L73" s="66"/>
      <c r="M73" s="66"/>
      <c r="N73" s="66"/>
      <c r="O73" s="66"/>
      <c r="P73" s="66"/>
      <c r="Q73" s="66"/>
      <c r="T73" s="41"/>
    </row>
    <row r="74" spans="2:20" ht="15.75" x14ac:dyDescent="0.25">
      <c r="B74" s="42"/>
      <c r="C74" s="63"/>
      <c r="D74" s="154" t="s">
        <v>425</v>
      </c>
      <c r="E74" s="173">
        <v>2</v>
      </c>
      <c r="F74" s="173">
        <v>15</v>
      </c>
      <c r="G74" s="173">
        <v>7</v>
      </c>
      <c r="H74" s="174">
        <v>24</v>
      </c>
      <c r="I74" s="66"/>
      <c r="J74" s="66"/>
      <c r="K74" s="66"/>
      <c r="L74" s="66"/>
      <c r="M74" s="66"/>
      <c r="N74" s="66"/>
      <c r="O74" s="66"/>
      <c r="P74" s="66"/>
      <c r="Q74" s="66"/>
      <c r="T74" s="41"/>
    </row>
    <row r="75" spans="2:20" ht="15" x14ac:dyDescent="0.2">
      <c r="B75" s="42"/>
      <c r="C75" s="63"/>
      <c r="I75" s="66"/>
      <c r="J75" s="66"/>
      <c r="K75" s="66"/>
      <c r="L75" s="66"/>
      <c r="M75" s="66"/>
      <c r="N75" s="66"/>
      <c r="O75" s="66"/>
      <c r="P75" s="66"/>
      <c r="Q75" s="66"/>
      <c r="T75" s="41"/>
    </row>
    <row r="76" spans="2:20" ht="15" x14ac:dyDescent="0.2">
      <c r="B76" s="42"/>
      <c r="C76" s="63"/>
      <c r="I76" s="66"/>
      <c r="J76" s="66"/>
      <c r="K76" s="66"/>
      <c r="L76" s="66"/>
      <c r="M76" s="66"/>
      <c r="N76" s="66"/>
      <c r="O76" s="66"/>
      <c r="P76" s="66"/>
      <c r="Q76" s="66"/>
      <c r="T76" s="41"/>
    </row>
    <row r="77" spans="2:20" x14ac:dyDescent="0.2">
      <c r="B77" s="42"/>
      <c r="I77" s="66"/>
      <c r="J77" s="66"/>
      <c r="K77" s="66"/>
      <c r="L77" s="66"/>
      <c r="M77" s="66"/>
      <c r="N77" s="66"/>
      <c r="O77" s="66"/>
      <c r="P77" s="66"/>
      <c r="Q77" s="66"/>
      <c r="T77" s="41"/>
    </row>
    <row r="78" spans="2:20" ht="15.75" x14ac:dyDescent="0.25">
      <c r="B78" s="42"/>
      <c r="C78" s="63"/>
      <c r="D78" s="71"/>
      <c r="E78" s="72"/>
      <c r="F78" s="72"/>
      <c r="G78" s="72"/>
      <c r="H78" s="72"/>
      <c r="I78" s="66"/>
      <c r="J78" s="66"/>
      <c r="K78" s="66"/>
      <c r="L78" s="66"/>
      <c r="M78" s="66"/>
      <c r="N78" s="66"/>
      <c r="O78" s="66"/>
      <c r="P78" s="66"/>
      <c r="Q78" s="66"/>
      <c r="T78" s="41"/>
    </row>
    <row r="79" spans="2:20" ht="15.75" x14ac:dyDescent="0.25">
      <c r="B79" s="42"/>
      <c r="C79" s="63"/>
      <c r="D79" s="71"/>
      <c r="E79" s="72"/>
      <c r="F79" s="72"/>
      <c r="G79" s="72"/>
      <c r="H79" s="72"/>
      <c r="I79" s="66"/>
      <c r="J79" s="66"/>
      <c r="K79" s="66"/>
      <c r="L79" s="66"/>
      <c r="M79" s="66"/>
      <c r="N79" s="66"/>
      <c r="O79" s="66"/>
      <c r="P79" s="66"/>
      <c r="Q79" s="66"/>
      <c r="T79" s="41"/>
    </row>
    <row r="80" spans="2:20" ht="15" x14ac:dyDescent="0.25">
      <c r="B80" s="42"/>
      <c r="D80" s="71"/>
      <c r="E80" s="72"/>
      <c r="F80" s="72"/>
      <c r="G80" s="72"/>
      <c r="H80" s="72"/>
      <c r="I80" s="66"/>
      <c r="J80" s="66"/>
      <c r="K80" s="66"/>
      <c r="L80" s="66"/>
      <c r="M80" s="66"/>
      <c r="N80" s="66"/>
      <c r="O80" s="66"/>
      <c r="P80" s="66"/>
      <c r="Q80" s="66"/>
      <c r="T80" s="41"/>
    </row>
    <row r="81" spans="2:20" ht="15" x14ac:dyDescent="0.25">
      <c r="B81" s="42"/>
      <c r="D81" s="71"/>
      <c r="E81" s="72"/>
      <c r="F81" s="72"/>
      <c r="G81" s="72"/>
      <c r="H81" s="72"/>
      <c r="I81" s="66"/>
      <c r="J81" s="66"/>
      <c r="K81" s="66"/>
      <c r="L81" s="66"/>
      <c r="M81" s="66"/>
      <c r="N81" s="66"/>
      <c r="O81" s="66"/>
      <c r="P81" s="66"/>
      <c r="Q81" s="66"/>
      <c r="T81" s="41"/>
    </row>
    <row r="82" spans="2:20" ht="15" x14ac:dyDescent="0.25">
      <c r="B82" s="42"/>
      <c r="D82" s="71"/>
      <c r="E82" s="72"/>
      <c r="F82" s="72"/>
      <c r="G82" s="72"/>
      <c r="H82" s="72"/>
      <c r="I82" s="66"/>
      <c r="J82" s="66"/>
      <c r="K82" s="66"/>
      <c r="L82" s="66"/>
      <c r="M82" s="66"/>
      <c r="N82" s="66"/>
      <c r="O82" s="66"/>
      <c r="P82" s="66"/>
      <c r="Q82" s="66"/>
      <c r="T82" s="41"/>
    </row>
    <row r="83" spans="2:20" ht="15" x14ac:dyDescent="0.25">
      <c r="B83" s="42"/>
      <c r="D83" s="71"/>
      <c r="E83" s="72"/>
      <c r="F83" s="72"/>
      <c r="G83" s="72"/>
      <c r="H83" s="72"/>
      <c r="I83" s="66"/>
      <c r="J83" s="66"/>
      <c r="K83" s="66"/>
      <c r="L83" s="66"/>
      <c r="M83" s="66"/>
      <c r="N83" s="66"/>
      <c r="O83" s="66"/>
      <c r="P83" s="66"/>
      <c r="Q83" s="66"/>
      <c r="T83" s="41"/>
    </row>
    <row r="84" spans="2:20" ht="15.75" x14ac:dyDescent="0.25">
      <c r="B84" s="42"/>
      <c r="C84" s="63" t="s">
        <v>431</v>
      </c>
      <c r="D84" s="71"/>
      <c r="E84" s="72"/>
      <c r="F84" s="72"/>
      <c r="G84" s="72"/>
      <c r="H84" s="72"/>
      <c r="I84" s="66"/>
      <c r="J84" s="66"/>
      <c r="K84" s="66"/>
      <c r="L84" s="66"/>
      <c r="M84" s="66"/>
      <c r="N84" s="66"/>
      <c r="O84" s="66"/>
      <c r="P84" s="66"/>
      <c r="Q84" s="66"/>
      <c r="T84" s="41"/>
    </row>
    <row r="85" spans="2:20" ht="15" x14ac:dyDescent="0.25">
      <c r="B85" s="42"/>
      <c r="D85" s="71"/>
      <c r="E85" s="72"/>
      <c r="F85" s="72"/>
      <c r="G85" s="72"/>
      <c r="H85" s="72"/>
      <c r="I85" s="66"/>
      <c r="J85" s="66"/>
      <c r="K85" s="66"/>
      <c r="L85" s="66"/>
      <c r="M85" s="66"/>
      <c r="N85" s="66"/>
      <c r="O85" s="66"/>
      <c r="P85" s="66"/>
      <c r="Q85" s="66"/>
      <c r="T85" s="41"/>
    </row>
    <row r="86" spans="2:20" ht="15" x14ac:dyDescent="0.25">
      <c r="B86" s="42"/>
      <c r="D86" s="71"/>
      <c r="E86" s="72"/>
      <c r="F86" s="72"/>
      <c r="G86" s="72"/>
      <c r="H86" s="72"/>
      <c r="I86" s="66"/>
      <c r="J86" s="66"/>
      <c r="K86" s="66"/>
      <c r="L86" s="66"/>
      <c r="M86" s="66"/>
      <c r="N86" s="66"/>
      <c r="O86" s="66"/>
      <c r="P86" s="66"/>
      <c r="Q86" s="66"/>
      <c r="T86" s="41"/>
    </row>
    <row r="87" spans="2:20" ht="15" x14ac:dyDescent="0.25">
      <c r="B87" s="42"/>
      <c r="D87" s="71"/>
      <c r="E87" s="72"/>
      <c r="F87" s="72"/>
      <c r="G87" s="72"/>
      <c r="H87" s="72"/>
      <c r="I87" s="66"/>
      <c r="J87" s="66"/>
      <c r="K87" s="66"/>
      <c r="L87" s="66"/>
      <c r="M87" s="66"/>
      <c r="N87" s="66"/>
      <c r="O87" s="66"/>
      <c r="P87" s="66"/>
      <c r="Q87" s="66"/>
      <c r="T87" s="41"/>
    </row>
    <row r="88" spans="2:20" ht="15" x14ac:dyDescent="0.25">
      <c r="B88" s="42"/>
      <c r="D88" s="71"/>
      <c r="E88" s="72"/>
      <c r="F88" s="72"/>
      <c r="G88" s="72"/>
      <c r="H88" s="72"/>
      <c r="I88" s="66"/>
      <c r="J88" s="66"/>
      <c r="K88" s="66"/>
      <c r="L88" s="66"/>
      <c r="M88" s="66"/>
      <c r="N88" s="66"/>
      <c r="O88" s="66"/>
      <c r="P88" s="66"/>
      <c r="Q88" s="66"/>
      <c r="T88" s="41"/>
    </row>
    <row r="89" spans="2:20" ht="15" x14ac:dyDescent="0.25">
      <c r="B89" s="42"/>
      <c r="D89" s="71"/>
      <c r="E89" s="72"/>
      <c r="F89" s="72"/>
      <c r="G89" s="72"/>
      <c r="H89" s="72"/>
      <c r="I89" s="66"/>
      <c r="J89" s="66"/>
      <c r="K89" s="66"/>
      <c r="L89" s="66"/>
      <c r="M89" s="66"/>
      <c r="N89" s="66"/>
      <c r="O89" s="66"/>
      <c r="P89" s="66"/>
      <c r="Q89" s="66"/>
      <c r="T89" s="41"/>
    </row>
    <row r="90" spans="2:20" ht="15" x14ac:dyDescent="0.25">
      <c r="B90" s="42"/>
      <c r="D90" s="71"/>
      <c r="E90" s="72"/>
      <c r="F90" s="72"/>
      <c r="G90" s="72"/>
      <c r="H90" s="72"/>
      <c r="I90" s="66"/>
      <c r="J90" s="66"/>
      <c r="K90" s="66"/>
      <c r="L90" s="66"/>
      <c r="M90" s="66"/>
      <c r="N90" s="66"/>
      <c r="O90" s="66"/>
      <c r="P90" s="66"/>
      <c r="Q90" s="66"/>
      <c r="T90" s="41"/>
    </row>
    <row r="91" spans="2:20" ht="15" x14ac:dyDescent="0.25">
      <c r="B91" s="42"/>
      <c r="D91" s="71"/>
      <c r="E91" s="72"/>
      <c r="F91" s="72"/>
      <c r="G91" s="72"/>
      <c r="H91" s="72"/>
      <c r="I91" s="66"/>
      <c r="J91" s="66"/>
      <c r="K91" s="66"/>
      <c r="L91" s="66"/>
      <c r="M91" s="66"/>
      <c r="N91" s="66"/>
      <c r="O91" s="66"/>
      <c r="P91" s="66"/>
      <c r="Q91" s="66"/>
      <c r="T91" s="41"/>
    </row>
    <row r="92" spans="2:20" ht="15" x14ac:dyDescent="0.25">
      <c r="B92" s="42"/>
      <c r="D92" s="71"/>
      <c r="E92" s="72"/>
      <c r="F92" s="72"/>
      <c r="G92" s="72"/>
      <c r="H92" s="72"/>
      <c r="I92" s="66"/>
      <c r="J92" s="66"/>
      <c r="K92" s="66"/>
      <c r="L92" s="66"/>
      <c r="M92" s="66"/>
      <c r="N92" s="66"/>
      <c r="O92" s="66"/>
      <c r="P92" s="66"/>
      <c r="Q92" s="66"/>
      <c r="T92" s="41"/>
    </row>
    <row r="93" spans="2:20" ht="15" x14ac:dyDescent="0.25">
      <c r="B93" s="42"/>
      <c r="D93" s="71"/>
      <c r="E93" s="72"/>
      <c r="F93" s="72"/>
      <c r="G93" s="72"/>
      <c r="H93" s="72"/>
      <c r="I93" s="66"/>
      <c r="J93" s="66"/>
      <c r="K93" s="66"/>
      <c r="L93" s="66"/>
      <c r="M93" s="66"/>
      <c r="N93" s="66"/>
      <c r="O93" s="66"/>
      <c r="P93" s="66"/>
      <c r="Q93" s="66"/>
      <c r="T93" s="41"/>
    </row>
    <row r="94" spans="2:20" ht="15" x14ac:dyDescent="0.25">
      <c r="B94" s="42"/>
      <c r="D94" s="71"/>
      <c r="E94" s="72"/>
      <c r="F94" s="72"/>
      <c r="G94" s="72"/>
      <c r="H94" s="72"/>
      <c r="I94" s="66"/>
      <c r="J94" s="66"/>
      <c r="K94" s="66"/>
      <c r="L94" s="66"/>
      <c r="M94" s="66"/>
      <c r="N94" s="66"/>
      <c r="O94" s="66"/>
      <c r="P94" s="66"/>
      <c r="Q94" s="66"/>
      <c r="T94" s="41"/>
    </row>
    <row r="95" spans="2:20" ht="15" x14ac:dyDescent="0.25">
      <c r="B95" s="42"/>
      <c r="D95" s="71"/>
      <c r="E95" s="72"/>
      <c r="F95" s="72"/>
      <c r="G95" s="72"/>
      <c r="H95" s="72"/>
      <c r="I95" s="66"/>
      <c r="J95" s="66"/>
      <c r="K95" s="66"/>
      <c r="L95" s="66"/>
      <c r="M95" s="66"/>
      <c r="N95" s="66"/>
      <c r="O95" s="66"/>
      <c r="P95" s="66"/>
      <c r="Q95" s="66"/>
      <c r="T95" s="41"/>
    </row>
    <row r="96" spans="2:20" ht="15" x14ac:dyDescent="0.25">
      <c r="B96" s="42"/>
      <c r="D96" s="71"/>
      <c r="E96" s="72"/>
      <c r="F96" s="72"/>
      <c r="G96" s="72"/>
      <c r="H96" s="72"/>
      <c r="I96" s="66"/>
      <c r="J96" s="66"/>
      <c r="K96" s="66"/>
      <c r="L96" s="66"/>
      <c r="M96" s="66"/>
      <c r="N96" s="66"/>
      <c r="O96" s="66"/>
      <c r="P96" s="66"/>
      <c r="Q96" s="66"/>
      <c r="T96" s="41"/>
    </row>
    <row r="97" spans="2:20" ht="15" x14ac:dyDescent="0.25">
      <c r="B97" s="42"/>
      <c r="D97" s="71"/>
      <c r="E97" s="72"/>
      <c r="F97" s="72"/>
      <c r="G97" s="72"/>
      <c r="H97" s="72"/>
      <c r="I97" s="66"/>
      <c r="J97" s="66"/>
      <c r="K97" s="66"/>
      <c r="L97" s="66"/>
      <c r="M97" s="66"/>
      <c r="N97" s="66"/>
      <c r="O97" s="66"/>
      <c r="P97" s="66"/>
      <c r="Q97" s="66"/>
      <c r="T97" s="41"/>
    </row>
    <row r="98" spans="2:20" ht="15" x14ac:dyDescent="0.25">
      <c r="B98" s="42"/>
      <c r="D98" s="71"/>
      <c r="E98" s="72"/>
      <c r="F98" s="72"/>
      <c r="G98" s="72"/>
      <c r="H98" s="72"/>
      <c r="I98" s="66"/>
      <c r="J98" s="66"/>
      <c r="K98" s="66"/>
      <c r="L98" s="66"/>
      <c r="M98" s="66"/>
      <c r="N98" s="66"/>
      <c r="O98" s="66"/>
      <c r="P98" s="66"/>
      <c r="Q98" s="66"/>
      <c r="T98" s="41"/>
    </row>
    <row r="99" spans="2:20" ht="15" x14ac:dyDescent="0.25">
      <c r="B99" s="42"/>
      <c r="D99" s="71"/>
      <c r="E99" s="72"/>
      <c r="F99" s="72"/>
      <c r="G99" s="72"/>
      <c r="H99" s="72"/>
      <c r="I99" s="66"/>
      <c r="J99" s="66"/>
      <c r="K99" s="66"/>
      <c r="L99" s="66"/>
      <c r="M99" s="66"/>
      <c r="N99" s="66"/>
      <c r="O99" s="66"/>
      <c r="P99" s="66"/>
      <c r="Q99" s="66"/>
      <c r="T99" s="41"/>
    </row>
    <row r="100" spans="2:20" ht="15" x14ac:dyDescent="0.25">
      <c r="B100" s="42"/>
      <c r="D100" s="71"/>
      <c r="E100" s="72"/>
      <c r="F100" s="72"/>
      <c r="G100" s="72"/>
      <c r="H100" s="72"/>
      <c r="I100" s="66"/>
      <c r="J100" s="66"/>
      <c r="K100" s="66"/>
      <c r="L100" s="66"/>
      <c r="M100" s="66"/>
      <c r="N100" s="66"/>
      <c r="O100" s="66"/>
      <c r="P100" s="66"/>
      <c r="Q100" s="66"/>
      <c r="T100" s="41"/>
    </row>
    <row r="101" spans="2:20" ht="15" x14ac:dyDescent="0.25">
      <c r="B101" s="42"/>
      <c r="D101" s="71"/>
      <c r="E101" s="72"/>
      <c r="F101" s="72"/>
      <c r="G101" s="72"/>
      <c r="H101" s="72"/>
      <c r="I101" s="66"/>
      <c r="J101" s="66"/>
      <c r="K101" s="66"/>
      <c r="L101" s="66"/>
      <c r="M101" s="66"/>
      <c r="N101" s="66"/>
      <c r="O101" s="66"/>
      <c r="P101" s="66"/>
      <c r="Q101" s="66"/>
      <c r="T101" s="41"/>
    </row>
    <row r="102" spans="2:20" ht="15" x14ac:dyDescent="0.25">
      <c r="B102" s="42"/>
      <c r="D102" s="71"/>
      <c r="E102" s="72"/>
      <c r="F102" s="72"/>
      <c r="G102" s="72"/>
      <c r="H102" s="72"/>
      <c r="I102" s="66"/>
      <c r="J102" s="66"/>
      <c r="K102" s="66"/>
      <c r="L102" s="66"/>
      <c r="M102" s="66"/>
      <c r="N102" s="66"/>
      <c r="O102" s="66"/>
      <c r="P102" s="66"/>
      <c r="Q102" s="66"/>
      <c r="T102" s="41"/>
    </row>
    <row r="103" spans="2:20" ht="15" x14ac:dyDescent="0.25">
      <c r="B103" s="42"/>
      <c r="D103" s="71"/>
      <c r="E103" s="72"/>
      <c r="F103" s="72"/>
      <c r="G103" s="72"/>
      <c r="H103" s="72"/>
      <c r="I103" s="66"/>
      <c r="J103" s="66"/>
      <c r="K103" s="66"/>
      <c r="L103" s="66"/>
      <c r="M103" s="66"/>
      <c r="N103" s="66"/>
      <c r="O103" s="66"/>
      <c r="P103" s="66"/>
      <c r="Q103" s="66"/>
      <c r="T103" s="41"/>
    </row>
    <row r="104" spans="2:20" ht="15" x14ac:dyDescent="0.25">
      <c r="B104" s="42"/>
      <c r="D104" s="71"/>
      <c r="E104" s="72"/>
      <c r="F104" s="72"/>
      <c r="G104" s="72"/>
      <c r="H104" s="72"/>
      <c r="I104" s="66"/>
      <c r="J104" s="66"/>
      <c r="K104" s="66"/>
      <c r="L104" s="66"/>
      <c r="M104" s="66"/>
      <c r="N104" s="66"/>
      <c r="O104" s="66"/>
      <c r="P104" s="66"/>
      <c r="Q104" s="66"/>
      <c r="T104" s="41"/>
    </row>
    <row r="105" spans="2:20" ht="15" x14ac:dyDescent="0.25">
      <c r="B105" s="42"/>
      <c r="D105" s="71"/>
      <c r="E105" s="72"/>
      <c r="F105" s="72"/>
      <c r="G105" s="72"/>
      <c r="H105" s="72"/>
      <c r="I105" s="66"/>
      <c r="J105" s="66"/>
      <c r="K105" s="66"/>
      <c r="L105" s="66"/>
      <c r="M105" s="66"/>
      <c r="N105" s="66"/>
      <c r="O105" s="66"/>
      <c r="P105" s="66"/>
      <c r="Q105" s="66"/>
      <c r="T105" s="41"/>
    </row>
    <row r="106" spans="2:20" ht="15.75" x14ac:dyDescent="0.25">
      <c r="B106" s="42"/>
      <c r="C106" s="63"/>
      <c r="D106" s="71"/>
      <c r="E106" s="72"/>
      <c r="F106" s="72"/>
      <c r="G106" s="72"/>
      <c r="H106" s="72"/>
      <c r="I106" s="66"/>
      <c r="J106" s="66"/>
      <c r="K106" s="66"/>
      <c r="L106" s="66"/>
      <c r="M106" s="66"/>
      <c r="N106" s="66"/>
      <c r="O106" s="66"/>
      <c r="P106" s="66"/>
      <c r="Q106" s="66"/>
      <c r="T106" s="41"/>
    </row>
    <row r="107" spans="2:20" ht="15.75" x14ac:dyDescent="0.25">
      <c r="B107" s="42"/>
      <c r="D107" s="63" t="s">
        <v>432</v>
      </c>
      <c r="E107" s="72"/>
      <c r="F107" s="72"/>
      <c r="G107" s="72"/>
      <c r="H107" s="72"/>
      <c r="I107" s="66"/>
      <c r="J107" s="66"/>
      <c r="K107" s="66"/>
      <c r="L107" s="66"/>
      <c r="M107" s="66"/>
      <c r="N107" s="66"/>
      <c r="O107" s="66"/>
      <c r="P107" s="66"/>
      <c r="Q107" s="66"/>
      <c r="T107" s="41"/>
    </row>
    <row r="108" spans="2:20" ht="18" customHeight="1" x14ac:dyDescent="0.2">
      <c r="B108" s="42"/>
      <c r="C108" s="63"/>
      <c r="G108" s="66"/>
      <c r="H108" s="66"/>
      <c r="I108" s="66"/>
      <c r="J108" s="66"/>
      <c r="K108" s="66"/>
      <c r="L108" s="66"/>
      <c r="M108" s="66"/>
      <c r="N108" s="66"/>
      <c r="O108" s="66"/>
      <c r="P108" s="66"/>
      <c r="Q108" s="66"/>
      <c r="T108" s="41"/>
    </row>
    <row r="109" spans="2:20" ht="33" customHeight="1" x14ac:dyDescent="0.2">
      <c r="B109" s="42"/>
      <c r="C109" s="63"/>
      <c r="D109" s="100" t="s">
        <v>433</v>
      </c>
      <c r="E109" s="101" t="s">
        <v>424</v>
      </c>
      <c r="F109" s="101" t="s">
        <v>434</v>
      </c>
      <c r="G109" s="66"/>
      <c r="N109" s="66"/>
      <c r="O109" s="66"/>
      <c r="P109" s="66"/>
      <c r="Q109" s="66"/>
      <c r="T109" s="41"/>
    </row>
    <row r="110" spans="2:20" s="92" customFormat="1" ht="25.15" customHeight="1" x14ac:dyDescent="0.2">
      <c r="B110" s="93"/>
      <c r="C110" s="94"/>
      <c r="D110" s="97" t="s">
        <v>435</v>
      </c>
      <c r="E110" s="122">
        <f>COUNTIF('Contribuições por dispositivos'!I:I,"Não Aceita")</f>
        <v>16</v>
      </c>
      <c r="F110" s="86">
        <f>IFERROR(E110/$E$113,"")</f>
        <v>0.25</v>
      </c>
      <c r="G110" s="95"/>
      <c r="H110" s="82"/>
      <c r="L110" s="83"/>
      <c r="N110" s="95"/>
      <c r="O110" s="95"/>
      <c r="P110" s="95"/>
      <c r="Q110" s="95"/>
      <c r="T110" s="96"/>
    </row>
    <row r="111" spans="2:20" s="92" customFormat="1" ht="30" customHeight="1" x14ac:dyDescent="0.2">
      <c r="B111" s="93"/>
      <c r="C111" s="98"/>
      <c r="D111" s="106" t="s">
        <v>436</v>
      </c>
      <c r="E111" s="122">
        <f>COUNTIF('Contribuições por dispositivos'!I:I,"Aceita (Total ou Parcialmente)")</f>
        <v>30</v>
      </c>
      <c r="F111" s="86">
        <f>IFERROR(E111/$E$113,"")</f>
        <v>0.46875</v>
      </c>
      <c r="H111" s="84"/>
      <c r="L111" s="99"/>
      <c r="T111" s="96"/>
    </row>
    <row r="112" spans="2:20" s="92" customFormat="1" ht="25.15" customHeight="1" x14ac:dyDescent="0.2">
      <c r="B112" s="93"/>
      <c r="D112" s="106" t="s">
        <v>437</v>
      </c>
      <c r="E112" s="122">
        <f>COUNTIF('Contribuições por dispositivos'!I:I,"Inválida (Fora do escopo, sem clareza, dúvidas)")</f>
        <v>18</v>
      </c>
      <c r="F112" s="86">
        <f>IFERROR(E112/$E$113,"")</f>
        <v>0.28125</v>
      </c>
      <c r="H112" s="85"/>
      <c r="L112" s="99"/>
      <c r="T112" s="96"/>
    </row>
    <row r="113" spans="2:20" ht="15" x14ac:dyDescent="0.2">
      <c r="B113" s="42"/>
      <c r="C113" s="63"/>
      <c r="D113" s="87" t="s">
        <v>1</v>
      </c>
      <c r="E113" s="88">
        <f>SUBTOTAL(109,E110:E112)</f>
        <v>64</v>
      </c>
      <c r="F113" s="89">
        <f>IFERROR(E113/$E$113,"")</f>
        <v>1</v>
      </c>
      <c r="G113" s="66"/>
      <c r="H113" s="66"/>
      <c r="L113" s="66"/>
      <c r="M113" s="66"/>
      <c r="N113" s="66"/>
      <c r="O113" s="66"/>
      <c r="P113" s="66"/>
      <c r="Q113" s="66"/>
      <c r="R113" s="66"/>
      <c r="S113" s="66"/>
      <c r="T113" s="41"/>
    </row>
    <row r="114" spans="2:20" ht="15" x14ac:dyDescent="0.2">
      <c r="B114" s="42"/>
      <c r="C114" s="63"/>
      <c r="D114" s="70"/>
      <c r="E114" s="73"/>
      <c r="F114" s="74"/>
      <c r="G114" s="66"/>
      <c r="H114" s="66"/>
      <c r="L114" s="66"/>
      <c r="M114" s="66"/>
      <c r="N114" s="66"/>
      <c r="O114" s="66"/>
      <c r="P114" s="66"/>
      <c r="Q114" s="66"/>
      <c r="R114" s="66"/>
      <c r="S114" s="66"/>
      <c r="T114" s="41"/>
    </row>
    <row r="115" spans="2:20" ht="15" x14ac:dyDescent="0.2">
      <c r="B115" s="42"/>
      <c r="C115" s="63"/>
      <c r="D115" s="70"/>
      <c r="E115" s="73"/>
      <c r="F115" s="74"/>
      <c r="G115" s="66"/>
      <c r="H115" s="66"/>
      <c r="I115" s="66"/>
      <c r="J115" s="66"/>
      <c r="K115" s="66"/>
      <c r="L115" s="66"/>
      <c r="M115" s="66"/>
      <c r="N115" s="66"/>
      <c r="O115" s="66"/>
      <c r="P115" s="66"/>
      <c r="Q115" s="66"/>
      <c r="R115" s="66"/>
      <c r="S115" s="66"/>
      <c r="T115" s="41"/>
    </row>
    <row r="116" spans="2:20" ht="13.5" x14ac:dyDescent="0.25">
      <c r="B116" s="42"/>
      <c r="D116" s="113" t="s">
        <v>438</v>
      </c>
      <c r="E116" s="73"/>
      <c r="F116" s="74"/>
      <c r="G116" s="66"/>
      <c r="H116" s="66"/>
      <c r="I116" s="66"/>
      <c r="J116" s="66"/>
      <c r="K116" s="66"/>
      <c r="L116" s="66"/>
      <c r="M116" s="66"/>
      <c r="N116" s="66"/>
      <c r="O116" s="66"/>
      <c r="P116" s="66"/>
      <c r="Q116" s="66"/>
      <c r="R116" s="66"/>
      <c r="S116" s="66"/>
      <c r="T116" s="41"/>
    </row>
    <row r="117" spans="2:20" ht="16.5" x14ac:dyDescent="0.3">
      <c r="B117" s="42"/>
      <c r="C117" s="63"/>
      <c r="D117" s="113" t="s">
        <v>439</v>
      </c>
      <c r="E117" s="73"/>
      <c r="F117" s="74"/>
      <c r="G117" s="66"/>
      <c r="H117" s="66"/>
      <c r="I117" s="66"/>
      <c r="J117" s="66"/>
      <c r="K117" s="66"/>
      <c r="L117" s="66"/>
      <c r="M117" s="66"/>
      <c r="N117" s="66"/>
      <c r="O117" s="66"/>
      <c r="P117" s="66"/>
      <c r="Q117" s="66"/>
      <c r="R117" s="66"/>
      <c r="S117" s="66"/>
      <c r="T117" s="41"/>
    </row>
    <row r="118" spans="2:20" ht="16.5" x14ac:dyDescent="0.3">
      <c r="B118" s="42"/>
      <c r="C118" s="63"/>
      <c r="D118" s="113" t="s">
        <v>440</v>
      </c>
      <c r="E118" s="73"/>
      <c r="F118" s="74"/>
      <c r="G118" s="66"/>
      <c r="H118" s="66"/>
      <c r="I118" s="66"/>
      <c r="J118" s="66"/>
      <c r="K118" s="66"/>
      <c r="L118" s="66"/>
      <c r="M118" s="66"/>
      <c r="N118" s="66"/>
      <c r="O118" s="66"/>
      <c r="P118" s="66"/>
      <c r="Q118" s="66"/>
      <c r="R118" s="66"/>
      <c r="S118" s="66"/>
      <c r="T118" s="41"/>
    </row>
    <row r="119" spans="2:20" ht="15.75" x14ac:dyDescent="0.25">
      <c r="B119" s="42"/>
      <c r="C119" s="63"/>
      <c r="D119" s="113" t="s">
        <v>441</v>
      </c>
      <c r="E119" s="73"/>
      <c r="F119" s="74"/>
      <c r="G119" s="66"/>
      <c r="H119" s="66"/>
      <c r="I119" s="66"/>
      <c r="J119" s="66"/>
      <c r="K119" s="66"/>
      <c r="L119" s="66"/>
      <c r="M119" s="66"/>
      <c r="N119" s="66"/>
      <c r="O119" s="66"/>
      <c r="P119" s="66"/>
      <c r="Q119" s="66"/>
      <c r="R119" s="66"/>
      <c r="S119" s="66"/>
      <c r="T119" s="41"/>
    </row>
    <row r="120" spans="2:20" ht="16.5" x14ac:dyDescent="0.3">
      <c r="B120" s="42"/>
      <c r="C120" s="63"/>
      <c r="D120" s="113" t="s">
        <v>442</v>
      </c>
      <c r="E120" s="73"/>
      <c r="F120" s="74"/>
      <c r="G120" s="66"/>
      <c r="H120" s="66"/>
      <c r="I120" s="66"/>
      <c r="J120" s="66"/>
      <c r="K120" s="66"/>
      <c r="L120" s="66"/>
      <c r="M120" s="66"/>
      <c r="N120" s="66"/>
      <c r="O120" s="66"/>
      <c r="P120" s="66"/>
      <c r="Q120" s="66"/>
      <c r="R120" s="66"/>
      <c r="S120" s="66"/>
      <c r="T120" s="41"/>
    </row>
    <row r="121" spans="2:20" ht="16.5" x14ac:dyDescent="0.3">
      <c r="B121" s="42"/>
      <c r="C121" s="63"/>
      <c r="D121" s="113" t="s">
        <v>443</v>
      </c>
      <c r="E121" s="73"/>
      <c r="F121" s="74"/>
      <c r="G121" s="66"/>
      <c r="H121" s="66"/>
      <c r="I121" s="66"/>
      <c r="J121" s="66"/>
      <c r="K121" s="66"/>
      <c r="L121" s="66"/>
      <c r="M121" s="66"/>
      <c r="N121" s="66"/>
      <c r="O121" s="66"/>
      <c r="P121" s="66"/>
      <c r="Q121" s="66"/>
      <c r="R121" s="66"/>
      <c r="S121" s="66"/>
      <c r="T121" s="41"/>
    </row>
    <row r="122" spans="2:20" ht="42.75" customHeight="1" x14ac:dyDescent="0.3">
      <c r="B122" s="42"/>
      <c r="C122" s="63"/>
      <c r="D122" s="220" t="s">
        <v>444</v>
      </c>
      <c r="E122" s="220"/>
      <c r="F122" s="220"/>
      <c r="G122" s="220"/>
      <c r="H122" s="220"/>
      <c r="I122" s="220"/>
      <c r="J122" s="220"/>
      <c r="K122" s="220"/>
      <c r="L122" s="220"/>
      <c r="M122" s="220"/>
      <c r="N122" s="220"/>
      <c r="O122" s="220"/>
      <c r="P122" s="220"/>
      <c r="Q122" s="220"/>
      <c r="R122" s="220"/>
      <c r="S122" s="66"/>
      <c r="T122" s="41"/>
    </row>
    <row r="123" spans="2:20" ht="15" x14ac:dyDescent="0.2">
      <c r="B123" s="42"/>
      <c r="C123" s="63"/>
      <c r="D123" s="70"/>
      <c r="E123" s="73"/>
      <c r="F123" s="74"/>
      <c r="G123" s="66"/>
      <c r="H123" s="66"/>
      <c r="I123" s="66"/>
      <c r="J123" s="66"/>
      <c r="K123" s="66"/>
      <c r="L123" s="66"/>
      <c r="M123" s="66"/>
      <c r="N123" s="66"/>
      <c r="O123" s="66"/>
      <c r="P123" s="66"/>
      <c r="Q123" s="66"/>
      <c r="R123" s="66"/>
      <c r="S123" s="66"/>
      <c r="T123" s="41"/>
    </row>
    <row r="124" spans="2:20" ht="13.5" thickBot="1" x14ac:dyDescent="0.25">
      <c r="B124" s="67"/>
      <c r="C124" s="68"/>
      <c r="D124" s="68"/>
      <c r="E124" s="68"/>
      <c r="F124" s="68"/>
      <c r="G124" s="68"/>
      <c r="H124" s="68"/>
      <c r="I124" s="68"/>
      <c r="J124" s="68"/>
      <c r="K124" s="68"/>
      <c r="L124" s="68"/>
      <c r="M124" s="68"/>
      <c r="N124" s="68"/>
      <c r="O124" s="68"/>
      <c r="P124" s="68"/>
      <c r="Q124" s="68"/>
      <c r="R124" s="68"/>
      <c r="S124" s="68"/>
      <c r="T124" s="69"/>
    </row>
    <row r="125" spans="2:20" ht="13.5" thickTop="1" x14ac:dyDescent="0.2"/>
  </sheetData>
  <mergeCells count="1">
    <mergeCell ref="D122:R122"/>
  </mergeCells>
  <pageMargins left="0.511811024" right="0.511811024" top="0.78740157499999996" bottom="0.78740157499999996" header="0.31496062000000002" footer="0.31496062000000002"/>
  <pageSetup paperSize="9" orientation="portrait" r:id="rId4"/>
  <drawing r:id="rId5"/>
  <tableParts count="1">
    <tablePart r:id="rId6"/>
  </tableParts>
  <extLst>
    <ext xmlns:x14="http://schemas.microsoft.com/office/spreadsheetml/2009/9/main" uri="{A8765BA9-456A-4dab-B4F3-ACF838C121DE}">
      <x14:slicerList>
        <x14:slicer r:id="rId7"/>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F8EAE-EF04-4E74-9B31-8C6330660D88}">
  <sheetPr codeName="Planilha6"/>
  <dimension ref="A1:N217"/>
  <sheetViews>
    <sheetView topLeftCell="A34" workbookViewId="0">
      <selection activeCell="I2" sqref="I2:I36"/>
    </sheetView>
  </sheetViews>
  <sheetFormatPr defaultColWidth="8.85546875" defaultRowHeight="15" x14ac:dyDescent="0.25"/>
  <cols>
    <col min="1" max="1" width="24.28515625" style="109" customWidth="1"/>
    <col min="2" max="4" width="23.28515625" style="107" customWidth="1"/>
    <col min="5" max="5" width="15.7109375" style="107" customWidth="1"/>
    <col min="6" max="6" width="16.140625" style="107" customWidth="1"/>
    <col min="7" max="7" width="8.85546875" style="107"/>
    <col min="8" max="8" width="22.28515625" style="107" customWidth="1"/>
    <col min="9" max="9" width="17" style="107" customWidth="1"/>
    <col min="10" max="12" width="8.85546875" style="107"/>
    <col min="13" max="13" width="20.28515625" style="107" customWidth="1"/>
    <col min="14" max="16384" width="8.85546875" style="107"/>
  </cols>
  <sheetData>
    <row r="1" spans="1:9" ht="87" customHeight="1" x14ac:dyDescent="0.25">
      <c r="A1" s="110" t="s">
        <v>445</v>
      </c>
      <c r="B1" s="110" t="s">
        <v>446</v>
      </c>
      <c r="C1" s="110" t="s">
        <v>188</v>
      </c>
      <c r="D1" s="110" t="s">
        <v>447</v>
      </c>
      <c r="E1" s="110" t="s">
        <v>448</v>
      </c>
      <c r="F1" s="110" t="s">
        <v>185</v>
      </c>
      <c r="H1" s="110" t="s">
        <v>449</v>
      </c>
      <c r="I1" s="110" t="s">
        <v>424</v>
      </c>
    </row>
    <row r="2" spans="1:9" x14ac:dyDescent="0.25">
      <c r="A2" s="111" t="s">
        <v>55</v>
      </c>
      <c r="B2" s="107" t="s">
        <v>268</v>
      </c>
      <c r="C2" s="112" t="s">
        <v>270</v>
      </c>
      <c r="D2" s="112" t="s">
        <v>273</v>
      </c>
      <c r="E2" s="112" t="s">
        <v>266</v>
      </c>
      <c r="F2" s="112"/>
      <c r="H2" s="155" t="s">
        <v>19</v>
      </c>
      <c r="I2" s="112">
        <f>COUNTIF(Lista_de_contribuições[Dispositivos],Tabela1[[#This Row],[Dispositivos da Norma]])</f>
        <v>1</v>
      </c>
    </row>
    <row r="3" spans="1:9" ht="14.45" customHeight="1" x14ac:dyDescent="0.25">
      <c r="A3" s="111" t="s">
        <v>55</v>
      </c>
      <c r="B3" s="112" t="s">
        <v>278</v>
      </c>
      <c r="C3" s="112" t="s">
        <v>270</v>
      </c>
      <c r="D3" s="112" t="s">
        <v>279</v>
      </c>
      <c r="E3" s="112" t="s">
        <v>266</v>
      </c>
      <c r="F3" s="112"/>
      <c r="H3" s="155" t="s">
        <v>24</v>
      </c>
      <c r="I3" s="112">
        <f>COUNTIF(Lista_de_contribuições[Dispositivos],Tabela1[[#This Row],[Dispositivos da Norma]])</f>
        <v>1</v>
      </c>
    </row>
    <row r="4" spans="1:9" ht="14.45" customHeight="1" x14ac:dyDescent="0.25">
      <c r="A4" s="111" t="s">
        <v>55</v>
      </c>
      <c r="B4" s="112" t="s">
        <v>278</v>
      </c>
      <c r="C4" s="112" t="s">
        <v>270</v>
      </c>
      <c r="D4" s="112" t="s">
        <v>279</v>
      </c>
      <c r="E4" s="112" t="s">
        <v>266</v>
      </c>
      <c r="F4" s="112"/>
      <c r="H4" s="155" t="s">
        <v>28</v>
      </c>
      <c r="I4" s="112">
        <f>COUNTIF(Lista_de_contribuições[Dispositivos],Tabela1[[#This Row],[Dispositivos da Norma]])</f>
        <v>1</v>
      </c>
    </row>
    <row r="5" spans="1:9" ht="14.45" customHeight="1" x14ac:dyDescent="0.25">
      <c r="A5" s="111" t="s">
        <v>55</v>
      </c>
      <c r="B5" s="112" t="s">
        <v>289</v>
      </c>
      <c r="C5" s="112" t="s">
        <v>270</v>
      </c>
      <c r="D5" s="112" t="s">
        <v>279</v>
      </c>
      <c r="E5" s="112" t="s">
        <v>266</v>
      </c>
      <c r="F5" s="112"/>
      <c r="H5" s="155" t="s">
        <v>29</v>
      </c>
      <c r="I5" s="112">
        <f>COUNTIF(Lista_de_contribuições[Dispositivos],Tabela1[[#This Row],[Dispositivos da Norma]])</f>
        <v>1</v>
      </c>
    </row>
    <row r="6" spans="1:9" ht="14.45" customHeight="1" x14ac:dyDescent="0.25">
      <c r="A6" s="111" t="s">
        <v>55</v>
      </c>
      <c r="B6" s="112" t="s">
        <v>289</v>
      </c>
      <c r="C6" s="112" t="s">
        <v>270</v>
      </c>
      <c r="D6" s="112" t="s">
        <v>279</v>
      </c>
      <c r="E6" s="112" t="s">
        <v>266</v>
      </c>
      <c r="F6" s="112"/>
      <c r="H6" s="155" t="s">
        <v>30</v>
      </c>
      <c r="I6" s="112">
        <f>COUNTIF(Lista_de_contribuições[Dispositivos],Tabela1[[#This Row],[Dispositivos da Norma]])</f>
        <v>1</v>
      </c>
    </row>
    <row r="7" spans="1:9" ht="14.45" customHeight="1" x14ac:dyDescent="0.25">
      <c r="A7" s="111" t="s">
        <v>55</v>
      </c>
      <c r="B7" s="112" t="s">
        <v>289</v>
      </c>
      <c r="C7" s="112" t="s">
        <v>270</v>
      </c>
      <c r="D7" s="112" t="s">
        <v>279</v>
      </c>
      <c r="E7" s="112" t="s">
        <v>266</v>
      </c>
      <c r="F7" s="112"/>
      <c r="H7" s="155" t="s">
        <v>31</v>
      </c>
      <c r="I7" s="112">
        <f>COUNTIF(Lista_de_contribuições[Dispositivos],Tabela1[[#This Row],[Dispositivos da Norma]])</f>
        <v>1</v>
      </c>
    </row>
    <row r="8" spans="1:9" ht="14.45" customHeight="1" x14ac:dyDescent="0.25">
      <c r="A8" s="111" t="s">
        <v>304</v>
      </c>
      <c r="B8" s="112" t="s">
        <v>305</v>
      </c>
      <c r="C8" s="112" t="s">
        <v>428</v>
      </c>
      <c r="D8" s="112" t="s">
        <v>279</v>
      </c>
      <c r="E8" s="112" t="s">
        <v>266</v>
      </c>
      <c r="F8" s="112" t="s">
        <v>40</v>
      </c>
      <c r="H8" s="155" t="s">
        <v>32</v>
      </c>
      <c r="I8" s="112">
        <f>COUNTIF(Lista_de_contribuições[Dispositivos],Tabela1[[#This Row],[Dispositivos da Norma]])</f>
        <v>1</v>
      </c>
    </row>
    <row r="9" spans="1:9" ht="14.45" customHeight="1" x14ac:dyDescent="0.25">
      <c r="A9" s="111" t="s">
        <v>55</v>
      </c>
      <c r="B9" s="112" t="s">
        <v>289</v>
      </c>
      <c r="C9" s="112" t="s">
        <v>311</v>
      </c>
      <c r="D9" s="112" t="s">
        <v>313</v>
      </c>
      <c r="E9" s="112" t="s">
        <v>266</v>
      </c>
      <c r="F9" s="112"/>
      <c r="H9" s="155" t="s">
        <v>33</v>
      </c>
      <c r="I9" s="112">
        <f>COUNTIF(Lista_de_contribuições[Dispositivos],Tabela1[[#This Row],[Dispositivos da Norma]])</f>
        <v>1</v>
      </c>
    </row>
    <row r="10" spans="1:9" ht="14.45" customHeight="1" x14ac:dyDescent="0.25">
      <c r="A10" s="111" t="s">
        <v>55</v>
      </c>
      <c r="B10" s="112" t="s">
        <v>289</v>
      </c>
      <c r="C10" s="112" t="s">
        <v>270</v>
      </c>
      <c r="D10" s="112" t="s">
        <v>279</v>
      </c>
      <c r="E10" s="112" t="s">
        <v>266</v>
      </c>
      <c r="F10" s="112"/>
      <c r="H10" s="155" t="s">
        <v>34</v>
      </c>
      <c r="I10" s="112">
        <f>COUNTIF(Lista_de_contribuições[Dispositivos],Tabela1[[#This Row],[Dispositivos da Norma]])</f>
        <v>1</v>
      </c>
    </row>
    <row r="11" spans="1:9" ht="14.45" customHeight="1" x14ac:dyDescent="0.25">
      <c r="A11" s="111" t="s">
        <v>304</v>
      </c>
      <c r="B11" s="112" t="s">
        <v>323</v>
      </c>
      <c r="C11" s="112" t="s">
        <v>428</v>
      </c>
      <c r="D11" s="112" t="s">
        <v>279</v>
      </c>
      <c r="E11" s="112" t="s">
        <v>266</v>
      </c>
      <c r="F11" s="112"/>
      <c r="H11" s="155" t="s">
        <v>35</v>
      </c>
      <c r="I11" s="112">
        <f>COUNTIF(Lista_de_contribuições[Dispositivos],Tabela1[[#This Row],[Dispositivos da Norma]])</f>
        <v>1</v>
      </c>
    </row>
    <row r="12" spans="1:9" ht="14.45" customHeight="1" x14ac:dyDescent="0.25">
      <c r="A12" s="111" t="s">
        <v>55</v>
      </c>
      <c r="B12" s="112" t="s">
        <v>268</v>
      </c>
      <c r="C12" s="112" t="s">
        <v>270</v>
      </c>
      <c r="D12" s="112" t="s">
        <v>279</v>
      </c>
      <c r="E12" s="112" t="s">
        <v>266</v>
      </c>
      <c r="F12" s="112"/>
      <c r="H12" s="155" t="s">
        <v>36</v>
      </c>
      <c r="I12" s="112">
        <f>COUNTIF(Lista_de_contribuições[Dispositivos],Tabela1[[#This Row],[Dispositivos da Norma]])</f>
        <v>1</v>
      </c>
    </row>
    <row r="13" spans="1:9" ht="14.45" customHeight="1" x14ac:dyDescent="0.25">
      <c r="A13" s="111" t="s">
        <v>304</v>
      </c>
      <c r="B13" s="112" t="s">
        <v>336</v>
      </c>
      <c r="C13" s="112" t="s">
        <v>428</v>
      </c>
      <c r="D13" s="112" t="s">
        <v>313</v>
      </c>
      <c r="E13" s="112" t="s">
        <v>266</v>
      </c>
      <c r="F13" s="112"/>
      <c r="H13" s="155" t="s">
        <v>37</v>
      </c>
      <c r="I13" s="112">
        <f>COUNTIF(Lista_de_contribuições[Dispositivos],Tabela1[[#This Row],[Dispositivos da Norma]])</f>
        <v>1</v>
      </c>
    </row>
    <row r="14" spans="1:9" ht="14.45" customHeight="1" x14ac:dyDescent="0.25">
      <c r="A14" s="111" t="s">
        <v>304</v>
      </c>
      <c r="B14" s="112" t="s">
        <v>305</v>
      </c>
      <c r="C14" s="112" t="s">
        <v>270</v>
      </c>
      <c r="D14" s="112" t="s">
        <v>279</v>
      </c>
      <c r="E14" s="112" t="s">
        <v>266</v>
      </c>
      <c r="F14" s="112" t="s">
        <v>18</v>
      </c>
      <c r="H14" s="155" t="s">
        <v>38</v>
      </c>
      <c r="I14" s="112">
        <f>COUNTIF(Lista_de_contribuições[Dispositivos],Tabela1[[#This Row],[Dispositivos da Norma]])</f>
        <v>2</v>
      </c>
    </row>
    <row r="15" spans="1:9" ht="14.45" customHeight="1" x14ac:dyDescent="0.25">
      <c r="A15" s="111" t="s">
        <v>304</v>
      </c>
      <c r="B15" s="112" t="s">
        <v>305</v>
      </c>
      <c r="C15" s="112" t="s">
        <v>428</v>
      </c>
      <c r="D15" s="112" t="s">
        <v>279</v>
      </c>
      <c r="E15" s="112" t="s">
        <v>266</v>
      </c>
      <c r="F15" s="112" t="s">
        <v>18</v>
      </c>
      <c r="H15" s="155" t="s">
        <v>44</v>
      </c>
      <c r="I15" s="112">
        <f>COUNTIF(Lista_de_contribuições[Dispositivos],Tabela1[[#This Row],[Dispositivos da Norma]])</f>
        <v>1</v>
      </c>
    </row>
    <row r="16" spans="1:9" ht="14.45" customHeight="1" x14ac:dyDescent="0.25">
      <c r="A16" s="111" t="s">
        <v>55</v>
      </c>
      <c r="B16" s="112" t="s">
        <v>278</v>
      </c>
      <c r="C16" s="112" t="s">
        <v>428</v>
      </c>
      <c r="D16" s="112" t="s">
        <v>313</v>
      </c>
      <c r="E16" s="112" t="s">
        <v>266</v>
      </c>
      <c r="F16" s="112"/>
      <c r="H16" s="155" t="s">
        <v>45</v>
      </c>
      <c r="I16" s="112">
        <f>COUNTIF(Lista_de_contribuições[Dispositivos],Tabela1[[#This Row],[Dispositivos da Norma]])</f>
        <v>2</v>
      </c>
    </row>
    <row r="17" spans="1:14" ht="14.45" customHeight="1" x14ac:dyDescent="0.25">
      <c r="A17" s="111" t="s">
        <v>304</v>
      </c>
      <c r="B17" s="112" t="s">
        <v>305</v>
      </c>
      <c r="C17" s="112" t="s">
        <v>428</v>
      </c>
      <c r="D17" s="112" t="s">
        <v>313</v>
      </c>
      <c r="E17" s="112" t="s">
        <v>266</v>
      </c>
      <c r="F17" s="112" t="s">
        <v>18</v>
      </c>
      <c r="H17" s="155" t="s">
        <v>52</v>
      </c>
      <c r="I17" s="112">
        <f>COUNTIF(Lista_de_contribuições[Dispositivos],Tabela1[[#This Row],[Dispositivos da Norma]])</f>
        <v>2</v>
      </c>
    </row>
    <row r="18" spans="1:14" ht="14.45" customHeight="1" x14ac:dyDescent="0.25">
      <c r="A18" s="111" t="s">
        <v>304</v>
      </c>
      <c r="B18" s="112" t="s">
        <v>305</v>
      </c>
      <c r="C18" s="112" t="s">
        <v>270</v>
      </c>
      <c r="D18" s="112" t="s">
        <v>313</v>
      </c>
      <c r="E18" s="112" t="s">
        <v>266</v>
      </c>
      <c r="F18" s="112" t="s">
        <v>40</v>
      </c>
      <c r="H18" s="155" t="s">
        <v>54</v>
      </c>
      <c r="I18" s="112">
        <f>COUNTIF(Lista_de_contribuições[Dispositivos],Tabela1[[#This Row],[Dispositivos da Norma]])</f>
        <v>2</v>
      </c>
    </row>
    <row r="19" spans="1:14" ht="14.45" customHeight="1" x14ac:dyDescent="0.25">
      <c r="A19" s="111" t="s">
        <v>304</v>
      </c>
      <c r="B19" s="112" t="s">
        <v>305</v>
      </c>
      <c r="C19" s="112" t="s">
        <v>428</v>
      </c>
      <c r="D19" s="112" t="s">
        <v>279</v>
      </c>
      <c r="E19" s="112" t="s">
        <v>266</v>
      </c>
      <c r="F19" s="112" t="s">
        <v>40</v>
      </c>
      <c r="H19" s="155" t="s">
        <v>60</v>
      </c>
      <c r="I19" s="112">
        <f>COUNTIF(Lista_de_contribuições[Dispositivos],Tabela1[[#This Row],[Dispositivos da Norma]])</f>
        <v>1</v>
      </c>
    </row>
    <row r="20" spans="1:14" ht="14.45" customHeight="1" x14ac:dyDescent="0.25">
      <c r="A20" s="111" t="s">
        <v>55</v>
      </c>
      <c r="B20" s="112" t="s">
        <v>289</v>
      </c>
      <c r="C20" s="112" t="s">
        <v>270</v>
      </c>
      <c r="D20" s="112" t="s">
        <v>313</v>
      </c>
      <c r="E20" s="112" t="s">
        <v>266</v>
      </c>
      <c r="F20" s="112"/>
      <c r="H20" s="155" t="s">
        <v>61</v>
      </c>
      <c r="I20" s="112">
        <f>COUNTIF(Lista_de_contribuições[Dispositivos],Tabela1[[#This Row],[Dispositivos da Norma]])</f>
        <v>1</v>
      </c>
      <c r="M20" s="112"/>
      <c r="N20" s="112"/>
    </row>
    <row r="21" spans="1:14" ht="14.45" customHeight="1" x14ac:dyDescent="0.25">
      <c r="A21" s="111" t="s">
        <v>304</v>
      </c>
      <c r="B21" s="112" t="s">
        <v>323</v>
      </c>
      <c r="C21" s="112" t="s">
        <v>270</v>
      </c>
      <c r="D21" s="112" t="s">
        <v>273</v>
      </c>
      <c r="E21" s="112" t="s">
        <v>266</v>
      </c>
      <c r="F21" s="112"/>
      <c r="H21" s="155" t="s">
        <v>63</v>
      </c>
      <c r="I21" s="112">
        <f>COUNTIF(Lista_de_contribuições[Dispositivos],Tabela1[[#This Row],[Dispositivos da Norma]])</f>
        <v>4</v>
      </c>
      <c r="M21" s="112"/>
      <c r="N21" s="112"/>
    </row>
    <row r="22" spans="1:14" ht="14.45" customHeight="1" x14ac:dyDescent="0.25">
      <c r="A22" s="111" t="s">
        <v>304</v>
      </c>
      <c r="B22" s="112" t="s">
        <v>305</v>
      </c>
      <c r="C22" s="112" t="s">
        <v>270</v>
      </c>
      <c r="D22" s="112" t="s">
        <v>279</v>
      </c>
      <c r="E22" s="112" t="s">
        <v>266</v>
      </c>
      <c r="F22" s="112" t="s">
        <v>40</v>
      </c>
      <c r="H22" s="155" t="s">
        <v>76</v>
      </c>
      <c r="I22" s="112">
        <f>COUNTIF(Lista_de_contribuições[Dispositivos],Tabela1[[#This Row],[Dispositivos da Norma]])</f>
        <v>3</v>
      </c>
      <c r="M22" s="112"/>
      <c r="N22" s="112"/>
    </row>
    <row r="23" spans="1:14" ht="14.45" customHeight="1" x14ac:dyDescent="0.25">
      <c r="A23" s="111" t="s">
        <v>304</v>
      </c>
      <c r="B23" s="112" t="s">
        <v>305</v>
      </c>
      <c r="C23" s="112" t="s">
        <v>270</v>
      </c>
      <c r="D23" s="112" t="s">
        <v>279</v>
      </c>
      <c r="E23" s="112" t="s">
        <v>266</v>
      </c>
      <c r="F23" s="112" t="s">
        <v>40</v>
      </c>
      <c r="H23" s="155" t="s">
        <v>86</v>
      </c>
      <c r="I23" s="112">
        <f>COUNTIF(Lista_de_contribuições[Dispositivos],Tabela1[[#This Row],[Dispositivos da Norma]])</f>
        <v>2</v>
      </c>
      <c r="M23" s="112"/>
      <c r="N23" s="112"/>
    </row>
    <row r="24" spans="1:14" ht="14.45" customHeight="1" x14ac:dyDescent="0.25">
      <c r="A24" s="111" t="s">
        <v>304</v>
      </c>
      <c r="B24" s="112" t="s">
        <v>305</v>
      </c>
      <c r="C24" s="112" t="s">
        <v>428</v>
      </c>
      <c r="D24" s="112" t="s">
        <v>279</v>
      </c>
      <c r="E24" s="112" t="s">
        <v>266</v>
      </c>
      <c r="F24" s="112" t="s">
        <v>40</v>
      </c>
      <c r="H24" s="155" t="s">
        <v>93</v>
      </c>
      <c r="I24" s="112">
        <f>COUNTIF(Lista_de_contribuições[Dispositivos],Tabela1[[#This Row],[Dispositivos da Norma]])</f>
        <v>5</v>
      </c>
      <c r="M24" s="112"/>
      <c r="N24" s="112"/>
    </row>
    <row r="25" spans="1:14" ht="14.45" customHeight="1" x14ac:dyDescent="0.25">
      <c r="A25" s="111" t="s">
        <v>55</v>
      </c>
      <c r="B25" s="112" t="s">
        <v>278</v>
      </c>
      <c r="C25" s="112" t="s">
        <v>428</v>
      </c>
      <c r="D25" s="112" t="s">
        <v>313</v>
      </c>
      <c r="E25" s="112" t="s">
        <v>266</v>
      </c>
      <c r="F25" s="112"/>
      <c r="H25" s="155" t="s">
        <v>104</v>
      </c>
      <c r="I25" s="112">
        <f>COUNTIF(Lista_de_contribuições[Dispositivos],Tabela1[[#This Row],[Dispositivos da Norma]])</f>
        <v>5</v>
      </c>
      <c r="M25" s="112"/>
      <c r="N25" s="112"/>
    </row>
    <row r="26" spans="1:14" ht="14.45" customHeight="1" x14ac:dyDescent="0.25">
      <c r="A26" s="111"/>
      <c r="B26" s="112"/>
      <c r="C26" s="112"/>
      <c r="D26" s="112"/>
      <c r="E26" s="112"/>
      <c r="F26" s="112"/>
      <c r="H26" s="155" t="s">
        <v>113</v>
      </c>
      <c r="I26" s="112">
        <f>COUNTIF(Lista_de_contribuições[Dispositivos],Tabela1[[#This Row],[Dispositivos da Norma]])</f>
        <v>1</v>
      </c>
      <c r="M26" s="112"/>
      <c r="N26" s="112"/>
    </row>
    <row r="27" spans="1:14" ht="14.45" customHeight="1" x14ac:dyDescent="0.25">
      <c r="A27" s="111"/>
      <c r="B27" s="112"/>
      <c r="C27" s="112"/>
      <c r="D27" s="112"/>
      <c r="E27" s="112"/>
      <c r="F27" s="112"/>
      <c r="H27" s="155" t="s">
        <v>114</v>
      </c>
      <c r="I27" s="112">
        <f>COUNTIF(Lista_de_contribuições[Dispositivos],Tabela1[[#This Row],[Dispositivos da Norma]])</f>
        <v>2</v>
      </c>
      <c r="M27" s="112"/>
      <c r="N27" s="112"/>
    </row>
    <row r="28" spans="1:14" ht="14.45" customHeight="1" x14ac:dyDescent="0.25">
      <c r="A28" s="111"/>
      <c r="B28" s="112"/>
      <c r="C28" s="112"/>
      <c r="D28" s="112"/>
      <c r="E28" s="112"/>
      <c r="F28" s="112"/>
      <c r="H28" s="155" t="s">
        <v>119</v>
      </c>
      <c r="I28" s="112">
        <f>COUNTIF(Lista_de_contribuições[Dispositivos],Tabela1[[#This Row],[Dispositivos da Norma]])</f>
        <v>7</v>
      </c>
      <c r="M28" s="112"/>
      <c r="N28" s="112"/>
    </row>
    <row r="29" spans="1:14" ht="14.45" customHeight="1" x14ac:dyDescent="0.25">
      <c r="A29" s="111"/>
      <c r="B29" s="112"/>
      <c r="C29" s="112"/>
      <c r="D29" s="112"/>
      <c r="E29" s="112"/>
      <c r="F29" s="112"/>
      <c r="H29" s="155" t="s">
        <v>128</v>
      </c>
      <c r="I29" s="112">
        <f>COUNTIF(Lista_de_contribuições[Dispositivos],Tabela1[[#This Row],[Dispositivos da Norma]])</f>
        <v>1</v>
      </c>
      <c r="M29" s="112"/>
      <c r="N29" s="112"/>
    </row>
    <row r="30" spans="1:14" x14ac:dyDescent="0.25">
      <c r="A30" s="111"/>
      <c r="C30" s="112"/>
      <c r="D30" s="112"/>
      <c r="E30" s="112"/>
      <c r="F30" s="112"/>
      <c r="H30" s="155" t="s">
        <v>129</v>
      </c>
      <c r="I30" s="112">
        <f>COUNTIF(Lista_de_contribuições[Dispositivos],Tabela1[[#This Row],[Dispositivos da Norma]])</f>
        <v>1</v>
      </c>
      <c r="M30" s="112"/>
      <c r="N30" s="112"/>
    </row>
    <row r="31" spans="1:14" x14ac:dyDescent="0.25">
      <c r="A31" s="111"/>
      <c r="C31" s="112"/>
      <c r="D31" s="112"/>
      <c r="E31" s="112"/>
      <c r="F31" s="112"/>
      <c r="H31" s="155" t="s">
        <v>130</v>
      </c>
      <c r="I31" s="112">
        <f>COUNTIF(Lista_de_contribuições[Dispositivos],Tabela1[[#This Row],[Dispositivos da Norma]])</f>
        <v>3</v>
      </c>
      <c r="M31" s="112"/>
      <c r="N31" s="112"/>
    </row>
    <row r="32" spans="1:14" x14ac:dyDescent="0.25">
      <c r="A32" s="111"/>
      <c r="B32" s="112"/>
      <c r="C32" s="112"/>
      <c r="D32" s="112"/>
      <c r="E32" s="112"/>
      <c r="F32" s="112"/>
      <c r="H32" s="155" t="s">
        <v>135</v>
      </c>
      <c r="I32" s="112">
        <f>COUNTIF(Lista_de_contribuições[Dispositivos],Tabela1[[#This Row],[Dispositivos da Norma]])</f>
        <v>7</v>
      </c>
      <c r="M32" s="112"/>
      <c r="N32" s="112"/>
    </row>
    <row r="33" spans="1:14" x14ac:dyDescent="0.25">
      <c r="A33" s="111"/>
      <c r="B33" s="112"/>
      <c r="C33" s="112"/>
      <c r="D33" s="112"/>
      <c r="E33" s="112"/>
      <c r="F33" s="112"/>
      <c r="H33" s="155" t="s">
        <v>149</v>
      </c>
      <c r="I33" s="112">
        <f>COUNTIF(Lista_de_contribuições[Dispositivos],Tabela1[[#This Row],[Dispositivos da Norma]])</f>
        <v>3</v>
      </c>
      <c r="M33" s="112"/>
      <c r="N33" s="112"/>
    </row>
    <row r="34" spans="1:14" x14ac:dyDescent="0.25">
      <c r="A34" s="111"/>
      <c r="B34" s="112"/>
      <c r="C34" s="112"/>
      <c r="D34" s="112"/>
      <c r="E34" s="112"/>
      <c r="F34" s="112"/>
      <c r="H34" s="155" t="s">
        <v>156</v>
      </c>
      <c r="I34" s="112">
        <f>COUNTIF(Lista_de_contribuições[Dispositivos],Tabela1[[#This Row],[Dispositivos da Norma]])</f>
        <v>1</v>
      </c>
      <c r="M34" s="112"/>
      <c r="N34" s="112"/>
    </row>
    <row r="35" spans="1:14" x14ac:dyDescent="0.25">
      <c r="A35" s="111"/>
      <c r="B35" s="112"/>
      <c r="C35" s="112"/>
      <c r="D35" s="112"/>
      <c r="E35" s="112"/>
      <c r="F35" s="112"/>
      <c r="H35" s="155" t="s">
        <v>157</v>
      </c>
      <c r="I35" s="112">
        <f>COUNTIF(Lista_de_contribuições[Dispositivos],Tabela1[[#This Row],[Dispositivos da Norma]])</f>
        <v>3</v>
      </c>
      <c r="M35" s="112"/>
      <c r="N35" s="112"/>
    </row>
    <row r="36" spans="1:14" x14ac:dyDescent="0.25">
      <c r="A36" s="111"/>
      <c r="C36" s="112"/>
      <c r="D36" s="112"/>
      <c r="E36" s="112"/>
      <c r="F36" s="112"/>
      <c r="H36" s="155" t="s">
        <v>164</v>
      </c>
      <c r="I36" s="112">
        <f>COUNTIF(Lista_de_contribuições[Dispositivos],Tabela1[[#This Row],[Dispositivos da Norma]])</f>
        <v>5</v>
      </c>
      <c r="M36" s="112"/>
      <c r="N36" s="112"/>
    </row>
    <row r="37" spans="1:14" x14ac:dyDescent="0.25">
      <c r="A37" s="111"/>
      <c r="C37" s="112"/>
      <c r="D37" s="112"/>
      <c r="E37" s="112"/>
      <c r="F37" s="112"/>
    </row>
    <row r="38" spans="1:14" x14ac:dyDescent="0.25">
      <c r="A38" s="111"/>
      <c r="B38" s="112"/>
      <c r="C38" s="112"/>
      <c r="D38" s="112"/>
      <c r="E38" s="112"/>
      <c r="F38" s="112"/>
    </row>
    <row r="39" spans="1:14" x14ac:dyDescent="0.25">
      <c r="A39" s="111"/>
      <c r="B39" s="112"/>
      <c r="C39" s="112"/>
      <c r="D39" s="112"/>
      <c r="E39" s="112"/>
      <c r="F39" s="112"/>
    </row>
    <row r="40" spans="1:14" x14ac:dyDescent="0.25">
      <c r="A40" s="111"/>
      <c r="B40" s="112"/>
      <c r="C40" s="112"/>
      <c r="D40" s="112"/>
      <c r="E40" s="112"/>
      <c r="F40" s="112"/>
    </row>
    <row r="41" spans="1:14" x14ac:dyDescent="0.25">
      <c r="A41" s="111"/>
      <c r="B41" s="112"/>
      <c r="C41" s="112"/>
      <c r="D41" s="112"/>
      <c r="E41" s="112"/>
      <c r="F41" s="112"/>
    </row>
    <row r="42" spans="1:14" x14ac:dyDescent="0.25">
      <c r="A42" s="111"/>
      <c r="C42" s="112"/>
      <c r="D42" s="112"/>
      <c r="E42" s="112"/>
      <c r="F42" s="112"/>
    </row>
    <row r="43" spans="1:14" x14ac:dyDescent="0.25">
      <c r="A43" s="111"/>
      <c r="C43" s="112"/>
      <c r="D43" s="112"/>
      <c r="E43" s="112"/>
      <c r="F43" s="112"/>
    </row>
    <row r="44" spans="1:14" x14ac:dyDescent="0.25">
      <c r="A44" s="133"/>
      <c r="B44" s="112"/>
      <c r="C44" s="112"/>
      <c r="D44" s="112"/>
      <c r="E44" s="112"/>
      <c r="F44" s="112"/>
    </row>
    <row r="45" spans="1:14" x14ac:dyDescent="0.25">
      <c r="A45" s="133"/>
      <c r="B45" s="112"/>
      <c r="C45" s="112"/>
      <c r="D45" s="112"/>
      <c r="E45" s="112"/>
      <c r="F45" s="112"/>
    </row>
    <row r="46" spans="1:14" x14ac:dyDescent="0.25">
      <c r="A46" s="133"/>
      <c r="B46" s="112"/>
      <c r="C46" s="112"/>
      <c r="D46" s="112"/>
      <c r="E46" s="112"/>
      <c r="F46" s="112"/>
    </row>
    <row r="47" spans="1:14" x14ac:dyDescent="0.25">
      <c r="A47" s="133"/>
      <c r="B47" s="112"/>
      <c r="C47" s="112"/>
      <c r="D47" s="112"/>
      <c r="E47" s="112"/>
      <c r="F47" s="112"/>
    </row>
    <row r="48" spans="1:14" x14ac:dyDescent="0.25">
      <c r="A48" s="133"/>
      <c r="B48" s="112"/>
      <c r="C48" s="112"/>
      <c r="D48" s="112"/>
      <c r="E48" s="112"/>
      <c r="F48" s="112"/>
    </row>
    <row r="49" spans="1:6" x14ac:dyDescent="0.25">
      <c r="A49" s="133"/>
      <c r="B49" s="112"/>
      <c r="C49" s="112"/>
      <c r="D49" s="112"/>
      <c r="E49" s="112"/>
      <c r="F49" s="112"/>
    </row>
    <row r="50" spans="1:6" x14ac:dyDescent="0.25">
      <c r="A50" s="133"/>
      <c r="B50" s="112"/>
      <c r="C50" s="112"/>
      <c r="D50" s="112"/>
      <c r="E50" s="112"/>
      <c r="F50" s="112"/>
    </row>
    <row r="51" spans="1:6" x14ac:dyDescent="0.25">
      <c r="A51" s="133"/>
      <c r="B51" s="112"/>
      <c r="C51" s="112"/>
      <c r="D51" s="112"/>
      <c r="E51" s="112"/>
      <c r="F51" s="112"/>
    </row>
    <row r="52" spans="1:6" x14ac:dyDescent="0.25">
      <c r="A52" s="133"/>
      <c r="B52" s="112"/>
      <c r="C52" s="112"/>
      <c r="D52" s="112"/>
      <c r="E52" s="112"/>
      <c r="F52" s="112"/>
    </row>
    <row r="53" spans="1:6" x14ac:dyDescent="0.25">
      <c r="A53" s="133"/>
      <c r="B53" s="112"/>
      <c r="C53" s="112"/>
      <c r="D53" s="112"/>
      <c r="E53" s="112"/>
      <c r="F53" s="112"/>
    </row>
    <row r="54" spans="1:6" x14ac:dyDescent="0.25">
      <c r="A54" s="133"/>
      <c r="B54" s="112"/>
      <c r="C54" s="112"/>
      <c r="D54" s="112"/>
      <c r="E54" s="112"/>
      <c r="F54" s="112"/>
    </row>
    <row r="55" spans="1:6" x14ac:dyDescent="0.25">
      <c r="A55" s="133"/>
      <c r="B55" s="112"/>
      <c r="C55" s="112"/>
      <c r="D55" s="112"/>
      <c r="E55" s="112"/>
      <c r="F55" s="112"/>
    </row>
    <row r="56" spans="1:6" x14ac:dyDescent="0.25">
      <c r="A56" s="133"/>
      <c r="B56" s="112"/>
      <c r="C56" s="112"/>
      <c r="D56" s="112"/>
      <c r="E56" s="112"/>
      <c r="F56" s="112"/>
    </row>
    <row r="57" spans="1:6" x14ac:dyDescent="0.25">
      <c r="A57" s="133"/>
      <c r="B57" s="112"/>
      <c r="C57" s="112"/>
      <c r="D57" s="112"/>
      <c r="E57" s="112"/>
      <c r="F57" s="112"/>
    </row>
    <row r="58" spans="1:6" x14ac:dyDescent="0.25">
      <c r="A58" s="133"/>
      <c r="B58" s="112"/>
      <c r="C58" s="112"/>
      <c r="D58" s="112"/>
      <c r="E58" s="112"/>
      <c r="F58" s="112"/>
    </row>
    <row r="59" spans="1:6" x14ac:dyDescent="0.25">
      <c r="A59" s="133"/>
      <c r="B59" s="112"/>
      <c r="C59" s="112"/>
      <c r="D59" s="112"/>
      <c r="E59" s="112"/>
      <c r="F59" s="112"/>
    </row>
    <row r="60" spans="1:6" x14ac:dyDescent="0.25">
      <c r="A60" s="133"/>
      <c r="B60" s="112"/>
      <c r="C60" s="112"/>
      <c r="D60" s="112"/>
      <c r="E60" s="112"/>
      <c r="F60" s="112"/>
    </row>
    <row r="61" spans="1:6" x14ac:dyDescent="0.25">
      <c r="A61" s="133"/>
      <c r="B61" s="112"/>
      <c r="C61" s="112"/>
      <c r="D61" s="112"/>
      <c r="E61" s="112"/>
      <c r="F61" s="112"/>
    </row>
    <row r="62" spans="1:6" x14ac:dyDescent="0.25">
      <c r="A62" s="133"/>
      <c r="B62" s="112"/>
      <c r="C62" s="112"/>
      <c r="D62" s="112"/>
      <c r="E62" s="112"/>
      <c r="F62" s="112"/>
    </row>
    <row r="63" spans="1:6" x14ac:dyDescent="0.25">
      <c r="A63" s="133"/>
      <c r="B63" s="112"/>
      <c r="C63" s="112"/>
      <c r="D63" s="112"/>
      <c r="E63" s="112"/>
      <c r="F63" s="112"/>
    </row>
    <row r="64" spans="1:6" x14ac:dyDescent="0.25">
      <c r="A64" s="133"/>
      <c r="B64" s="112"/>
      <c r="C64" s="112"/>
      <c r="D64" s="112"/>
      <c r="E64" s="112"/>
      <c r="F64" s="112"/>
    </row>
    <row r="65" spans="1:6" x14ac:dyDescent="0.25">
      <c r="A65" s="133"/>
      <c r="B65" s="112"/>
      <c r="C65" s="112"/>
      <c r="D65" s="112"/>
      <c r="E65" s="112"/>
      <c r="F65" s="112"/>
    </row>
    <row r="66" spans="1:6" x14ac:dyDescent="0.25">
      <c r="A66" s="133"/>
      <c r="B66" s="112"/>
      <c r="C66" s="112"/>
      <c r="D66" s="112"/>
      <c r="E66" s="112"/>
      <c r="F66" s="112"/>
    </row>
    <row r="67" spans="1:6" x14ac:dyDescent="0.25">
      <c r="A67" s="133"/>
      <c r="B67" s="112"/>
      <c r="C67" s="112"/>
      <c r="D67" s="112"/>
      <c r="E67" s="112"/>
      <c r="F67" s="112"/>
    </row>
    <row r="68" spans="1:6" x14ac:dyDescent="0.25">
      <c r="A68" s="133"/>
      <c r="B68" s="112"/>
      <c r="C68" s="112"/>
      <c r="D68" s="112"/>
      <c r="E68" s="112"/>
      <c r="F68" s="112"/>
    </row>
    <row r="69" spans="1:6" x14ac:dyDescent="0.25">
      <c r="A69" s="133"/>
      <c r="B69" s="112"/>
      <c r="C69" s="112"/>
      <c r="D69" s="112"/>
      <c r="E69" s="112"/>
      <c r="F69" s="112"/>
    </row>
    <row r="70" spans="1:6" x14ac:dyDescent="0.25">
      <c r="A70" s="133"/>
      <c r="B70" s="112"/>
      <c r="C70" s="112"/>
      <c r="D70" s="112"/>
      <c r="E70" s="112"/>
      <c r="F70" s="112"/>
    </row>
    <row r="71" spans="1:6" x14ac:dyDescent="0.25">
      <c r="A71" s="133"/>
      <c r="B71" s="112"/>
      <c r="C71" s="112"/>
      <c r="D71" s="112"/>
      <c r="E71" s="112"/>
      <c r="F71" s="112"/>
    </row>
    <row r="72" spans="1:6" x14ac:dyDescent="0.25">
      <c r="A72" s="133"/>
      <c r="B72" s="112"/>
      <c r="C72" s="112"/>
      <c r="D72" s="112"/>
      <c r="E72" s="112"/>
      <c r="F72" s="112"/>
    </row>
    <row r="73" spans="1:6" x14ac:dyDescent="0.25">
      <c r="A73" s="133"/>
      <c r="B73" s="112"/>
      <c r="C73" s="112"/>
      <c r="D73" s="112"/>
      <c r="E73" s="112"/>
      <c r="F73" s="112"/>
    </row>
    <row r="74" spans="1:6" x14ac:dyDescent="0.25">
      <c r="A74" s="133"/>
      <c r="B74" s="112"/>
      <c r="C74" s="112"/>
      <c r="D74" s="112"/>
      <c r="E74" s="112"/>
      <c r="F74" s="112"/>
    </row>
    <row r="75" spans="1:6" x14ac:dyDescent="0.25">
      <c r="A75" s="133"/>
      <c r="B75" s="112"/>
      <c r="C75" s="112"/>
      <c r="D75" s="112"/>
      <c r="E75" s="112"/>
      <c r="F75" s="112"/>
    </row>
    <row r="76" spans="1:6" x14ac:dyDescent="0.25">
      <c r="A76" s="133"/>
      <c r="B76" s="112"/>
      <c r="C76" s="112"/>
      <c r="D76" s="112"/>
      <c r="E76" s="112"/>
      <c r="F76" s="112"/>
    </row>
    <row r="77" spans="1:6" x14ac:dyDescent="0.25">
      <c r="A77" s="133"/>
      <c r="B77" s="112"/>
      <c r="C77" s="112"/>
      <c r="D77" s="112"/>
      <c r="E77" s="112"/>
      <c r="F77" s="112"/>
    </row>
    <row r="78" spans="1:6" x14ac:dyDescent="0.25">
      <c r="A78" s="133"/>
      <c r="B78" s="112"/>
      <c r="C78" s="112"/>
      <c r="D78" s="112"/>
      <c r="E78" s="112"/>
      <c r="F78" s="112"/>
    </row>
    <row r="79" spans="1:6" x14ac:dyDescent="0.25">
      <c r="A79" s="133"/>
      <c r="B79" s="112"/>
      <c r="C79" s="112"/>
      <c r="D79" s="112"/>
      <c r="E79" s="112"/>
      <c r="F79" s="112"/>
    </row>
    <row r="80" spans="1:6" x14ac:dyDescent="0.25">
      <c r="A80" s="133"/>
      <c r="B80" s="112"/>
      <c r="C80" s="112"/>
      <c r="D80" s="112"/>
      <c r="E80" s="112"/>
      <c r="F80" s="112"/>
    </row>
    <row r="81" spans="1:6" x14ac:dyDescent="0.25">
      <c r="A81" s="133"/>
      <c r="B81" s="112"/>
      <c r="C81" s="112"/>
      <c r="D81" s="112"/>
      <c r="E81" s="112"/>
      <c r="F81" s="112"/>
    </row>
    <row r="82" spans="1:6" x14ac:dyDescent="0.25">
      <c r="A82" s="133"/>
      <c r="B82" s="112"/>
      <c r="C82" s="112"/>
      <c r="D82" s="112"/>
      <c r="E82" s="112"/>
      <c r="F82" s="112"/>
    </row>
    <row r="83" spans="1:6" x14ac:dyDescent="0.25">
      <c r="A83" s="133"/>
      <c r="B83" s="112"/>
      <c r="C83" s="112"/>
      <c r="D83" s="112"/>
      <c r="E83" s="112"/>
      <c r="F83" s="112"/>
    </row>
    <row r="84" spans="1:6" x14ac:dyDescent="0.25">
      <c r="A84" s="133"/>
      <c r="B84" s="112"/>
      <c r="C84" s="112"/>
      <c r="D84" s="112"/>
      <c r="E84" s="112"/>
      <c r="F84" s="112"/>
    </row>
    <row r="85" spans="1:6" x14ac:dyDescent="0.25">
      <c r="A85" s="133"/>
      <c r="B85" s="112"/>
      <c r="C85" s="112"/>
      <c r="D85" s="112"/>
      <c r="E85" s="112"/>
      <c r="F85" s="112"/>
    </row>
    <row r="86" spans="1:6" x14ac:dyDescent="0.25">
      <c r="A86" s="133"/>
      <c r="B86" s="112"/>
      <c r="C86" s="112"/>
      <c r="D86" s="112"/>
      <c r="E86" s="112"/>
      <c r="F86" s="112"/>
    </row>
    <row r="87" spans="1:6" x14ac:dyDescent="0.25">
      <c r="A87" s="133"/>
      <c r="B87" s="112"/>
      <c r="C87" s="112"/>
      <c r="D87" s="112"/>
      <c r="E87" s="112"/>
      <c r="F87" s="112"/>
    </row>
    <row r="88" spans="1:6" x14ac:dyDescent="0.25">
      <c r="A88" s="133"/>
      <c r="B88" s="112"/>
      <c r="C88" s="112"/>
      <c r="D88" s="112"/>
      <c r="E88" s="112"/>
      <c r="F88" s="112"/>
    </row>
    <row r="89" spans="1:6" x14ac:dyDescent="0.25">
      <c r="A89" s="133"/>
      <c r="B89" s="112"/>
      <c r="C89" s="112"/>
      <c r="D89" s="112"/>
      <c r="E89" s="112"/>
      <c r="F89" s="112"/>
    </row>
    <row r="90" spans="1:6" x14ac:dyDescent="0.25">
      <c r="A90" s="132"/>
      <c r="C90" s="112"/>
      <c r="D90" s="112"/>
      <c r="E90" s="112"/>
      <c r="F90" s="112"/>
    </row>
    <row r="91" spans="1:6" x14ac:dyDescent="0.25">
      <c r="A91" s="132"/>
      <c r="C91" s="112"/>
      <c r="D91" s="112"/>
      <c r="E91" s="112"/>
      <c r="F91" s="112"/>
    </row>
    <row r="92" spans="1:6" x14ac:dyDescent="0.25">
      <c r="A92" s="132"/>
      <c r="C92" s="112"/>
      <c r="D92" s="112"/>
      <c r="E92" s="112"/>
      <c r="F92" s="112"/>
    </row>
    <row r="93" spans="1:6" x14ac:dyDescent="0.25">
      <c r="A93" s="133"/>
      <c r="C93" s="112"/>
      <c r="D93" s="112"/>
      <c r="E93" s="112"/>
      <c r="F93" s="112"/>
    </row>
    <row r="94" spans="1:6" x14ac:dyDescent="0.25">
      <c r="A94" s="133"/>
      <c r="C94" s="112"/>
      <c r="D94" s="112"/>
      <c r="E94" s="112"/>
      <c r="F94" s="112"/>
    </row>
    <row r="95" spans="1:6" x14ac:dyDescent="0.25">
      <c r="A95" s="133"/>
      <c r="C95" s="112"/>
      <c r="D95" s="112"/>
      <c r="E95" s="112"/>
      <c r="F95" s="112"/>
    </row>
    <row r="96" spans="1:6" x14ac:dyDescent="0.25">
      <c r="A96" s="133"/>
      <c r="C96" s="112"/>
      <c r="D96" s="112"/>
      <c r="E96" s="112"/>
      <c r="F96" s="112"/>
    </row>
    <row r="97" spans="1:6" x14ac:dyDescent="0.25">
      <c r="A97" s="133"/>
      <c r="C97" s="112"/>
      <c r="D97" s="112"/>
      <c r="E97" s="112"/>
      <c r="F97" s="112"/>
    </row>
    <row r="98" spans="1:6" x14ac:dyDescent="0.25">
      <c r="A98" s="112"/>
      <c r="B98" s="131"/>
      <c r="C98" s="112"/>
      <c r="D98" s="112"/>
    </row>
    <row r="99" spans="1:6" x14ac:dyDescent="0.25">
      <c r="A99" s="112"/>
      <c r="B99" s="131"/>
      <c r="C99" s="112"/>
      <c r="D99" s="112"/>
    </row>
    <row r="100" spans="1:6" x14ac:dyDescent="0.25">
      <c r="A100" s="112"/>
      <c r="B100" s="131"/>
      <c r="C100" s="112"/>
      <c r="D100" s="112"/>
    </row>
    <row r="101" spans="1:6" x14ac:dyDescent="0.25">
      <c r="A101" s="112"/>
      <c r="B101" s="131"/>
      <c r="C101" s="112"/>
      <c r="D101" s="112"/>
    </row>
    <row r="102" spans="1:6" x14ac:dyDescent="0.25">
      <c r="A102" s="112"/>
      <c r="B102" s="131"/>
      <c r="C102" s="112"/>
      <c r="D102" s="112"/>
    </row>
    <row r="103" spans="1:6" x14ac:dyDescent="0.25">
      <c r="A103" s="112"/>
      <c r="B103" s="131"/>
      <c r="C103" s="112"/>
      <c r="D103" s="112"/>
    </row>
    <row r="104" spans="1:6" x14ac:dyDescent="0.25">
      <c r="A104" s="112"/>
      <c r="B104" s="131"/>
      <c r="C104" s="112"/>
      <c r="D104" s="112"/>
    </row>
    <row r="105" spans="1:6" x14ac:dyDescent="0.25">
      <c r="A105" s="112"/>
      <c r="B105" s="131"/>
      <c r="C105" s="112"/>
      <c r="D105" s="112"/>
    </row>
    <row r="106" spans="1:6" x14ac:dyDescent="0.25">
      <c r="A106" s="112"/>
      <c r="B106" s="131"/>
      <c r="C106" s="112"/>
      <c r="D106" s="112"/>
    </row>
    <row r="107" spans="1:6" x14ac:dyDescent="0.25">
      <c r="A107" s="112"/>
      <c r="B107" s="131"/>
      <c r="C107" s="112"/>
      <c r="D107" s="112"/>
    </row>
    <row r="108" spans="1:6" x14ac:dyDescent="0.25">
      <c r="A108" s="112"/>
      <c r="B108" s="131"/>
      <c r="C108" s="112"/>
      <c r="D108" s="112"/>
    </row>
    <row r="109" spans="1:6" x14ac:dyDescent="0.25">
      <c r="A109" s="112"/>
      <c r="B109" s="131"/>
      <c r="C109" s="112"/>
      <c r="D109" s="112"/>
    </row>
    <row r="110" spans="1:6" x14ac:dyDescent="0.25">
      <c r="A110" s="112"/>
      <c r="B110" s="131"/>
      <c r="C110" s="112"/>
      <c r="D110" s="112"/>
    </row>
    <row r="111" spans="1:6" x14ac:dyDescent="0.25">
      <c r="A111" s="112"/>
      <c r="B111" s="131"/>
      <c r="C111" s="112"/>
      <c r="D111" s="112"/>
    </row>
    <row r="112" spans="1:6" x14ac:dyDescent="0.25">
      <c r="A112" s="112"/>
      <c r="B112" s="131"/>
      <c r="C112" s="112"/>
      <c r="D112" s="112"/>
    </row>
    <row r="113" spans="1:4" x14ac:dyDescent="0.25">
      <c r="A113" s="112"/>
      <c r="B113" s="131"/>
      <c r="C113" s="112"/>
      <c r="D113" s="112"/>
    </row>
    <row r="114" spans="1:4" x14ac:dyDescent="0.25">
      <c r="A114" s="112"/>
      <c r="B114" s="131"/>
      <c r="C114" s="112"/>
      <c r="D114" s="112"/>
    </row>
    <row r="115" spans="1:4" x14ac:dyDescent="0.25">
      <c r="A115" s="112"/>
      <c r="B115" s="131"/>
      <c r="C115" s="112"/>
      <c r="D115" s="112"/>
    </row>
    <row r="116" spans="1:4" x14ac:dyDescent="0.25">
      <c r="A116" s="112"/>
      <c r="B116" s="131"/>
      <c r="C116" s="112"/>
      <c r="D116" s="112"/>
    </row>
    <row r="117" spans="1:4" x14ac:dyDescent="0.25">
      <c r="A117" s="112"/>
      <c r="B117" s="131"/>
      <c r="C117" s="112"/>
      <c r="D117" s="112"/>
    </row>
    <row r="118" spans="1:4" x14ac:dyDescent="0.25">
      <c r="A118" s="112"/>
      <c r="B118" s="131"/>
      <c r="C118" s="112"/>
      <c r="D118" s="112"/>
    </row>
    <row r="119" spans="1:4" x14ac:dyDescent="0.25">
      <c r="A119" s="112"/>
      <c r="B119" s="131"/>
      <c r="C119" s="112"/>
      <c r="D119" s="112"/>
    </row>
    <row r="120" spans="1:4" x14ac:dyDescent="0.25">
      <c r="A120" s="112"/>
      <c r="B120" s="131"/>
      <c r="C120" s="112"/>
      <c r="D120" s="112"/>
    </row>
    <row r="121" spans="1:4" x14ac:dyDescent="0.25">
      <c r="A121" s="112"/>
      <c r="B121" s="131"/>
      <c r="C121" s="112"/>
      <c r="D121" s="112"/>
    </row>
    <row r="122" spans="1:4" x14ac:dyDescent="0.25">
      <c r="A122" s="112"/>
      <c r="B122" s="131"/>
      <c r="C122" s="112"/>
      <c r="D122" s="112"/>
    </row>
    <row r="123" spans="1:4" x14ac:dyDescent="0.25">
      <c r="A123" s="112"/>
      <c r="B123" s="131"/>
      <c r="C123" s="112"/>
      <c r="D123" s="112"/>
    </row>
    <row r="124" spans="1:4" x14ac:dyDescent="0.25">
      <c r="A124" s="112"/>
      <c r="B124" s="131"/>
      <c r="C124" s="112"/>
      <c r="D124" s="112"/>
    </row>
    <row r="125" spans="1:4" x14ac:dyDescent="0.25">
      <c r="A125" s="112"/>
      <c r="B125" s="131"/>
      <c r="C125" s="112"/>
      <c r="D125" s="112"/>
    </row>
    <row r="126" spans="1:4" x14ac:dyDescent="0.25">
      <c r="A126" s="112"/>
      <c r="B126" s="131"/>
      <c r="C126" s="112"/>
      <c r="D126" s="112"/>
    </row>
    <row r="127" spans="1:4" x14ac:dyDescent="0.25">
      <c r="A127" s="112"/>
      <c r="B127" s="131"/>
      <c r="C127" s="112"/>
      <c r="D127" s="112"/>
    </row>
    <row r="128" spans="1:4" x14ac:dyDescent="0.25">
      <c r="A128" s="112"/>
      <c r="B128" s="131"/>
      <c r="C128" s="112"/>
      <c r="D128" s="112"/>
    </row>
    <row r="129" spans="1:4" x14ac:dyDescent="0.25">
      <c r="A129" s="112"/>
      <c r="B129" s="131"/>
      <c r="C129" s="112"/>
      <c r="D129" s="112"/>
    </row>
    <row r="130" spans="1:4" x14ac:dyDescent="0.25">
      <c r="A130" s="112"/>
      <c r="B130" s="112"/>
      <c r="C130" s="112"/>
      <c r="D130" s="112"/>
    </row>
    <row r="131" spans="1:4" x14ac:dyDescent="0.25">
      <c r="A131" s="112"/>
      <c r="B131" s="112"/>
      <c r="C131" s="112"/>
      <c r="D131" s="112"/>
    </row>
    <row r="132" spans="1:4" x14ac:dyDescent="0.25">
      <c r="A132" s="112"/>
      <c r="B132" s="112"/>
      <c r="C132" s="112"/>
      <c r="D132" s="112"/>
    </row>
    <row r="133" spans="1:4" x14ac:dyDescent="0.25">
      <c r="A133" s="112"/>
      <c r="B133" s="112"/>
      <c r="C133" s="112"/>
      <c r="D133" s="112"/>
    </row>
    <row r="134" spans="1:4" x14ac:dyDescent="0.25">
      <c r="A134" s="112"/>
      <c r="B134" s="112"/>
      <c r="C134" s="112"/>
      <c r="D134" s="112"/>
    </row>
    <row r="135" spans="1:4" x14ac:dyDescent="0.25">
      <c r="A135" s="112"/>
      <c r="B135" s="112"/>
      <c r="C135" s="112"/>
      <c r="D135" s="112"/>
    </row>
    <row r="136" spans="1:4" x14ac:dyDescent="0.25">
      <c r="A136" s="112"/>
      <c r="B136" s="112"/>
      <c r="C136" s="112"/>
      <c r="D136" s="112"/>
    </row>
    <row r="137" spans="1:4" x14ac:dyDescent="0.25">
      <c r="A137" s="112"/>
      <c r="B137" s="112"/>
      <c r="C137" s="112"/>
      <c r="D137" s="112"/>
    </row>
    <row r="138" spans="1:4" x14ac:dyDescent="0.25">
      <c r="A138" s="112"/>
      <c r="B138" s="112"/>
      <c r="C138" s="112"/>
      <c r="D138" s="112"/>
    </row>
    <row r="139" spans="1:4" x14ac:dyDescent="0.25">
      <c r="A139" s="112"/>
      <c r="B139" s="112"/>
      <c r="C139" s="112"/>
      <c r="D139" s="112"/>
    </row>
    <row r="140" spans="1:4" x14ac:dyDescent="0.25">
      <c r="A140" s="112"/>
      <c r="B140" s="112"/>
      <c r="C140" s="112"/>
      <c r="D140" s="112"/>
    </row>
    <row r="141" spans="1:4" x14ac:dyDescent="0.25">
      <c r="A141" s="112"/>
      <c r="B141" s="112"/>
      <c r="C141" s="112"/>
      <c r="D141" s="112"/>
    </row>
    <row r="142" spans="1:4" x14ac:dyDescent="0.25">
      <c r="A142" s="112"/>
      <c r="B142" s="112"/>
      <c r="C142" s="112"/>
      <c r="D142" s="112"/>
    </row>
    <row r="143" spans="1:4" x14ac:dyDescent="0.25">
      <c r="A143" s="112"/>
      <c r="B143" s="112"/>
      <c r="C143" s="112"/>
      <c r="D143" s="112"/>
    </row>
    <row r="144" spans="1:4" x14ac:dyDescent="0.25">
      <c r="A144" s="112"/>
      <c r="B144" s="112"/>
      <c r="C144" s="112"/>
      <c r="D144" s="112"/>
    </row>
    <row r="145" spans="1:4" x14ac:dyDescent="0.25">
      <c r="A145" s="112"/>
      <c r="B145" s="112"/>
      <c r="C145" s="112"/>
      <c r="D145" s="112"/>
    </row>
    <row r="146" spans="1:4" x14ac:dyDescent="0.25">
      <c r="A146" s="112"/>
      <c r="B146" s="112"/>
      <c r="C146" s="112"/>
      <c r="D146" s="112"/>
    </row>
    <row r="147" spans="1:4" x14ac:dyDescent="0.25">
      <c r="A147" s="112"/>
      <c r="B147" s="112"/>
      <c r="C147" s="112"/>
      <c r="D147" s="112"/>
    </row>
    <row r="148" spans="1:4" x14ac:dyDescent="0.25">
      <c r="A148" s="112"/>
      <c r="B148" s="112"/>
      <c r="C148" s="112"/>
      <c r="D148" s="112"/>
    </row>
    <row r="149" spans="1:4" x14ac:dyDescent="0.25">
      <c r="A149" s="112"/>
      <c r="B149" s="112"/>
      <c r="C149" s="112"/>
      <c r="D149" s="112"/>
    </row>
    <row r="150" spans="1:4" x14ac:dyDescent="0.25">
      <c r="A150" s="112"/>
      <c r="B150" s="112"/>
      <c r="C150" s="112"/>
      <c r="D150" s="112"/>
    </row>
    <row r="151" spans="1:4" x14ac:dyDescent="0.25">
      <c r="A151" s="112"/>
      <c r="B151" s="112"/>
      <c r="C151" s="112"/>
      <c r="D151" s="112"/>
    </row>
    <row r="152" spans="1:4" x14ac:dyDescent="0.25">
      <c r="A152" s="112"/>
      <c r="B152" s="112"/>
      <c r="C152" s="112"/>
      <c r="D152" s="112"/>
    </row>
    <row r="153" spans="1:4" x14ac:dyDescent="0.25">
      <c r="A153" s="112"/>
      <c r="B153" s="112"/>
      <c r="C153" s="112"/>
      <c r="D153" s="112"/>
    </row>
    <row r="154" spans="1:4" x14ac:dyDescent="0.25">
      <c r="A154" s="112"/>
      <c r="B154" s="112"/>
      <c r="C154" s="112"/>
      <c r="D154" s="112"/>
    </row>
    <row r="155" spans="1:4" x14ac:dyDescent="0.25">
      <c r="A155" s="112"/>
      <c r="B155" s="112"/>
      <c r="C155" s="112"/>
      <c r="D155" s="112"/>
    </row>
    <row r="156" spans="1:4" x14ac:dyDescent="0.25">
      <c r="A156" s="112"/>
      <c r="B156" s="112"/>
      <c r="C156" s="112"/>
      <c r="D156" s="112"/>
    </row>
    <row r="157" spans="1:4" x14ac:dyDescent="0.25">
      <c r="A157" s="112"/>
      <c r="B157" s="112"/>
      <c r="C157" s="112"/>
      <c r="D157" s="112"/>
    </row>
    <row r="158" spans="1:4" x14ac:dyDescent="0.25">
      <c r="A158" s="112"/>
      <c r="B158" s="112"/>
      <c r="C158" s="112"/>
      <c r="D158" s="112"/>
    </row>
    <row r="159" spans="1:4" x14ac:dyDescent="0.25">
      <c r="A159" s="112"/>
      <c r="B159" s="112"/>
      <c r="C159" s="112"/>
      <c r="D159" s="112"/>
    </row>
    <row r="160" spans="1:4" x14ac:dyDescent="0.25">
      <c r="A160" s="112"/>
      <c r="B160" s="112"/>
      <c r="C160" s="112"/>
      <c r="D160" s="112"/>
    </row>
    <row r="161" spans="1:4" x14ac:dyDescent="0.25">
      <c r="A161" s="112"/>
      <c r="B161" s="112"/>
      <c r="C161" s="112"/>
      <c r="D161" s="112"/>
    </row>
    <row r="162" spans="1:4" x14ac:dyDescent="0.25">
      <c r="A162" s="112"/>
      <c r="B162" s="112"/>
      <c r="C162" s="112"/>
      <c r="D162" s="112"/>
    </row>
    <row r="163" spans="1:4" x14ac:dyDescent="0.25">
      <c r="A163" s="112"/>
      <c r="B163" s="112"/>
      <c r="C163" s="112"/>
      <c r="D163" s="112"/>
    </row>
    <row r="164" spans="1:4" x14ac:dyDescent="0.25">
      <c r="A164" s="112"/>
      <c r="B164" s="112"/>
      <c r="C164" s="112"/>
      <c r="D164" s="112"/>
    </row>
    <row r="165" spans="1:4" x14ac:dyDescent="0.25">
      <c r="A165" s="112"/>
      <c r="B165" s="112"/>
      <c r="C165" s="112"/>
      <c r="D165" s="112"/>
    </row>
    <row r="166" spans="1:4" x14ac:dyDescent="0.25">
      <c r="A166" s="112"/>
      <c r="B166" s="112"/>
      <c r="C166" s="112"/>
      <c r="D166" s="112"/>
    </row>
    <row r="167" spans="1:4" x14ac:dyDescent="0.25">
      <c r="A167" s="112"/>
      <c r="B167" s="112"/>
      <c r="C167" s="112"/>
      <c r="D167" s="112"/>
    </row>
    <row r="168" spans="1:4" x14ac:dyDescent="0.25">
      <c r="A168" s="112"/>
      <c r="B168" s="112"/>
      <c r="C168" s="112"/>
      <c r="D168" s="112"/>
    </row>
    <row r="169" spans="1:4" x14ac:dyDescent="0.25">
      <c r="A169" s="112"/>
      <c r="B169" s="112"/>
      <c r="C169" s="112"/>
      <c r="D169" s="112"/>
    </row>
    <row r="170" spans="1:4" x14ac:dyDescent="0.25">
      <c r="A170" s="112"/>
      <c r="B170" s="112"/>
      <c r="C170" s="112"/>
      <c r="D170" s="112"/>
    </row>
    <row r="171" spans="1:4" x14ac:dyDescent="0.25">
      <c r="A171" s="112"/>
      <c r="B171" s="112"/>
      <c r="C171" s="112"/>
      <c r="D171" s="112"/>
    </row>
    <row r="172" spans="1:4" x14ac:dyDescent="0.25">
      <c r="A172" s="112"/>
      <c r="B172" s="112"/>
      <c r="C172" s="112"/>
      <c r="D172" s="112"/>
    </row>
    <row r="173" spans="1:4" x14ac:dyDescent="0.25">
      <c r="A173" s="112"/>
      <c r="B173" s="112"/>
      <c r="C173" s="112"/>
      <c r="D173" s="112"/>
    </row>
    <row r="174" spans="1:4" x14ac:dyDescent="0.25">
      <c r="A174" s="112"/>
      <c r="B174" s="112"/>
      <c r="C174" s="112"/>
      <c r="D174" s="112"/>
    </row>
    <row r="175" spans="1:4" x14ac:dyDescent="0.25">
      <c r="A175" s="112"/>
      <c r="B175" s="112"/>
      <c r="C175" s="112"/>
      <c r="D175" s="112"/>
    </row>
    <row r="176" spans="1:4" x14ac:dyDescent="0.25">
      <c r="A176" s="112"/>
      <c r="B176" s="112"/>
      <c r="C176" s="112"/>
      <c r="D176" s="112"/>
    </row>
    <row r="177" spans="1:4" x14ac:dyDescent="0.25">
      <c r="A177" s="112"/>
      <c r="B177" s="112"/>
      <c r="C177" s="112"/>
      <c r="D177" s="112"/>
    </row>
    <row r="178" spans="1:4" x14ac:dyDescent="0.25">
      <c r="A178" s="112"/>
      <c r="B178" s="112"/>
      <c r="C178" s="112"/>
      <c r="D178" s="112"/>
    </row>
    <row r="179" spans="1:4" x14ac:dyDescent="0.25">
      <c r="A179" s="112"/>
      <c r="B179" s="112"/>
      <c r="C179" s="112"/>
      <c r="D179" s="112"/>
    </row>
    <row r="180" spans="1:4" x14ac:dyDescent="0.25">
      <c r="A180" s="112"/>
      <c r="B180" s="112"/>
      <c r="C180" s="112"/>
      <c r="D180" s="112"/>
    </row>
    <row r="181" spans="1:4" x14ac:dyDescent="0.25">
      <c r="A181" s="112"/>
      <c r="B181" s="112"/>
      <c r="C181" s="112"/>
      <c r="D181" s="112"/>
    </row>
    <row r="182" spans="1:4" x14ac:dyDescent="0.25">
      <c r="A182" s="112"/>
      <c r="B182" s="112"/>
      <c r="C182" s="112"/>
      <c r="D182" s="112"/>
    </row>
    <row r="183" spans="1:4" x14ac:dyDescent="0.25">
      <c r="A183" s="112"/>
      <c r="B183" s="112"/>
      <c r="C183" s="112"/>
      <c r="D183" s="112"/>
    </row>
    <row r="184" spans="1:4" x14ac:dyDescent="0.25">
      <c r="A184" s="112"/>
      <c r="B184" s="112"/>
      <c r="C184" s="112"/>
      <c r="D184" s="112"/>
    </row>
    <row r="185" spans="1:4" x14ac:dyDescent="0.25">
      <c r="A185" s="112"/>
      <c r="B185" s="112"/>
      <c r="C185" s="112"/>
      <c r="D185" s="112"/>
    </row>
    <row r="186" spans="1:4" x14ac:dyDescent="0.25">
      <c r="A186" s="112"/>
      <c r="B186" s="112"/>
      <c r="C186" s="112"/>
      <c r="D186" s="112"/>
    </row>
    <row r="187" spans="1:4" x14ac:dyDescent="0.25">
      <c r="A187" s="112"/>
      <c r="B187" s="112"/>
      <c r="C187" s="112"/>
      <c r="D187" s="112"/>
    </row>
    <row r="188" spans="1:4" x14ac:dyDescent="0.25">
      <c r="A188" s="112"/>
      <c r="B188" s="112"/>
      <c r="C188" s="112"/>
      <c r="D188" s="112"/>
    </row>
    <row r="189" spans="1:4" x14ac:dyDescent="0.25">
      <c r="A189" s="112"/>
      <c r="B189" s="112"/>
      <c r="C189" s="112"/>
      <c r="D189" s="112"/>
    </row>
    <row r="190" spans="1:4" x14ac:dyDescent="0.25">
      <c r="A190" s="112"/>
      <c r="B190" s="112"/>
      <c r="C190" s="112"/>
      <c r="D190" s="112"/>
    </row>
    <row r="191" spans="1:4" x14ac:dyDescent="0.25">
      <c r="A191" s="112"/>
      <c r="B191" s="112"/>
      <c r="C191" s="112"/>
      <c r="D191" s="112"/>
    </row>
    <row r="192" spans="1:4" x14ac:dyDescent="0.25">
      <c r="A192" s="112"/>
      <c r="B192" s="112"/>
      <c r="C192" s="112"/>
      <c r="D192" s="112"/>
    </row>
    <row r="193" spans="1:4" x14ac:dyDescent="0.25">
      <c r="A193" s="112"/>
      <c r="B193" s="112"/>
      <c r="C193" s="112"/>
      <c r="D193" s="112"/>
    </row>
    <row r="194" spans="1:4" x14ac:dyDescent="0.25">
      <c r="A194" s="112"/>
      <c r="B194" s="112"/>
      <c r="C194" s="112"/>
      <c r="D194" s="112"/>
    </row>
    <row r="195" spans="1:4" x14ac:dyDescent="0.25">
      <c r="A195" s="112"/>
      <c r="B195" s="112"/>
      <c r="C195" s="112"/>
      <c r="D195" s="112"/>
    </row>
    <row r="196" spans="1:4" x14ac:dyDescent="0.25">
      <c r="A196" s="112"/>
      <c r="B196" s="112"/>
      <c r="C196" s="112"/>
      <c r="D196" s="112"/>
    </row>
    <row r="197" spans="1:4" x14ac:dyDescent="0.25">
      <c r="A197" s="112"/>
      <c r="B197" s="112"/>
      <c r="C197" s="112"/>
      <c r="D197" s="112"/>
    </row>
    <row r="198" spans="1:4" x14ac:dyDescent="0.25">
      <c r="A198" s="112"/>
      <c r="B198" s="112"/>
      <c r="C198" s="112"/>
      <c r="D198" s="112"/>
    </row>
    <row r="199" spans="1:4" x14ac:dyDescent="0.25">
      <c r="A199" s="112"/>
      <c r="B199" s="112"/>
      <c r="C199" s="112"/>
      <c r="D199" s="112"/>
    </row>
    <row r="200" spans="1:4" x14ac:dyDescent="0.25">
      <c r="A200" s="112"/>
      <c r="B200" s="112"/>
      <c r="C200" s="112"/>
      <c r="D200" s="112"/>
    </row>
    <row r="201" spans="1:4" x14ac:dyDescent="0.25">
      <c r="A201" s="112"/>
      <c r="B201" s="112"/>
      <c r="C201" s="112"/>
      <c r="D201" s="112"/>
    </row>
    <row r="202" spans="1:4" x14ac:dyDescent="0.25">
      <c r="A202" s="112"/>
      <c r="B202" s="112"/>
      <c r="C202" s="112"/>
      <c r="D202" s="112"/>
    </row>
    <row r="203" spans="1:4" x14ac:dyDescent="0.25">
      <c r="A203" s="112"/>
      <c r="B203" s="112"/>
      <c r="C203" s="112"/>
      <c r="D203" s="112"/>
    </row>
    <row r="204" spans="1:4" x14ac:dyDescent="0.25">
      <c r="A204" s="112"/>
      <c r="B204" s="112"/>
      <c r="C204" s="112"/>
      <c r="D204" s="112"/>
    </row>
    <row r="205" spans="1:4" x14ac:dyDescent="0.25">
      <c r="A205" s="112"/>
      <c r="B205" s="112"/>
      <c r="C205" s="112"/>
      <c r="D205" s="112"/>
    </row>
    <row r="206" spans="1:4" x14ac:dyDescent="0.25">
      <c r="A206" s="112"/>
      <c r="B206" s="112"/>
      <c r="C206" s="112"/>
      <c r="D206" s="112"/>
    </row>
    <row r="207" spans="1:4" x14ac:dyDescent="0.25">
      <c r="A207" s="112"/>
      <c r="B207" s="112"/>
      <c r="C207" s="112"/>
      <c r="D207" s="112"/>
    </row>
    <row r="208" spans="1:4" x14ac:dyDescent="0.25">
      <c r="A208" s="112"/>
      <c r="B208" s="112"/>
      <c r="C208" s="112"/>
      <c r="D208" s="112"/>
    </row>
    <row r="209" spans="1:4" x14ac:dyDescent="0.25">
      <c r="A209" s="112"/>
      <c r="B209" s="112"/>
      <c r="C209" s="112"/>
      <c r="D209" s="112"/>
    </row>
    <row r="210" spans="1:4" x14ac:dyDescent="0.25">
      <c r="A210" s="112"/>
      <c r="B210" s="112"/>
      <c r="C210" s="112"/>
      <c r="D210" s="112"/>
    </row>
    <row r="211" spans="1:4" x14ac:dyDescent="0.25">
      <c r="A211" s="112"/>
      <c r="B211" s="112"/>
      <c r="C211" s="112"/>
      <c r="D211" s="112"/>
    </row>
    <row r="212" spans="1:4" x14ac:dyDescent="0.25">
      <c r="A212" s="112"/>
      <c r="B212" s="112"/>
      <c r="C212" s="112"/>
      <c r="D212" s="112"/>
    </row>
    <row r="213" spans="1:4" x14ac:dyDescent="0.25">
      <c r="A213" s="112"/>
      <c r="B213" s="112"/>
      <c r="C213" s="112"/>
      <c r="D213" s="112"/>
    </row>
    <row r="214" spans="1:4" x14ac:dyDescent="0.25">
      <c r="A214" s="112"/>
      <c r="B214" s="112"/>
      <c r="C214" s="112"/>
      <c r="D214" s="112"/>
    </row>
    <row r="215" spans="1:4" x14ac:dyDescent="0.25">
      <c r="A215" s="112"/>
      <c r="B215" s="112"/>
      <c r="C215" s="112"/>
      <c r="D215" s="112"/>
    </row>
    <row r="216" spans="1:4" x14ac:dyDescent="0.25">
      <c r="A216" s="112"/>
      <c r="B216" s="112"/>
      <c r="C216" s="112"/>
      <c r="D216" s="112"/>
    </row>
    <row r="217" spans="1:4" x14ac:dyDescent="0.25">
      <c r="A217" s="112"/>
      <c r="B217" s="112"/>
      <c r="C217" s="112"/>
      <c r="D217" s="112"/>
    </row>
  </sheetData>
  <pageMargins left="0.511811024" right="0.511811024" top="0.78740157499999996" bottom="0.78740157499999996" header="0.31496062000000002" footer="0.31496062000000002"/>
  <pageSetup paperSize="9"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70F23CAB-D410-420C-B26B-0BBF1C6EBF0A}">
          <x14:formula1>
            <xm:f>'Lista suspensa'!$A$9:$A$11</xm:f>
          </x14:formula1>
          <xm:sqref>C98:D1048576 D44:D89 C1:C89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3A72B-C2C8-42AD-9C8F-6619800AB2F6}">
  <sheetPr codeName="Planilha7"/>
  <dimension ref="A2:F73"/>
  <sheetViews>
    <sheetView topLeftCell="A55" workbookViewId="0">
      <selection activeCell="A66" sqref="A66:XFD66"/>
    </sheetView>
  </sheetViews>
  <sheetFormatPr defaultColWidth="8.85546875" defaultRowHeight="15" x14ac:dyDescent="0.25"/>
  <cols>
    <col min="1" max="1" width="35.5703125" style="107" bestFit="1" customWidth="1"/>
    <col min="2" max="2" width="8.85546875" style="107"/>
    <col min="3" max="3" width="17.7109375" style="107" customWidth="1"/>
    <col min="4" max="4" width="17.7109375" style="107" bestFit="1" customWidth="1"/>
    <col min="5" max="5" width="8.85546875" style="107"/>
    <col min="6" max="6" width="22" style="107" customWidth="1"/>
    <col min="7" max="7" width="11.140625" style="107" bestFit="1" customWidth="1"/>
    <col min="8" max="8" width="12.7109375" style="107" bestFit="1" customWidth="1"/>
    <col min="9" max="9" width="16.7109375" style="107" bestFit="1" customWidth="1"/>
    <col min="10" max="10" width="8.85546875" style="107"/>
    <col min="11" max="11" width="13.5703125" style="107" customWidth="1"/>
    <col min="12" max="16384" width="8.85546875" style="107"/>
  </cols>
  <sheetData>
    <row r="2" spans="1:6" x14ac:dyDescent="0.25">
      <c r="A2" s="221" t="s">
        <v>450</v>
      </c>
      <c r="B2" s="221"/>
      <c r="C2" s="221"/>
    </row>
    <row r="3" spans="1:6" x14ac:dyDescent="0.25">
      <c r="A3" s="107" t="s">
        <v>266</v>
      </c>
      <c r="B3" s="107">
        <f>COUNTIF(Dados_TD!E:E,"Nacional")</f>
        <v>24</v>
      </c>
      <c r="C3" s="108">
        <v>1</v>
      </c>
    </row>
    <row r="4" spans="1:6" x14ac:dyDescent="0.25">
      <c r="A4" s="107" t="s">
        <v>451</v>
      </c>
      <c r="B4" s="107">
        <f>COUNTIF(Dados_TD!E:E,"Internacional")</f>
        <v>0</v>
      </c>
      <c r="C4" s="108">
        <v>0</v>
      </c>
    </row>
    <row r="5" spans="1:6" x14ac:dyDescent="0.25">
      <c r="B5" s="107">
        <f>SUM(B3:B4)</f>
        <v>24</v>
      </c>
      <c r="C5" s="108">
        <f>SUM(C3:C4)</f>
        <v>1</v>
      </c>
    </row>
    <row r="6" spans="1:6" x14ac:dyDescent="0.25">
      <c r="C6" s="108"/>
    </row>
    <row r="8" spans="1:6" x14ac:dyDescent="0.25">
      <c r="A8" s="221" t="s">
        <v>452</v>
      </c>
      <c r="B8" s="221"/>
      <c r="C8" s="221"/>
      <c r="F8" s="107" t="s">
        <v>453</v>
      </c>
    </row>
    <row r="9" spans="1:6" x14ac:dyDescent="0.25">
      <c r="A9" s="107" t="s">
        <v>454</v>
      </c>
      <c r="B9" s="107">
        <f>COUNTIF(Dados_TD!A:A,"Pessoa física")</f>
        <v>12</v>
      </c>
      <c r="C9" s="108">
        <f>$B9/$B$5</f>
        <v>0.5</v>
      </c>
    </row>
    <row r="10" spans="1:6" x14ac:dyDescent="0.25">
      <c r="A10" s="107" t="s">
        <v>455</v>
      </c>
      <c r="B10" s="107">
        <f>COUNTIF(Dados_TD!A:A,"Pessoa jurídica")</f>
        <v>12</v>
      </c>
      <c r="C10" s="108">
        <f>$B10/$B$5</f>
        <v>0.5</v>
      </c>
    </row>
    <row r="11" spans="1:6" x14ac:dyDescent="0.25">
      <c r="C11" s="108"/>
    </row>
    <row r="12" spans="1:6" x14ac:dyDescent="0.25">
      <c r="A12" s="221" t="s">
        <v>456</v>
      </c>
      <c r="B12" s="221"/>
      <c r="C12" s="221"/>
    </row>
    <row r="13" spans="1:6" x14ac:dyDescent="0.25">
      <c r="A13" s="161" t="s">
        <v>289</v>
      </c>
      <c r="B13" s="107">
        <f>COUNTIF(Dados_TD!B:B,"Profissional de saúde")</f>
        <v>6</v>
      </c>
      <c r="C13" s="108">
        <f>B13/$B$5</f>
        <v>0.25</v>
      </c>
    </row>
    <row r="14" spans="1:6" x14ac:dyDescent="0.25">
      <c r="A14" s="161" t="s">
        <v>457</v>
      </c>
      <c r="B14" s="107">
        <f>COUNTIF(Dados_TD!B:B,"Outros")</f>
        <v>2</v>
      </c>
      <c r="C14" s="108">
        <f>B14/$B$5</f>
        <v>8.3333333333333329E-2</v>
      </c>
    </row>
    <row r="15" spans="1:6" x14ac:dyDescent="0.25">
      <c r="A15" s="161" t="s">
        <v>458</v>
      </c>
      <c r="B15" s="107">
        <f>COUNTIF(Dados_TD!B:B,"Pesquisador ou membro da comunidade científica")</f>
        <v>0</v>
      </c>
      <c r="C15" s="108">
        <f t="shared" ref="C15:C21" si="0">B15/$B$5</f>
        <v>0</v>
      </c>
    </row>
    <row r="16" spans="1:6" x14ac:dyDescent="0.25">
      <c r="A16" s="161" t="s">
        <v>459</v>
      </c>
      <c r="B16" s="107">
        <f>COUNTIF(Dados_TD!B:B,"Cidadão ou consumidor")</f>
        <v>4</v>
      </c>
      <c r="C16" s="108">
        <f t="shared" si="0"/>
        <v>0.16666666666666666</v>
      </c>
    </row>
    <row r="17" spans="1:4" x14ac:dyDescent="0.25">
      <c r="A17" s="107" t="s">
        <v>460</v>
      </c>
      <c r="B17" s="107">
        <f>COUNTIF(Dados_TD!B:B,"Órgão ou entidade do poder público")</f>
        <v>0</v>
      </c>
      <c r="C17" s="108">
        <f t="shared" si="0"/>
        <v>0</v>
      </c>
    </row>
    <row r="18" spans="1:4" x14ac:dyDescent="0.25">
      <c r="A18" s="107" t="s">
        <v>461</v>
      </c>
      <c r="B18" s="107">
        <f>COUNTIF(Dados_TD!B:B,"Entidade de defesa do consumidor ou associação de pacientes")</f>
        <v>1</v>
      </c>
      <c r="C18" s="108">
        <f t="shared" si="0"/>
        <v>4.1666666666666664E-2</v>
      </c>
    </row>
    <row r="19" spans="1:4" x14ac:dyDescent="0.25">
      <c r="A19" s="107" t="s">
        <v>462</v>
      </c>
      <c r="B19" s="107">
        <f>COUNTIF(Dados_TD!B:B,"Conselho, sindicato ou associação de profissionais")</f>
        <v>0</v>
      </c>
      <c r="C19" s="108">
        <f t="shared" si="0"/>
        <v>0</v>
      </c>
    </row>
    <row r="20" spans="1:4" x14ac:dyDescent="0.25">
      <c r="A20" s="107" t="s">
        <v>463</v>
      </c>
      <c r="B20" s="107">
        <f>COUNTIF(Dados_TD!B:B,"Setor regulado: empresa ou entidade representativa")</f>
        <v>9</v>
      </c>
      <c r="C20" s="108">
        <f t="shared" si="0"/>
        <v>0.375</v>
      </c>
    </row>
    <row r="21" spans="1:4" x14ac:dyDescent="0.25">
      <c r="A21" s="107" t="s">
        <v>323</v>
      </c>
      <c r="B21" s="107">
        <f>COUNTIF(Dados_TD!B:B,"Outro")</f>
        <v>2</v>
      </c>
      <c r="C21" s="108">
        <f t="shared" si="0"/>
        <v>8.3333333333333329E-2</v>
      </c>
    </row>
    <row r="22" spans="1:4" x14ac:dyDescent="0.25">
      <c r="C22" s="108"/>
    </row>
    <row r="23" spans="1:4" x14ac:dyDescent="0.25">
      <c r="A23" s="221" t="s">
        <v>464</v>
      </c>
      <c r="B23" s="221"/>
      <c r="C23" s="221"/>
    </row>
    <row r="24" spans="1:4" x14ac:dyDescent="0.25">
      <c r="A24" s="107" t="s">
        <v>40</v>
      </c>
      <c r="B24" s="107">
        <f>COUNTIF(Dados_TD!F:F,"Empresa")</f>
        <v>6</v>
      </c>
      <c r="C24" s="108">
        <f>B24/$B$26</f>
        <v>0.66666666666666663</v>
      </c>
    </row>
    <row r="25" spans="1:4" x14ac:dyDescent="0.25">
      <c r="A25" s="107" t="s">
        <v>18</v>
      </c>
      <c r="B25" s="107">
        <f>COUNTIF(Dados_TD!F:F,"Entidade representativa do setor regulado")</f>
        <v>3</v>
      </c>
      <c r="C25" s="108">
        <f>B25/$B$26</f>
        <v>0.33333333333333331</v>
      </c>
    </row>
    <row r="26" spans="1:4" x14ac:dyDescent="0.25">
      <c r="B26" s="107">
        <f>SUM(B24:B25)</f>
        <v>9</v>
      </c>
      <c r="C26" s="108"/>
    </row>
    <row r="28" spans="1:4" x14ac:dyDescent="0.25">
      <c r="A28" s="221" t="s">
        <v>465</v>
      </c>
      <c r="B28" s="221"/>
      <c r="C28" s="221"/>
      <c r="D28" s="221"/>
    </row>
    <row r="29" spans="1:4" x14ac:dyDescent="0.25">
      <c r="B29" s="107" t="s">
        <v>1</v>
      </c>
      <c r="C29" s="107" t="s">
        <v>55</v>
      </c>
      <c r="D29" s="107" t="s">
        <v>304</v>
      </c>
    </row>
    <row r="30" spans="1:4" x14ac:dyDescent="0.25">
      <c r="A30" s="107" t="s">
        <v>270</v>
      </c>
      <c r="B30" s="107">
        <f>COUNTIF(Dados_TD!C:C,"Sim")</f>
        <v>14</v>
      </c>
      <c r="C30" s="107">
        <f>SUM(B$42:B$45)</f>
        <v>9</v>
      </c>
      <c r="D30" s="107">
        <f>SUM(B$37:B$41)</f>
        <v>5</v>
      </c>
    </row>
    <row r="31" spans="1:4" x14ac:dyDescent="0.25">
      <c r="A31" s="107" t="s">
        <v>311</v>
      </c>
      <c r="B31" s="107">
        <f>COUNTIF(Dados_TD!C:C,"Tenho outra opinião")</f>
        <v>1</v>
      </c>
      <c r="C31" s="107">
        <f>SUM(C$42:C$45)</f>
        <v>1</v>
      </c>
      <c r="D31" s="107">
        <f>SUM(C$37:C$41)</f>
        <v>0</v>
      </c>
    </row>
    <row r="32" spans="1:4" x14ac:dyDescent="0.25">
      <c r="A32" s="107" t="s">
        <v>428</v>
      </c>
      <c r="B32" s="107">
        <f>COUNTIF(Dados_TD!$C:$C,"Não responderam")</f>
        <v>9</v>
      </c>
      <c r="C32" s="107">
        <f>SUM(D$42:D$45)</f>
        <v>2</v>
      </c>
      <c r="D32" s="107">
        <f>SUM(D$37:D$41)</f>
        <v>7</v>
      </c>
    </row>
    <row r="35" spans="1:6" x14ac:dyDescent="0.25">
      <c r="A35" s="221" t="s">
        <v>466</v>
      </c>
      <c r="B35" s="221"/>
      <c r="C35" s="221"/>
      <c r="D35" s="221"/>
    </row>
    <row r="36" spans="1:6" x14ac:dyDescent="0.25">
      <c r="B36" s="109" t="s">
        <v>270</v>
      </c>
      <c r="C36" s="109" t="s">
        <v>311</v>
      </c>
      <c r="D36" s="109" t="s">
        <v>428</v>
      </c>
    </row>
    <row r="37" spans="1:6" x14ac:dyDescent="0.25">
      <c r="A37" s="107" t="s">
        <v>323</v>
      </c>
      <c r="B37" s="107">
        <f>COUNTIFS(Dados_TD!C:C,'Dados Dash'!$A$30,Dados_TD!B:B,"Outro")</f>
        <v>1</v>
      </c>
      <c r="C37" s="107">
        <f>COUNTIFS(Dados_TD!C:C,'Dados Dash'!$A$31,Dados_TD!B:B,"Outro")</f>
        <v>0</v>
      </c>
      <c r="D37" s="107">
        <f>COUNTIFS(Dados_TD!$C:$C,'Dados Dash'!$A$32,Dados_TD!$B:$B,"Outro")</f>
        <v>1</v>
      </c>
    </row>
    <row r="38" spans="1:6" x14ac:dyDescent="0.25">
      <c r="A38" s="107" t="s">
        <v>463</v>
      </c>
      <c r="B38" s="107">
        <f>COUNTIFS(Dados_TD!C:C,'Dados Dash'!$A$30,Dados_TD!B:B,"Setor regulado: empresa ou entidade representativa")</f>
        <v>4</v>
      </c>
      <c r="C38" s="107">
        <f>COUNTIFS(Dados_TD!C:C,'Dados Dash'!$A$31,Dados_TD!B:B,"Setor regulado: empresa ou entidade representativa")</f>
        <v>0</v>
      </c>
      <c r="D38" s="107">
        <f>COUNTIFS(Dados_TD!$C:$C,'Dados Dash'!$A$32,Dados_TD!$B:$B,"Setor regulado: empresa ou entidade representativa")</f>
        <v>5</v>
      </c>
      <c r="F38" s="107" t="s">
        <v>305</v>
      </c>
    </row>
    <row r="39" spans="1:6" x14ac:dyDescent="0.25">
      <c r="A39" s="107" t="s">
        <v>462</v>
      </c>
      <c r="B39" s="107">
        <f>COUNTIFS(Dados_TD!C:C,'Dados Dash'!$A$30,Dados_TD!B:B,"Conselho, sindicato ou associação de profissionais")</f>
        <v>0</v>
      </c>
      <c r="C39" s="107">
        <f>COUNTIFS(Dados_TD!C:C,'Dados Dash'!$A$31,Dados_TD!B:B,"Conselho, sindicato ou associação de profissionais")</f>
        <v>0</v>
      </c>
      <c r="D39" s="107">
        <f>COUNTIFS(Dados_TD!$C:$C,'Dados Dash'!$A$32,Dados_TD!$B:$B,"Conselho, sindicato ou associação de profissionais")</f>
        <v>0</v>
      </c>
      <c r="F39" s="107" t="s">
        <v>467</v>
      </c>
    </row>
    <row r="40" spans="1:6" x14ac:dyDescent="0.25">
      <c r="A40" s="107" t="s">
        <v>461</v>
      </c>
      <c r="B40" s="107">
        <f>COUNTIFS(Dados_TD!C:C,'Dados Dash'!$A$30,Dados_TD!B:B,"Entidade de defesa do consumidor ou associação de pacientes")</f>
        <v>0</v>
      </c>
      <c r="C40" s="107">
        <f>COUNTIFS(Dados_TD!C:C,'Dados Dash'!$A$31,Dados_TD!B:B,"Entidade de defesa do consumidor ou associação de pacientes")</f>
        <v>0</v>
      </c>
      <c r="D40" s="107">
        <f>COUNTIFS(Dados_TD!$C:$C,'Dados Dash'!$A$32,Dados_TD!$B:$B,"Entidade de defesa do consumidor ou associação de pacientes")</f>
        <v>1</v>
      </c>
      <c r="F40" s="107" t="s">
        <v>336</v>
      </c>
    </row>
    <row r="41" spans="1:6" x14ac:dyDescent="0.25">
      <c r="A41" s="107" t="s">
        <v>460</v>
      </c>
      <c r="B41" s="107">
        <f>COUNTIFS(Dados_TD!C:C,'Dados Dash'!$A$30,Dados_TD!B:B,"Órgão ou entidade do poder público")</f>
        <v>0</v>
      </c>
      <c r="C41" s="107">
        <f>COUNTIFS(Dados_TD!C:C,'Dados Dash'!$A$31,Dados_TD!B:B,"Órgão ou entidade do poder público")</f>
        <v>0</v>
      </c>
      <c r="D41" s="107">
        <f>COUNTIFS(Dados_TD!$C:$C,'Dados Dash'!$A$32,Dados_TD!$B:$B,"Órgão ou entidade do poder público")</f>
        <v>0</v>
      </c>
      <c r="F41" s="107" t="s">
        <v>468</v>
      </c>
    </row>
    <row r="42" spans="1:6" x14ac:dyDescent="0.25">
      <c r="A42" s="161" t="s">
        <v>459</v>
      </c>
      <c r="B42" s="107">
        <f>COUNTIFS(Dados_TD!C:C,'Dados Dash'!$A$30,Dados_TD!B:B,"Cidadão ou consumidor")</f>
        <v>2</v>
      </c>
      <c r="C42" s="107">
        <f>COUNTIFS(Dados_TD!C:C,'Dados Dash'!$A$31,Dados_TD!B:B,"Cidadão ou consumidor")</f>
        <v>0</v>
      </c>
      <c r="D42" s="107">
        <f>COUNTIFS(Dados_TD!$C:$C,'Dados Dash'!$A$32,Dados_TD!$B:$B,"Cidadão ou consumidor")</f>
        <v>2</v>
      </c>
      <c r="F42" s="107" t="s">
        <v>278</v>
      </c>
    </row>
    <row r="43" spans="1:6" x14ac:dyDescent="0.25">
      <c r="A43" s="161" t="s">
        <v>458</v>
      </c>
      <c r="B43" s="107">
        <f>COUNTIFS(Dados_TD!C:C,'Dados Dash'!$A$30,Dados_TD!B:B,"Pesquisador ou membro da comunidade científica")</f>
        <v>0</v>
      </c>
      <c r="C43" s="107">
        <f>COUNTIFS(Dados_TD!C:C,'Dados Dash'!$A$31,Dados_TD!B:B,"Pesquisador ou membro da comunidade científica")</f>
        <v>0</v>
      </c>
      <c r="D43" s="107">
        <f>COUNTIFS(Dados_TD!$C:$C,'Dados Dash'!$A$32,Dados_TD!$B:$B,"Pesquisador ou membro da comunidade científica")</f>
        <v>0</v>
      </c>
      <c r="F43" s="107" t="s">
        <v>469</v>
      </c>
    </row>
    <row r="44" spans="1:6" x14ac:dyDescent="0.25">
      <c r="A44" s="161" t="s">
        <v>457</v>
      </c>
      <c r="B44" s="107">
        <f>COUNTIFS(Dados_TD!C:C,'Dados Dash'!$A$30,Dados_TD!B:B,"Outros")</f>
        <v>2</v>
      </c>
      <c r="C44" s="107">
        <f>COUNTIFS(Dados_TD!C:C,'Dados Dash'!$A$31,Dados_TD!B:B,"Outros")</f>
        <v>0</v>
      </c>
      <c r="D44" s="107">
        <f>COUNTIFS(Dados_TD!$C:$C,'Dados Dash'!$A$32,Dados_TD!$B:$B,"Outros")</f>
        <v>0</v>
      </c>
      <c r="F44" s="107" t="s">
        <v>470</v>
      </c>
    </row>
    <row r="45" spans="1:6" x14ac:dyDescent="0.25">
      <c r="A45" s="161" t="s">
        <v>289</v>
      </c>
      <c r="B45" s="107">
        <f>COUNTIFS(Dados_TD!C:C,'Dados Dash'!$A$30,Dados_TD!B:B,"Profissional de saúde")</f>
        <v>5</v>
      </c>
      <c r="C45" s="107">
        <f>COUNTIFS(Dados_TD!C:C,'Dados Dash'!$A$31,Dados_TD!B:B,"Profissional de saúde")</f>
        <v>1</v>
      </c>
      <c r="D45" s="107">
        <f>COUNTIFS(Dados_TD!$C:$C,'Dados Dash'!$A$32,Dados_TD!$B:$B,"Profissional de saúde")</f>
        <v>0</v>
      </c>
    </row>
    <row r="48" spans="1:6" x14ac:dyDescent="0.25">
      <c r="A48" s="221" t="s">
        <v>471</v>
      </c>
      <c r="B48" s="221"/>
      <c r="C48" s="221"/>
      <c r="D48" s="221"/>
    </row>
    <row r="49" spans="1:4" x14ac:dyDescent="0.25">
      <c r="A49" s="107" t="s">
        <v>472</v>
      </c>
      <c r="B49" s="107" t="s">
        <v>1</v>
      </c>
      <c r="C49" s="107" t="s">
        <v>55</v>
      </c>
      <c r="D49" s="107" t="s">
        <v>304</v>
      </c>
    </row>
    <row r="50" spans="1:4" x14ac:dyDescent="0.25">
      <c r="A50" s="107" t="s">
        <v>279</v>
      </c>
      <c r="B50" s="107">
        <f>COUNTIF(Dados_TD!D:D,"Positivos")</f>
        <v>15</v>
      </c>
      <c r="C50" s="107">
        <f>SUM(B64:B67)</f>
        <v>7</v>
      </c>
      <c r="D50" s="107">
        <f>SUM(B59:B63)</f>
        <v>8</v>
      </c>
    </row>
    <row r="51" spans="1:4" x14ac:dyDescent="0.25">
      <c r="A51" s="107" t="s">
        <v>273</v>
      </c>
      <c r="B51" s="107">
        <f>COUNTIF(Dados_TD!D:D,"Negativos")</f>
        <v>2</v>
      </c>
      <c r="C51" s="107">
        <f>SUM(C64:C67)</f>
        <v>1</v>
      </c>
      <c r="D51" s="107">
        <f>SUM(C59:C63)</f>
        <v>1</v>
      </c>
    </row>
    <row r="52" spans="1:4" x14ac:dyDescent="0.25">
      <c r="A52" s="107" t="s">
        <v>473</v>
      </c>
      <c r="B52" s="107">
        <f>COUNTIF(Dados_TD!D:D,"Positivos e Negativos")</f>
        <v>7</v>
      </c>
      <c r="C52" s="107">
        <f>SUM(D64:D67)</f>
        <v>4</v>
      </c>
      <c r="D52" s="107">
        <f>SUM(D59:D63)</f>
        <v>3</v>
      </c>
    </row>
    <row r="57" spans="1:4" x14ac:dyDescent="0.25">
      <c r="A57" s="221" t="s">
        <v>474</v>
      </c>
      <c r="B57" s="221"/>
      <c r="C57" s="221"/>
      <c r="D57" s="221"/>
    </row>
    <row r="58" spans="1:4" x14ac:dyDescent="0.25">
      <c r="B58" s="107" t="s">
        <v>279</v>
      </c>
      <c r="C58" s="109" t="s">
        <v>273</v>
      </c>
      <c r="D58" s="107" t="s">
        <v>473</v>
      </c>
    </row>
    <row r="59" spans="1:4" x14ac:dyDescent="0.25">
      <c r="A59" s="107" t="s">
        <v>323</v>
      </c>
      <c r="B59" s="107">
        <f>COUNTIFS(Dados_TD!$B:$B,"Outro",Dados_TD!D:D,'Dados Dash'!$A$50)</f>
        <v>1</v>
      </c>
      <c r="C59" s="107">
        <f>COUNTIFS(Dados_TD!$B:$B,"Outro",Dados_TD!D:D,'Dados Dash'!$A$51)</f>
        <v>1</v>
      </c>
      <c r="D59" s="107">
        <f>COUNTIFS(Dados_TD!$B:$B,"Outro",Dados_TD!D:D,'Dados Dash'!$A$52)</f>
        <v>0</v>
      </c>
    </row>
    <row r="60" spans="1:4" x14ac:dyDescent="0.25">
      <c r="A60" s="107" t="s">
        <v>463</v>
      </c>
      <c r="B60" s="107">
        <f>COUNTIFS(Dados_TD!$B:$B,"Setor regulado: empresa ou entidade representativa",Dados_TD!D:D,'Dados Dash'!$A$50)</f>
        <v>7</v>
      </c>
      <c r="C60" s="107">
        <f>COUNTIFS(Dados_TD!$B:$B,"Setor regulado: empresa ou entidade representativa",Dados_TD!D:D,'Dados Dash'!$A$51)</f>
        <v>0</v>
      </c>
      <c r="D60" s="107">
        <f>COUNTIFS(Dados_TD!$B:$B,"Setor regulado: empresa ou entidade representativa",Dados_TD!D:D,'Dados Dash'!$A$52)</f>
        <v>2</v>
      </c>
    </row>
    <row r="61" spans="1:4" x14ac:dyDescent="0.25">
      <c r="A61" s="107" t="s">
        <v>462</v>
      </c>
      <c r="B61" s="107">
        <f>COUNTIFS(Dados_TD!$B:$B,"Conselho, sindicato ou associação de profissionais",Dados_TD!D:D,'Dados Dash'!$A$50)</f>
        <v>0</v>
      </c>
      <c r="C61" s="107">
        <f>COUNTIFS(Dados_TD!$B:$B,"Conselho, sindicato ou associação de profissionais",Dados_TD!D:D,'Dados Dash'!$A$51)</f>
        <v>0</v>
      </c>
      <c r="D61" s="107">
        <f>COUNTIFS(Dados_TD!$B:$B,"Conselho, sindicato ou associação de profissionais",Dados_TD!D:D,'Dados Dash'!$A$52)</f>
        <v>0</v>
      </c>
    </row>
    <row r="62" spans="1:4" x14ac:dyDescent="0.25">
      <c r="A62" s="107" t="s">
        <v>461</v>
      </c>
      <c r="B62" s="107">
        <f>COUNTIFS(Dados_TD!$B:$B,"Entidade de defesa do consumidor ou associação de pacientes",Dados_TD!D:D,'Dados Dash'!$A$50)</f>
        <v>0</v>
      </c>
      <c r="C62" s="107">
        <f>COUNTIFS(Dados_TD!$B:$B,"Entidade de defesa do consumidor ou associação de pacientes",Dados_TD!D:D,'Dados Dash'!$A$51)</f>
        <v>0</v>
      </c>
      <c r="D62" s="107">
        <f>COUNTIFS(Dados_TD!$B:$B,"Entidade de defesa do consumidor ou associação de pacientes",Dados_TD!D:D,'Dados Dash'!$A$52)</f>
        <v>1</v>
      </c>
    </row>
    <row r="63" spans="1:4" x14ac:dyDescent="0.25">
      <c r="A63" s="107" t="s">
        <v>460</v>
      </c>
      <c r="B63" s="107">
        <f>COUNTIFS(Dados_TD!$B:$B,"Órgão ou entidade do poder público",Dados_TD!D:D,'Dados Dash'!$A$50)</f>
        <v>0</v>
      </c>
      <c r="C63" s="107">
        <f>COUNTIFS(Dados_TD!$B:$B,"Órgão ou entidade do poder público",Dados_TD!D:D,'Dados Dash'!$A$51)</f>
        <v>0</v>
      </c>
      <c r="D63" s="107">
        <f>COUNTIFS(Dados_TD!$B:$B,"Órgão ou entidade do poder público",Dados_TD!D:D,'Dados Dash'!$A$52)</f>
        <v>0</v>
      </c>
    </row>
    <row r="64" spans="1:4" x14ac:dyDescent="0.25">
      <c r="A64" s="161" t="s">
        <v>459</v>
      </c>
      <c r="B64" s="107">
        <f>COUNTIFS(Dados_TD!$B:$B,"Cidadão ou consumidor",Dados_TD!D:D,'Dados Dash'!$A$50)</f>
        <v>2</v>
      </c>
      <c r="C64" s="107">
        <f>COUNTIFS(Dados_TD!$B:$B,"Cidadão ou consumidor",Dados_TD!D:D,'Dados Dash'!$A$51)</f>
        <v>0</v>
      </c>
      <c r="D64" s="107">
        <f>COUNTIFS(Dados_TD!$B:$B,"Cidadão ou consumidor",Dados_TD!D:D,'Dados Dash'!$A$52)</f>
        <v>2</v>
      </c>
    </row>
    <row r="65" spans="1:4" x14ac:dyDescent="0.25">
      <c r="A65" s="161" t="s">
        <v>458</v>
      </c>
      <c r="B65" s="107">
        <f>COUNTIFS(Dados_TD!$B:$B,"Pesquisador ou membro da comunidade científica",Dados_TD!D:D,'Dados Dash'!$A$50)</f>
        <v>0</v>
      </c>
      <c r="C65" s="107">
        <f>COUNTIFS(Dados_TD!$B:$B,"Pesquisador ou membro da comunidade científica",Dados_TD!D:D,'Dados Dash'!$A$51)</f>
        <v>0</v>
      </c>
      <c r="D65" s="107">
        <f>COUNTIFS(Dados_TD!$B:$B,"Pesquisador ou membro da comunidade científica",Dados_TD!D:D,'Dados Dash'!$A$52)</f>
        <v>0</v>
      </c>
    </row>
    <row r="66" spans="1:4" x14ac:dyDescent="0.25">
      <c r="A66" s="161" t="s">
        <v>457</v>
      </c>
      <c r="B66" s="107">
        <f>COUNTIFS(Dados_TD!$B:$B,"Outros",Dados_TD!D:D,'Dados Dash'!$A$50)</f>
        <v>1</v>
      </c>
      <c r="C66" s="107">
        <f>COUNTIFS(Dados_TD!$B:$B,"Outros",Dados_TD!D:D,'Dados Dash'!$A$51)</f>
        <v>1</v>
      </c>
      <c r="D66" s="107">
        <f>COUNTIFS(Dados_TD!$B:$B,"Outros",Dados_TD!D:D,'Dados Dash'!$A$52)</f>
        <v>0</v>
      </c>
    </row>
    <row r="67" spans="1:4" x14ac:dyDescent="0.25">
      <c r="A67" s="161" t="s">
        <v>289</v>
      </c>
      <c r="B67" s="107">
        <f>COUNTIFS(Dados_TD!$B:$B,"Profissional de saúde",Dados_TD!D:D,'Dados Dash'!$A$50)</f>
        <v>4</v>
      </c>
      <c r="C67" s="107">
        <f>COUNTIFS(Dados_TD!$B:$B,"Profissional de saúde",Dados_TD!D:D,'Dados Dash'!$A$51)</f>
        <v>0</v>
      </c>
      <c r="D67" s="107">
        <f>COUNTIFS(Dados_TD!$B:$B,"Profissional de saúde",Dados_TD!D:D,'Dados Dash'!$A$52)</f>
        <v>2</v>
      </c>
    </row>
    <row r="70" spans="1:4" x14ac:dyDescent="0.25">
      <c r="A70" s="107" t="s">
        <v>475</v>
      </c>
    </row>
    <row r="71" spans="1:4" x14ac:dyDescent="0.25">
      <c r="A71" s="107" t="s">
        <v>476</v>
      </c>
    </row>
    <row r="72" spans="1:4" x14ac:dyDescent="0.25">
      <c r="A72" s="107" t="s">
        <v>477</v>
      </c>
    </row>
    <row r="73" spans="1:4" x14ac:dyDescent="0.25">
      <c r="A73" s="107" t="s">
        <v>478</v>
      </c>
    </row>
  </sheetData>
  <mergeCells count="8">
    <mergeCell ref="A28:D28"/>
    <mergeCell ref="A48:D48"/>
    <mergeCell ref="A35:D35"/>
    <mergeCell ref="A57:D57"/>
    <mergeCell ref="A2:C2"/>
    <mergeCell ref="A8:C8"/>
    <mergeCell ref="A12:C12"/>
    <mergeCell ref="A23:C23"/>
  </mergeCells>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829F4-E48D-4E8D-AEED-640D54CCD03F}">
  <sheetPr codeName="Planilha8"/>
  <dimension ref="A2:A11"/>
  <sheetViews>
    <sheetView zoomScale="110" zoomScaleNormal="110" workbookViewId="0">
      <selection activeCell="D12" sqref="D12"/>
    </sheetView>
  </sheetViews>
  <sheetFormatPr defaultRowHeight="12.75" x14ac:dyDescent="0.2"/>
  <cols>
    <col min="1" max="1" width="38.85546875" bestFit="1" customWidth="1"/>
  </cols>
  <sheetData>
    <row r="2" spans="1:1" x14ac:dyDescent="0.2">
      <c r="A2" t="s">
        <v>13</v>
      </c>
    </row>
    <row r="3" spans="1:1" x14ac:dyDescent="0.2">
      <c r="A3" t="s">
        <v>50</v>
      </c>
    </row>
    <row r="4" spans="1:1" x14ac:dyDescent="0.2">
      <c r="A4" t="s">
        <v>479</v>
      </c>
    </row>
    <row r="5" spans="1:1" x14ac:dyDescent="0.2">
      <c r="A5" t="s">
        <v>27</v>
      </c>
    </row>
    <row r="8" spans="1:1" x14ac:dyDescent="0.2">
      <c r="A8" t="s">
        <v>480</v>
      </c>
    </row>
    <row r="9" spans="1:1" x14ac:dyDescent="0.2">
      <c r="A9" t="s">
        <v>270</v>
      </c>
    </row>
    <row r="10" spans="1:1" x14ac:dyDescent="0.2">
      <c r="A10" t="s">
        <v>311</v>
      </c>
    </row>
    <row r="11" spans="1:1" x14ac:dyDescent="0.2">
      <c r="A11" t="s">
        <v>428</v>
      </c>
    </row>
  </sheetData>
  <pageMargins left="0.511811024" right="0.511811024" top="0.78740157499999996" bottom="0.78740157499999996" header="0.31496062000000002" footer="0.31496062000000002"/>
  <pageSetup paperSize="9" orientation="portrait"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A386-CB5C-41D5-96F1-CCC4AD5628BA}">
  <sheetPr codeName="Planilha5"/>
  <dimension ref="A1"/>
  <sheetViews>
    <sheetView topLeftCell="A13" workbookViewId="0">
      <selection activeCell="N18" sqref="N18"/>
    </sheetView>
  </sheetViews>
  <sheetFormatPr defaultRowHeight="12.75" x14ac:dyDescent="0.2"/>
  <sheetData/>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EA23B54B4C11D478B02E3F24C9EDF15" ma:contentTypeVersion="29" ma:contentTypeDescription="Crie um novo documento." ma:contentTypeScope="" ma:versionID="136e3990d7562873f6533e50bea84146">
  <xsd:schema xmlns:xsd="http://www.w3.org/2001/XMLSchema" xmlns:xs="http://www.w3.org/2001/XMLSchema" xmlns:p="http://schemas.microsoft.com/office/2006/metadata/properties" xmlns:ns2="3358cef2-5e33-4382-9f34-ebdf29ebf261" xmlns:ns3="1b481078-05fd-4425-adfc-5f858dcaa140" targetNamespace="http://schemas.microsoft.com/office/2006/metadata/properties" ma:root="true" ma:fieldsID="521ae5b36496d2748eb153d8e1b4c6bc" ns2:_="" ns3:_="">
    <xsd:import namespace="3358cef2-5e33-4382-9f34-ebdf29ebf261"/>
    <xsd:import namespace="1b481078-05fd-4425-adfc-5f858dcaa14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SearchProperties" minOccurs="0"/>
                <xsd:element ref="ns3:_x00c1_reaRespons_x00e1_vel" minOccurs="0"/>
                <xsd:element ref="ns3:Disp_x002e_AIR" minOccurs="0"/>
                <xsd:element ref="ns3:Disp_x002e_CP" minOccurs="0"/>
                <xsd:element ref="ns3:Disp_x002e_ARR" minOccurs="0"/>
                <xsd:element ref="ns3:N_x00ba_ProcessoSEI" minOccurs="0"/>
                <xsd:element ref="ns3:DatadeCria_x00e7__x00e3_o" minOccurs="0"/>
                <xsd:element ref="ns3:Coordena_x00e7__x00f5_esenvolvida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58cef2-5e33-4382-9f34-ebdf29ebf261" elementFormDefault="qualified">
    <xsd:import namespace="http://schemas.microsoft.com/office/2006/documentManagement/types"/>
    <xsd:import namespace="http://schemas.microsoft.com/office/infopath/2007/PartnerControls"/>
    <xsd:element name="SharedWithUsers" ma:index="8" nillable="true" ma:displayName="Compartilhado com"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description="" ma:internalName="SharedWithDetails" ma:readOnly="true">
      <xsd:simpleType>
        <xsd:restriction base="dms:Note">
          <xsd:maxLength value="255"/>
        </xsd:restriction>
      </xsd:simpleType>
    </xsd:element>
    <xsd:element name="TaxCatchAll" ma:index="23" nillable="true" ma:displayName="Taxonomy Catch All Column" ma:hidden="true" ma:list="{76d5522c-33e0-42c0-94b7-dcb2cd0afda0}" ma:internalName="TaxCatchAll" ma:showField="CatchAllData" ma:web="3358cef2-5e33-4382-9f34-ebdf29ebf26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b481078-05fd-4425-adfc-5f858dcaa14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66cf037f-5c90-4cca-86a9-c389e6aaa23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c1_reaRespons_x00e1_vel" ma:index="25" nillable="true" ma:displayName="Área Responsável" ma:format="Dropdown" ma:internalName="_x00c1_reaRespons_x00e1_vel">
      <xsd:simpleType>
        <xsd:restriction base="dms:Text">
          <xsd:maxLength value="255"/>
        </xsd:restriction>
      </xsd:simpleType>
    </xsd:element>
    <xsd:element name="Disp_x002e_AIR" ma:index="26" nillable="true" ma:displayName="Disp. AIR" ma:default="0" ma:description="Dispensa de AIR" ma:format="Dropdown" ma:internalName="Disp_x002e_AIR">
      <xsd:simpleType>
        <xsd:restriction base="dms:Boolean"/>
      </xsd:simpleType>
    </xsd:element>
    <xsd:element name="Disp_x002e_CP" ma:index="27" nillable="true" ma:displayName="Disp. CP" ma:default="0" ma:description="Dispensa de CP ?" ma:format="Dropdown" ma:internalName="Disp_x002e_CP">
      <xsd:simpleType>
        <xsd:restriction base="dms:Boolean"/>
      </xsd:simpleType>
    </xsd:element>
    <xsd:element name="Disp_x002e_ARR" ma:index="28" nillable="true" ma:displayName="Disp. ARR" ma:default="0" ma:description="Dispensa de ARR ?" ma:format="Dropdown" ma:internalName="Disp_x002e_ARR">
      <xsd:simpleType>
        <xsd:restriction base="dms:Boolean"/>
      </xsd:simpleType>
    </xsd:element>
    <xsd:element name="N_x00ba_ProcessoSEI" ma:index="29" nillable="true" ma:displayName="Nº Processo SEI" ma:format="Dropdown" ma:internalName="N_x00ba_ProcessoSEI">
      <xsd:simpleType>
        <xsd:restriction base="dms:Text">
          <xsd:maxLength value="255"/>
        </xsd:restriction>
      </xsd:simpleType>
    </xsd:element>
    <xsd:element name="DatadeCria_x00e7__x00e3_o" ma:index="30" nillable="true" ma:displayName="Data de Criação" ma:description="Data de criação da avaliação" ma:format="DateOnly" ma:internalName="DatadeCria_x00e7__x00e3_o">
      <xsd:simpleType>
        <xsd:restriction base="dms:DateTime"/>
      </xsd:simpleType>
    </xsd:element>
    <xsd:element name="Coordena_x00e7__x00f5_esenvolvidas" ma:index="31" nillable="true" ma:displayName="Coordenações envolvidas" ma:description="Selecionar as Coordenações" ma:format="Dropdown" ma:internalName="Coordena_x00e7__x00f5_esenvolvidas">
      <xsd:complexType>
        <xsd:complexContent>
          <xsd:extension base="dms:MultiChoice">
            <xsd:sequence>
              <xsd:element name="Value" maxOccurs="unbounded" minOccurs="0" nillable="true">
                <xsd:simpleType>
                  <xsd:restriction base="dms:Choice">
                    <xsd:enumeration value="CPROR"/>
                    <xsd:enumeration value="CMARR"/>
                    <xsd:enumeration value="COAIR"/>
                    <xsd:enumeration value="ASREG"/>
                  </xsd:restriction>
                </xsd:simpleType>
              </xsd:element>
            </xsd:sequence>
          </xsd:extension>
        </xsd:complexContent>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358cef2-5e33-4382-9f34-ebdf29ebf261" xsi:nil="true"/>
    <lcf76f155ced4ddcb4097134ff3c332f xmlns="1b481078-05fd-4425-adfc-5f858dcaa140">
      <Terms xmlns="http://schemas.microsoft.com/office/infopath/2007/PartnerControls"/>
    </lcf76f155ced4ddcb4097134ff3c332f>
    <_x00c1_reaRespons_x00e1_vel xmlns="1b481078-05fd-4425-adfc-5f858dcaa140" xsi:nil="true"/>
    <Coordena_x00e7__x00f5_esenvolvidas xmlns="1b481078-05fd-4425-adfc-5f858dcaa140" xsi:nil="true"/>
    <Disp_x002e_ARR xmlns="1b481078-05fd-4425-adfc-5f858dcaa140">false</Disp_x002e_ARR>
    <DatadeCria_x00e7__x00e3_o xmlns="1b481078-05fd-4425-adfc-5f858dcaa140" xsi:nil="true"/>
    <Disp_x002e_CP xmlns="1b481078-05fd-4425-adfc-5f858dcaa140">false</Disp_x002e_CP>
    <Disp_x002e_AIR xmlns="1b481078-05fd-4425-adfc-5f858dcaa140">false</Disp_x002e_AIR>
    <N_x00ba_ProcessoSEI xmlns="1b481078-05fd-4425-adfc-5f858dcaa140" xsi:nil="true"/>
  </documentManagement>
</p:properties>
</file>

<file path=customXml/itemProps1.xml><?xml version="1.0" encoding="utf-8"?>
<ds:datastoreItem xmlns:ds="http://schemas.openxmlformats.org/officeDocument/2006/customXml" ds:itemID="{0B632ACC-9A9D-42BD-9661-CD870B98433D}">
  <ds:schemaRefs>
    <ds:schemaRef ds:uri="http://schemas.microsoft.com/sharepoint/v3/contenttype/forms"/>
  </ds:schemaRefs>
</ds:datastoreItem>
</file>

<file path=customXml/itemProps2.xml><?xml version="1.0" encoding="utf-8"?>
<ds:datastoreItem xmlns:ds="http://schemas.openxmlformats.org/officeDocument/2006/customXml" ds:itemID="{3612AEEB-C57B-4FE4-823B-71D010A3AB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58cef2-5e33-4382-9f34-ebdf29ebf261"/>
    <ds:schemaRef ds:uri="1b481078-05fd-4425-adfc-5f858dcaa1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E2A961-F94D-4D61-8586-A4CC423FEFA1}">
  <ds:schemaRefs>
    <ds:schemaRef ds:uri="http://schemas.microsoft.com/office/2006/metadata/properties"/>
    <ds:schemaRef ds:uri="http://schemas.microsoft.com/office/infopath/2007/PartnerControls"/>
    <ds:schemaRef ds:uri="3358cef2-5e33-4382-9f34-ebdf29ebf261"/>
    <ds:schemaRef ds:uri="1b481078-05fd-4425-adfc-5f858dcaa14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3</vt:i4>
      </vt:variant>
    </vt:vector>
  </HeadingPairs>
  <TitlesOfParts>
    <vt:vector size="12" baseType="lpstr">
      <vt:lpstr>Contribuições por dispositivos</vt:lpstr>
      <vt:lpstr>Contribuições por pessoa</vt:lpstr>
      <vt:lpstr>Relato dos participantes</vt:lpstr>
      <vt:lpstr>Dashboard</vt:lpstr>
      <vt:lpstr> Gráficos e Tabelas</vt:lpstr>
      <vt:lpstr>Dados_TD</vt:lpstr>
      <vt:lpstr>Dados Dash</vt:lpstr>
      <vt:lpstr>Lista suspensa</vt:lpstr>
      <vt:lpstr>Planilha2</vt:lpstr>
      <vt:lpstr>'Contribuições por dispositivos'!Area_de_impressao</vt:lpstr>
      <vt:lpstr>Dashboard!Area_de_impressao</vt:lpstr>
      <vt:lpstr>'Contribuições por dispositivos'!Titulos_de_impressao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Cyro Barbosa Caldeira</dc:creator>
  <cp:keywords/>
  <dc:description/>
  <cp:lastModifiedBy>Tiago Lanius Rauber</cp:lastModifiedBy>
  <cp:revision/>
  <dcterms:created xsi:type="dcterms:W3CDTF">2018-04-13T10:29:10Z</dcterms:created>
  <dcterms:modified xsi:type="dcterms:W3CDTF">2025-03-07T18:38:12Z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0x0101003EA23B54B4C11D478B02E3F24C9EDF15</vt:lpwstr>
  </property>
  <property fmtid="{D5CDD505-2E9C-101B-9397-08002B2CF9AE}" pid="3" name="MediaServiceImageTags">
    <vt:lpwstr/>
  </property>
</Properties>
</file>