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visabr.sharepoint.com/sites/ContrataoBI/Documentos Compartilhados/General/Termo de Referência V2/"/>
    </mc:Choice>
  </mc:AlternateContent>
  <xr:revisionPtr revIDLastSave="19" documentId="13_ncr:1_{61CFE51C-34C8-4AF1-B743-D450D66CB30D}" xr6:coauthVersionLast="47" xr6:coauthVersionMax="47" xr10:uidLastSave="{DA150E53-1678-4DF6-9E88-B1AFCC048085}"/>
  <bookViews>
    <workbookView xWindow="-25320" yWindow="-8250" windowWidth="25440" windowHeight="15390" tabRatio="905" firstSheet="1" activeTab="8" xr2:uid="{00000000-000D-0000-FFFF-FFFF00000000}"/>
  </bookViews>
  <sheets>
    <sheet name="Cientista de Dados (Especialis)" sheetId="24" r:id="rId1"/>
    <sheet name="Cientista de Dados (Sênior)" sheetId="19" r:id="rId2"/>
    <sheet name="Planilha1" sheetId="10" state="hidden" r:id="rId3"/>
    <sheet name="Cientista de Dados (Pleno)" sheetId="7" r:id="rId4"/>
    <sheet name="Analista de Dados (Especialist)" sheetId="20" r:id="rId5"/>
    <sheet name="Analista de Dados (Sênior)" sheetId="21" r:id="rId6"/>
    <sheet name="Analista de Dados (Pleno)" sheetId="22" r:id="rId7"/>
    <sheet name="Analista de Dados (Júnior)" sheetId="23" r:id="rId8"/>
    <sheet name="Quadro Resumo" sheetId="3" r:id="rId9"/>
  </sheets>
  <definedNames>
    <definedName name="_xlnm.Print_Area" localSheetId="4">'Analista de Dados (Especialist)'!$B$2:$J$165</definedName>
    <definedName name="_xlnm.Print_Area" localSheetId="7">'Analista de Dados (Júnior)'!$B$2:$J$165</definedName>
    <definedName name="_xlnm.Print_Area" localSheetId="6">'Analista de Dados (Pleno)'!$B$2:$J$165</definedName>
    <definedName name="_xlnm.Print_Area" localSheetId="5">'Analista de Dados (Sênior)'!$B$2:$J$165</definedName>
    <definedName name="_xlnm.Print_Area" localSheetId="0">'Cientista de Dados (Especialis)'!$B$2:$J$165</definedName>
    <definedName name="_xlnm.Print_Area" localSheetId="3">'Cientista de Dados (Pleno)'!$B$2:$J$165</definedName>
    <definedName name="_xlnm.Print_Area" localSheetId="1">'Cientista de Dados (Sênior)'!$B$2:$J$165</definedName>
    <definedName name="_xlnm.Print_Area" localSheetId="8">'Quadro Resumo'!$B$2:$I$24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3" l="1"/>
  <c r="F15" i="3"/>
  <c r="C15" i="3"/>
  <c r="H16" i="3"/>
  <c r="C16" i="3"/>
  <c r="C161" i="24"/>
  <c r="I139" i="24"/>
  <c r="L133" i="24"/>
  <c r="J123" i="24"/>
  <c r="J153" i="24" s="1"/>
  <c r="J107" i="24"/>
  <c r="J111" i="24" s="1"/>
  <c r="I81" i="24"/>
  <c r="J60" i="24"/>
  <c r="J67" i="24" s="1"/>
  <c r="J72" i="24" s="1"/>
  <c r="I47" i="24"/>
  <c r="I55" i="24" s="1"/>
  <c r="I36" i="24"/>
  <c r="J27" i="24"/>
  <c r="J26" i="24"/>
  <c r="J32" i="24" s="1"/>
  <c r="C21" i="3"/>
  <c r="C20" i="3"/>
  <c r="C19" i="3"/>
  <c r="C18" i="3"/>
  <c r="C17" i="3"/>
  <c r="I41" i="24" l="1"/>
  <c r="I113" i="24"/>
  <c r="J149" i="24"/>
  <c r="I106" i="24"/>
  <c r="J93" i="24"/>
  <c r="I93" i="24" s="1"/>
  <c r="J81" i="24"/>
  <c r="J83" i="24" s="1"/>
  <c r="I83" i="24" s="1"/>
  <c r="J77" i="24"/>
  <c r="J51" i="24"/>
  <c r="J36" i="24"/>
  <c r="J97" i="24"/>
  <c r="I97" i="24" s="1"/>
  <c r="J85" i="24"/>
  <c r="J54" i="24"/>
  <c r="J50" i="24"/>
  <c r="J46" i="24"/>
  <c r="J53" i="24"/>
  <c r="J49" i="24"/>
  <c r="J45" i="24"/>
  <c r="I101" i="24"/>
  <c r="J99" i="24"/>
  <c r="I99" i="24" s="1"/>
  <c r="J95" i="24"/>
  <c r="J52" i="24"/>
  <c r="J47" i="24"/>
  <c r="J38" i="24"/>
  <c r="J91" i="24" s="1"/>
  <c r="C161" i="23"/>
  <c r="I139" i="23"/>
  <c r="L133" i="23"/>
  <c r="J123" i="23"/>
  <c r="J153" i="23" s="1"/>
  <c r="J107" i="23"/>
  <c r="J111" i="23" s="1"/>
  <c r="I81" i="23"/>
  <c r="J60" i="23"/>
  <c r="J67" i="23" s="1"/>
  <c r="J72" i="23" s="1"/>
  <c r="I47" i="23"/>
  <c r="I55" i="23" s="1"/>
  <c r="I36" i="23"/>
  <c r="J27" i="23"/>
  <c r="J26" i="23"/>
  <c r="J32" i="23" s="1"/>
  <c r="C161" i="22"/>
  <c r="I139" i="22"/>
  <c r="L133" i="22"/>
  <c r="J123" i="22"/>
  <c r="J153" i="22" s="1"/>
  <c r="J107" i="22"/>
  <c r="J111" i="22" s="1"/>
  <c r="I81" i="22"/>
  <c r="J60" i="22"/>
  <c r="J67" i="22" s="1"/>
  <c r="J72" i="22" s="1"/>
  <c r="I47" i="22"/>
  <c r="I55" i="22" s="1"/>
  <c r="I36" i="22"/>
  <c r="J27" i="22"/>
  <c r="J26" i="22"/>
  <c r="J32" i="22" s="1"/>
  <c r="C161" i="21"/>
  <c r="I139" i="21"/>
  <c r="L133" i="21"/>
  <c r="J123" i="21"/>
  <c r="J153" i="21" s="1"/>
  <c r="J107" i="21"/>
  <c r="J111" i="21" s="1"/>
  <c r="I81" i="21"/>
  <c r="J60" i="21"/>
  <c r="J67" i="21" s="1"/>
  <c r="J72" i="21" s="1"/>
  <c r="I47" i="21"/>
  <c r="I55" i="21" s="1"/>
  <c r="I36" i="21"/>
  <c r="J27" i="21"/>
  <c r="J26" i="21"/>
  <c r="J32" i="21" s="1"/>
  <c r="C161" i="20"/>
  <c r="I139" i="20"/>
  <c r="L133" i="20"/>
  <c r="J123" i="20"/>
  <c r="J153" i="20" s="1"/>
  <c r="J107" i="20"/>
  <c r="J111" i="20" s="1"/>
  <c r="I81" i="20"/>
  <c r="J60" i="20"/>
  <c r="J67" i="20" s="1"/>
  <c r="J72" i="20" s="1"/>
  <c r="I47" i="20"/>
  <c r="I55" i="20" s="1"/>
  <c r="I36" i="20"/>
  <c r="J27" i="20"/>
  <c r="J26" i="20"/>
  <c r="J32" i="20" s="1"/>
  <c r="C161" i="19"/>
  <c r="I139" i="19"/>
  <c r="L133" i="19"/>
  <c r="J123" i="19"/>
  <c r="J153" i="19" s="1"/>
  <c r="J107" i="19"/>
  <c r="J111" i="19" s="1"/>
  <c r="I81" i="19"/>
  <c r="J60" i="19"/>
  <c r="J67" i="19" s="1"/>
  <c r="J72" i="19" s="1"/>
  <c r="I47" i="19"/>
  <c r="I55" i="19" s="1"/>
  <c r="I36" i="19"/>
  <c r="J27" i="19"/>
  <c r="J26" i="19"/>
  <c r="J32" i="19" s="1"/>
  <c r="J103" i="24" l="1"/>
  <c r="J110" i="24" s="1"/>
  <c r="J112" i="24" s="1"/>
  <c r="J79" i="24"/>
  <c r="I79" i="24" s="1"/>
  <c r="I87" i="24" s="1"/>
  <c r="J87" i="24"/>
  <c r="J151" i="24" s="1"/>
  <c r="J55" i="24"/>
  <c r="J71" i="24" s="1"/>
  <c r="J40" i="24"/>
  <c r="I41" i="23"/>
  <c r="I113" i="23"/>
  <c r="J149" i="23"/>
  <c r="I106" i="23"/>
  <c r="J93" i="23"/>
  <c r="I93" i="23" s="1"/>
  <c r="J81" i="23"/>
  <c r="J83" i="23" s="1"/>
  <c r="I83" i="23" s="1"/>
  <c r="J77" i="23"/>
  <c r="J51" i="23"/>
  <c r="J36" i="23"/>
  <c r="J97" i="23"/>
  <c r="I97" i="23" s="1"/>
  <c r="J85" i="23"/>
  <c r="J54" i="23"/>
  <c r="J50" i="23"/>
  <c r="J46" i="23"/>
  <c r="I101" i="23"/>
  <c r="J53" i="23"/>
  <c r="J49" i="23"/>
  <c r="J45" i="23"/>
  <c r="J99" i="23"/>
  <c r="I99" i="23" s="1"/>
  <c r="J95" i="23"/>
  <c r="J52" i="23"/>
  <c r="J47" i="23"/>
  <c r="J38" i="23"/>
  <c r="J91" i="23" s="1"/>
  <c r="I41" i="22"/>
  <c r="I113" i="22"/>
  <c r="J149" i="22"/>
  <c r="I106" i="22"/>
  <c r="J93" i="22"/>
  <c r="I93" i="22" s="1"/>
  <c r="J81" i="22"/>
  <c r="J83" i="22" s="1"/>
  <c r="I83" i="22" s="1"/>
  <c r="J77" i="22"/>
  <c r="J51" i="22"/>
  <c r="J36" i="22"/>
  <c r="J97" i="22"/>
  <c r="I97" i="22" s="1"/>
  <c r="J85" i="22"/>
  <c r="J54" i="22"/>
  <c r="J50" i="22"/>
  <c r="J46" i="22"/>
  <c r="J53" i="22"/>
  <c r="J45" i="22"/>
  <c r="J55" i="22" s="1"/>
  <c r="J71" i="22" s="1"/>
  <c r="I101" i="22"/>
  <c r="J49" i="22"/>
  <c r="J99" i="22"/>
  <c r="I99" i="22" s="1"/>
  <c r="J95" i="22"/>
  <c r="J52" i="22"/>
  <c r="J47" i="22"/>
  <c r="J38" i="22"/>
  <c r="J91" i="22" s="1"/>
  <c r="J149" i="21"/>
  <c r="I106" i="21"/>
  <c r="J93" i="21"/>
  <c r="I93" i="21" s="1"/>
  <c r="J81" i="21"/>
  <c r="J83" i="21" s="1"/>
  <c r="I83" i="21" s="1"/>
  <c r="J77" i="21"/>
  <c r="J51" i="21"/>
  <c r="J36" i="21"/>
  <c r="J99" i="21"/>
  <c r="I99" i="21" s="1"/>
  <c r="J95" i="21"/>
  <c r="J52" i="21"/>
  <c r="J47" i="21"/>
  <c r="J38" i="21"/>
  <c r="J91" i="21" s="1"/>
  <c r="J103" i="21" s="1"/>
  <c r="J110" i="21" s="1"/>
  <c r="J112" i="21" s="1"/>
  <c r="J97" i="21"/>
  <c r="I97" i="21" s="1"/>
  <c r="J85" i="21"/>
  <c r="J54" i="21"/>
  <c r="J50" i="21"/>
  <c r="J46" i="21"/>
  <c r="I101" i="21"/>
  <c r="J53" i="21"/>
  <c r="J49" i="21"/>
  <c r="J45" i="21"/>
  <c r="I113" i="21"/>
  <c r="I41" i="21"/>
  <c r="J149" i="20"/>
  <c r="I106" i="20"/>
  <c r="J93" i="20"/>
  <c r="I93" i="20" s="1"/>
  <c r="J81" i="20"/>
  <c r="J83" i="20" s="1"/>
  <c r="I83" i="20" s="1"/>
  <c r="J77" i="20"/>
  <c r="J51" i="20"/>
  <c r="J36" i="20"/>
  <c r="J99" i="20"/>
  <c r="I99" i="20" s="1"/>
  <c r="J52" i="20"/>
  <c r="J47" i="20"/>
  <c r="J38" i="20"/>
  <c r="J91" i="20" s="1"/>
  <c r="J97" i="20"/>
  <c r="I97" i="20" s="1"/>
  <c r="J85" i="20"/>
  <c r="J54" i="20"/>
  <c r="J50" i="20"/>
  <c r="J46" i="20"/>
  <c r="J53" i="20"/>
  <c r="J45" i="20"/>
  <c r="I101" i="20"/>
  <c r="J49" i="20"/>
  <c r="J95" i="20"/>
  <c r="I113" i="20"/>
  <c r="I41" i="20"/>
  <c r="I113" i="19"/>
  <c r="I41" i="19"/>
  <c r="J149" i="19"/>
  <c r="I106" i="19"/>
  <c r="J93" i="19"/>
  <c r="I93" i="19" s="1"/>
  <c r="J81" i="19"/>
  <c r="J83" i="19" s="1"/>
  <c r="I83" i="19" s="1"/>
  <c r="J77" i="19"/>
  <c r="J51" i="19"/>
  <c r="J36" i="19"/>
  <c r="J99" i="19"/>
  <c r="I99" i="19" s="1"/>
  <c r="J95" i="19"/>
  <c r="J52" i="19"/>
  <c r="J47" i="19"/>
  <c r="J38" i="19"/>
  <c r="J91" i="19" s="1"/>
  <c r="J103" i="19" s="1"/>
  <c r="J110" i="19" s="1"/>
  <c r="J112" i="19" s="1"/>
  <c r="J97" i="19"/>
  <c r="I97" i="19" s="1"/>
  <c r="J85" i="19"/>
  <c r="J54" i="19"/>
  <c r="J50" i="19"/>
  <c r="J46" i="19"/>
  <c r="J53" i="19"/>
  <c r="J49" i="19"/>
  <c r="J45" i="19"/>
  <c r="I101" i="19"/>
  <c r="J41" i="24" l="1"/>
  <c r="J42" i="24"/>
  <c r="J70" i="24" s="1"/>
  <c r="J73" i="24" s="1"/>
  <c r="J150" i="24" s="1"/>
  <c r="J113" i="24"/>
  <c r="J114" i="24" s="1"/>
  <c r="J55" i="23"/>
  <c r="J71" i="23" s="1"/>
  <c r="J103" i="23"/>
  <c r="J110" i="23" s="1"/>
  <c r="J112" i="23" s="1"/>
  <c r="J79" i="23"/>
  <c r="I79" i="23" s="1"/>
  <c r="I87" i="23" s="1"/>
  <c r="J40" i="23"/>
  <c r="J103" i="22"/>
  <c r="J110" i="22" s="1"/>
  <c r="J112" i="22" s="1"/>
  <c r="J79" i="22"/>
  <c r="I79" i="22" s="1"/>
  <c r="I87" i="22" s="1"/>
  <c r="J87" i="22"/>
  <c r="J151" i="22" s="1"/>
  <c r="J40" i="22"/>
  <c r="J113" i="21"/>
  <c r="J114" i="21" s="1"/>
  <c r="J40" i="21"/>
  <c r="J55" i="21"/>
  <c r="J71" i="21" s="1"/>
  <c r="J79" i="21"/>
  <c r="I79" i="21" s="1"/>
  <c r="I87" i="21" s="1"/>
  <c r="J55" i="20"/>
  <c r="J71" i="20" s="1"/>
  <c r="J103" i="20"/>
  <c r="J110" i="20" s="1"/>
  <c r="J112" i="20" s="1"/>
  <c r="J40" i="20"/>
  <c r="J87" i="20"/>
  <c r="J151" i="20" s="1"/>
  <c r="J79" i="20"/>
  <c r="I79" i="20" s="1"/>
  <c r="I87" i="20" s="1"/>
  <c r="J79" i="19"/>
  <c r="I79" i="19" s="1"/>
  <c r="I87" i="19" s="1"/>
  <c r="J55" i="19"/>
  <c r="J71" i="19" s="1"/>
  <c r="J113" i="19"/>
  <c r="J114" i="19" s="1"/>
  <c r="J40" i="19"/>
  <c r="J152" i="24" l="1"/>
  <c r="H127" i="24"/>
  <c r="J127" i="24" s="1"/>
  <c r="J154" i="24"/>
  <c r="J41" i="23"/>
  <c r="J42" i="23" s="1"/>
  <c r="J70" i="23" s="1"/>
  <c r="J73" i="23" s="1"/>
  <c r="J150" i="23" s="1"/>
  <c r="J113" i="23"/>
  <c r="J114" i="23" s="1"/>
  <c r="J87" i="23"/>
  <c r="J151" i="23" s="1"/>
  <c r="J113" i="22"/>
  <c r="J114" i="22" s="1"/>
  <c r="J41" i="22"/>
  <c r="J42" i="22" s="1"/>
  <c r="J70" i="22" s="1"/>
  <c r="J73" i="22" s="1"/>
  <c r="J150" i="22" s="1"/>
  <c r="J152" i="21"/>
  <c r="J41" i="21"/>
  <c r="J42" i="21" s="1"/>
  <c r="J70" i="21" s="1"/>
  <c r="J73" i="21" s="1"/>
  <c r="J87" i="21"/>
  <c r="J151" i="21" s="1"/>
  <c r="J41" i="20"/>
  <c r="J42" i="20" s="1"/>
  <c r="J70" i="20" s="1"/>
  <c r="J73" i="20" s="1"/>
  <c r="J150" i="20" s="1"/>
  <c r="J113" i="20"/>
  <c r="J114" i="20" s="1"/>
  <c r="J152" i="19"/>
  <c r="J41" i="19"/>
  <c r="J42" i="19"/>
  <c r="J70" i="19" s="1"/>
  <c r="J73" i="19" s="1"/>
  <c r="J150" i="19" s="1"/>
  <c r="J154" i="19" s="1"/>
  <c r="J87" i="19"/>
  <c r="J151" i="19" s="1"/>
  <c r="J142" i="24" l="1"/>
  <c r="H129" i="24"/>
  <c r="H127" i="23"/>
  <c r="J127" i="23" s="1"/>
  <c r="J152" i="23"/>
  <c r="J154" i="23"/>
  <c r="H127" i="22"/>
  <c r="J127" i="22" s="1"/>
  <c r="J152" i="22"/>
  <c r="J154" i="22" s="1"/>
  <c r="J150" i="21"/>
  <c r="J154" i="21" s="1"/>
  <c r="H127" i="21"/>
  <c r="J127" i="21" s="1"/>
  <c r="J152" i="20"/>
  <c r="H127" i="20"/>
  <c r="J127" i="20" s="1"/>
  <c r="J154" i="20"/>
  <c r="H127" i="19"/>
  <c r="J127" i="19" s="1"/>
  <c r="J129" i="24" l="1"/>
  <c r="J143" i="24" s="1"/>
  <c r="J142" i="23"/>
  <c r="H129" i="23"/>
  <c r="J142" i="22"/>
  <c r="H129" i="22"/>
  <c r="J142" i="21"/>
  <c r="H129" i="21"/>
  <c r="J142" i="20"/>
  <c r="H129" i="20"/>
  <c r="J142" i="19"/>
  <c r="H129" i="19"/>
  <c r="J131" i="24" l="1"/>
  <c r="J132" i="24" s="1"/>
  <c r="J129" i="23"/>
  <c r="J143" i="23" s="1"/>
  <c r="J131" i="23"/>
  <c r="J132" i="23" s="1"/>
  <c r="J129" i="22"/>
  <c r="J143" i="22" s="1"/>
  <c r="J131" i="22"/>
  <c r="J132" i="22" s="1"/>
  <c r="J129" i="21"/>
  <c r="J143" i="21" s="1"/>
  <c r="J129" i="20"/>
  <c r="J143" i="20" s="1"/>
  <c r="J129" i="19"/>
  <c r="J143" i="19" s="1"/>
  <c r="J131" i="19"/>
  <c r="J132" i="19" s="1"/>
  <c r="J137" i="24" l="1"/>
  <c r="J136" i="24"/>
  <c r="J133" i="24"/>
  <c r="J135" i="24"/>
  <c r="J138" i="24"/>
  <c r="J134" i="24"/>
  <c r="J137" i="23"/>
  <c r="J138" i="23"/>
  <c r="J136" i="23"/>
  <c r="J133" i="23"/>
  <c r="J135" i="23"/>
  <c r="J134" i="23"/>
  <c r="J137" i="22"/>
  <c r="J136" i="22"/>
  <c r="J133" i="22"/>
  <c r="J139" i="22" s="1"/>
  <c r="J144" i="22" s="1"/>
  <c r="J145" i="22" s="1"/>
  <c r="J155" i="22" s="1"/>
  <c r="J157" i="22" s="1"/>
  <c r="J159" i="22" s="1"/>
  <c r="J161" i="22" s="1"/>
  <c r="J135" i="22"/>
  <c r="J138" i="22"/>
  <c r="J134" i="22"/>
  <c r="J131" i="21"/>
  <c r="J132" i="21" s="1"/>
  <c r="J131" i="20"/>
  <c r="J132" i="20" s="1"/>
  <c r="J137" i="19"/>
  <c r="J136" i="19"/>
  <c r="J133" i="19"/>
  <c r="J135" i="19"/>
  <c r="J138" i="19"/>
  <c r="J134" i="19"/>
  <c r="J139" i="24" l="1"/>
  <c r="J144" i="24" s="1"/>
  <c r="J145" i="24" s="1"/>
  <c r="J155" i="24" s="1"/>
  <c r="J157" i="24" s="1"/>
  <c r="J159" i="24" s="1"/>
  <c r="J161" i="24" s="1"/>
  <c r="J139" i="23"/>
  <c r="J144" i="23" s="1"/>
  <c r="J145" i="23" s="1"/>
  <c r="J155" i="23" s="1"/>
  <c r="J157" i="23" s="1"/>
  <c r="J159" i="23" s="1"/>
  <c r="J161" i="23" s="1"/>
  <c r="H165" i="22"/>
  <c r="H164" i="22"/>
  <c r="J137" i="21"/>
  <c r="J136" i="21"/>
  <c r="J133" i="21"/>
  <c r="J135" i="21"/>
  <c r="J138" i="21"/>
  <c r="J134" i="21"/>
  <c r="J137" i="20"/>
  <c r="J136" i="20"/>
  <c r="J133" i="20"/>
  <c r="J135" i="20"/>
  <c r="J138" i="20"/>
  <c r="J134" i="20"/>
  <c r="J139" i="19"/>
  <c r="J144" i="19" s="1"/>
  <c r="J145" i="19" s="1"/>
  <c r="J155" i="19" s="1"/>
  <c r="J157" i="19" s="1"/>
  <c r="J159" i="19" s="1"/>
  <c r="J161" i="19" s="1"/>
  <c r="H165" i="24" l="1"/>
  <c r="H164" i="24"/>
  <c r="H165" i="23"/>
  <c r="H164" i="23"/>
  <c r="J139" i="21"/>
  <c r="J144" i="21" s="1"/>
  <c r="J145" i="21" s="1"/>
  <c r="J155" i="21" s="1"/>
  <c r="J157" i="21" s="1"/>
  <c r="J159" i="21" s="1"/>
  <c r="J161" i="21" s="1"/>
  <c r="J139" i="20"/>
  <c r="J144" i="20" s="1"/>
  <c r="J145" i="20" s="1"/>
  <c r="J155" i="20" s="1"/>
  <c r="J157" i="20" s="1"/>
  <c r="J159" i="20" s="1"/>
  <c r="J161" i="20" s="1"/>
  <c r="H165" i="19"/>
  <c r="H164" i="19"/>
  <c r="H165" i="21" l="1"/>
  <c r="H164" i="21"/>
  <c r="H165" i="20"/>
  <c r="H164" i="20"/>
  <c r="D15" i="10"/>
  <c r="D14" i="10"/>
  <c r="D13" i="10"/>
  <c r="D6" i="10"/>
  <c r="D5" i="10"/>
  <c r="D4" i="10"/>
  <c r="D16" i="10" l="1"/>
  <c r="D7" i="10"/>
  <c r="E16" i="10" l="1"/>
  <c r="D17" i="10"/>
  <c r="E8" i="10"/>
  <c r="E7" i="10"/>
  <c r="E9" i="10" s="1"/>
  <c r="E10" i="10" s="1"/>
  <c r="D18" i="10" s="1"/>
  <c r="I81" i="7" l="1"/>
  <c r="G8" i="3" l="1"/>
  <c r="F21" i="3" l="1"/>
  <c r="F20" i="3"/>
  <c r="F19" i="3"/>
  <c r="I36" i="7"/>
  <c r="H21" i="3" l="1"/>
  <c r="H20" i="3"/>
  <c r="H19" i="3"/>
  <c r="L133" i="7"/>
  <c r="I139" i="7" l="1"/>
  <c r="J123" i="7"/>
  <c r="J153" i="7" s="1"/>
  <c r="J107" i="7"/>
  <c r="J111" i="7" s="1"/>
  <c r="I47" i="7"/>
  <c r="J27" i="7"/>
  <c r="G9" i="3"/>
  <c r="G7" i="3"/>
  <c r="G6" i="3"/>
  <c r="C161" i="7"/>
  <c r="I55" i="7" l="1"/>
  <c r="I113" i="7" s="1"/>
  <c r="J26" i="7"/>
  <c r="J32" i="7" s="1"/>
  <c r="J93" i="7" l="1"/>
  <c r="I93" i="7" s="1"/>
  <c r="J95" i="7"/>
  <c r="J77" i="7"/>
  <c r="J54" i="7"/>
  <c r="J53" i="7"/>
  <c r="J52" i="7"/>
  <c r="J51" i="7"/>
  <c r="J50" i="7"/>
  <c r="J49" i="7"/>
  <c r="J47" i="7"/>
  <c r="J46" i="7"/>
  <c r="I41" i="7"/>
  <c r="J81" i="7"/>
  <c r="J83" i="7" s="1"/>
  <c r="I83" i="7" s="1"/>
  <c r="J38" i="7"/>
  <c r="J91" i="7" s="1"/>
  <c r="J36" i="7"/>
  <c r="J99" i="7"/>
  <c r="I99" i="7" s="1"/>
  <c r="J97" i="7"/>
  <c r="I97" i="7" s="1"/>
  <c r="J149" i="7"/>
  <c r="I106" i="7"/>
  <c r="I101" i="7"/>
  <c r="J85" i="7"/>
  <c r="J45" i="7"/>
  <c r="J79" i="7" l="1"/>
  <c r="I79" i="7" s="1"/>
  <c r="I87" i="7" s="1"/>
  <c r="J55" i="7"/>
  <c r="J71" i="7" s="1"/>
  <c r="J103" i="7"/>
  <c r="J40" i="7"/>
  <c r="J41" i="7" s="1"/>
  <c r="J42" i="7" s="1"/>
  <c r="J70" i="7" s="1"/>
  <c r="J110" i="7" l="1"/>
  <c r="J112" i="7" s="1"/>
  <c r="F17" i="3"/>
  <c r="J87" i="7"/>
  <c r="J151" i="7" s="1"/>
  <c r="J113" i="7" l="1"/>
  <c r="J114" i="7" s="1"/>
  <c r="F18" i="3"/>
  <c r="J152" i="7" l="1"/>
  <c r="H17" i="3"/>
  <c r="H18" i="3" l="1"/>
  <c r="J60" i="7" l="1"/>
  <c r="J67" i="7" s="1"/>
  <c r="J72" i="7" s="1"/>
  <c r="J73" i="7" s="1"/>
  <c r="J150" i="7" l="1"/>
  <c r="J154" i="7" s="1"/>
  <c r="H127" i="7"/>
  <c r="J127" i="7" s="1"/>
  <c r="J142" i="7" s="1"/>
  <c r="H129" i="7" l="1"/>
  <c r="J129" i="7" s="1"/>
  <c r="J143" i="7" s="1"/>
  <c r="J131" i="7" l="1"/>
  <c r="J132" i="7" s="1"/>
  <c r="J133" i="7" l="1"/>
  <c r="J135" i="7"/>
  <c r="J134" i="7"/>
  <c r="J136" i="7"/>
  <c r="J138" i="7"/>
  <c r="J137" i="7"/>
  <c r="J139" i="7" l="1"/>
  <c r="J144" i="7" s="1"/>
  <c r="J145" i="7" s="1"/>
  <c r="J155" i="7" s="1"/>
  <c r="J157" i="7" s="1"/>
  <c r="J159" i="7" l="1"/>
  <c r="J161" i="7" l="1"/>
  <c r="H165" i="7" s="1"/>
  <c r="H15" i="3"/>
  <c r="H164" i="7" l="1"/>
  <c r="E23" i="3"/>
  <c r="E24" i="3"/>
</calcChain>
</file>

<file path=xl/sharedStrings.xml><?xml version="1.0" encoding="utf-8"?>
<sst xmlns="http://schemas.openxmlformats.org/spreadsheetml/2006/main" count="1806" uniqueCount="182">
  <si>
    <t>Conforme as leis nº 10.637 - 30/12/2002 e nº 10.833 - 29/12/2003, empresas submetidas ao Lucro Real podem realizar o abatimento de créditos. Para a comprovação das alíquotas médias efetivas, poderão ser exigidos os documentos de Escrituração Fiscal Digital da Contribuição (EFD-Contribuições) para o PIS/PASEP e COFINS dos últimos 12 meses anteriores à apresentação da proposta</t>
  </si>
  <si>
    <t>PLANILHA ORIENTATIVA - CUSTOS DE MÃO DE OBRA</t>
  </si>
  <si>
    <t>Nº PROCESSO</t>
  </si>
  <si>
    <t xml:space="preserve">LICITAÇÃO Nº </t>
  </si>
  <si>
    <t>CNPJ</t>
  </si>
  <si>
    <t>NOME DA EMPRESA</t>
  </si>
  <si>
    <t>Discriminação dos Serviços (dados referentes à contratação)</t>
  </si>
  <si>
    <t>A</t>
  </si>
  <si>
    <t>Data da Apresentação da Proposta (dia/mês/ano)</t>
  </si>
  <si>
    <t>B</t>
  </si>
  <si>
    <t>Município/UF</t>
  </si>
  <si>
    <t>C</t>
  </si>
  <si>
    <t>Ano acordo, convenção ou Sentença Normativa em Dissídio Coletivo</t>
  </si>
  <si>
    <t>D</t>
  </si>
  <si>
    <t>Número de Meses de Execução do Contrato</t>
  </si>
  <si>
    <t>E</t>
  </si>
  <si>
    <t>F</t>
  </si>
  <si>
    <t xml:space="preserve">Regime Tributário da Empresa:      </t>
  </si>
  <si>
    <t>Mão-de-Obra vinculada à execução contratual</t>
  </si>
  <si>
    <t>Dados complementares para composição dos custos referentes à mão-de-obra.</t>
  </si>
  <si>
    <t>Tipo de Serviço (mesmo serviço com características distintas)</t>
  </si>
  <si>
    <t>40 Horas Semanais</t>
  </si>
  <si>
    <t>Categoria Profissional (vinculada à execução contratual)</t>
  </si>
  <si>
    <t>CBO:</t>
  </si>
  <si>
    <t>MÓDULO 1: COMPOSIÇÃO DA REMUNERAÇÃO</t>
  </si>
  <si>
    <t>Composição da Remuneração</t>
  </si>
  <si>
    <t>Valor (R$)</t>
  </si>
  <si>
    <t>Salário Base</t>
  </si>
  <si>
    <t>Adicional de Periculosidade</t>
  </si>
  <si>
    <t>Adicional de Insalubridade</t>
  </si>
  <si>
    <t>Adicional Noturno</t>
  </si>
  <si>
    <t>Hora Noturna Adicional</t>
  </si>
  <si>
    <t>Adicional de Hora Extra no feriado trabalhado</t>
  </si>
  <si>
    <t>G</t>
  </si>
  <si>
    <t>Outros (especificar)</t>
  </si>
  <si>
    <t>TOTAL DO MÓDULO 1</t>
  </si>
  <si>
    <t>MÓDULO 2: ENCARGOS E BENEFÍCIOS ANUAIS, MENSAIS E DIÁRIOS</t>
  </si>
  <si>
    <t>2.1</t>
  </si>
  <si>
    <t xml:space="preserve">   Submódulo 2.1 - 13º (décimo terceiro) Salário, Férias e Adicional de Férias</t>
  </si>
  <si>
    <t>%</t>
  </si>
  <si>
    <t>13º Salário</t>
  </si>
  <si>
    <t xml:space="preserve"> =(Remuneração / 12 meses)</t>
  </si>
  <si>
    <t>Férias e Adicional de Férias</t>
  </si>
  <si>
    <t xml:space="preserve"> =(Subtotal * 8,00%)</t>
  </si>
  <si>
    <t>Subtotal</t>
  </si>
  <si>
    <t>Incidência do Submódulo 2.2</t>
  </si>
  <si>
    <t>Total</t>
  </si>
  <si>
    <t>2.2</t>
  </si>
  <si>
    <t>Submódulo 2.2 - Encargos Previdenciários (GPS), FGTS e Outras Contribuições</t>
  </si>
  <si>
    <t>INSS</t>
  </si>
  <si>
    <t>Salário Educação</t>
  </si>
  <si>
    <t>Seguro Acidente de Trabalho</t>
  </si>
  <si>
    <t>RAT</t>
  </si>
  <si>
    <t>FAP</t>
  </si>
  <si>
    <t>SESI ou SESC</t>
  </si>
  <si>
    <t>SENAI ou SENAC</t>
  </si>
  <si>
    <t>SEBRAE</t>
  </si>
  <si>
    <t>INCRA</t>
  </si>
  <si>
    <t>H</t>
  </si>
  <si>
    <t>FGTS</t>
  </si>
  <si>
    <t>I</t>
  </si>
  <si>
    <t>Outras Contribuições (especificar)</t>
  </si>
  <si>
    <t>2.3</t>
  </si>
  <si>
    <t>Submódulo 2.3 - Benefícios Mensais e Diários</t>
  </si>
  <si>
    <t>Transporte:</t>
  </si>
  <si>
    <t>Nº Vales</t>
  </si>
  <si>
    <t>Valor do Vale</t>
  </si>
  <si>
    <t>Nº dias úteis</t>
  </si>
  <si>
    <t>Desc. Empregado</t>
  </si>
  <si>
    <t xml:space="preserve"> = (Vlr Vale Transporte * Nº passagem dia * Nº dias úteis) - (Rem. * 6%)</t>
  </si>
  <si>
    <t>Auxílio Alimentação (Vales, cestas básicas, etc) :</t>
  </si>
  <si>
    <t xml:space="preserve"> = (Valor Vale Alimentação * Nº dias úteis)</t>
  </si>
  <si>
    <t>Assistência Médica e Familiar/Odontológica</t>
  </si>
  <si>
    <t>Auxílio Creche</t>
  </si>
  <si>
    <t>Seguro de vida, invalidez e funeral</t>
  </si>
  <si>
    <t>Auxílio cesta básica</t>
  </si>
  <si>
    <t>MÓDULO 2: RESUMO</t>
  </si>
  <si>
    <t>13º (décimo terceiro) Salário , Férias e Adicional de Férias</t>
  </si>
  <si>
    <t>GPS, FGTS e outras contribuições</t>
  </si>
  <si>
    <t>Benefícios Mensais e Diários</t>
  </si>
  <si>
    <t>TOTAL DO MÓDULO 2</t>
  </si>
  <si>
    <t>MÓDULO 3: PROVISÃO PARA RESCISÃO</t>
  </si>
  <si>
    <t>3.1</t>
  </si>
  <si>
    <t>Provisão para Rescisão</t>
  </si>
  <si>
    <t>Aviso Prévio Indenizado</t>
  </si>
  <si>
    <t xml:space="preserve"> =(((Rem/12) * percentual de dispensa sem justa causa com avso-prévio indenizado</t>
  </si>
  <si>
    <t>Incidência do FGTS sobre o Aviso Prévio Indenizado</t>
  </si>
  <si>
    <t xml:space="preserve"> = (API * 8% FGTS)</t>
  </si>
  <si>
    <t>Aviso Prévio Trabalhado</t>
  </si>
  <si>
    <t xml:space="preserve"> = (((Rem / 30 dias) * 7 dias) / 12 meses)</t>
  </si>
  <si>
    <t>Incidência do Submódulo 2.2 sobre o Aviso Prévio Trabalhado</t>
  </si>
  <si>
    <t xml:space="preserve"> = (APT * percentual do submódulo 2.2)</t>
  </si>
  <si>
    <t>Multa sobre o FGTS sobre o Aviso Prévio Indenizado e Trabalhado</t>
  </si>
  <si>
    <t xml:space="preserve"> = (Remuneração *4%)</t>
  </si>
  <si>
    <t>TOTAL DO MÓDULO 3</t>
  </si>
  <si>
    <t>MÓDULO 4: CUSTO DE REPOSIÇÃO DO PROFISSIONAL AUSENTE</t>
  </si>
  <si>
    <t>4.1</t>
  </si>
  <si>
    <t>Submódulo 4.1 - Ausências Legais</t>
  </si>
  <si>
    <t>Férias e Terço Constitucional de Férias</t>
  </si>
  <si>
    <t>= (Férias e Adicional de Férias / 12)</t>
  </si>
  <si>
    <t>Ausências Legais</t>
  </si>
  <si>
    <t>= ((Rem / 30 dias) / 12 meses</t>
  </si>
  <si>
    <t>Licença Paternidade</t>
  </si>
  <si>
    <t>Licenças/ano:</t>
  </si>
  <si>
    <t>= (((Rem / 30 dias) / 12 meses) * média de licenças ano * percentual de incidência</t>
  </si>
  <si>
    <t>Incidência:</t>
  </si>
  <si>
    <t>Ausência por Acidente de Trabalho</t>
  </si>
  <si>
    <t>= (((Rem / 30 dias) * média de ausências por ano) / 12 meses) * % de incidência</t>
  </si>
  <si>
    <t>Afastamento Maternidade</t>
  </si>
  <si>
    <t>4.2</t>
  </si>
  <si>
    <t>Submódulo 4.2 - Intrajornada</t>
  </si>
  <si>
    <t>Substituto no Intervalo para repouso ou alimentação</t>
  </si>
  <si>
    <t>MÓDULO 4: RESUMO</t>
  </si>
  <si>
    <t>Substituto nas Ausências Legais</t>
  </si>
  <si>
    <t>Substituto na Intrajornada</t>
  </si>
  <si>
    <t>Subtotal do Módulo 4</t>
  </si>
  <si>
    <t xml:space="preserve">Incidência do submódulo 2.2 </t>
  </si>
  <si>
    <t>TOTAL DO MÓDULO 4</t>
  </si>
  <si>
    <t>MÓDULO 5: INSUMOS DIVERSOS</t>
  </si>
  <si>
    <t>Insumos Diversos (valores mensais por empregado)</t>
  </si>
  <si>
    <t>Uniformes (valor em parte não renovável)</t>
  </si>
  <si>
    <t>Materiais</t>
  </si>
  <si>
    <t>TOTAL DO MÓDULO 5</t>
  </si>
  <si>
    <t>MÓDULO 6: CUSTOS INDIRETOS, TRIBUTOS E LUCRO</t>
  </si>
  <si>
    <t>Custos Indiretos, Tributos e Lucro</t>
  </si>
  <si>
    <t xml:space="preserve">Base </t>
  </si>
  <si>
    <t>Custos Indiretos</t>
  </si>
  <si>
    <t>Base de cálculo = (Total dos Módulos 1 + 2 + 3 + 4 + 5 )</t>
  </si>
  <si>
    <t>Lucro</t>
  </si>
  <si>
    <t>Base de cálculo = (Total dos Módulos 1 + 2 + 3 + 4 + 5 + Custos Indiretos)</t>
  </si>
  <si>
    <t>Subtotal - Base de Cálculo de Tributos</t>
  </si>
  <si>
    <t>Subtotal B - Base de Cálculo de Tributos por dentro ou racional</t>
  </si>
  <si>
    <t>C.1</t>
  </si>
  <si>
    <t xml:space="preserve">     C.1 Tributos federais (COFINS)</t>
  </si>
  <si>
    <t>C.2</t>
  </si>
  <si>
    <t xml:space="preserve">     C.2 Tributos Federais (PIS)</t>
  </si>
  <si>
    <t>C.3</t>
  </si>
  <si>
    <t xml:space="preserve">     C.3 INSS (Desoneração)</t>
  </si>
  <si>
    <t xml:space="preserve">     D.1 Tributos Estaduais (especificar)</t>
  </si>
  <si>
    <t>E.1</t>
  </si>
  <si>
    <t xml:space="preserve">     E.1 Tributos Municipais (ISS)</t>
  </si>
  <si>
    <t>E.2</t>
  </si>
  <si>
    <t xml:space="preserve">     E.2 Outros Tributos Municipais (especificar)</t>
  </si>
  <si>
    <t>Total dos Tributos</t>
  </si>
  <si>
    <t>MÓDULO 6: RESUMO</t>
  </si>
  <si>
    <t>6.A</t>
  </si>
  <si>
    <t>6.B</t>
  </si>
  <si>
    <t>6.F</t>
  </si>
  <si>
    <t>Tributos</t>
  </si>
  <si>
    <t>TOTAL DO MÓDULO 6</t>
  </si>
  <si>
    <t>QUADRO RESUMO DO CUSTO POR EMPREGADO</t>
  </si>
  <si>
    <t>Mão-de-Obra vinculada à execução contratual 
(valor por empregado)</t>
  </si>
  <si>
    <t>Subtotal (A + B + C + D + E)</t>
  </si>
  <si>
    <t>Valor Total por Empregado</t>
  </si>
  <si>
    <t>Quantidade de Empregados por Posto de Trabalho</t>
  </si>
  <si>
    <t>Valor Total por Posto de Trabalho</t>
  </si>
  <si>
    <t>Quantidade de Postos de Trabalho</t>
  </si>
  <si>
    <t>TOTAL ANUAL</t>
  </si>
  <si>
    <t>TOTAL GLOBAL</t>
  </si>
  <si>
    <t>Analista de Dados (Sênior)</t>
  </si>
  <si>
    <t>Analista de Dados (Pleno)</t>
  </si>
  <si>
    <t>Planilha de Custos e Formação de Preços</t>
  </si>
  <si>
    <t xml:space="preserve"> </t>
  </si>
  <si>
    <t>Descrição</t>
  </si>
  <si>
    <t>Valor por Empregado</t>
  </si>
  <si>
    <t>Qd. Empregados por Posto</t>
  </si>
  <si>
    <t>Qd. Máxima de Postos de Trabalho</t>
  </si>
  <si>
    <t>Valor Mensal do Posto de Trabalho</t>
  </si>
  <si>
    <t>Valor Mensal Máximo Postos</t>
  </si>
  <si>
    <t>TOTAL GLOBAL 20 meses</t>
  </si>
  <si>
    <t>25351.931367/2020-70</t>
  </si>
  <si>
    <t>Numero de registro da convenção coletiva de trabalho (Não Vigente)</t>
  </si>
  <si>
    <t>Outros</t>
  </si>
  <si>
    <t>Especificar</t>
  </si>
  <si>
    <t>Microcomputador utilizado por Posto (itens 4.7.2 a 4.7.9 do Termo de Referência)</t>
  </si>
  <si>
    <t>Remuneraçao Mínima Exigida (subItem 14.6.2.2.1 do Termo de Referência)</t>
  </si>
  <si>
    <t>LUCRO PRESUMIDO</t>
  </si>
  <si>
    <t>Cientista de Dados (Sênior)</t>
  </si>
  <si>
    <t>Cientista de Dados (Pleno)</t>
  </si>
  <si>
    <t>Analista de Dados (Especialista)</t>
  </si>
  <si>
    <t>Analista de Dados (Júnior)</t>
  </si>
  <si>
    <t>Cientista de Dados (Especialista)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</si>
</sst>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&quot;R$ &quot;#,##0.00"/>
    <numFmt numFmtId="167" formatCode="0.000%"/>
    <numFmt numFmtId="168" formatCode="#,##0.00_ ;\-#,##0.00\ "/>
    <numFmt numFmtId="169" formatCode="_-[$R$-416]* #,##0.00_-;\-[$R$-416]* #,##0.00_-;_-[$R$-416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93">
    <xf numFmtId="0" fontId="0" fillId="0" borderId="0" xfId="0"/>
    <xf numFmtId="43" fontId="2" fillId="0" borderId="0" xfId="1" applyFont="1" applyAlignment="1">
      <alignment vertical="center"/>
    </xf>
    <xf numFmtId="0" fontId="0" fillId="0" borderId="0" xfId="0" applyAlignment="1">
      <alignment vertical="center"/>
    </xf>
    <xf numFmtId="10" fontId="0" fillId="0" borderId="0" xfId="3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44" fontId="6" fillId="0" borderId="4" xfId="4" applyFont="1" applyBorder="1" applyAlignment="1">
      <alignment vertical="center"/>
    </xf>
    <xf numFmtId="44" fontId="6" fillId="0" borderId="2" xfId="4" applyFont="1" applyBorder="1" applyAlignment="1">
      <alignment vertical="center"/>
    </xf>
    <xf numFmtId="44" fontId="6" fillId="0" borderId="2" xfId="4" applyFont="1" applyBorder="1" applyAlignment="1">
      <alignment horizontal="right" vertical="center"/>
    </xf>
    <xf numFmtId="0" fontId="2" fillId="0" borderId="0" xfId="0" quotePrefix="1" applyFont="1" applyBorder="1" applyAlignment="1">
      <alignment horizontal="left" vertical="center"/>
    </xf>
    <xf numFmtId="44" fontId="5" fillId="6" borderId="4" xfId="4" applyFont="1" applyFill="1" applyBorder="1" applyAlignment="1">
      <alignment vertical="center"/>
    </xf>
    <xf numFmtId="44" fontId="2" fillId="0" borderId="0" xfId="4" applyFont="1" applyAlignment="1">
      <alignment vertical="center"/>
    </xf>
    <xf numFmtId="44" fontId="6" fillId="0" borderId="0" xfId="0" applyNumberFormat="1" applyFont="1" applyAlignment="1">
      <alignment vertical="center"/>
    </xf>
    <xf numFmtId="10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10" fontId="2" fillId="0" borderId="0" xfId="2" applyNumberFormat="1" applyFont="1" applyAlignment="1">
      <alignment horizontal="left" vertical="center"/>
    </xf>
    <xf numFmtId="4" fontId="2" fillId="0" borderId="0" xfId="1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44" fontId="2" fillId="0" borderId="0" xfId="0" applyNumberFormat="1" applyFont="1" applyAlignment="1">
      <alignment horizontal="left" vertical="center"/>
    </xf>
    <xf numFmtId="167" fontId="6" fillId="0" borderId="0" xfId="2" applyNumberFormat="1" applyFont="1" applyAlignment="1">
      <alignment vertical="center"/>
    </xf>
    <xf numFmtId="10" fontId="5" fillId="6" borderId="4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0" fontId="2" fillId="0" borderId="0" xfId="0" applyNumberFormat="1" applyFont="1" applyFill="1" applyAlignment="1">
      <alignment vertical="center"/>
    </xf>
    <xf numFmtId="10" fontId="2" fillId="0" borderId="0" xfId="2" applyNumberFormat="1" applyFont="1" applyFill="1" applyAlignment="1">
      <alignment vertical="center"/>
    </xf>
    <xf numFmtId="165" fontId="6" fillId="0" borderId="4" xfId="4" applyNumberFormat="1" applyFont="1" applyBorder="1" applyAlignment="1">
      <alignment vertical="center"/>
    </xf>
    <xf numFmtId="165" fontId="5" fillId="0" borderId="4" xfId="4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4" fontId="6" fillId="0" borderId="0" xfId="4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5" fontId="6" fillId="0" borderId="2" xfId="4" applyNumberFormat="1" applyFont="1" applyFill="1" applyBorder="1" applyAlignment="1">
      <alignment vertical="center"/>
    </xf>
    <xf numFmtId="0" fontId="6" fillId="0" borderId="4" xfId="0" applyFont="1" applyBorder="1" applyAlignment="1">
      <alignment horizontal="right" vertical="center" wrapText="1"/>
    </xf>
    <xf numFmtId="44" fontId="6" fillId="7" borderId="4" xfId="4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44" fontId="5" fillId="4" borderId="4" xfId="4" applyFont="1" applyFill="1" applyBorder="1" applyAlignment="1">
      <alignment horizontal="center" vertical="center"/>
    </xf>
    <xf numFmtId="44" fontId="6" fillId="7" borderId="4" xfId="4" applyFont="1" applyFill="1" applyBorder="1" applyAlignment="1">
      <alignment horizontal="center" vertical="center"/>
    </xf>
    <xf numFmtId="10" fontId="6" fillId="7" borderId="4" xfId="2" applyNumberFormat="1" applyFont="1" applyFill="1" applyBorder="1" applyAlignment="1">
      <alignment horizontal="center" vertical="center"/>
    </xf>
    <xf numFmtId="9" fontId="6" fillId="7" borderId="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4" fontId="5" fillId="0" borderId="9" xfId="4" applyFont="1" applyFill="1" applyBorder="1" applyAlignment="1">
      <alignment vertical="center"/>
    </xf>
    <xf numFmtId="44" fontId="5" fillId="7" borderId="4" xfId="4" applyFont="1" applyFill="1" applyBorder="1" applyAlignment="1">
      <alignment vertical="center"/>
    </xf>
    <xf numFmtId="44" fontId="5" fillId="7" borderId="3" xfId="0" applyNumberFormat="1" applyFont="1" applyFill="1" applyBorder="1" applyAlignment="1">
      <alignment vertical="center" wrapText="1"/>
    </xf>
    <xf numFmtId="10" fontId="5" fillId="7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4" fontId="5" fillId="7" borderId="4" xfId="4" applyFont="1" applyFill="1" applyBorder="1" applyAlignment="1">
      <alignment horizontal="center" vertical="center"/>
    </xf>
    <xf numFmtId="44" fontId="5" fillId="8" borderId="4" xfId="4" applyFont="1" applyFill="1" applyBorder="1" applyAlignment="1">
      <alignment horizontal="center" vertical="center"/>
    </xf>
    <xf numFmtId="44" fontId="5" fillId="9" borderId="4" xfId="4" applyFont="1" applyFill="1" applyBorder="1" applyAlignment="1">
      <alignment horizontal="center" vertical="center"/>
    </xf>
    <xf numFmtId="44" fontId="5" fillId="8" borderId="4" xfId="4" applyFont="1" applyFill="1" applyBorder="1" applyAlignment="1">
      <alignment vertical="center"/>
    </xf>
    <xf numFmtId="10" fontId="5" fillId="9" borderId="1" xfId="0" applyNumberFormat="1" applyFont="1" applyFill="1" applyBorder="1" applyAlignment="1">
      <alignment horizontal="center" vertical="center"/>
    </xf>
    <xf numFmtId="44" fontId="5" fillId="9" borderId="4" xfId="4" applyFont="1" applyFill="1" applyBorder="1" applyAlignment="1">
      <alignment vertical="center"/>
    </xf>
    <xf numFmtId="44" fontId="5" fillId="1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0" fontId="6" fillId="7" borderId="4" xfId="0" applyNumberFormat="1" applyFont="1" applyFill="1" applyBorder="1" applyAlignment="1">
      <alignment horizontal="center" vertical="center"/>
    </xf>
    <xf numFmtId="10" fontId="9" fillId="0" borderId="11" xfId="0" quotePrefix="1" applyNumberFormat="1" applyFont="1" applyBorder="1" applyAlignment="1">
      <alignment horizontal="left" vertical="center"/>
    </xf>
    <xf numFmtId="0" fontId="9" fillId="0" borderId="13" xfId="0" quotePrefix="1" applyFont="1" applyBorder="1" applyAlignment="1">
      <alignment vertical="center"/>
    </xf>
    <xf numFmtId="10" fontId="8" fillId="2" borderId="4" xfId="0" applyNumberFormat="1" applyFont="1" applyFill="1" applyBorder="1" applyAlignment="1">
      <alignment horizontal="center" vertical="center" wrapText="1"/>
    </xf>
    <xf numFmtId="44" fontId="10" fillId="7" borderId="4" xfId="4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right" vertical="center" wrapText="1"/>
    </xf>
    <xf numFmtId="44" fontId="5" fillId="11" borderId="4" xfId="4" applyFont="1" applyFill="1" applyBorder="1" applyAlignment="1">
      <alignment horizontal="center" vertical="center"/>
    </xf>
    <xf numFmtId="44" fontId="5" fillId="11" borderId="4" xfId="4" applyFont="1" applyFill="1" applyBorder="1" applyAlignment="1">
      <alignment vertical="center"/>
    </xf>
    <xf numFmtId="14" fontId="6" fillId="2" borderId="4" xfId="4" applyNumberFormat="1" applyFont="1" applyFill="1" applyBorder="1" applyAlignment="1">
      <alignment horizontal="center" vertical="center" wrapText="1"/>
    </xf>
    <xf numFmtId="44" fontId="6" fillId="2" borderId="4" xfId="4" applyFont="1" applyFill="1" applyBorder="1" applyAlignment="1">
      <alignment horizontal="center" vertical="center" wrapText="1"/>
    </xf>
    <xf numFmtId="0" fontId="6" fillId="2" borderId="4" xfId="4" applyNumberFormat="1" applyFont="1" applyFill="1" applyBorder="1" applyAlignment="1">
      <alignment horizontal="center" vertical="center" wrapText="1"/>
    </xf>
    <xf numFmtId="44" fontId="5" fillId="13" borderId="4" xfId="4" applyFont="1" applyFill="1" applyBorder="1" applyAlignment="1">
      <alignment horizontal="center" vertical="center"/>
    </xf>
    <xf numFmtId="44" fontId="5" fillId="13" borderId="4" xfId="4" applyFont="1" applyFill="1" applyBorder="1" applyAlignment="1">
      <alignment vertical="center"/>
    </xf>
    <xf numFmtId="44" fontId="6" fillId="7" borderId="10" xfId="4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0" fontId="5" fillId="2" borderId="0" xfId="2" applyNumberFormat="1" applyFont="1" applyFill="1" applyBorder="1" applyAlignment="1">
      <alignment horizontal="center" vertical="center"/>
    </xf>
    <xf numFmtId="44" fontId="5" fillId="2" borderId="0" xfId="4" applyFont="1" applyFill="1" applyBorder="1" applyAlignment="1">
      <alignment vertical="center"/>
    </xf>
    <xf numFmtId="10" fontId="2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68" fontId="6" fillId="7" borderId="7" xfId="1" applyNumberFormat="1" applyFont="1" applyFill="1" applyBorder="1" applyAlignment="1">
      <alignment horizontal="center" vertical="center"/>
    </xf>
    <xf numFmtId="10" fontId="6" fillId="7" borderId="4" xfId="0" applyNumberFormat="1" applyFont="1" applyFill="1" applyBorder="1" applyAlignment="1">
      <alignment horizontal="center" vertical="center" wrapText="1"/>
    </xf>
    <xf numFmtId="44" fontId="6" fillId="2" borderId="4" xfId="4" applyFont="1" applyFill="1" applyBorder="1" applyAlignment="1">
      <alignment horizontal="center" vertical="center"/>
    </xf>
    <xf numFmtId="165" fontId="5" fillId="0" borderId="9" xfId="4" applyNumberFormat="1" applyFont="1" applyFill="1" applyBorder="1" applyAlignment="1">
      <alignment horizontal="center" vertical="center"/>
    </xf>
    <xf numFmtId="165" fontId="5" fillId="3" borderId="4" xfId="4" applyNumberFormat="1" applyFont="1" applyFill="1" applyBorder="1" applyAlignment="1">
      <alignment horizontal="center" vertical="center"/>
    </xf>
    <xf numFmtId="0" fontId="5" fillId="3" borderId="4" xfId="4" applyNumberFormat="1" applyFont="1" applyFill="1" applyBorder="1" applyAlignment="1">
      <alignment horizontal="center" vertical="center"/>
    </xf>
    <xf numFmtId="0" fontId="6" fillId="0" borderId="0" xfId="0" applyFont="1"/>
    <xf numFmtId="14" fontId="6" fillId="7" borderId="4" xfId="5" applyNumberFormat="1" applyFont="1" applyFill="1" applyBorder="1" applyAlignment="1">
      <alignment horizontal="center" vertical="center" wrapText="1"/>
    </xf>
    <xf numFmtId="0" fontId="6" fillId="7" borderId="4" xfId="5" applyNumberFormat="1" applyFont="1" applyFill="1" applyBorder="1" applyAlignment="1">
      <alignment horizontal="center" vertical="center" wrapText="1"/>
    </xf>
    <xf numFmtId="165" fontId="5" fillId="7" borderId="4" xfId="5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17" fontId="6" fillId="2" borderId="0" xfId="0" applyNumberFormat="1" applyFont="1" applyFill="1" applyBorder="1" applyAlignment="1">
      <alignment vertical="center"/>
    </xf>
    <xf numFmtId="0" fontId="1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2" borderId="4" xfId="4" applyNumberFormat="1" applyFont="1" applyFill="1" applyBorder="1" applyAlignment="1">
      <alignment horizontal="center" vertical="center" wrapText="1"/>
    </xf>
    <xf numFmtId="44" fontId="7" fillId="14" borderId="4" xfId="4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43" fontId="6" fillId="0" borderId="0" xfId="0" applyNumberFormat="1" applyFont="1"/>
    <xf numFmtId="0" fontId="6" fillId="0" borderId="1" xfId="0" applyFont="1" applyFill="1" applyBorder="1" applyAlignment="1">
      <alignment horizontal="center" vertical="center"/>
    </xf>
    <xf numFmtId="44" fontId="6" fillId="0" borderId="4" xfId="4" applyFont="1" applyFill="1" applyBorder="1" applyAlignment="1">
      <alignment vertical="center"/>
    </xf>
    <xf numFmtId="43" fontId="2" fillId="0" borderId="0" xfId="0" applyNumberFormat="1" applyFont="1" applyAlignment="1">
      <alignment horizontal="left" vertical="center"/>
    </xf>
    <xf numFmtId="43" fontId="2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0" fontId="15" fillId="0" borderId="0" xfId="0" applyFont="1"/>
    <xf numFmtId="169" fontId="15" fillId="0" borderId="0" xfId="0" applyNumberFormat="1" applyFont="1" applyAlignment="1">
      <alignment vertical="center"/>
    </xf>
    <xf numFmtId="169" fontId="5" fillId="3" borderId="4" xfId="4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44" fontId="12" fillId="0" borderId="4" xfId="4" applyFont="1" applyFill="1" applyBorder="1" applyAlignment="1">
      <alignment horizontal="center" vertical="center"/>
    </xf>
    <xf numFmtId="44" fontId="6" fillId="0" borderId="0" xfId="4" applyFont="1"/>
    <xf numFmtId="164" fontId="6" fillId="0" borderId="0" xfId="0" applyNumberFormat="1" applyFont="1"/>
    <xf numFmtId="10" fontId="16" fillId="2" borderId="0" xfId="2" applyNumberFormat="1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4" fontId="2" fillId="0" borderId="0" xfId="2" applyNumberFormat="1" applyFont="1" applyFill="1" applyAlignment="1">
      <alignment vertical="center"/>
    </xf>
    <xf numFmtId="43" fontId="15" fillId="0" borderId="0" xfId="0" applyNumberFormat="1" applyFont="1"/>
    <xf numFmtId="44" fontId="0" fillId="0" borderId="0" xfId="4" applyFont="1"/>
    <xf numFmtId="164" fontId="0" fillId="0" borderId="0" xfId="0" applyNumberFormat="1"/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10" fontId="6" fillId="7" borderId="7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44" fontId="6" fillId="0" borderId="3" xfId="4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10" fontId="6" fillId="7" borderId="7" xfId="2" applyNumberFormat="1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4" fontId="6" fillId="0" borderId="3" xfId="4" applyFont="1" applyBorder="1" applyAlignment="1">
      <alignment vertical="center"/>
    </xf>
    <xf numFmtId="10" fontId="6" fillId="15" borderId="4" xfId="2" applyNumberFormat="1" applyFont="1" applyFill="1" applyBorder="1" applyAlignment="1">
      <alignment horizontal="center" vertical="center"/>
    </xf>
    <xf numFmtId="44" fontId="6" fillId="15" borderId="4" xfId="4" applyFont="1" applyFill="1" applyBorder="1" applyAlignment="1">
      <alignment vertical="center"/>
    </xf>
    <xf numFmtId="49" fontId="12" fillId="0" borderId="4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0" fontId="6" fillId="7" borderId="7" xfId="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9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4" fontId="6" fillId="0" borderId="3" xfId="4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5" fontId="4" fillId="5" borderId="1" xfId="5" applyFont="1" applyFill="1" applyBorder="1" applyAlignment="1">
      <alignment horizontal="center" vertical="center"/>
    </xf>
    <xf numFmtId="165" fontId="4" fillId="5" borderId="2" xfId="5" applyFont="1" applyFill="1" applyBorder="1" applyAlignment="1">
      <alignment horizontal="center" vertical="center"/>
    </xf>
    <xf numFmtId="165" fontId="4" fillId="5" borderId="3" xfId="5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0" fontId="6" fillId="7" borderId="7" xfId="2" applyNumberFormat="1" applyFont="1" applyFill="1" applyBorder="1" applyAlignment="1">
      <alignment horizontal="center" vertical="center"/>
    </xf>
    <xf numFmtId="10" fontId="6" fillId="7" borderId="10" xfId="2" applyNumberFormat="1" applyFont="1" applyFill="1" applyBorder="1" applyAlignment="1">
      <alignment horizontal="center" vertical="center"/>
    </xf>
    <xf numFmtId="44" fontId="6" fillId="0" borderId="7" xfId="4" applyFont="1" applyBorder="1" applyAlignment="1">
      <alignment horizontal="center" vertical="center"/>
    </xf>
    <xf numFmtId="44" fontId="6" fillId="0" borderId="10" xfId="4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5" fillId="13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0" fontId="6" fillId="0" borderId="7" xfId="2" applyNumberFormat="1" applyFont="1" applyBorder="1" applyAlignment="1">
      <alignment horizontal="center" vertical="center"/>
    </xf>
    <xf numFmtId="10" fontId="6" fillId="0" borderId="10" xfId="2" applyNumberFormat="1" applyFont="1" applyBorder="1" applyAlignment="1">
      <alignment horizontal="center" vertical="center"/>
    </xf>
    <xf numFmtId="10" fontId="9" fillId="0" borderId="11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9" fillId="0" borderId="11" xfId="0" quotePrefix="1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6" fillId="0" borderId="7" xfId="2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0" fontId="6" fillId="2" borderId="7" xfId="2" applyNumberFormat="1" applyFont="1" applyFill="1" applyBorder="1" applyAlignment="1">
      <alignment horizontal="center" vertical="center"/>
    </xf>
    <xf numFmtId="10" fontId="6" fillId="2" borderId="10" xfId="2" applyNumberFormat="1" applyFont="1" applyFill="1" applyBorder="1" applyAlignment="1">
      <alignment horizontal="center" vertical="center"/>
    </xf>
    <xf numFmtId="10" fontId="9" fillId="0" borderId="10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10" fontId="6" fillId="7" borderId="7" xfId="2" applyNumberFormat="1" applyFont="1" applyFill="1" applyBorder="1" applyAlignment="1" applyProtection="1">
      <alignment horizontal="center" vertical="center"/>
      <protection locked="0"/>
    </xf>
    <xf numFmtId="10" fontId="6" fillId="7" borderId="10" xfId="2" applyNumberFormat="1" applyFont="1" applyFill="1" applyBorder="1" applyAlignment="1" applyProtection="1">
      <alignment horizontal="center" vertical="center"/>
      <protection locked="0"/>
    </xf>
    <xf numFmtId="0" fontId="9" fillId="0" borderId="11" xfId="0" applyFont="1" applyBorder="1" applyAlignment="1">
      <alignment vertical="center"/>
    </xf>
    <xf numFmtId="0" fontId="2" fillId="0" borderId="13" xfId="0" quotePrefix="1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44" fontId="8" fillId="2" borderId="7" xfId="4" applyFont="1" applyFill="1" applyBorder="1" applyAlignment="1">
      <alignment horizontal="center" vertical="center"/>
    </xf>
    <xf numFmtId="44" fontId="8" fillId="2" borderId="10" xfId="4" applyFont="1" applyFill="1" applyBorder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44" fontId="6" fillId="2" borderId="7" xfId="4" applyFont="1" applyFill="1" applyBorder="1" applyAlignment="1">
      <alignment horizontal="center" vertical="center"/>
    </xf>
    <xf numFmtId="44" fontId="6" fillId="2" borderId="10" xfId="4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0" fontId="6" fillId="0" borderId="7" xfId="0" applyNumberFormat="1" applyFont="1" applyBorder="1" applyAlignment="1">
      <alignment horizontal="center" vertical="center"/>
    </xf>
    <xf numFmtId="10" fontId="6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66" fontId="5" fillId="7" borderId="4" xfId="4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165" fontId="11" fillId="0" borderId="1" xfId="5" applyFont="1" applyFill="1" applyBorder="1" applyAlignment="1">
      <alignment horizontal="center" vertical="center"/>
    </xf>
    <xf numFmtId="165" fontId="11" fillId="0" borderId="2" xfId="5" applyFont="1" applyFill="1" applyBorder="1" applyAlignment="1">
      <alignment horizontal="center" vertical="center"/>
    </xf>
    <xf numFmtId="165" fontId="11" fillId="0" borderId="3" xfId="5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4" fontId="12" fillId="0" borderId="1" xfId="4" applyFont="1" applyFill="1" applyBorder="1" applyAlignment="1">
      <alignment vertical="center"/>
    </xf>
    <xf numFmtId="44" fontId="12" fillId="0" borderId="3" xfId="4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4" fontId="6" fillId="0" borderId="1" xfId="4" applyFont="1" applyBorder="1" applyAlignment="1">
      <alignment vertical="center"/>
    </xf>
    <xf numFmtId="44" fontId="6" fillId="0" borderId="3" xfId="4" applyFont="1" applyBorder="1" applyAlignment="1">
      <alignment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" xfId="4" applyFont="1" applyBorder="1" applyAlignment="1">
      <alignment horizontal="center" vertical="center"/>
    </xf>
    <xf numFmtId="44" fontId="6" fillId="0" borderId="3" xfId="4" applyFont="1" applyBorder="1" applyAlignment="1">
      <alignment horizontal="center" vertical="center"/>
    </xf>
  </cellXfs>
  <cellStyles count="6">
    <cellStyle name="Moeda" xfId="4" builtinId="4"/>
    <cellStyle name="Moeda 2" xfId="5" xr:uid="{00000000-0005-0000-0000-000001000000}"/>
    <cellStyle name="Normal" xfId="0" builtinId="0"/>
    <cellStyle name="Normal 2" xfId="3" xr:uid="{00000000-0005-0000-0000-000003000000}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9966FF"/>
      <color rgb="FFCCFFFF"/>
      <color rgb="FF66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105</xdr:row>
      <xdr:rowOff>100379</xdr:rowOff>
    </xdr:from>
    <xdr:to>
      <xdr:col>10</xdr:col>
      <xdr:colOff>525340</xdr:colOff>
      <xdr:row>105</xdr:row>
      <xdr:rowOff>100379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9C1CBBEA-325C-4992-9492-4A5B04BC4692}"/>
            </a:ext>
          </a:extLst>
        </xdr:cNvPr>
        <xdr:cNvCxnSpPr/>
      </xdr:nvCxnSpPr>
      <xdr:spPr>
        <a:xfrm>
          <a:off x="7263911" y="1725490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1015511</xdr:colOff>
      <xdr:row>75</xdr:row>
      <xdr:rowOff>109901</xdr:rowOff>
    </xdr:from>
    <xdr:to>
      <xdr:col>16</xdr:col>
      <xdr:colOff>187569</xdr:colOff>
      <xdr:row>78</xdr:row>
      <xdr:rowOff>63745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FA3FD30-444B-4969-BABB-8968B0B90343}"/>
            </a:ext>
          </a:extLst>
        </xdr:cNvPr>
        <xdr:cNvSpPr txBox="1"/>
      </xdr:nvSpPr>
      <xdr:spPr>
        <a:xfrm>
          <a:off x="7835411" y="12311426"/>
          <a:ext cx="3848833" cy="439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percentual estimado de dispensa sem justa causa com aviso-prévio indenizado </a:t>
          </a:r>
        </a:p>
      </xdr:txBody>
    </xdr:sp>
    <xdr:clientData/>
  </xdr:twoCellAnchor>
  <xdr:twoCellAnchor>
    <xdr:from>
      <xdr:col>10</xdr:col>
      <xdr:colOff>136280</xdr:colOff>
      <xdr:row>76</xdr:row>
      <xdr:rowOff>158999</xdr:rowOff>
    </xdr:from>
    <xdr:to>
      <xdr:col>10</xdr:col>
      <xdr:colOff>912934</xdr:colOff>
      <xdr:row>76</xdr:row>
      <xdr:rowOff>158999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114401C3-8CE1-42AA-838F-F67EF8A7F813}"/>
            </a:ext>
          </a:extLst>
        </xdr:cNvPr>
        <xdr:cNvCxnSpPr/>
      </xdr:nvCxnSpPr>
      <xdr:spPr>
        <a:xfrm>
          <a:off x="7356230" y="12522449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485043</xdr:colOff>
      <xdr:row>86</xdr:row>
      <xdr:rowOff>123822</xdr:rowOff>
    </xdr:from>
    <xdr:to>
      <xdr:col>15</xdr:col>
      <xdr:colOff>561976</xdr:colOff>
      <xdr:row>90</xdr:row>
      <xdr:rowOff>123825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98EB6B95-87EC-46E8-834F-A4802AA6EA8E}"/>
            </a:ext>
          </a:extLst>
        </xdr:cNvPr>
        <xdr:cNvSpPr txBox="1"/>
      </xdr:nvSpPr>
      <xdr:spPr>
        <a:xfrm>
          <a:off x="7704993" y="1410652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5861</xdr:colOff>
      <xdr:row>88</xdr:row>
      <xdr:rowOff>96720</xdr:rowOff>
    </xdr:from>
    <xdr:to>
      <xdr:col>10</xdr:col>
      <xdr:colOff>487240</xdr:colOff>
      <xdr:row>88</xdr:row>
      <xdr:rowOff>96720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DBA6C276-6DDF-45CC-9B91-BAEDF2E4CCE5}"/>
            </a:ext>
          </a:extLst>
        </xdr:cNvPr>
        <xdr:cNvCxnSpPr/>
      </xdr:nvCxnSpPr>
      <xdr:spPr>
        <a:xfrm>
          <a:off x="7225811" y="1441279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532668</xdr:colOff>
      <xdr:row>103</xdr:row>
      <xdr:rowOff>123822</xdr:rowOff>
    </xdr:from>
    <xdr:to>
      <xdr:col>16</xdr:col>
      <xdr:colOff>1</xdr:colOff>
      <xdr:row>107</xdr:row>
      <xdr:rowOff>57150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6930EC76-AA5A-479C-A9BA-8F7D3B2BFEEC}"/>
            </a:ext>
          </a:extLst>
        </xdr:cNvPr>
        <xdr:cNvSpPr txBox="1"/>
      </xdr:nvSpPr>
      <xdr:spPr>
        <a:xfrm>
          <a:off x="7752618" y="1694497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105</xdr:row>
      <xdr:rowOff>100379</xdr:rowOff>
    </xdr:from>
    <xdr:to>
      <xdr:col>10</xdr:col>
      <xdr:colOff>525340</xdr:colOff>
      <xdr:row>105</xdr:row>
      <xdr:rowOff>100379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22EED2A1-67E5-46C5-A929-326E121EC843}"/>
            </a:ext>
          </a:extLst>
        </xdr:cNvPr>
        <xdr:cNvCxnSpPr/>
      </xdr:nvCxnSpPr>
      <xdr:spPr>
        <a:xfrm>
          <a:off x="7263911" y="1725490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1015511</xdr:colOff>
      <xdr:row>75</xdr:row>
      <xdr:rowOff>109901</xdr:rowOff>
    </xdr:from>
    <xdr:to>
      <xdr:col>16</xdr:col>
      <xdr:colOff>187569</xdr:colOff>
      <xdr:row>78</xdr:row>
      <xdr:rowOff>63745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E1C03B-899A-499C-A3C0-BF33D7271793}"/>
            </a:ext>
          </a:extLst>
        </xdr:cNvPr>
        <xdr:cNvSpPr txBox="1"/>
      </xdr:nvSpPr>
      <xdr:spPr>
        <a:xfrm>
          <a:off x="7835411" y="12311426"/>
          <a:ext cx="3848833" cy="439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percentual estimado de dispensa sem justa causa com aviso-prévio indenizado </a:t>
          </a:r>
        </a:p>
      </xdr:txBody>
    </xdr:sp>
    <xdr:clientData/>
  </xdr:twoCellAnchor>
  <xdr:twoCellAnchor>
    <xdr:from>
      <xdr:col>10</xdr:col>
      <xdr:colOff>136280</xdr:colOff>
      <xdr:row>76</xdr:row>
      <xdr:rowOff>158999</xdr:rowOff>
    </xdr:from>
    <xdr:to>
      <xdr:col>10</xdr:col>
      <xdr:colOff>912934</xdr:colOff>
      <xdr:row>76</xdr:row>
      <xdr:rowOff>158999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3C29237C-353A-47C5-AF56-57572CCFDC57}"/>
            </a:ext>
          </a:extLst>
        </xdr:cNvPr>
        <xdr:cNvCxnSpPr/>
      </xdr:nvCxnSpPr>
      <xdr:spPr>
        <a:xfrm>
          <a:off x="7356230" y="12522449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485043</xdr:colOff>
      <xdr:row>86</xdr:row>
      <xdr:rowOff>123822</xdr:rowOff>
    </xdr:from>
    <xdr:to>
      <xdr:col>15</xdr:col>
      <xdr:colOff>561976</xdr:colOff>
      <xdr:row>90</xdr:row>
      <xdr:rowOff>123825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07F8E0D-D621-43F3-B2AC-0D19ACE277A8}"/>
            </a:ext>
          </a:extLst>
        </xdr:cNvPr>
        <xdr:cNvSpPr txBox="1"/>
      </xdr:nvSpPr>
      <xdr:spPr>
        <a:xfrm>
          <a:off x="7704993" y="1410652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5861</xdr:colOff>
      <xdr:row>88</xdr:row>
      <xdr:rowOff>96720</xdr:rowOff>
    </xdr:from>
    <xdr:to>
      <xdr:col>10</xdr:col>
      <xdr:colOff>487240</xdr:colOff>
      <xdr:row>88</xdr:row>
      <xdr:rowOff>96720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FBF01897-C57D-4B58-BE50-B216B308038B}"/>
            </a:ext>
          </a:extLst>
        </xdr:cNvPr>
        <xdr:cNvCxnSpPr/>
      </xdr:nvCxnSpPr>
      <xdr:spPr>
        <a:xfrm>
          <a:off x="7225811" y="1441279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532668</xdr:colOff>
      <xdr:row>103</xdr:row>
      <xdr:rowOff>123822</xdr:rowOff>
    </xdr:from>
    <xdr:to>
      <xdr:col>16</xdr:col>
      <xdr:colOff>1</xdr:colOff>
      <xdr:row>107</xdr:row>
      <xdr:rowOff>57150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AB1FAAAA-4762-430D-80D7-6D14A4EC6F60}"/>
            </a:ext>
          </a:extLst>
        </xdr:cNvPr>
        <xdr:cNvSpPr txBox="1"/>
      </xdr:nvSpPr>
      <xdr:spPr>
        <a:xfrm>
          <a:off x="7752618" y="1694497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105</xdr:row>
      <xdr:rowOff>100379</xdr:rowOff>
    </xdr:from>
    <xdr:to>
      <xdr:col>10</xdr:col>
      <xdr:colOff>525340</xdr:colOff>
      <xdr:row>105</xdr:row>
      <xdr:rowOff>100379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65B1DB30-52B1-4126-A227-1A6109BF84A3}"/>
            </a:ext>
          </a:extLst>
        </xdr:cNvPr>
        <xdr:cNvCxnSpPr/>
      </xdr:nvCxnSpPr>
      <xdr:spPr>
        <a:xfrm>
          <a:off x="7263911" y="1725490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1015511</xdr:colOff>
      <xdr:row>75</xdr:row>
      <xdr:rowOff>109901</xdr:rowOff>
    </xdr:from>
    <xdr:to>
      <xdr:col>16</xdr:col>
      <xdr:colOff>187569</xdr:colOff>
      <xdr:row>78</xdr:row>
      <xdr:rowOff>63745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68DF8F54-1741-4660-96DD-BA1236BF9856}"/>
            </a:ext>
          </a:extLst>
        </xdr:cNvPr>
        <xdr:cNvSpPr txBox="1"/>
      </xdr:nvSpPr>
      <xdr:spPr>
        <a:xfrm>
          <a:off x="8181242" y="12191997"/>
          <a:ext cx="4000500" cy="4374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percentual estimado de dispensa sem justa causa com aviso-prévio indenizado </a:t>
          </a:r>
        </a:p>
      </xdr:txBody>
    </xdr:sp>
    <xdr:clientData/>
  </xdr:twoCellAnchor>
  <xdr:twoCellAnchor>
    <xdr:from>
      <xdr:col>10</xdr:col>
      <xdr:colOff>136280</xdr:colOff>
      <xdr:row>76</xdr:row>
      <xdr:rowOff>158999</xdr:rowOff>
    </xdr:from>
    <xdr:to>
      <xdr:col>10</xdr:col>
      <xdr:colOff>912934</xdr:colOff>
      <xdr:row>76</xdr:row>
      <xdr:rowOff>158999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2C566E67-14E1-4D0E-AF85-D7695F908FF2}"/>
            </a:ext>
          </a:extLst>
        </xdr:cNvPr>
        <xdr:cNvCxnSpPr/>
      </xdr:nvCxnSpPr>
      <xdr:spPr>
        <a:xfrm>
          <a:off x="7302011" y="12402287"/>
          <a:ext cx="776654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485043</xdr:colOff>
      <xdr:row>86</xdr:row>
      <xdr:rowOff>123822</xdr:rowOff>
    </xdr:from>
    <xdr:to>
      <xdr:col>15</xdr:col>
      <xdr:colOff>561976</xdr:colOff>
      <xdr:row>90</xdr:row>
      <xdr:rowOff>123825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9C7F4799-DBD4-48D6-8991-36D128C2C3C0}"/>
            </a:ext>
          </a:extLst>
        </xdr:cNvPr>
        <xdr:cNvSpPr txBox="1"/>
      </xdr:nvSpPr>
      <xdr:spPr>
        <a:xfrm>
          <a:off x="7704993" y="1410652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5861</xdr:colOff>
      <xdr:row>88</xdr:row>
      <xdr:rowOff>96720</xdr:rowOff>
    </xdr:from>
    <xdr:to>
      <xdr:col>10</xdr:col>
      <xdr:colOff>487240</xdr:colOff>
      <xdr:row>88</xdr:row>
      <xdr:rowOff>96720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D568CC4B-D660-4050-8DD5-1EC53ACF9996}"/>
            </a:ext>
          </a:extLst>
        </xdr:cNvPr>
        <xdr:cNvCxnSpPr/>
      </xdr:nvCxnSpPr>
      <xdr:spPr>
        <a:xfrm>
          <a:off x="7225811" y="1441279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532668</xdr:colOff>
      <xdr:row>103</xdr:row>
      <xdr:rowOff>123822</xdr:rowOff>
    </xdr:from>
    <xdr:to>
      <xdr:col>16</xdr:col>
      <xdr:colOff>1</xdr:colOff>
      <xdr:row>107</xdr:row>
      <xdr:rowOff>57150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1B0C9670-0893-4883-8B3C-FFD12FED4FED}"/>
            </a:ext>
          </a:extLst>
        </xdr:cNvPr>
        <xdr:cNvSpPr txBox="1"/>
      </xdr:nvSpPr>
      <xdr:spPr>
        <a:xfrm>
          <a:off x="7752618" y="1694497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105</xdr:row>
      <xdr:rowOff>100379</xdr:rowOff>
    </xdr:from>
    <xdr:to>
      <xdr:col>10</xdr:col>
      <xdr:colOff>525340</xdr:colOff>
      <xdr:row>105</xdr:row>
      <xdr:rowOff>100379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9E23A233-6119-4727-B296-4F317B26141F}"/>
            </a:ext>
          </a:extLst>
        </xdr:cNvPr>
        <xdr:cNvCxnSpPr/>
      </xdr:nvCxnSpPr>
      <xdr:spPr>
        <a:xfrm>
          <a:off x="7263911" y="1725490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1015511</xdr:colOff>
      <xdr:row>75</xdr:row>
      <xdr:rowOff>109901</xdr:rowOff>
    </xdr:from>
    <xdr:to>
      <xdr:col>16</xdr:col>
      <xdr:colOff>187569</xdr:colOff>
      <xdr:row>78</xdr:row>
      <xdr:rowOff>63745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6F7183D-17A6-4F3C-97E2-9E8E7B74B4B5}"/>
            </a:ext>
          </a:extLst>
        </xdr:cNvPr>
        <xdr:cNvSpPr txBox="1"/>
      </xdr:nvSpPr>
      <xdr:spPr>
        <a:xfrm>
          <a:off x="7835411" y="12311426"/>
          <a:ext cx="3848833" cy="439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percentual estimado de dispensa sem justa causa com aviso-prévio indenizado </a:t>
          </a:r>
        </a:p>
      </xdr:txBody>
    </xdr:sp>
    <xdr:clientData/>
  </xdr:twoCellAnchor>
  <xdr:twoCellAnchor>
    <xdr:from>
      <xdr:col>10</xdr:col>
      <xdr:colOff>136280</xdr:colOff>
      <xdr:row>76</xdr:row>
      <xdr:rowOff>158999</xdr:rowOff>
    </xdr:from>
    <xdr:to>
      <xdr:col>10</xdr:col>
      <xdr:colOff>912934</xdr:colOff>
      <xdr:row>76</xdr:row>
      <xdr:rowOff>158999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7FF8089A-23C5-4E5F-A724-11F0FD5956B1}"/>
            </a:ext>
          </a:extLst>
        </xdr:cNvPr>
        <xdr:cNvCxnSpPr/>
      </xdr:nvCxnSpPr>
      <xdr:spPr>
        <a:xfrm>
          <a:off x="7356230" y="12522449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485043</xdr:colOff>
      <xdr:row>86</xdr:row>
      <xdr:rowOff>123822</xdr:rowOff>
    </xdr:from>
    <xdr:to>
      <xdr:col>15</xdr:col>
      <xdr:colOff>561976</xdr:colOff>
      <xdr:row>90</xdr:row>
      <xdr:rowOff>123825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FAD95D61-CDE9-4231-A34B-A712D1E74F08}"/>
            </a:ext>
          </a:extLst>
        </xdr:cNvPr>
        <xdr:cNvSpPr txBox="1"/>
      </xdr:nvSpPr>
      <xdr:spPr>
        <a:xfrm>
          <a:off x="7704993" y="1410652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5861</xdr:colOff>
      <xdr:row>88</xdr:row>
      <xdr:rowOff>96720</xdr:rowOff>
    </xdr:from>
    <xdr:to>
      <xdr:col>10</xdr:col>
      <xdr:colOff>487240</xdr:colOff>
      <xdr:row>88</xdr:row>
      <xdr:rowOff>96720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CC87DCE5-F093-4F5C-B428-B53D03527072}"/>
            </a:ext>
          </a:extLst>
        </xdr:cNvPr>
        <xdr:cNvCxnSpPr/>
      </xdr:nvCxnSpPr>
      <xdr:spPr>
        <a:xfrm>
          <a:off x="7225811" y="1441279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532668</xdr:colOff>
      <xdr:row>103</xdr:row>
      <xdr:rowOff>123822</xdr:rowOff>
    </xdr:from>
    <xdr:to>
      <xdr:col>16</xdr:col>
      <xdr:colOff>1</xdr:colOff>
      <xdr:row>107</xdr:row>
      <xdr:rowOff>57150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C000265A-3C2F-4849-962A-5B0868C72BE5}"/>
            </a:ext>
          </a:extLst>
        </xdr:cNvPr>
        <xdr:cNvSpPr txBox="1"/>
      </xdr:nvSpPr>
      <xdr:spPr>
        <a:xfrm>
          <a:off x="7752618" y="1694497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105</xdr:row>
      <xdr:rowOff>100379</xdr:rowOff>
    </xdr:from>
    <xdr:to>
      <xdr:col>10</xdr:col>
      <xdr:colOff>525340</xdr:colOff>
      <xdr:row>105</xdr:row>
      <xdr:rowOff>100379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B75EED61-5C1D-4BC1-9497-032301EEDF6F}"/>
            </a:ext>
          </a:extLst>
        </xdr:cNvPr>
        <xdr:cNvCxnSpPr/>
      </xdr:nvCxnSpPr>
      <xdr:spPr>
        <a:xfrm>
          <a:off x="7263911" y="1725490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1015511</xdr:colOff>
      <xdr:row>75</xdr:row>
      <xdr:rowOff>109901</xdr:rowOff>
    </xdr:from>
    <xdr:to>
      <xdr:col>16</xdr:col>
      <xdr:colOff>187569</xdr:colOff>
      <xdr:row>78</xdr:row>
      <xdr:rowOff>63745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C92DAC8-A681-47BB-808C-C4EEFCDB13B0}"/>
            </a:ext>
          </a:extLst>
        </xdr:cNvPr>
        <xdr:cNvSpPr txBox="1"/>
      </xdr:nvSpPr>
      <xdr:spPr>
        <a:xfrm>
          <a:off x="7835411" y="12311426"/>
          <a:ext cx="3848833" cy="439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percentual estimado de dispensa sem justa causa com aviso-prévio indenizado </a:t>
          </a:r>
        </a:p>
      </xdr:txBody>
    </xdr:sp>
    <xdr:clientData/>
  </xdr:twoCellAnchor>
  <xdr:twoCellAnchor>
    <xdr:from>
      <xdr:col>10</xdr:col>
      <xdr:colOff>136280</xdr:colOff>
      <xdr:row>76</xdr:row>
      <xdr:rowOff>158999</xdr:rowOff>
    </xdr:from>
    <xdr:to>
      <xdr:col>10</xdr:col>
      <xdr:colOff>912934</xdr:colOff>
      <xdr:row>76</xdr:row>
      <xdr:rowOff>158999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9C20BF5A-D877-4DC4-A348-26560B2065A7}"/>
            </a:ext>
          </a:extLst>
        </xdr:cNvPr>
        <xdr:cNvCxnSpPr/>
      </xdr:nvCxnSpPr>
      <xdr:spPr>
        <a:xfrm>
          <a:off x="7356230" y="12522449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485043</xdr:colOff>
      <xdr:row>86</xdr:row>
      <xdr:rowOff>123822</xdr:rowOff>
    </xdr:from>
    <xdr:to>
      <xdr:col>15</xdr:col>
      <xdr:colOff>561976</xdr:colOff>
      <xdr:row>90</xdr:row>
      <xdr:rowOff>123825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AE6AF297-86E0-4C18-9A26-35DA437A1CDD}"/>
            </a:ext>
          </a:extLst>
        </xdr:cNvPr>
        <xdr:cNvSpPr txBox="1"/>
      </xdr:nvSpPr>
      <xdr:spPr>
        <a:xfrm>
          <a:off x="7704993" y="1410652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5861</xdr:colOff>
      <xdr:row>88</xdr:row>
      <xdr:rowOff>96720</xdr:rowOff>
    </xdr:from>
    <xdr:to>
      <xdr:col>10</xdr:col>
      <xdr:colOff>487240</xdr:colOff>
      <xdr:row>88</xdr:row>
      <xdr:rowOff>96720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FCF76F48-EE94-4E23-A871-8DD6DEFA8BCB}"/>
            </a:ext>
          </a:extLst>
        </xdr:cNvPr>
        <xdr:cNvCxnSpPr/>
      </xdr:nvCxnSpPr>
      <xdr:spPr>
        <a:xfrm>
          <a:off x="7225811" y="1441279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532668</xdr:colOff>
      <xdr:row>103</xdr:row>
      <xdr:rowOff>123822</xdr:rowOff>
    </xdr:from>
    <xdr:to>
      <xdr:col>16</xdr:col>
      <xdr:colOff>1</xdr:colOff>
      <xdr:row>107</xdr:row>
      <xdr:rowOff>57150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7E2A82B8-9857-4415-A639-5CAD46C04A92}"/>
            </a:ext>
          </a:extLst>
        </xdr:cNvPr>
        <xdr:cNvSpPr txBox="1"/>
      </xdr:nvSpPr>
      <xdr:spPr>
        <a:xfrm>
          <a:off x="7752618" y="1694497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105</xdr:row>
      <xdr:rowOff>100379</xdr:rowOff>
    </xdr:from>
    <xdr:to>
      <xdr:col>10</xdr:col>
      <xdr:colOff>525340</xdr:colOff>
      <xdr:row>105</xdr:row>
      <xdr:rowOff>100379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ADA4984B-E3F2-4FDD-86EC-BEF51D5ACAAB}"/>
            </a:ext>
          </a:extLst>
        </xdr:cNvPr>
        <xdr:cNvCxnSpPr/>
      </xdr:nvCxnSpPr>
      <xdr:spPr>
        <a:xfrm>
          <a:off x="7263911" y="1725490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1015511</xdr:colOff>
      <xdr:row>75</xdr:row>
      <xdr:rowOff>109901</xdr:rowOff>
    </xdr:from>
    <xdr:to>
      <xdr:col>16</xdr:col>
      <xdr:colOff>187569</xdr:colOff>
      <xdr:row>78</xdr:row>
      <xdr:rowOff>63745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41305B7-E7E7-415D-8113-F6316CE23AB1}"/>
            </a:ext>
          </a:extLst>
        </xdr:cNvPr>
        <xdr:cNvSpPr txBox="1"/>
      </xdr:nvSpPr>
      <xdr:spPr>
        <a:xfrm>
          <a:off x="7835411" y="12311426"/>
          <a:ext cx="3848833" cy="439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percentual estimado de dispensa sem justa causa com aviso-prévio indenizado </a:t>
          </a:r>
        </a:p>
      </xdr:txBody>
    </xdr:sp>
    <xdr:clientData/>
  </xdr:twoCellAnchor>
  <xdr:twoCellAnchor>
    <xdr:from>
      <xdr:col>10</xdr:col>
      <xdr:colOff>136280</xdr:colOff>
      <xdr:row>76</xdr:row>
      <xdr:rowOff>158999</xdr:rowOff>
    </xdr:from>
    <xdr:to>
      <xdr:col>10</xdr:col>
      <xdr:colOff>912934</xdr:colOff>
      <xdr:row>76</xdr:row>
      <xdr:rowOff>158999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53A9101E-0689-4C92-B1E9-73073FEC23FD}"/>
            </a:ext>
          </a:extLst>
        </xdr:cNvPr>
        <xdr:cNvCxnSpPr/>
      </xdr:nvCxnSpPr>
      <xdr:spPr>
        <a:xfrm>
          <a:off x="7356230" y="12522449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485043</xdr:colOff>
      <xdr:row>86</xdr:row>
      <xdr:rowOff>123822</xdr:rowOff>
    </xdr:from>
    <xdr:to>
      <xdr:col>15</xdr:col>
      <xdr:colOff>561976</xdr:colOff>
      <xdr:row>90</xdr:row>
      <xdr:rowOff>123825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541FED1B-B0DA-41E0-A666-A93A61EDDB78}"/>
            </a:ext>
          </a:extLst>
        </xdr:cNvPr>
        <xdr:cNvSpPr txBox="1"/>
      </xdr:nvSpPr>
      <xdr:spPr>
        <a:xfrm>
          <a:off x="7704993" y="1410652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5861</xdr:colOff>
      <xdr:row>88</xdr:row>
      <xdr:rowOff>96720</xdr:rowOff>
    </xdr:from>
    <xdr:to>
      <xdr:col>10</xdr:col>
      <xdr:colOff>487240</xdr:colOff>
      <xdr:row>88</xdr:row>
      <xdr:rowOff>96720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C91873E4-D24F-4F27-AF73-6E4ED78CE49C}"/>
            </a:ext>
          </a:extLst>
        </xdr:cNvPr>
        <xdr:cNvCxnSpPr/>
      </xdr:nvCxnSpPr>
      <xdr:spPr>
        <a:xfrm>
          <a:off x="7225811" y="1441279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532668</xdr:colOff>
      <xdr:row>103</xdr:row>
      <xdr:rowOff>123822</xdr:rowOff>
    </xdr:from>
    <xdr:to>
      <xdr:col>16</xdr:col>
      <xdr:colOff>1</xdr:colOff>
      <xdr:row>107</xdr:row>
      <xdr:rowOff>57150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7E0BBE45-C97F-478C-8205-9963E78B1033}"/>
            </a:ext>
          </a:extLst>
        </xdr:cNvPr>
        <xdr:cNvSpPr txBox="1"/>
      </xdr:nvSpPr>
      <xdr:spPr>
        <a:xfrm>
          <a:off x="7752618" y="1694497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105</xdr:row>
      <xdr:rowOff>100379</xdr:rowOff>
    </xdr:from>
    <xdr:to>
      <xdr:col>10</xdr:col>
      <xdr:colOff>525340</xdr:colOff>
      <xdr:row>105</xdr:row>
      <xdr:rowOff>100379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B57EF079-239C-4A78-BC7F-5DE8546C41A0}"/>
            </a:ext>
          </a:extLst>
        </xdr:cNvPr>
        <xdr:cNvCxnSpPr/>
      </xdr:nvCxnSpPr>
      <xdr:spPr>
        <a:xfrm>
          <a:off x="7263911" y="17254904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1015511</xdr:colOff>
      <xdr:row>75</xdr:row>
      <xdr:rowOff>109901</xdr:rowOff>
    </xdr:from>
    <xdr:to>
      <xdr:col>16</xdr:col>
      <xdr:colOff>187569</xdr:colOff>
      <xdr:row>78</xdr:row>
      <xdr:rowOff>63745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A014939-005C-4ED3-8B3B-CB7C64C5CF72}"/>
            </a:ext>
          </a:extLst>
        </xdr:cNvPr>
        <xdr:cNvSpPr txBox="1"/>
      </xdr:nvSpPr>
      <xdr:spPr>
        <a:xfrm>
          <a:off x="7835411" y="12311426"/>
          <a:ext cx="3848833" cy="439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Indicar percentual estimado de dispensa sem justa causa com aviso-prévio indenizado </a:t>
          </a:r>
        </a:p>
      </xdr:txBody>
    </xdr:sp>
    <xdr:clientData/>
  </xdr:twoCellAnchor>
  <xdr:twoCellAnchor>
    <xdr:from>
      <xdr:col>10</xdr:col>
      <xdr:colOff>136280</xdr:colOff>
      <xdr:row>76</xdr:row>
      <xdr:rowOff>158999</xdr:rowOff>
    </xdr:from>
    <xdr:to>
      <xdr:col>10</xdr:col>
      <xdr:colOff>912934</xdr:colOff>
      <xdr:row>76</xdr:row>
      <xdr:rowOff>158999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E4EACC52-1838-41D4-A3EF-6B8209821DE1}"/>
            </a:ext>
          </a:extLst>
        </xdr:cNvPr>
        <xdr:cNvCxnSpPr/>
      </xdr:nvCxnSpPr>
      <xdr:spPr>
        <a:xfrm>
          <a:off x="7356230" y="12522449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485043</xdr:colOff>
      <xdr:row>86</xdr:row>
      <xdr:rowOff>123822</xdr:rowOff>
    </xdr:from>
    <xdr:to>
      <xdr:col>15</xdr:col>
      <xdr:colOff>561976</xdr:colOff>
      <xdr:row>90</xdr:row>
      <xdr:rowOff>123825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DC38174E-9C3A-4C7C-850E-DF8B5E6E2CCE}"/>
            </a:ext>
          </a:extLst>
        </xdr:cNvPr>
        <xdr:cNvSpPr txBox="1"/>
      </xdr:nvSpPr>
      <xdr:spPr>
        <a:xfrm>
          <a:off x="7704993" y="1410652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5861</xdr:colOff>
      <xdr:row>88</xdr:row>
      <xdr:rowOff>96720</xdr:rowOff>
    </xdr:from>
    <xdr:to>
      <xdr:col>10</xdr:col>
      <xdr:colOff>487240</xdr:colOff>
      <xdr:row>88</xdr:row>
      <xdr:rowOff>96720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8F52E6F7-528B-496B-BD14-33BF6E356A6B}"/>
            </a:ext>
          </a:extLst>
        </xdr:cNvPr>
        <xdr:cNvCxnSpPr/>
      </xdr:nvCxnSpPr>
      <xdr:spPr>
        <a:xfrm>
          <a:off x="7225811" y="14412795"/>
          <a:ext cx="481379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532668</xdr:colOff>
      <xdr:row>103</xdr:row>
      <xdr:rowOff>123822</xdr:rowOff>
    </xdr:from>
    <xdr:to>
      <xdr:col>16</xdr:col>
      <xdr:colOff>1</xdr:colOff>
      <xdr:row>107</xdr:row>
      <xdr:rowOff>57150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B6D2BB1A-FEC8-44E8-9A9B-EC3A9310C0C6}"/>
            </a:ext>
          </a:extLst>
        </xdr:cNvPr>
        <xdr:cNvSpPr txBox="1"/>
      </xdr:nvSpPr>
      <xdr:spPr>
        <a:xfrm>
          <a:off x="7752618" y="16944972"/>
          <a:ext cx="3744058" cy="657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deve ser preenchido,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pois esta contratação não prevê reposição por um substituito durante qualquer ausência eventual do empregado.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F83C-575D-4221-9B2A-1CA0003B0B5A}">
  <sheetPr>
    <pageSetUpPr fitToPage="1"/>
  </sheetPr>
  <dimension ref="B1:XEN168"/>
  <sheetViews>
    <sheetView showGridLines="0" topLeftCell="A139" zoomScaleNormal="100" workbookViewId="0">
      <selection activeCell="C120" sqref="C120:I120"/>
    </sheetView>
  </sheetViews>
  <sheetFormatPr defaultColWidth="9.140625" defaultRowHeight="12.75" x14ac:dyDescent="0.25"/>
  <cols>
    <col min="1" max="1" width="1.7109375" style="6" customWidth="1"/>
    <col min="2" max="2" width="3.42578125" style="31" bestFit="1" customWidth="1"/>
    <col min="3" max="3" width="16.7109375" style="6" customWidth="1"/>
    <col min="4" max="4" width="14.140625" style="6" customWidth="1"/>
    <col min="5" max="5" width="11.85546875" style="6" customWidth="1"/>
    <col min="6" max="6" width="7.5703125" style="31" bestFit="1" customWidth="1"/>
    <col min="7" max="7" width="11.5703125" style="31" bestFit="1" customWidth="1"/>
    <col min="8" max="8" width="12.42578125" style="31" bestFit="1" customWidth="1"/>
    <col min="9" max="9" width="14.140625" style="31" customWidth="1"/>
    <col min="10" max="10" width="14.7109375" style="32" customWidth="1"/>
    <col min="11" max="11" width="9.28515625" style="200" customWidth="1"/>
    <col min="12" max="12" width="13.28515625" style="206" bestFit="1" customWidth="1"/>
    <col min="13" max="13" width="11.85546875" style="206" bestFit="1" customWidth="1"/>
    <col min="14" max="14" width="11.42578125" style="206" bestFit="1" customWidth="1"/>
    <col min="15" max="17" width="9.140625" style="206"/>
    <col min="18" max="18" width="10" style="206" bestFit="1" customWidth="1"/>
    <col min="19" max="19" width="10" style="6" bestFit="1" customWidth="1"/>
    <col min="20" max="16384" width="9.140625" style="6"/>
  </cols>
  <sheetData>
    <row r="1" spans="2:13 16368:16368" ht="9" customHeight="1" x14ac:dyDescent="0.25">
      <c r="XEN1" s="98" t="s">
        <v>0</v>
      </c>
    </row>
    <row r="2" spans="2:13 16368:16368" x14ac:dyDescent="0.25">
      <c r="B2" s="368" t="s">
        <v>1</v>
      </c>
      <c r="C2" s="368"/>
      <c r="D2" s="368"/>
      <c r="E2" s="368"/>
      <c r="F2" s="368"/>
      <c r="G2" s="368"/>
      <c r="H2" s="368"/>
      <c r="I2" s="368"/>
      <c r="J2" s="368"/>
    </row>
    <row r="3" spans="2:13 16368:16368" x14ac:dyDescent="0.25">
      <c r="B3" s="222" t="s">
        <v>2</v>
      </c>
      <c r="C3" s="222"/>
      <c r="D3" s="375" t="s">
        <v>170</v>
      </c>
      <c r="E3" s="373"/>
      <c r="F3" s="373"/>
      <c r="G3" s="373"/>
      <c r="H3" s="373"/>
      <c r="I3" s="373"/>
      <c r="J3" s="374"/>
    </row>
    <row r="4" spans="2:13 16368:16368" x14ac:dyDescent="0.25">
      <c r="B4" s="222" t="s">
        <v>3</v>
      </c>
      <c r="C4" s="222"/>
      <c r="D4" s="372"/>
      <c r="E4" s="373"/>
      <c r="F4" s="373"/>
      <c r="G4" s="373"/>
      <c r="H4" s="373"/>
      <c r="I4" s="373"/>
      <c r="J4" s="374"/>
    </row>
    <row r="5" spans="2:13 16368:16368" x14ac:dyDescent="0.25">
      <c r="B5" s="222" t="s">
        <v>4</v>
      </c>
      <c r="C5" s="222"/>
      <c r="D5" s="372"/>
      <c r="E5" s="373"/>
      <c r="F5" s="373"/>
      <c r="G5" s="373"/>
      <c r="H5" s="373"/>
      <c r="I5" s="373"/>
      <c r="J5" s="374"/>
    </row>
    <row r="6" spans="2:13 16368:16368" x14ac:dyDescent="0.25">
      <c r="B6" s="222" t="s">
        <v>5</v>
      </c>
      <c r="C6" s="222"/>
      <c r="D6" s="372"/>
      <c r="E6" s="373"/>
      <c r="F6" s="373"/>
      <c r="G6" s="373"/>
      <c r="H6" s="373"/>
      <c r="I6" s="373"/>
      <c r="J6" s="374"/>
    </row>
    <row r="7" spans="2:13 16368:16368" x14ac:dyDescent="0.25">
      <c r="B7" s="88"/>
      <c r="C7" s="88"/>
      <c r="D7" s="89"/>
      <c r="E7" s="77"/>
      <c r="F7" s="77"/>
      <c r="G7" s="77"/>
      <c r="H7" s="77"/>
      <c r="I7" s="77"/>
      <c r="J7" s="77"/>
    </row>
    <row r="8" spans="2:13 16368:16368" x14ac:dyDescent="0.25">
      <c r="B8" s="368" t="s">
        <v>6</v>
      </c>
      <c r="C8" s="368"/>
      <c r="D8" s="368"/>
      <c r="E8" s="368"/>
      <c r="F8" s="368"/>
      <c r="G8" s="368"/>
      <c r="H8" s="368"/>
      <c r="I8" s="368"/>
      <c r="J8" s="368"/>
    </row>
    <row r="9" spans="2:13 16368:16368" ht="12.75" customHeight="1" x14ac:dyDescent="0.25">
      <c r="B9" s="91" t="s">
        <v>7</v>
      </c>
      <c r="C9" s="228" t="s">
        <v>8</v>
      </c>
      <c r="D9" s="228"/>
      <c r="E9" s="228"/>
      <c r="F9" s="228"/>
      <c r="G9" s="228"/>
      <c r="H9" s="228"/>
      <c r="I9" s="228"/>
      <c r="J9" s="67"/>
    </row>
    <row r="10" spans="2:13 16368:16368" x14ac:dyDescent="0.25">
      <c r="B10" s="91" t="s">
        <v>9</v>
      </c>
      <c r="C10" s="228" t="s">
        <v>10</v>
      </c>
      <c r="D10" s="228"/>
      <c r="E10" s="228"/>
      <c r="F10" s="228"/>
      <c r="G10" s="228"/>
      <c r="H10" s="228"/>
      <c r="I10" s="228"/>
      <c r="J10" s="68"/>
    </row>
    <row r="11" spans="2:13 16368:16368" ht="12.75" customHeight="1" x14ac:dyDescent="0.25">
      <c r="B11" s="91" t="s">
        <v>11</v>
      </c>
      <c r="C11" s="228" t="s">
        <v>12</v>
      </c>
      <c r="D11" s="228"/>
      <c r="E11" s="228"/>
      <c r="F11" s="228"/>
      <c r="G11" s="228"/>
      <c r="H11" s="228"/>
      <c r="I11" s="228"/>
      <c r="J11" s="69"/>
    </row>
    <row r="12" spans="2:13 16368:16368" ht="12.75" customHeight="1" x14ac:dyDescent="0.25">
      <c r="B12" s="91" t="s">
        <v>13</v>
      </c>
      <c r="C12" s="228" t="s">
        <v>14</v>
      </c>
      <c r="D12" s="228"/>
      <c r="E12" s="228"/>
      <c r="F12" s="228"/>
      <c r="G12" s="228"/>
      <c r="H12" s="228"/>
      <c r="I12" s="228"/>
      <c r="J12" s="99">
        <v>20</v>
      </c>
    </row>
    <row r="13" spans="2:13 16368:16368" ht="12.75" customHeight="1" x14ac:dyDescent="0.25">
      <c r="B13" s="91" t="s">
        <v>15</v>
      </c>
      <c r="C13" s="366" t="s">
        <v>171</v>
      </c>
      <c r="D13" s="366"/>
      <c r="E13" s="366"/>
      <c r="F13" s="366"/>
      <c r="G13" s="366"/>
      <c r="H13" s="366"/>
      <c r="I13" s="366"/>
      <c r="J13" s="69"/>
    </row>
    <row r="14" spans="2:13 16368:16368" ht="12.75" customHeight="1" x14ac:dyDescent="0.25">
      <c r="B14" s="91" t="s">
        <v>16</v>
      </c>
      <c r="C14" s="366" t="s">
        <v>17</v>
      </c>
      <c r="D14" s="366"/>
      <c r="E14" s="366"/>
      <c r="F14" s="366"/>
      <c r="G14" s="366"/>
      <c r="H14" s="366"/>
      <c r="I14" s="366"/>
      <c r="J14" s="100" t="s">
        <v>176</v>
      </c>
      <c r="L14" s="6"/>
      <c r="M14" s="6"/>
    </row>
    <row r="15" spans="2:13 16368:16368" x14ac:dyDescent="0.25">
      <c r="B15" s="367"/>
      <c r="C15" s="367"/>
      <c r="D15" s="367"/>
      <c r="E15" s="367"/>
      <c r="F15" s="367"/>
      <c r="G15" s="367"/>
      <c r="H15" s="367"/>
      <c r="I15" s="367"/>
      <c r="J15" s="367"/>
      <c r="L15" s="107"/>
      <c r="M15" s="107"/>
    </row>
    <row r="16" spans="2:13 16368:16368" x14ac:dyDescent="0.25">
      <c r="B16" s="368" t="s">
        <v>18</v>
      </c>
      <c r="C16" s="368"/>
      <c r="D16" s="368"/>
      <c r="E16" s="368"/>
      <c r="F16" s="368"/>
      <c r="G16" s="368"/>
      <c r="H16" s="368"/>
      <c r="I16" s="368"/>
      <c r="J16" s="368"/>
      <c r="K16" s="206"/>
    </row>
    <row r="17" spans="2:18" x14ac:dyDescent="0.25">
      <c r="B17" s="369" t="s">
        <v>19</v>
      </c>
      <c r="C17" s="370"/>
      <c r="D17" s="370"/>
      <c r="E17" s="370"/>
      <c r="F17" s="370"/>
      <c r="G17" s="370"/>
      <c r="H17" s="370"/>
      <c r="I17" s="370"/>
      <c r="J17" s="371"/>
      <c r="K17" s="206"/>
    </row>
    <row r="18" spans="2:18" ht="12.75" customHeight="1" x14ac:dyDescent="0.25">
      <c r="B18" s="7">
        <v>1</v>
      </c>
      <c r="C18" s="244" t="s">
        <v>20</v>
      </c>
      <c r="D18" s="245"/>
      <c r="E18" s="245"/>
      <c r="F18" s="245"/>
      <c r="G18" s="245"/>
      <c r="H18" s="246"/>
      <c r="I18" s="360" t="s">
        <v>21</v>
      </c>
      <c r="J18" s="360"/>
      <c r="K18" s="206"/>
      <c r="L18" s="6"/>
    </row>
    <row r="19" spans="2:18" ht="12.75" customHeight="1" x14ac:dyDescent="0.25">
      <c r="B19" s="7">
        <v>2</v>
      </c>
      <c r="C19" s="361" t="s">
        <v>175</v>
      </c>
      <c r="D19" s="362"/>
      <c r="E19" s="362"/>
      <c r="F19" s="362"/>
      <c r="G19" s="362"/>
      <c r="H19" s="363"/>
      <c r="I19" s="364"/>
      <c r="J19" s="364"/>
      <c r="K19" s="206"/>
      <c r="L19" s="107"/>
      <c r="M19" s="6"/>
      <c r="N19" s="6"/>
      <c r="O19" s="6"/>
      <c r="P19" s="6"/>
      <c r="Q19" s="6"/>
      <c r="R19" s="6"/>
    </row>
    <row r="20" spans="2:18" ht="12.75" customHeight="1" x14ac:dyDescent="0.25">
      <c r="B20" s="7">
        <v>3</v>
      </c>
      <c r="C20" s="244" t="s">
        <v>22</v>
      </c>
      <c r="D20" s="245"/>
      <c r="E20" s="245"/>
      <c r="F20" s="246"/>
      <c r="G20" s="36" t="s">
        <v>23</v>
      </c>
      <c r="H20" s="209"/>
      <c r="I20" s="365" t="s">
        <v>181</v>
      </c>
      <c r="J20" s="365"/>
      <c r="K20" s="206"/>
      <c r="L20" s="6"/>
      <c r="M20" s="6"/>
      <c r="N20" s="6"/>
      <c r="O20" s="6"/>
      <c r="P20" s="6"/>
      <c r="Q20" s="6"/>
      <c r="R20" s="6"/>
    </row>
    <row r="21" spans="2:18" ht="12.75" customHeight="1" x14ac:dyDescent="0.25">
      <c r="B21" s="7">
        <v>4</v>
      </c>
      <c r="C21" s="244" t="s">
        <v>162</v>
      </c>
      <c r="D21" s="245"/>
      <c r="E21" s="245"/>
      <c r="F21" s="245"/>
      <c r="G21" s="245"/>
      <c r="H21" s="246"/>
      <c r="I21" s="357"/>
      <c r="J21" s="358"/>
      <c r="K21" s="206"/>
      <c r="L21" s="6"/>
      <c r="M21" s="6"/>
      <c r="N21" s="6"/>
      <c r="O21" s="6"/>
      <c r="P21" s="6"/>
      <c r="Q21" s="6"/>
      <c r="R21" s="6"/>
    </row>
    <row r="22" spans="2:18" ht="12.75" customHeight="1" x14ac:dyDescent="0.25">
      <c r="B22" s="38"/>
      <c r="C22" s="39"/>
      <c r="D22" s="39"/>
      <c r="E22" s="39"/>
      <c r="F22" s="39"/>
      <c r="G22" s="39"/>
      <c r="H22" s="39"/>
      <c r="I22" s="6"/>
      <c r="J22" s="206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359" t="s">
        <v>24</v>
      </c>
      <c r="C23" s="359"/>
      <c r="D23" s="359"/>
      <c r="E23" s="359"/>
      <c r="F23" s="359"/>
      <c r="G23" s="359"/>
      <c r="H23" s="359"/>
      <c r="I23" s="359"/>
      <c r="J23" s="359"/>
      <c r="K23" s="206"/>
      <c r="L23" s="6"/>
      <c r="M23" s="6"/>
      <c r="N23" s="6"/>
      <c r="O23" s="6"/>
      <c r="P23" s="6"/>
      <c r="Q23" s="6"/>
      <c r="R23" s="6"/>
    </row>
    <row r="24" spans="2:18" x14ac:dyDescent="0.25">
      <c r="B24" s="208">
        <v>1</v>
      </c>
      <c r="C24" s="359" t="s">
        <v>25</v>
      </c>
      <c r="D24" s="359"/>
      <c r="E24" s="359"/>
      <c r="F24" s="359"/>
      <c r="G24" s="359"/>
      <c r="H24" s="359"/>
      <c r="I24" s="359"/>
      <c r="J24" s="51" t="s">
        <v>26</v>
      </c>
      <c r="K24" s="206"/>
      <c r="L24" s="6"/>
      <c r="M24" s="6"/>
      <c r="N24" s="6"/>
      <c r="O24" s="6"/>
      <c r="P24" s="6"/>
      <c r="Q24" s="6"/>
      <c r="R24" s="6"/>
    </row>
    <row r="25" spans="2:18" x14ac:dyDescent="0.25">
      <c r="B25" s="7" t="s">
        <v>7</v>
      </c>
      <c r="C25" s="352" t="s">
        <v>27</v>
      </c>
      <c r="D25" s="353"/>
      <c r="E25" s="207"/>
      <c r="F25" s="207"/>
      <c r="G25" s="207"/>
      <c r="H25" s="207"/>
      <c r="I25" s="101"/>
      <c r="J25" s="181"/>
      <c r="K25" s="206"/>
      <c r="L25" s="6"/>
      <c r="M25" s="6"/>
      <c r="N25" s="6"/>
      <c r="O25" s="6"/>
      <c r="P25" s="6"/>
      <c r="Q25" s="6"/>
      <c r="R25" s="6"/>
    </row>
    <row r="26" spans="2:18" x14ac:dyDescent="0.25">
      <c r="B26" s="7" t="s">
        <v>9</v>
      </c>
      <c r="C26" s="239" t="s">
        <v>28</v>
      </c>
      <c r="D26" s="240"/>
      <c r="E26" s="188"/>
      <c r="F26" s="188"/>
      <c r="G26" s="188"/>
      <c r="H26" s="188"/>
      <c r="I26" s="43">
        <v>0</v>
      </c>
      <c r="J26" s="8">
        <f>ROUND($J$25*$I$26,2)</f>
        <v>0</v>
      </c>
      <c r="K26" s="206"/>
      <c r="L26" s="6"/>
      <c r="M26" s="6"/>
      <c r="N26" s="6"/>
      <c r="O26" s="6"/>
      <c r="P26" s="6"/>
      <c r="Q26" s="6"/>
      <c r="R26" s="6"/>
    </row>
    <row r="27" spans="2:18" x14ac:dyDescent="0.25">
      <c r="B27" s="7" t="s">
        <v>11</v>
      </c>
      <c r="C27" s="239" t="s">
        <v>29</v>
      </c>
      <c r="D27" s="240"/>
      <c r="E27" s="188"/>
      <c r="F27" s="188"/>
      <c r="G27" s="188"/>
      <c r="H27" s="188"/>
      <c r="I27" s="43">
        <v>0</v>
      </c>
      <c r="J27" s="8">
        <f>ROUND($J$25*$I$27,2)</f>
        <v>0</v>
      </c>
      <c r="K27" s="206"/>
      <c r="L27" s="6"/>
      <c r="M27" s="6"/>
      <c r="N27" s="6"/>
      <c r="O27" s="6"/>
      <c r="P27" s="6"/>
      <c r="Q27" s="6"/>
      <c r="R27" s="6"/>
    </row>
    <row r="28" spans="2:18" ht="18.75" customHeight="1" x14ac:dyDescent="0.25">
      <c r="B28" s="7" t="s">
        <v>13</v>
      </c>
      <c r="C28" s="350" t="s">
        <v>30</v>
      </c>
      <c r="D28" s="351"/>
      <c r="E28" s="188"/>
      <c r="F28" s="188"/>
      <c r="G28" s="188"/>
      <c r="H28" s="188"/>
      <c r="I28" s="189"/>
      <c r="J28" s="8">
        <v>0</v>
      </c>
      <c r="K28" s="206"/>
      <c r="L28" s="6"/>
      <c r="M28" s="6"/>
      <c r="N28" s="6"/>
      <c r="O28" s="6"/>
      <c r="P28" s="6"/>
      <c r="Q28" s="6"/>
      <c r="R28" s="6"/>
    </row>
    <row r="29" spans="2:18" x14ac:dyDescent="0.25">
      <c r="B29" s="7" t="s">
        <v>15</v>
      </c>
      <c r="C29" s="239" t="s">
        <v>31</v>
      </c>
      <c r="D29" s="240"/>
      <c r="E29" s="188"/>
      <c r="F29" s="188"/>
      <c r="G29" s="188"/>
      <c r="H29" s="188"/>
      <c r="I29" s="189"/>
      <c r="J29" s="8">
        <v>0</v>
      </c>
      <c r="K29" s="206"/>
      <c r="L29" s="6"/>
      <c r="M29" s="6"/>
      <c r="N29" s="6"/>
      <c r="O29" s="6"/>
      <c r="P29" s="6"/>
      <c r="Q29" s="6"/>
      <c r="R29" s="6"/>
    </row>
    <row r="30" spans="2:18" x14ac:dyDescent="0.25">
      <c r="B30" s="7" t="s">
        <v>16</v>
      </c>
      <c r="C30" s="352" t="s">
        <v>32</v>
      </c>
      <c r="D30" s="353"/>
      <c r="E30" s="353"/>
      <c r="F30" s="9"/>
      <c r="G30" s="10"/>
      <c r="H30" s="10"/>
      <c r="I30" s="210"/>
      <c r="J30" s="8">
        <v>0</v>
      </c>
      <c r="L30" s="6"/>
      <c r="M30" s="6"/>
      <c r="N30" s="6"/>
      <c r="O30" s="6"/>
      <c r="P30" s="6"/>
      <c r="Q30" s="6"/>
      <c r="R30" s="6"/>
    </row>
    <row r="31" spans="2:18" x14ac:dyDescent="0.25">
      <c r="B31" s="7" t="s">
        <v>33</v>
      </c>
      <c r="C31" s="239" t="s">
        <v>34</v>
      </c>
      <c r="D31" s="240"/>
      <c r="E31" s="188"/>
      <c r="F31" s="188"/>
      <c r="G31" s="188"/>
      <c r="H31" s="188"/>
      <c r="I31" s="189"/>
      <c r="J31" s="8">
        <v>0</v>
      </c>
      <c r="L31" s="6"/>
      <c r="M31" s="6"/>
      <c r="N31" s="6"/>
      <c r="O31" s="6"/>
      <c r="P31" s="6"/>
      <c r="Q31" s="6"/>
      <c r="R31" s="6"/>
    </row>
    <row r="32" spans="2:18" ht="15" customHeight="1" x14ac:dyDescent="0.25">
      <c r="B32" s="354" t="s">
        <v>35</v>
      </c>
      <c r="C32" s="355"/>
      <c r="D32" s="355"/>
      <c r="E32" s="355"/>
      <c r="F32" s="355"/>
      <c r="G32" s="355"/>
      <c r="H32" s="355"/>
      <c r="I32" s="356"/>
      <c r="J32" s="53">
        <f>ROUND(SUM(J25:J31),2)</f>
        <v>0</v>
      </c>
      <c r="L32" s="6"/>
      <c r="M32" s="6"/>
      <c r="N32" s="6"/>
      <c r="O32" s="6"/>
      <c r="P32" s="6"/>
      <c r="Q32" s="6"/>
      <c r="R32" s="6"/>
    </row>
    <row r="33" spans="2:18" x14ac:dyDescent="0.25">
      <c r="B33" s="6"/>
      <c r="F33" s="6"/>
      <c r="G33" s="6"/>
      <c r="H33" s="200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331" t="s">
        <v>36</v>
      </c>
      <c r="C34" s="331"/>
      <c r="D34" s="331"/>
      <c r="E34" s="331"/>
      <c r="F34" s="331"/>
      <c r="G34" s="331"/>
      <c r="H34" s="331"/>
      <c r="I34" s="331"/>
      <c r="J34" s="331"/>
      <c r="L34" s="6"/>
      <c r="M34" s="6"/>
      <c r="N34" s="6"/>
      <c r="O34" s="6"/>
      <c r="P34" s="6"/>
      <c r="Q34" s="6"/>
      <c r="R34" s="6"/>
    </row>
    <row r="35" spans="2:18" x14ac:dyDescent="0.25">
      <c r="B35" s="202" t="s">
        <v>37</v>
      </c>
      <c r="C35" s="331" t="s">
        <v>38</v>
      </c>
      <c r="D35" s="331"/>
      <c r="E35" s="331"/>
      <c r="F35" s="331"/>
      <c r="G35" s="331"/>
      <c r="H35" s="331"/>
      <c r="I35" s="202" t="s">
        <v>39</v>
      </c>
      <c r="J35" s="40" t="s">
        <v>26</v>
      </c>
      <c r="M35" s="6"/>
      <c r="N35" s="6"/>
      <c r="O35" s="6"/>
      <c r="P35" s="6"/>
      <c r="Q35" s="6"/>
      <c r="R35" s="6"/>
    </row>
    <row r="36" spans="2:18" x14ac:dyDescent="0.25">
      <c r="B36" s="242" t="s">
        <v>7</v>
      </c>
      <c r="C36" s="277" t="s">
        <v>40</v>
      </c>
      <c r="D36" s="278"/>
      <c r="E36" s="278"/>
      <c r="F36" s="278"/>
      <c r="G36" s="278"/>
      <c r="H36" s="279"/>
      <c r="I36" s="342">
        <f>1/12</f>
        <v>8.3333333333333329E-2</v>
      </c>
      <c r="J36" s="251">
        <f>ROUND($J$32*$I$36,2)</f>
        <v>0</v>
      </c>
      <c r="M36" s="6"/>
      <c r="N36" s="6"/>
      <c r="O36" s="6"/>
      <c r="P36" s="6"/>
      <c r="Q36" s="6"/>
      <c r="R36" s="6"/>
    </row>
    <row r="37" spans="2:18" x14ac:dyDescent="0.25">
      <c r="B37" s="243"/>
      <c r="C37" s="328" t="s">
        <v>41</v>
      </c>
      <c r="D37" s="283"/>
      <c r="E37" s="283"/>
      <c r="F37" s="283"/>
      <c r="G37" s="283"/>
      <c r="H37" s="284"/>
      <c r="I37" s="343"/>
      <c r="J37" s="252"/>
      <c r="L37" s="19"/>
      <c r="M37" s="6"/>
      <c r="N37" s="6"/>
      <c r="O37" s="6"/>
      <c r="P37" s="6"/>
      <c r="Q37" s="6"/>
      <c r="R37" s="6"/>
    </row>
    <row r="38" spans="2:18" ht="12.75" customHeight="1" x14ac:dyDescent="0.25">
      <c r="B38" s="242" t="s">
        <v>9</v>
      </c>
      <c r="C38" s="308" t="s">
        <v>42</v>
      </c>
      <c r="D38" s="309"/>
      <c r="E38" s="309"/>
      <c r="F38" s="309"/>
      <c r="G38" s="309"/>
      <c r="H38" s="310"/>
      <c r="I38" s="342">
        <v>0.121</v>
      </c>
      <c r="J38" s="251">
        <f>ROUND($J$32*$I$38,2)</f>
        <v>0</v>
      </c>
      <c r="M38" s="6"/>
      <c r="N38" s="6"/>
      <c r="O38" s="6"/>
      <c r="P38" s="6"/>
      <c r="Q38" s="6"/>
      <c r="R38" s="6"/>
    </row>
    <row r="39" spans="2:18" x14ac:dyDescent="0.25">
      <c r="B39" s="243"/>
      <c r="C39" s="347" t="s">
        <v>43</v>
      </c>
      <c r="D39" s="348"/>
      <c r="E39" s="348"/>
      <c r="F39" s="348"/>
      <c r="G39" s="348"/>
      <c r="H39" s="349"/>
      <c r="I39" s="343"/>
      <c r="J39" s="252"/>
      <c r="L39" s="19"/>
      <c r="M39" s="6"/>
      <c r="N39" s="6"/>
      <c r="O39" s="6"/>
      <c r="P39" s="6"/>
      <c r="Q39" s="6"/>
      <c r="R39" s="6"/>
    </row>
    <row r="40" spans="2:18" ht="15" customHeight="1" x14ac:dyDescent="0.25">
      <c r="B40" s="225" t="s">
        <v>44</v>
      </c>
      <c r="C40" s="226"/>
      <c r="D40" s="226"/>
      <c r="E40" s="226"/>
      <c r="F40" s="226"/>
      <c r="G40" s="226"/>
      <c r="H40" s="226"/>
      <c r="I40" s="227"/>
      <c r="J40" s="46">
        <f>ROUND(SUM(J36:J39),2)</f>
        <v>0</v>
      </c>
      <c r="M40" s="6"/>
      <c r="N40" s="6"/>
      <c r="O40" s="6"/>
      <c r="P40" s="6"/>
      <c r="Q40" s="6"/>
      <c r="R40" s="6"/>
    </row>
    <row r="41" spans="2:18" ht="13.5" customHeight="1" x14ac:dyDescent="0.25">
      <c r="B41" s="345" t="s">
        <v>45</v>
      </c>
      <c r="C41" s="346"/>
      <c r="D41" s="346"/>
      <c r="E41" s="346"/>
      <c r="F41" s="346"/>
      <c r="G41" s="346"/>
      <c r="H41" s="346"/>
      <c r="I41" s="79">
        <f>I55</f>
        <v>0.33800000000000002</v>
      </c>
      <c r="J41" s="37">
        <f>ROUND($J$40*$I$41,2)</f>
        <v>0</v>
      </c>
      <c r="K41" s="206"/>
      <c r="L41" s="6"/>
      <c r="M41" s="6"/>
      <c r="N41" s="6"/>
      <c r="O41" s="6"/>
      <c r="P41" s="6"/>
      <c r="Q41" s="6"/>
      <c r="R41" s="6"/>
    </row>
    <row r="42" spans="2:18" ht="12.75" customHeight="1" x14ac:dyDescent="0.25">
      <c r="B42" s="285" t="s">
        <v>46</v>
      </c>
      <c r="C42" s="286"/>
      <c r="D42" s="286"/>
      <c r="E42" s="286"/>
      <c r="F42" s="286"/>
      <c r="G42" s="286"/>
      <c r="H42" s="286"/>
      <c r="I42" s="286"/>
      <c r="J42" s="47">
        <f>ROUND($J$40+$J$41,2)</f>
        <v>0</v>
      </c>
      <c r="K42" s="206"/>
      <c r="L42" s="6"/>
      <c r="M42" s="6"/>
      <c r="N42" s="6"/>
      <c r="O42" s="6"/>
      <c r="P42" s="6"/>
      <c r="Q42" s="6"/>
      <c r="R42" s="6"/>
    </row>
    <row r="43" spans="2:18" x14ac:dyDescent="0.25">
      <c r="B43" s="33"/>
      <c r="C43" s="44"/>
      <c r="D43" s="44"/>
      <c r="E43" s="44"/>
      <c r="F43" s="44"/>
      <c r="G43" s="44"/>
      <c r="H43" s="44"/>
      <c r="I43" s="44"/>
      <c r="J43" s="45"/>
      <c r="M43" s="6"/>
      <c r="N43" s="6"/>
      <c r="O43" s="6"/>
      <c r="P43" s="6"/>
      <c r="Q43" s="6"/>
      <c r="R43" s="6"/>
    </row>
    <row r="44" spans="2:18" x14ac:dyDescent="0.25">
      <c r="B44" s="202" t="s">
        <v>47</v>
      </c>
      <c r="C44" s="331" t="s">
        <v>48</v>
      </c>
      <c r="D44" s="331"/>
      <c r="E44" s="331"/>
      <c r="F44" s="331"/>
      <c r="G44" s="331"/>
      <c r="H44" s="331"/>
      <c r="I44" s="202" t="s">
        <v>39</v>
      </c>
      <c r="J44" s="40" t="s">
        <v>26</v>
      </c>
      <c r="N44" s="6"/>
      <c r="O44" s="6"/>
      <c r="P44" s="6"/>
      <c r="Q44" s="6"/>
      <c r="R44" s="6"/>
    </row>
    <row r="45" spans="2:18" x14ac:dyDescent="0.25">
      <c r="B45" s="7" t="s">
        <v>7</v>
      </c>
      <c r="C45" s="221" t="s">
        <v>49</v>
      </c>
      <c r="D45" s="221"/>
      <c r="E45" s="221"/>
      <c r="F45" s="221"/>
      <c r="G45" s="221"/>
      <c r="H45" s="221"/>
      <c r="I45" s="15">
        <v>0.2</v>
      </c>
      <c r="J45" s="8">
        <f>ROUND($J$32*$I$45,2)</f>
        <v>0</v>
      </c>
      <c r="K45" s="290"/>
      <c r="L45" s="290"/>
      <c r="N45" s="6"/>
      <c r="O45" s="6"/>
      <c r="P45" s="6"/>
      <c r="Q45" s="6"/>
      <c r="R45" s="6"/>
    </row>
    <row r="46" spans="2:18" x14ac:dyDescent="0.25">
      <c r="B46" s="7" t="s">
        <v>9</v>
      </c>
      <c r="C46" s="221" t="s">
        <v>50</v>
      </c>
      <c r="D46" s="221"/>
      <c r="E46" s="221"/>
      <c r="F46" s="221"/>
      <c r="G46" s="221"/>
      <c r="H46" s="221"/>
      <c r="I46" s="15">
        <v>2.5000000000000001E-2</v>
      </c>
      <c r="J46" s="8">
        <f>ROUND($J$32*$I$46,2)</f>
        <v>0</v>
      </c>
      <c r="K46" s="290"/>
      <c r="L46" s="290"/>
      <c r="M46" s="200"/>
      <c r="N46" s="6"/>
      <c r="O46" s="6"/>
      <c r="P46" s="6"/>
      <c r="Q46" s="6"/>
      <c r="R46" s="6"/>
    </row>
    <row r="47" spans="2:18" ht="12.75" customHeight="1" x14ac:dyDescent="0.25">
      <c r="B47" s="337" t="s">
        <v>11</v>
      </c>
      <c r="C47" s="308" t="s">
        <v>51</v>
      </c>
      <c r="D47" s="309"/>
      <c r="E47" s="309"/>
      <c r="F47" s="310"/>
      <c r="G47" s="17" t="s">
        <v>52</v>
      </c>
      <c r="H47" s="17" t="s">
        <v>53</v>
      </c>
      <c r="I47" s="342">
        <f>$G$48*$H$48</f>
        <v>0</v>
      </c>
      <c r="J47" s="251">
        <f>ROUND($J$32*$I$47,2)</f>
        <v>0</v>
      </c>
      <c r="K47" s="344"/>
      <c r="L47" s="344"/>
      <c r="M47" s="200"/>
      <c r="N47" s="6"/>
      <c r="O47" s="6"/>
      <c r="P47" s="6"/>
      <c r="Q47" s="6"/>
      <c r="R47" s="6"/>
    </row>
    <row r="48" spans="2:18" x14ac:dyDescent="0.25">
      <c r="B48" s="338"/>
      <c r="C48" s="339"/>
      <c r="D48" s="340"/>
      <c r="E48" s="340"/>
      <c r="F48" s="341"/>
      <c r="G48" s="190"/>
      <c r="H48" s="78"/>
      <c r="I48" s="343"/>
      <c r="J48" s="252"/>
      <c r="K48" s="344"/>
      <c r="L48" s="344"/>
      <c r="M48" s="200"/>
      <c r="N48" s="6"/>
      <c r="O48" s="6"/>
      <c r="P48" s="6"/>
      <c r="Q48" s="6"/>
      <c r="R48" s="6"/>
    </row>
    <row r="49" spans="2:18" x14ac:dyDescent="0.25">
      <c r="B49" s="7" t="s">
        <v>13</v>
      </c>
      <c r="C49" s="221" t="s">
        <v>54</v>
      </c>
      <c r="D49" s="221"/>
      <c r="E49" s="221"/>
      <c r="F49" s="221"/>
      <c r="G49" s="221"/>
      <c r="H49" s="221"/>
      <c r="I49" s="15">
        <v>1.4999999999999999E-2</v>
      </c>
      <c r="J49" s="8">
        <f>ROUND($J$32*$I$49,2)</f>
        <v>0</v>
      </c>
      <c r="K49" s="290"/>
      <c r="L49" s="290"/>
      <c r="M49" s="200"/>
      <c r="N49" s="6"/>
      <c r="O49" s="6"/>
      <c r="P49" s="6"/>
      <c r="Q49" s="6"/>
      <c r="R49" s="6"/>
    </row>
    <row r="50" spans="2:18" x14ac:dyDescent="0.25">
      <c r="B50" s="7" t="s">
        <v>15</v>
      </c>
      <c r="C50" s="221" t="s">
        <v>55</v>
      </c>
      <c r="D50" s="221"/>
      <c r="E50" s="221"/>
      <c r="F50" s="221"/>
      <c r="G50" s="221"/>
      <c r="H50" s="221"/>
      <c r="I50" s="15">
        <v>0.01</v>
      </c>
      <c r="J50" s="8">
        <f>ROUND($J$32*$I$50,2)</f>
        <v>0</v>
      </c>
      <c r="K50" s="290"/>
      <c r="L50" s="290"/>
      <c r="M50" s="200"/>
      <c r="N50" s="6"/>
      <c r="O50" s="6"/>
      <c r="P50" s="6"/>
      <c r="Q50" s="6"/>
      <c r="R50" s="6"/>
    </row>
    <row r="51" spans="2:18" x14ac:dyDescent="0.25">
      <c r="B51" s="7" t="s">
        <v>16</v>
      </c>
      <c r="C51" s="221" t="s">
        <v>56</v>
      </c>
      <c r="D51" s="221"/>
      <c r="E51" s="221"/>
      <c r="F51" s="221"/>
      <c r="G51" s="221"/>
      <c r="H51" s="221"/>
      <c r="I51" s="15">
        <v>6.0000000000000001E-3</v>
      </c>
      <c r="J51" s="8">
        <f>ROUND($J$32*$I$51,2)</f>
        <v>0</v>
      </c>
      <c r="K51" s="290"/>
      <c r="L51" s="290"/>
      <c r="M51" s="200"/>
      <c r="N51" s="6"/>
      <c r="O51" s="6"/>
      <c r="P51" s="6"/>
      <c r="Q51" s="6"/>
      <c r="R51" s="6"/>
    </row>
    <row r="52" spans="2:18" x14ac:dyDescent="0.25">
      <c r="B52" s="7" t="s">
        <v>33</v>
      </c>
      <c r="C52" s="221" t="s">
        <v>57</v>
      </c>
      <c r="D52" s="221"/>
      <c r="E52" s="221"/>
      <c r="F52" s="221"/>
      <c r="G52" s="221"/>
      <c r="H52" s="221"/>
      <c r="I52" s="15">
        <v>2E-3</v>
      </c>
      <c r="J52" s="8">
        <f>ROUND($J$32*$I$52,2)</f>
        <v>0</v>
      </c>
      <c r="K52" s="290"/>
      <c r="L52" s="290"/>
      <c r="M52" s="16"/>
      <c r="N52" s="6"/>
      <c r="O52" s="6"/>
      <c r="P52" s="6"/>
      <c r="Q52" s="6"/>
      <c r="R52" s="6"/>
    </row>
    <row r="53" spans="2:18" x14ac:dyDescent="0.25">
      <c r="B53" s="7" t="s">
        <v>58</v>
      </c>
      <c r="C53" s="239" t="s">
        <v>59</v>
      </c>
      <c r="D53" s="240"/>
      <c r="E53" s="240"/>
      <c r="F53" s="240"/>
      <c r="G53" s="240"/>
      <c r="H53" s="241"/>
      <c r="I53" s="18">
        <v>0.08</v>
      </c>
      <c r="J53" s="8">
        <f>ROUND($J$32*$I$53,2)</f>
        <v>0</v>
      </c>
      <c r="K53" s="290"/>
      <c r="L53" s="290"/>
      <c r="M53" s="200"/>
      <c r="N53" s="6"/>
      <c r="O53" s="6"/>
      <c r="P53" s="6"/>
      <c r="Q53" s="6"/>
      <c r="R53" s="6"/>
    </row>
    <row r="54" spans="2:18" x14ac:dyDescent="0.25">
      <c r="B54" s="7" t="s">
        <v>60</v>
      </c>
      <c r="C54" s="239" t="s">
        <v>61</v>
      </c>
      <c r="D54" s="240"/>
      <c r="E54" s="240"/>
      <c r="F54" s="240"/>
      <c r="G54" s="240"/>
      <c r="H54" s="241"/>
      <c r="I54" s="15">
        <v>0</v>
      </c>
      <c r="J54" s="8">
        <f>ROUND($J$32*$I$54,2)</f>
        <v>0</v>
      </c>
      <c r="K54" s="290"/>
      <c r="L54" s="290"/>
      <c r="M54" s="200"/>
      <c r="N54" s="6"/>
      <c r="O54" s="6"/>
      <c r="P54" s="6"/>
      <c r="Q54" s="6"/>
      <c r="R54" s="6"/>
    </row>
    <row r="55" spans="2:18" x14ac:dyDescent="0.25">
      <c r="B55" s="199"/>
      <c r="C55" s="285" t="s">
        <v>46</v>
      </c>
      <c r="D55" s="286"/>
      <c r="E55" s="286"/>
      <c r="F55" s="286"/>
      <c r="G55" s="286"/>
      <c r="H55" s="287"/>
      <c r="I55" s="48">
        <f>SUM(I45:I54)</f>
        <v>0.33800000000000002</v>
      </c>
      <c r="J55" s="46">
        <f>ROUND(SUM($J$45:$J$54),2)</f>
        <v>0</v>
      </c>
      <c r="M55" s="6"/>
      <c r="N55" s="6"/>
      <c r="O55" s="6"/>
      <c r="P55" s="6"/>
      <c r="Q55" s="6"/>
      <c r="R55" s="6"/>
    </row>
    <row r="56" spans="2:18" x14ac:dyDescent="0.25">
      <c r="B56" s="6"/>
      <c r="F56" s="6"/>
      <c r="G56" s="6"/>
      <c r="H56" s="6"/>
      <c r="I56" s="6"/>
      <c r="J56" s="6"/>
      <c r="M56" s="6"/>
      <c r="N56" s="6"/>
      <c r="O56" s="6"/>
      <c r="P56" s="6"/>
      <c r="Q56" s="6"/>
      <c r="R56" s="6"/>
    </row>
    <row r="57" spans="2:18" x14ac:dyDescent="0.25">
      <c r="B57" s="205" t="s">
        <v>62</v>
      </c>
      <c r="C57" s="331" t="s">
        <v>63</v>
      </c>
      <c r="D57" s="331"/>
      <c r="E57" s="331"/>
      <c r="F57" s="331"/>
      <c r="G57" s="331"/>
      <c r="H57" s="331"/>
      <c r="I57" s="331"/>
      <c r="J57" s="40" t="s">
        <v>26</v>
      </c>
      <c r="L57" s="6"/>
      <c r="M57" s="6"/>
      <c r="N57" s="6"/>
      <c r="O57" s="6"/>
      <c r="P57" s="6"/>
      <c r="Q57" s="6"/>
      <c r="R57" s="6"/>
    </row>
    <row r="58" spans="2:18" x14ac:dyDescent="0.25">
      <c r="B58" s="242" t="s">
        <v>7</v>
      </c>
      <c r="C58" s="277" t="s">
        <v>64</v>
      </c>
      <c r="D58" s="278"/>
      <c r="E58" s="279"/>
      <c r="F58" s="91" t="s">
        <v>65</v>
      </c>
      <c r="G58" s="91" t="s">
        <v>66</v>
      </c>
      <c r="H58" s="91" t="s">
        <v>67</v>
      </c>
      <c r="I58" s="91" t="s">
        <v>68</v>
      </c>
      <c r="J58" s="332">
        <v>0</v>
      </c>
      <c r="K58" s="334"/>
      <c r="L58" s="334"/>
      <c r="M58" s="334"/>
      <c r="N58" s="334"/>
      <c r="O58" s="334"/>
      <c r="P58" s="334"/>
      <c r="Q58" s="6"/>
      <c r="R58" s="6"/>
    </row>
    <row r="59" spans="2:18" x14ac:dyDescent="0.25">
      <c r="B59" s="243"/>
      <c r="C59" s="328" t="s">
        <v>69</v>
      </c>
      <c r="D59" s="283"/>
      <c r="E59" s="284"/>
      <c r="F59" s="194"/>
      <c r="G59" s="41"/>
      <c r="H59" s="194"/>
      <c r="I59" s="80"/>
      <c r="J59" s="333"/>
      <c r="K59" s="334"/>
      <c r="L59" s="334"/>
      <c r="M59" s="334"/>
      <c r="N59" s="334"/>
      <c r="O59" s="334"/>
      <c r="P59" s="334"/>
      <c r="Q59" s="6"/>
      <c r="R59" s="6"/>
    </row>
    <row r="60" spans="2:18" x14ac:dyDescent="0.25">
      <c r="B60" s="242" t="s">
        <v>9</v>
      </c>
      <c r="C60" s="196" t="s">
        <v>70</v>
      </c>
      <c r="D60" s="197"/>
      <c r="E60" s="197"/>
      <c r="F60" s="197"/>
      <c r="G60" s="91" t="s">
        <v>66</v>
      </c>
      <c r="H60" s="91" t="s">
        <v>67</v>
      </c>
      <c r="I60" s="91" t="s">
        <v>68</v>
      </c>
      <c r="J60" s="335">
        <f>ROUND(((($G$61*(1-$I$61))*$H$61)),2)</f>
        <v>0</v>
      </c>
      <c r="K60" s="334"/>
      <c r="L60" s="334"/>
      <c r="M60" s="334"/>
      <c r="N60" s="334"/>
      <c r="O60" s="334"/>
      <c r="P60" s="334"/>
      <c r="Q60" s="6"/>
      <c r="R60" s="6"/>
    </row>
    <row r="61" spans="2:18" x14ac:dyDescent="0.25">
      <c r="B61" s="243"/>
      <c r="C61" s="203" t="s">
        <v>71</v>
      </c>
      <c r="D61" s="198"/>
      <c r="E61" s="198"/>
      <c r="F61" s="198"/>
      <c r="G61" s="41"/>
      <c r="H61" s="194">
        <v>22</v>
      </c>
      <c r="I61" s="42"/>
      <c r="J61" s="336"/>
      <c r="K61" s="334"/>
      <c r="L61" s="334"/>
      <c r="M61" s="334"/>
      <c r="N61" s="334"/>
      <c r="O61" s="334"/>
      <c r="P61" s="334"/>
      <c r="Q61" s="6"/>
      <c r="R61" s="6"/>
    </row>
    <row r="62" spans="2:18" x14ac:dyDescent="0.25">
      <c r="B62" s="7" t="s">
        <v>11</v>
      </c>
      <c r="C62" s="239" t="s">
        <v>72</v>
      </c>
      <c r="D62" s="240"/>
      <c r="E62" s="240"/>
      <c r="F62" s="240"/>
      <c r="G62" s="240"/>
      <c r="H62" s="240"/>
      <c r="I62" s="241"/>
      <c r="J62" s="8"/>
      <c r="K62" s="329"/>
      <c r="L62" s="330"/>
      <c r="M62" s="330"/>
      <c r="N62" s="330"/>
      <c r="O62" s="330"/>
      <c r="P62" s="330"/>
      <c r="Q62" s="6"/>
      <c r="R62" s="6"/>
    </row>
    <row r="63" spans="2:18" x14ac:dyDescent="0.25">
      <c r="B63" s="7" t="s">
        <v>13</v>
      </c>
      <c r="C63" s="239" t="s">
        <v>73</v>
      </c>
      <c r="D63" s="240"/>
      <c r="E63" s="240"/>
      <c r="F63" s="240"/>
      <c r="G63" s="240"/>
      <c r="H63" s="240"/>
      <c r="I63" s="241"/>
      <c r="J63" s="8">
        <v>0</v>
      </c>
      <c r="K63" s="329"/>
      <c r="L63" s="330"/>
      <c r="M63" s="330"/>
      <c r="N63" s="330"/>
      <c r="O63" s="330"/>
      <c r="P63" s="330"/>
      <c r="Q63" s="6"/>
      <c r="R63" s="6"/>
    </row>
    <row r="64" spans="2:18" x14ac:dyDescent="0.25">
      <c r="B64" s="7" t="s">
        <v>15</v>
      </c>
      <c r="C64" s="239" t="s">
        <v>74</v>
      </c>
      <c r="D64" s="240"/>
      <c r="E64" s="240"/>
      <c r="F64" s="240"/>
      <c r="G64" s="240"/>
      <c r="H64" s="240"/>
      <c r="I64" s="241"/>
      <c r="J64" s="8">
        <v>0</v>
      </c>
      <c r="K64" s="329"/>
      <c r="L64" s="330"/>
      <c r="M64" s="330"/>
      <c r="N64" s="330"/>
      <c r="O64" s="330"/>
      <c r="P64" s="330"/>
      <c r="Q64" s="6"/>
      <c r="R64" s="6"/>
    </row>
    <row r="65" spans="2:18" x14ac:dyDescent="0.25">
      <c r="B65" s="7" t="s">
        <v>16</v>
      </c>
      <c r="C65" s="239" t="s">
        <v>75</v>
      </c>
      <c r="D65" s="240"/>
      <c r="E65" s="240"/>
      <c r="F65" s="240"/>
      <c r="G65" s="240"/>
      <c r="H65" s="240"/>
      <c r="I65" s="241"/>
      <c r="J65" s="8">
        <v>0</v>
      </c>
      <c r="K65" s="329"/>
      <c r="L65" s="330"/>
      <c r="M65" s="330"/>
      <c r="N65" s="330"/>
      <c r="O65" s="330"/>
      <c r="P65" s="330"/>
      <c r="Q65" s="6"/>
      <c r="R65" s="6"/>
    </row>
    <row r="66" spans="2:18" x14ac:dyDescent="0.25">
      <c r="B66" s="7" t="s">
        <v>60</v>
      </c>
      <c r="C66" s="187" t="s">
        <v>34</v>
      </c>
      <c r="D66" s="188"/>
      <c r="E66" s="188"/>
      <c r="F66" s="188"/>
      <c r="G66" s="188"/>
      <c r="H66" s="188"/>
      <c r="I66" s="189"/>
      <c r="J66" s="8">
        <v>0</v>
      </c>
      <c r="K66" s="11"/>
      <c r="L66" s="204"/>
      <c r="M66" s="204"/>
      <c r="N66" s="204"/>
      <c r="O66" s="204"/>
      <c r="P66" s="204"/>
      <c r="Q66" s="6"/>
      <c r="R66" s="6"/>
    </row>
    <row r="67" spans="2:18" x14ac:dyDescent="0.25">
      <c r="B67" s="199"/>
      <c r="C67" s="285" t="s">
        <v>46</v>
      </c>
      <c r="D67" s="286"/>
      <c r="E67" s="286"/>
      <c r="F67" s="286"/>
      <c r="G67" s="286"/>
      <c r="H67" s="286"/>
      <c r="I67" s="287"/>
      <c r="J67" s="46">
        <f>ROUND(SUM($J$58:$J$66),2)</f>
        <v>0</v>
      </c>
      <c r="Q67" s="6"/>
      <c r="R67" s="6"/>
    </row>
    <row r="68" spans="2:18" s="206" customFormat="1" ht="11.25" x14ac:dyDescent="0.25">
      <c r="B68" s="268"/>
      <c r="C68" s="268"/>
      <c r="D68" s="268"/>
      <c r="E68" s="268"/>
      <c r="F68" s="268"/>
      <c r="G68" s="268"/>
      <c r="H68" s="268"/>
      <c r="I68" s="268"/>
      <c r="J68" s="268"/>
      <c r="K68" s="200"/>
    </row>
    <row r="69" spans="2:18" s="206" customFormat="1" x14ac:dyDescent="0.25">
      <c r="B69" s="331" t="s">
        <v>76</v>
      </c>
      <c r="C69" s="331"/>
      <c r="D69" s="331"/>
      <c r="E69" s="331"/>
      <c r="F69" s="331"/>
      <c r="G69" s="331"/>
      <c r="H69" s="331"/>
      <c r="I69" s="331"/>
      <c r="J69" s="331"/>
      <c r="K69" s="200"/>
    </row>
    <row r="70" spans="2:18" s="206" customFormat="1" x14ac:dyDescent="0.25">
      <c r="B70" s="199" t="s">
        <v>37</v>
      </c>
      <c r="C70" s="231" t="s">
        <v>77</v>
      </c>
      <c r="D70" s="231"/>
      <c r="E70" s="231"/>
      <c r="F70" s="231"/>
      <c r="G70" s="231"/>
      <c r="H70" s="231"/>
      <c r="I70" s="231"/>
      <c r="J70" s="50">
        <f>$J$42</f>
        <v>0</v>
      </c>
      <c r="K70" s="200"/>
    </row>
    <row r="71" spans="2:18" s="206" customFormat="1" x14ac:dyDescent="0.25">
      <c r="B71" s="199" t="s">
        <v>47</v>
      </c>
      <c r="C71" s="231" t="s">
        <v>78</v>
      </c>
      <c r="D71" s="231"/>
      <c r="E71" s="231"/>
      <c r="F71" s="231"/>
      <c r="G71" s="231"/>
      <c r="H71" s="231"/>
      <c r="I71" s="231"/>
      <c r="J71" s="50">
        <f>$J$55</f>
        <v>0</v>
      </c>
      <c r="K71" s="200"/>
    </row>
    <row r="72" spans="2:18" s="206" customFormat="1" x14ac:dyDescent="0.25">
      <c r="B72" s="199" t="s">
        <v>62</v>
      </c>
      <c r="C72" s="231" t="s">
        <v>79</v>
      </c>
      <c r="D72" s="231"/>
      <c r="E72" s="231"/>
      <c r="F72" s="231"/>
      <c r="G72" s="231"/>
      <c r="H72" s="231"/>
      <c r="I72" s="231"/>
      <c r="J72" s="50">
        <f>$J$67</f>
        <v>0</v>
      </c>
      <c r="K72" s="200"/>
    </row>
    <row r="73" spans="2:18" s="206" customFormat="1" x14ac:dyDescent="0.25">
      <c r="B73" s="322" t="s">
        <v>80</v>
      </c>
      <c r="C73" s="323"/>
      <c r="D73" s="323"/>
      <c r="E73" s="323"/>
      <c r="F73" s="323"/>
      <c r="G73" s="323"/>
      <c r="H73" s="323"/>
      <c r="I73" s="324"/>
      <c r="J73" s="40">
        <f>ROUND(SUM(J70:J72),2)</f>
        <v>0</v>
      </c>
      <c r="K73" s="200"/>
    </row>
    <row r="74" spans="2:18" s="206" customFormat="1" ht="11.25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200"/>
    </row>
    <row r="75" spans="2:18" x14ac:dyDescent="0.25">
      <c r="B75" s="325" t="s">
        <v>81</v>
      </c>
      <c r="C75" s="325"/>
      <c r="D75" s="325"/>
      <c r="E75" s="325"/>
      <c r="F75" s="325"/>
      <c r="G75" s="325"/>
      <c r="H75" s="325"/>
      <c r="I75" s="325"/>
      <c r="J75" s="325"/>
      <c r="Q75" s="6"/>
      <c r="R75" s="6"/>
    </row>
    <row r="76" spans="2:18" x14ac:dyDescent="0.25">
      <c r="B76" s="201" t="s">
        <v>82</v>
      </c>
      <c r="C76" s="325" t="s">
        <v>83</v>
      </c>
      <c r="D76" s="325"/>
      <c r="E76" s="325"/>
      <c r="F76" s="325"/>
      <c r="G76" s="325"/>
      <c r="H76" s="325"/>
      <c r="I76" s="325"/>
      <c r="J76" s="52" t="s">
        <v>26</v>
      </c>
      <c r="Q76" s="6"/>
      <c r="R76" s="6"/>
    </row>
    <row r="77" spans="2:18" x14ac:dyDescent="0.25">
      <c r="B77" s="242" t="s">
        <v>7</v>
      </c>
      <c r="C77" s="277" t="s">
        <v>84</v>
      </c>
      <c r="D77" s="278"/>
      <c r="E77" s="278"/>
      <c r="F77" s="278"/>
      <c r="G77" s="278"/>
      <c r="H77" s="279"/>
      <c r="I77" s="326"/>
      <c r="J77" s="251">
        <f>ROUND((($J$32/12)*$I$77),2)</f>
        <v>0</v>
      </c>
      <c r="K77" s="20"/>
      <c r="Q77" s="6"/>
      <c r="R77" s="6"/>
    </row>
    <row r="78" spans="2:18" x14ac:dyDescent="0.25">
      <c r="B78" s="243"/>
      <c r="C78" s="328" t="s">
        <v>85</v>
      </c>
      <c r="D78" s="283"/>
      <c r="E78" s="283"/>
      <c r="F78" s="283"/>
      <c r="G78" s="283"/>
      <c r="H78" s="284"/>
      <c r="I78" s="327"/>
      <c r="J78" s="252"/>
      <c r="K78" s="20"/>
      <c r="Q78" s="6"/>
      <c r="R78" s="6"/>
    </row>
    <row r="79" spans="2:18" ht="12.75" customHeight="1" x14ac:dyDescent="0.25">
      <c r="B79" s="242" t="s">
        <v>9</v>
      </c>
      <c r="C79" s="302" t="s">
        <v>86</v>
      </c>
      <c r="D79" s="303"/>
      <c r="E79" s="303"/>
      <c r="F79" s="303"/>
      <c r="G79" s="303"/>
      <c r="H79" s="304"/>
      <c r="I79" s="314" t="e">
        <f>+$J$79/$J$32</f>
        <v>#DIV/0!</v>
      </c>
      <c r="J79" s="251">
        <f>ROUND($J$77*8%,2)</f>
        <v>0</v>
      </c>
      <c r="Q79" s="6"/>
      <c r="R79" s="6"/>
    </row>
    <row r="80" spans="2:18" x14ac:dyDescent="0.25">
      <c r="B80" s="243"/>
      <c r="C80" s="315" t="s">
        <v>87</v>
      </c>
      <c r="D80" s="316"/>
      <c r="E80" s="316"/>
      <c r="F80" s="316"/>
      <c r="G80" s="316"/>
      <c r="H80" s="317"/>
      <c r="I80" s="281"/>
      <c r="J80" s="252"/>
      <c r="Q80" s="6"/>
      <c r="R80" s="6"/>
    </row>
    <row r="81" spans="2:18" ht="12.75" customHeight="1" x14ac:dyDescent="0.25">
      <c r="B81" s="242" t="s">
        <v>11</v>
      </c>
      <c r="C81" s="318" t="s">
        <v>88</v>
      </c>
      <c r="D81" s="318"/>
      <c r="E81" s="318"/>
      <c r="F81" s="318"/>
      <c r="G81" s="318"/>
      <c r="H81" s="318"/>
      <c r="I81" s="319">
        <f xml:space="preserve"> ((7 / 30) / 12)</f>
        <v>1.9444444444444445E-2</v>
      </c>
      <c r="J81" s="251">
        <f>ROUND((($J$32/30)*7)/12,2)</f>
        <v>0</v>
      </c>
      <c r="K81" s="20"/>
      <c r="Q81" s="6"/>
      <c r="R81" s="6"/>
    </row>
    <row r="82" spans="2:18" ht="12.75" customHeight="1" x14ac:dyDescent="0.25">
      <c r="B82" s="243"/>
      <c r="C82" s="321" t="s">
        <v>89</v>
      </c>
      <c r="D82" s="321"/>
      <c r="E82" s="321"/>
      <c r="F82" s="321"/>
      <c r="G82" s="321"/>
      <c r="H82" s="321"/>
      <c r="I82" s="320"/>
      <c r="J82" s="252"/>
      <c r="K82" s="115"/>
      <c r="L82" s="116"/>
      <c r="M82" s="19"/>
      <c r="N82" s="19"/>
      <c r="O82" s="19"/>
      <c r="Q82" s="6"/>
      <c r="R82" s="6"/>
    </row>
    <row r="83" spans="2:18" ht="12.75" customHeight="1" x14ac:dyDescent="0.25">
      <c r="B83" s="242" t="s">
        <v>13</v>
      </c>
      <c r="C83" s="302" t="s">
        <v>90</v>
      </c>
      <c r="D83" s="303"/>
      <c r="E83" s="303"/>
      <c r="F83" s="303"/>
      <c r="G83" s="303"/>
      <c r="H83" s="304"/>
      <c r="I83" s="280" t="e">
        <f>$J$83/$J$32</f>
        <v>#DIV/0!</v>
      </c>
      <c r="J83" s="251">
        <f>ROUND($J$81*$I$55,2)</f>
        <v>0</v>
      </c>
      <c r="K83" s="117"/>
      <c r="L83" s="118"/>
      <c r="O83" s="19"/>
      <c r="Q83" s="6"/>
      <c r="R83" s="6"/>
    </row>
    <row r="84" spans="2:18" x14ac:dyDescent="0.25">
      <c r="B84" s="243"/>
      <c r="C84" s="305" t="s">
        <v>91</v>
      </c>
      <c r="D84" s="306"/>
      <c r="E84" s="306"/>
      <c r="F84" s="306"/>
      <c r="G84" s="306"/>
      <c r="H84" s="307"/>
      <c r="I84" s="281"/>
      <c r="J84" s="252"/>
      <c r="K84" s="117"/>
      <c r="L84" s="119"/>
      <c r="Q84" s="6"/>
      <c r="R84" s="6"/>
    </row>
    <row r="85" spans="2:18" ht="12.75" customHeight="1" x14ac:dyDescent="0.25">
      <c r="B85" s="242" t="s">
        <v>15</v>
      </c>
      <c r="C85" s="308" t="s">
        <v>92</v>
      </c>
      <c r="D85" s="309"/>
      <c r="E85" s="309"/>
      <c r="F85" s="309"/>
      <c r="G85" s="309"/>
      <c r="H85" s="310"/>
      <c r="I85" s="280">
        <v>0.04</v>
      </c>
      <c r="J85" s="251">
        <f>ROUND((($J$32)*$I$85),2)</f>
        <v>0</v>
      </c>
      <c r="K85" s="117"/>
      <c r="L85" s="118"/>
      <c r="Q85" s="6"/>
      <c r="R85" s="6"/>
    </row>
    <row r="86" spans="2:18" x14ac:dyDescent="0.25">
      <c r="B86" s="243"/>
      <c r="C86" s="311" t="s">
        <v>93</v>
      </c>
      <c r="D86" s="312"/>
      <c r="E86" s="312"/>
      <c r="F86" s="312"/>
      <c r="G86" s="312"/>
      <c r="H86" s="313"/>
      <c r="I86" s="281"/>
      <c r="J86" s="252"/>
      <c r="K86" s="117"/>
      <c r="L86" s="119"/>
      <c r="Q86" s="6"/>
      <c r="R86" s="6"/>
    </row>
    <row r="87" spans="2:18" ht="15" customHeight="1" x14ac:dyDescent="0.25">
      <c r="B87" s="299" t="s">
        <v>94</v>
      </c>
      <c r="C87" s="300"/>
      <c r="D87" s="300"/>
      <c r="E87" s="300"/>
      <c r="F87" s="300"/>
      <c r="G87" s="300"/>
      <c r="H87" s="301"/>
      <c r="I87" s="54" t="e">
        <f>SUM(I77:I86)</f>
        <v>#DIV/0!</v>
      </c>
      <c r="J87" s="55">
        <f>SUM($J$77:$J$86)</f>
        <v>0</v>
      </c>
      <c r="K87" s="21"/>
      <c r="Q87" s="6"/>
      <c r="R87" s="6"/>
    </row>
    <row r="88" spans="2:18" s="206" customFormat="1" ht="11.25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200"/>
    </row>
    <row r="89" spans="2:18" x14ac:dyDescent="0.25">
      <c r="B89" s="269" t="s">
        <v>95</v>
      </c>
      <c r="C89" s="269"/>
      <c r="D89" s="269"/>
      <c r="E89" s="269"/>
      <c r="F89" s="269"/>
      <c r="G89" s="269"/>
      <c r="H89" s="269"/>
      <c r="I89" s="269"/>
      <c r="J89" s="269"/>
      <c r="K89" s="20"/>
      <c r="Q89" s="6"/>
      <c r="R89" s="6"/>
    </row>
    <row r="90" spans="2:18" ht="12.75" customHeight="1" x14ac:dyDescent="0.25">
      <c r="B90" s="195" t="s">
        <v>96</v>
      </c>
      <c r="C90" s="269" t="s">
        <v>97</v>
      </c>
      <c r="D90" s="269"/>
      <c r="E90" s="269"/>
      <c r="F90" s="269"/>
      <c r="G90" s="269"/>
      <c r="H90" s="269"/>
      <c r="I90" s="269"/>
      <c r="J90" s="70" t="s">
        <v>26</v>
      </c>
      <c r="K90" s="22"/>
      <c r="Q90" s="6"/>
      <c r="R90" s="6"/>
    </row>
    <row r="91" spans="2:18" x14ac:dyDescent="0.25">
      <c r="B91" s="242" t="s">
        <v>7</v>
      </c>
      <c r="C91" s="288" t="s">
        <v>98</v>
      </c>
      <c r="D91" s="289"/>
      <c r="E91" s="289"/>
      <c r="F91" s="289"/>
      <c r="G91" s="289"/>
      <c r="H91" s="289"/>
      <c r="I91" s="291"/>
      <c r="J91" s="251">
        <f>ROUND($J$38/12,2)</f>
        <v>0</v>
      </c>
      <c r="K91" s="290"/>
      <c r="L91" s="290"/>
      <c r="M91" s="290"/>
      <c r="N91" s="290"/>
      <c r="O91" s="290"/>
      <c r="P91" s="290"/>
      <c r="Q91" s="6"/>
      <c r="R91" s="6"/>
    </row>
    <row r="92" spans="2:18" x14ac:dyDescent="0.25">
      <c r="B92" s="243"/>
      <c r="C92" s="292" t="s">
        <v>99</v>
      </c>
      <c r="D92" s="293"/>
      <c r="E92" s="293"/>
      <c r="F92" s="293"/>
      <c r="G92" s="293"/>
      <c r="H92" s="293"/>
      <c r="I92" s="294"/>
      <c r="J92" s="252"/>
      <c r="L92" s="200"/>
      <c r="M92" s="200"/>
      <c r="N92" s="200"/>
      <c r="O92" s="200"/>
      <c r="P92" s="23"/>
      <c r="Q92" s="14"/>
      <c r="R92" s="6"/>
    </row>
    <row r="93" spans="2:18" ht="12.75" customHeight="1" x14ac:dyDescent="0.25">
      <c r="B93" s="242" t="s">
        <v>9</v>
      </c>
      <c r="C93" s="288" t="s">
        <v>100</v>
      </c>
      <c r="D93" s="289"/>
      <c r="E93" s="291"/>
      <c r="F93" s="295"/>
      <c r="G93" s="296"/>
      <c r="H93" s="270"/>
      <c r="I93" s="280" t="e">
        <f>+$J$93/$J$32</f>
        <v>#DIV/0!</v>
      </c>
      <c r="J93" s="251">
        <f>ROUND(((($J$32/30)/12)*$H$93),2)</f>
        <v>0</v>
      </c>
      <c r="K93" s="290"/>
      <c r="L93" s="290"/>
      <c r="M93" s="290"/>
      <c r="N93" s="290"/>
      <c r="O93" s="290"/>
      <c r="P93" s="290"/>
      <c r="Q93" s="24"/>
      <c r="R93" s="6"/>
    </row>
    <row r="94" spans="2:18" x14ac:dyDescent="0.25">
      <c r="B94" s="243"/>
      <c r="C94" s="292" t="s">
        <v>101</v>
      </c>
      <c r="D94" s="293"/>
      <c r="E94" s="294"/>
      <c r="F94" s="297"/>
      <c r="G94" s="298"/>
      <c r="H94" s="270"/>
      <c r="I94" s="281"/>
      <c r="J94" s="252"/>
      <c r="L94" s="200"/>
      <c r="M94" s="200"/>
      <c r="N94" s="200"/>
      <c r="O94" s="200"/>
      <c r="P94" s="200"/>
      <c r="Q94" s="6"/>
      <c r="R94" s="6"/>
    </row>
    <row r="95" spans="2:18" x14ac:dyDescent="0.25">
      <c r="B95" s="242" t="s">
        <v>11</v>
      </c>
      <c r="C95" s="288" t="s">
        <v>102</v>
      </c>
      <c r="D95" s="289"/>
      <c r="E95" s="289"/>
      <c r="F95" s="291"/>
      <c r="G95" s="184" t="s">
        <v>103</v>
      </c>
      <c r="H95" s="194"/>
      <c r="I95" s="280"/>
      <c r="J95" s="251">
        <f>ROUND(((($J$32/30)/12)*$H$95*$H$96),2)</f>
        <v>0</v>
      </c>
      <c r="K95" s="290"/>
      <c r="L95" s="290"/>
      <c r="M95" s="290"/>
      <c r="N95" s="290"/>
      <c r="O95" s="290"/>
      <c r="P95" s="290"/>
      <c r="Q95" s="6"/>
      <c r="R95" s="6"/>
    </row>
    <row r="96" spans="2:18" x14ac:dyDescent="0.25">
      <c r="B96" s="243"/>
      <c r="C96" s="292" t="s">
        <v>104</v>
      </c>
      <c r="D96" s="293"/>
      <c r="E96" s="293"/>
      <c r="F96" s="294"/>
      <c r="G96" s="184" t="s">
        <v>105</v>
      </c>
      <c r="H96" s="58"/>
      <c r="I96" s="281"/>
      <c r="J96" s="252"/>
      <c r="L96" s="200"/>
      <c r="M96" s="200"/>
      <c r="N96" s="200"/>
      <c r="O96" s="200"/>
      <c r="P96" s="200"/>
      <c r="Q96" s="6"/>
      <c r="R96" s="6"/>
    </row>
    <row r="97" spans="2:18" x14ac:dyDescent="0.25">
      <c r="B97" s="242" t="s">
        <v>13</v>
      </c>
      <c r="C97" s="288" t="s">
        <v>106</v>
      </c>
      <c r="D97" s="289"/>
      <c r="E97" s="289"/>
      <c r="F97" s="289"/>
      <c r="G97" s="184" t="s">
        <v>103</v>
      </c>
      <c r="H97" s="194"/>
      <c r="I97" s="280" t="e">
        <f>+$J$97/$J$32</f>
        <v>#DIV/0!</v>
      </c>
      <c r="J97" s="251">
        <f>ROUND(((($J$32/30)*$H$97)/12)*$H$98,2)</f>
        <v>0</v>
      </c>
      <c r="K97" s="290"/>
      <c r="L97" s="290"/>
      <c r="M97" s="290"/>
      <c r="N97" s="290"/>
      <c r="O97" s="290"/>
      <c r="P97" s="290"/>
      <c r="Q97" s="6"/>
      <c r="R97" s="6"/>
    </row>
    <row r="98" spans="2:18" x14ac:dyDescent="0.25">
      <c r="B98" s="243"/>
      <c r="C98" s="60" t="s">
        <v>107</v>
      </c>
      <c r="D98" s="57"/>
      <c r="E98" s="57"/>
      <c r="F98" s="57"/>
      <c r="G98" s="184" t="s">
        <v>105</v>
      </c>
      <c r="H98" s="58"/>
      <c r="I98" s="281"/>
      <c r="J98" s="252"/>
      <c r="L98" s="200"/>
      <c r="M98" s="200"/>
      <c r="N98" s="200"/>
      <c r="O98" s="200"/>
      <c r="P98" s="200"/>
      <c r="Q98" s="6"/>
      <c r="R98" s="6"/>
    </row>
    <row r="99" spans="2:18" x14ac:dyDescent="0.25">
      <c r="B99" s="242" t="s">
        <v>15</v>
      </c>
      <c r="C99" s="288" t="s">
        <v>108</v>
      </c>
      <c r="D99" s="289"/>
      <c r="E99" s="289"/>
      <c r="F99" s="291"/>
      <c r="G99" s="184" t="s">
        <v>103</v>
      </c>
      <c r="H99" s="194"/>
      <c r="I99" s="280" t="e">
        <f>+$J$99/$J$32</f>
        <v>#DIV/0!</v>
      </c>
      <c r="J99" s="251">
        <f>ROUND(((($J$32 / 30) * $H$99) /12) * $H$100,2)</f>
        <v>0</v>
      </c>
      <c r="K99" s="290"/>
      <c r="L99" s="290"/>
      <c r="M99" s="290"/>
      <c r="N99" s="290"/>
      <c r="O99" s="290"/>
      <c r="P99" s="290"/>
      <c r="Q99" s="6"/>
      <c r="R99" s="6"/>
    </row>
    <row r="100" spans="2:18" x14ac:dyDescent="0.25">
      <c r="B100" s="243"/>
      <c r="C100" s="59" t="s">
        <v>107</v>
      </c>
      <c r="D100" s="198"/>
      <c r="E100" s="198"/>
      <c r="F100" s="198"/>
      <c r="G100" s="184" t="s">
        <v>105</v>
      </c>
      <c r="H100" s="58"/>
      <c r="I100" s="281"/>
      <c r="J100" s="252"/>
      <c r="L100" s="200"/>
      <c r="M100" s="200"/>
      <c r="N100" s="200"/>
      <c r="O100" s="200"/>
      <c r="P100" s="200"/>
      <c r="Q100" s="6"/>
      <c r="R100" s="6"/>
    </row>
    <row r="101" spans="2:18" ht="14.25" customHeight="1" x14ac:dyDescent="0.25">
      <c r="B101" s="242" t="s">
        <v>16</v>
      </c>
      <c r="C101" s="277" t="s">
        <v>172</v>
      </c>
      <c r="D101" s="278"/>
      <c r="E101" s="278"/>
      <c r="F101" s="278"/>
      <c r="G101" s="278"/>
      <c r="H101" s="279"/>
      <c r="I101" s="280" t="e">
        <f>$J$101/$J$32</f>
        <v>#DIV/0!</v>
      </c>
      <c r="J101" s="251"/>
      <c r="K101" s="20"/>
      <c r="M101" s="6"/>
      <c r="N101" s="6"/>
      <c r="O101" s="6"/>
      <c r="P101" s="6"/>
      <c r="Q101" s="6"/>
      <c r="R101" s="6"/>
    </row>
    <row r="102" spans="2:18" ht="15" customHeight="1" x14ac:dyDescent="0.25">
      <c r="B102" s="243"/>
      <c r="C102" s="282" t="s">
        <v>173</v>
      </c>
      <c r="D102" s="283"/>
      <c r="E102" s="283"/>
      <c r="F102" s="283"/>
      <c r="G102" s="283"/>
      <c r="H102" s="284"/>
      <c r="I102" s="281"/>
      <c r="J102" s="252"/>
      <c r="K102" s="20"/>
      <c r="M102" s="6"/>
      <c r="N102" s="6"/>
      <c r="O102" s="6"/>
      <c r="P102" s="6"/>
      <c r="Q102" s="6"/>
      <c r="R102" s="6"/>
    </row>
    <row r="103" spans="2:18" ht="15" customHeight="1" x14ac:dyDescent="0.25">
      <c r="B103" s="285" t="s">
        <v>46</v>
      </c>
      <c r="C103" s="286"/>
      <c r="D103" s="286"/>
      <c r="E103" s="286"/>
      <c r="F103" s="286"/>
      <c r="G103" s="286"/>
      <c r="H103" s="286"/>
      <c r="I103" s="287"/>
      <c r="J103" s="46">
        <f>ROUND(SUM($J$91:$J$102),2)</f>
        <v>0</v>
      </c>
      <c r="Q103" s="6"/>
      <c r="R103" s="6"/>
    </row>
    <row r="104" spans="2:18" s="206" customFormat="1" ht="11.25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200"/>
    </row>
    <row r="105" spans="2:18" s="2" customFormat="1" ht="15" x14ac:dyDescent="0.25">
      <c r="B105" s="193" t="s">
        <v>109</v>
      </c>
      <c r="C105" s="269" t="s">
        <v>110</v>
      </c>
      <c r="D105" s="269"/>
      <c r="E105" s="269"/>
      <c r="F105" s="269"/>
      <c r="G105" s="269"/>
      <c r="H105" s="269"/>
      <c r="I105" s="269"/>
      <c r="J105" s="70" t="s">
        <v>26</v>
      </c>
      <c r="K105" s="1"/>
      <c r="L105" s="3"/>
    </row>
    <row r="106" spans="2:18" s="2" customFormat="1" ht="15.75" customHeight="1" x14ac:dyDescent="0.25">
      <c r="B106" s="63" t="s">
        <v>7</v>
      </c>
      <c r="C106" s="275" t="s">
        <v>111</v>
      </c>
      <c r="D106" s="275"/>
      <c r="E106" s="275"/>
      <c r="F106" s="275"/>
      <c r="G106" s="275"/>
      <c r="H106" s="275"/>
      <c r="I106" s="61" t="e">
        <f>$J$106/$J$32</f>
        <v>#DIV/0!</v>
      </c>
      <c r="J106" s="64"/>
      <c r="K106" s="1"/>
    </row>
    <row r="107" spans="2:18" s="2" customFormat="1" ht="15" x14ac:dyDescent="0.25">
      <c r="B107" s="276" t="s">
        <v>46</v>
      </c>
      <c r="C107" s="276"/>
      <c r="D107" s="276"/>
      <c r="E107" s="276"/>
      <c r="F107" s="276"/>
      <c r="G107" s="276"/>
      <c r="H107" s="276"/>
      <c r="I107" s="276"/>
      <c r="J107" s="62">
        <f>SUM($J$106:$J$106)</f>
        <v>0</v>
      </c>
      <c r="K107" s="1"/>
    </row>
    <row r="108" spans="2:18" s="206" customFormat="1" ht="11.25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200"/>
    </row>
    <row r="109" spans="2:18" s="206" customFormat="1" x14ac:dyDescent="0.25">
      <c r="B109" s="269" t="s">
        <v>112</v>
      </c>
      <c r="C109" s="269"/>
      <c r="D109" s="269"/>
      <c r="E109" s="269"/>
      <c r="F109" s="269"/>
      <c r="G109" s="269"/>
      <c r="H109" s="269"/>
      <c r="I109" s="269"/>
      <c r="J109" s="269"/>
      <c r="K109" s="200"/>
    </row>
    <row r="110" spans="2:18" s="206" customFormat="1" x14ac:dyDescent="0.25">
      <c r="B110" s="199" t="s">
        <v>96</v>
      </c>
      <c r="C110" s="231" t="s">
        <v>113</v>
      </c>
      <c r="D110" s="231"/>
      <c r="E110" s="231"/>
      <c r="F110" s="231"/>
      <c r="G110" s="231"/>
      <c r="H110" s="231"/>
      <c r="I110" s="231"/>
      <c r="J110" s="50">
        <f>$J$103</f>
        <v>0</v>
      </c>
      <c r="K110" s="200"/>
    </row>
    <row r="111" spans="2:18" s="206" customFormat="1" x14ac:dyDescent="0.25">
      <c r="B111" s="199" t="s">
        <v>109</v>
      </c>
      <c r="C111" s="231" t="s">
        <v>114</v>
      </c>
      <c r="D111" s="231"/>
      <c r="E111" s="231"/>
      <c r="F111" s="231"/>
      <c r="G111" s="231"/>
      <c r="H111" s="231"/>
      <c r="I111" s="231"/>
      <c r="J111" s="50">
        <f>$J$107</f>
        <v>0</v>
      </c>
      <c r="K111" s="200"/>
    </row>
    <row r="112" spans="2:18" s="206" customFormat="1" x14ac:dyDescent="0.25">
      <c r="B112" s="269" t="s">
        <v>115</v>
      </c>
      <c r="C112" s="269"/>
      <c r="D112" s="269"/>
      <c r="E112" s="269"/>
      <c r="F112" s="269"/>
      <c r="G112" s="269"/>
      <c r="H112" s="269"/>
      <c r="I112" s="269"/>
      <c r="J112" s="71">
        <f>SUM($J$110:$J$111)</f>
        <v>0</v>
      </c>
      <c r="K112" s="200"/>
    </row>
    <row r="113" spans="2:19" s="206" customFormat="1" x14ac:dyDescent="0.25">
      <c r="B113" s="270" t="s">
        <v>116</v>
      </c>
      <c r="C113" s="270"/>
      <c r="D113" s="270"/>
      <c r="E113" s="270"/>
      <c r="F113" s="270"/>
      <c r="G113" s="270"/>
      <c r="H113" s="270"/>
      <c r="I113" s="58">
        <f>$I$55</f>
        <v>0.33800000000000002</v>
      </c>
      <c r="J113" s="41">
        <f>ROUND($J$112*$I$113,2)</f>
        <v>0</v>
      </c>
      <c r="K113" s="200"/>
    </row>
    <row r="114" spans="2:19" s="206" customFormat="1" x14ac:dyDescent="0.25">
      <c r="B114" s="271" t="s">
        <v>117</v>
      </c>
      <c r="C114" s="272"/>
      <c r="D114" s="272"/>
      <c r="E114" s="272"/>
      <c r="F114" s="272"/>
      <c r="G114" s="272"/>
      <c r="H114" s="272"/>
      <c r="I114" s="273"/>
      <c r="J114" s="70">
        <f>J112+J113</f>
        <v>0</v>
      </c>
      <c r="K114" s="200"/>
    </row>
    <row r="115" spans="2:19" s="206" customFormat="1" ht="11.25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200"/>
    </row>
    <row r="116" spans="2:19" x14ac:dyDescent="0.25">
      <c r="B116" s="274" t="s">
        <v>118</v>
      </c>
      <c r="C116" s="274"/>
      <c r="D116" s="274"/>
      <c r="E116" s="274"/>
      <c r="F116" s="274"/>
      <c r="G116" s="274"/>
      <c r="H116" s="274"/>
      <c r="I116" s="274"/>
      <c r="J116" s="274"/>
      <c r="K116" s="20"/>
      <c r="Q116" s="6"/>
      <c r="R116" s="6"/>
    </row>
    <row r="117" spans="2:19" ht="12.75" customHeight="1" x14ac:dyDescent="0.25">
      <c r="B117" s="192">
        <v>5</v>
      </c>
      <c r="C117" s="274" t="s">
        <v>119</v>
      </c>
      <c r="D117" s="274"/>
      <c r="E117" s="274"/>
      <c r="F117" s="274"/>
      <c r="G117" s="274"/>
      <c r="H117" s="274"/>
      <c r="I117" s="274"/>
      <c r="J117" s="65" t="s">
        <v>26</v>
      </c>
      <c r="K117" s="22"/>
      <c r="Q117" s="6"/>
      <c r="R117" s="6"/>
    </row>
    <row r="118" spans="2:19" x14ac:dyDescent="0.25">
      <c r="B118" s="103" t="s">
        <v>7</v>
      </c>
      <c r="C118" s="256" t="s">
        <v>120</v>
      </c>
      <c r="D118" s="257"/>
      <c r="E118" s="257"/>
      <c r="F118" s="257"/>
      <c r="G118" s="257"/>
      <c r="H118" s="257"/>
      <c r="I118" s="258"/>
      <c r="J118" s="104">
        <v>0</v>
      </c>
      <c r="L118" s="13"/>
      <c r="M118" s="13"/>
      <c r="N118" s="13"/>
      <c r="O118" s="13"/>
      <c r="P118" s="13"/>
      <c r="Q118" s="6"/>
      <c r="R118" s="14"/>
      <c r="S118" s="14"/>
    </row>
    <row r="119" spans="2:19" x14ac:dyDescent="0.25">
      <c r="B119" s="103" t="s">
        <v>9</v>
      </c>
      <c r="C119" s="256" t="s">
        <v>121</v>
      </c>
      <c r="D119" s="257"/>
      <c r="E119" s="257"/>
      <c r="F119" s="257"/>
      <c r="G119" s="257"/>
      <c r="H119" s="257"/>
      <c r="I119" s="258"/>
      <c r="J119" s="104">
        <v>0</v>
      </c>
      <c r="L119" s="13"/>
      <c r="M119" s="13"/>
      <c r="N119" s="13"/>
      <c r="O119" s="13"/>
      <c r="P119" s="13"/>
      <c r="Q119" s="6"/>
      <c r="R119" s="14"/>
      <c r="S119" s="14"/>
    </row>
    <row r="120" spans="2:19" x14ac:dyDescent="0.25">
      <c r="B120" s="103" t="s">
        <v>11</v>
      </c>
      <c r="C120" s="259" t="s">
        <v>174</v>
      </c>
      <c r="D120" s="260"/>
      <c r="E120" s="260"/>
      <c r="F120" s="260"/>
      <c r="G120" s="260"/>
      <c r="H120" s="260"/>
      <c r="I120" s="261"/>
      <c r="J120" s="104">
        <v>0</v>
      </c>
      <c r="L120" s="13"/>
      <c r="M120" s="13"/>
      <c r="N120" s="13"/>
      <c r="O120" s="13"/>
      <c r="P120" s="13"/>
      <c r="Q120" s="6"/>
      <c r="R120" s="14"/>
      <c r="S120" s="14"/>
    </row>
    <row r="121" spans="2:19" x14ac:dyDescent="0.25">
      <c r="B121" s="103" t="s">
        <v>13</v>
      </c>
      <c r="C121" s="262" t="s">
        <v>34</v>
      </c>
      <c r="D121" s="263"/>
      <c r="E121" s="263"/>
      <c r="F121" s="263"/>
      <c r="G121" s="263"/>
      <c r="H121" s="263"/>
      <c r="I121" s="264"/>
      <c r="J121" s="104">
        <v>0</v>
      </c>
      <c r="L121" s="13"/>
      <c r="M121" s="13"/>
      <c r="N121" s="13"/>
      <c r="O121" s="13"/>
      <c r="P121" s="13"/>
      <c r="Q121" s="6"/>
      <c r="R121" s="14"/>
      <c r="S121" s="14"/>
    </row>
    <row r="122" spans="2:19" x14ac:dyDescent="0.25">
      <c r="B122" s="103"/>
      <c r="C122" s="262"/>
      <c r="D122" s="263"/>
      <c r="E122" s="263"/>
      <c r="F122" s="263"/>
      <c r="G122" s="263"/>
      <c r="H122" s="263"/>
      <c r="I122" s="264"/>
      <c r="J122" s="104">
        <v>0</v>
      </c>
      <c r="N122" s="6"/>
      <c r="O122" s="6"/>
      <c r="P122" s="6"/>
      <c r="Q122" s="6"/>
      <c r="R122" s="6"/>
    </row>
    <row r="123" spans="2:19" x14ac:dyDescent="0.25">
      <c r="B123" s="265" t="s">
        <v>122</v>
      </c>
      <c r="C123" s="266"/>
      <c r="D123" s="266"/>
      <c r="E123" s="266"/>
      <c r="F123" s="266"/>
      <c r="G123" s="266"/>
      <c r="H123" s="266"/>
      <c r="I123" s="267"/>
      <c r="J123" s="66">
        <f>SUM($J$118:$J$122)</f>
        <v>0</v>
      </c>
      <c r="N123" s="6"/>
      <c r="O123" s="6"/>
      <c r="P123" s="6"/>
      <c r="Q123" s="6"/>
      <c r="R123" s="6"/>
    </row>
    <row r="124" spans="2:19" s="206" customFormat="1" ht="11.25" x14ac:dyDescent="0.25">
      <c r="B124" s="268"/>
      <c r="C124" s="268"/>
      <c r="D124" s="268"/>
      <c r="E124" s="268"/>
      <c r="F124" s="268"/>
      <c r="G124" s="268"/>
      <c r="H124" s="268"/>
      <c r="I124" s="268"/>
      <c r="J124" s="268"/>
      <c r="K124" s="200"/>
    </row>
    <row r="125" spans="2:19" x14ac:dyDescent="0.25">
      <c r="B125" s="230" t="s">
        <v>123</v>
      </c>
      <c r="C125" s="230"/>
      <c r="D125" s="230"/>
      <c r="E125" s="230"/>
      <c r="F125" s="230"/>
      <c r="G125" s="230"/>
      <c r="H125" s="230"/>
      <c r="I125" s="230"/>
      <c r="J125" s="230"/>
      <c r="L125" s="26"/>
      <c r="M125" s="26"/>
      <c r="N125" s="26"/>
      <c r="O125" s="26"/>
      <c r="P125" s="26"/>
      <c r="Q125" s="26"/>
      <c r="R125" s="26"/>
    </row>
    <row r="126" spans="2:19" x14ac:dyDescent="0.25">
      <c r="B126" s="186">
        <v>6</v>
      </c>
      <c r="C126" s="232" t="s">
        <v>124</v>
      </c>
      <c r="D126" s="233"/>
      <c r="E126" s="233"/>
      <c r="F126" s="233"/>
      <c r="G126" s="234"/>
      <c r="H126" s="186" t="s">
        <v>125</v>
      </c>
      <c r="I126" s="186" t="s">
        <v>39</v>
      </c>
      <c r="J126" s="56" t="s">
        <v>26</v>
      </c>
      <c r="K126" s="27"/>
      <c r="L126" s="27"/>
      <c r="M126" s="27"/>
      <c r="N126" s="27"/>
      <c r="O126" s="27"/>
      <c r="P126" s="27"/>
      <c r="Q126" s="27"/>
      <c r="R126" s="6"/>
    </row>
    <row r="127" spans="2:19" x14ac:dyDescent="0.25">
      <c r="B127" s="242" t="s">
        <v>7</v>
      </c>
      <c r="C127" s="244" t="s">
        <v>126</v>
      </c>
      <c r="D127" s="245"/>
      <c r="E127" s="245"/>
      <c r="F127" s="245"/>
      <c r="G127" s="246"/>
      <c r="H127" s="247">
        <f>SUM($J$123,$J$114,$J$87,$J$73,$J$32)</f>
        <v>0</v>
      </c>
      <c r="I127" s="249"/>
      <c r="J127" s="251">
        <f>ROUND($H$127*$I$127,2)</f>
        <v>0</v>
      </c>
      <c r="K127" s="28"/>
      <c r="L127" s="28"/>
      <c r="M127" s="28"/>
      <c r="N127" s="28"/>
      <c r="O127" s="28"/>
      <c r="P127" s="28"/>
      <c r="Q127" s="28"/>
      <c r="R127" s="6"/>
    </row>
    <row r="128" spans="2:19" ht="12.75" customHeight="1" x14ac:dyDescent="0.25">
      <c r="B128" s="243"/>
      <c r="C128" s="253" t="s">
        <v>127</v>
      </c>
      <c r="D128" s="254"/>
      <c r="E128" s="254"/>
      <c r="F128" s="254"/>
      <c r="G128" s="255"/>
      <c r="H128" s="248"/>
      <c r="I128" s="250"/>
      <c r="J128" s="252"/>
      <c r="K128" s="28"/>
      <c r="L128" s="28"/>
      <c r="M128" s="28"/>
      <c r="N128" s="28"/>
      <c r="O128" s="28"/>
      <c r="P128" s="28"/>
      <c r="Q128" s="28"/>
      <c r="R128" s="6"/>
    </row>
    <row r="129" spans="2:18" ht="12.75" customHeight="1" x14ac:dyDescent="0.25">
      <c r="B129" s="242" t="s">
        <v>9</v>
      </c>
      <c r="C129" s="244" t="s">
        <v>128</v>
      </c>
      <c r="D129" s="245"/>
      <c r="E129" s="245"/>
      <c r="F129" s="245"/>
      <c r="G129" s="246"/>
      <c r="H129" s="247">
        <f>SUM($J$123,$J$114,$J$87,$J$73,$J$32)+$J$127</f>
        <v>0</v>
      </c>
      <c r="I129" s="249"/>
      <c r="J129" s="251">
        <f>ROUND($H$129*$I$129,2)</f>
        <v>0</v>
      </c>
      <c r="K129" s="120"/>
      <c r="L129" s="28"/>
      <c r="M129" s="28"/>
      <c r="N129" s="28"/>
      <c r="O129" s="28"/>
      <c r="P129" s="28"/>
      <c r="Q129" s="28"/>
      <c r="R129" s="6"/>
    </row>
    <row r="130" spans="2:18" ht="12.75" customHeight="1" x14ac:dyDescent="0.25">
      <c r="B130" s="243"/>
      <c r="C130" s="253" t="s">
        <v>129</v>
      </c>
      <c r="D130" s="254"/>
      <c r="E130" s="254"/>
      <c r="F130" s="254"/>
      <c r="G130" s="255"/>
      <c r="H130" s="248"/>
      <c r="I130" s="250"/>
      <c r="J130" s="252"/>
      <c r="K130" s="28"/>
      <c r="L130" s="28"/>
      <c r="M130" s="28"/>
      <c r="N130" s="28"/>
      <c r="O130" s="28"/>
      <c r="P130" s="28"/>
      <c r="Q130" s="28"/>
      <c r="R130" s="6"/>
    </row>
    <row r="131" spans="2:18" ht="12.75" customHeight="1" x14ac:dyDescent="0.25">
      <c r="B131" s="235" t="s">
        <v>130</v>
      </c>
      <c r="C131" s="236"/>
      <c r="D131" s="236"/>
      <c r="E131" s="236"/>
      <c r="F131" s="236"/>
      <c r="G131" s="236"/>
      <c r="H131" s="236"/>
      <c r="I131" s="237"/>
      <c r="J131" s="72">
        <f>$H$129+$J$129</f>
        <v>0</v>
      </c>
      <c r="K131" s="28"/>
      <c r="L131" s="28"/>
      <c r="M131" s="28"/>
      <c r="N131" s="28"/>
      <c r="O131" s="28"/>
      <c r="P131" s="28"/>
      <c r="Q131" s="28"/>
      <c r="R131" s="6"/>
    </row>
    <row r="132" spans="2:18" ht="12.75" customHeight="1" x14ac:dyDescent="0.25">
      <c r="B132" s="235" t="s">
        <v>131</v>
      </c>
      <c r="C132" s="236"/>
      <c r="D132" s="236"/>
      <c r="E132" s="236"/>
      <c r="F132" s="236"/>
      <c r="G132" s="236"/>
      <c r="H132" s="236"/>
      <c r="I132" s="237"/>
      <c r="J132" s="72">
        <f>$J$131/(1-$I$139)</f>
        <v>0</v>
      </c>
      <c r="K132" s="28"/>
      <c r="L132" s="28"/>
      <c r="M132" s="28"/>
      <c r="N132" s="28"/>
      <c r="O132" s="28"/>
      <c r="P132" s="28"/>
      <c r="Q132" s="6"/>
      <c r="R132" s="6"/>
    </row>
    <row r="133" spans="2:18" ht="12.75" customHeight="1" x14ac:dyDescent="0.25">
      <c r="B133" s="91" t="s">
        <v>132</v>
      </c>
      <c r="C133" s="221" t="s">
        <v>133</v>
      </c>
      <c r="D133" s="221"/>
      <c r="E133" s="221"/>
      <c r="F133" s="221"/>
      <c r="G133" s="221"/>
      <c r="H133" s="221"/>
      <c r="I133" s="180"/>
      <c r="J133" s="8">
        <f>$J$132*$I$133</f>
        <v>0</v>
      </c>
      <c r="K133" s="27"/>
      <c r="L133" s="238" t="str">
        <f>IF($J$14="lucro real",$XEN$1,IF($J$14="lucro presumido"," "," "))</f>
        <v xml:space="preserve"> </v>
      </c>
      <c r="M133" s="238"/>
      <c r="N133" s="238"/>
      <c r="O133" s="238"/>
      <c r="P133" s="238"/>
      <c r="Q133" s="27"/>
      <c r="R133" s="6"/>
    </row>
    <row r="134" spans="2:18" x14ac:dyDescent="0.25">
      <c r="B134" s="91" t="s">
        <v>134</v>
      </c>
      <c r="C134" s="221" t="s">
        <v>135</v>
      </c>
      <c r="D134" s="221"/>
      <c r="E134" s="221"/>
      <c r="F134" s="221"/>
      <c r="G134" s="221"/>
      <c r="H134" s="221"/>
      <c r="I134" s="180"/>
      <c r="J134" s="8">
        <f>ROUND($J$132*$I$134,2)</f>
        <v>0</v>
      </c>
      <c r="K134" s="27"/>
      <c r="L134" s="238"/>
      <c r="M134" s="238"/>
      <c r="N134" s="238"/>
      <c r="O134" s="238"/>
      <c r="P134" s="238"/>
      <c r="Q134" s="27"/>
      <c r="R134" s="6"/>
    </row>
    <row r="135" spans="2:18" x14ac:dyDescent="0.25">
      <c r="B135" s="91" t="s">
        <v>136</v>
      </c>
      <c r="C135" s="239" t="s">
        <v>137</v>
      </c>
      <c r="D135" s="240"/>
      <c r="E135" s="240"/>
      <c r="F135" s="240"/>
      <c r="G135" s="240"/>
      <c r="H135" s="241"/>
      <c r="I135" s="180"/>
      <c r="J135" s="8">
        <f>ROUND($J$132*$I$135,2)</f>
        <v>0</v>
      </c>
      <c r="K135" s="27"/>
      <c r="L135" s="238"/>
      <c r="M135" s="238"/>
      <c r="N135" s="238"/>
      <c r="O135" s="238"/>
      <c r="P135" s="238"/>
      <c r="Q135" s="27"/>
      <c r="R135" s="6"/>
    </row>
    <row r="136" spans="2:18" x14ac:dyDescent="0.25">
      <c r="B136" s="91" t="s">
        <v>13</v>
      </c>
      <c r="C136" s="221" t="s">
        <v>138</v>
      </c>
      <c r="D136" s="221"/>
      <c r="E136" s="221"/>
      <c r="F136" s="221"/>
      <c r="G136" s="221"/>
      <c r="H136" s="221"/>
      <c r="I136" s="180"/>
      <c r="J136" s="8">
        <f>ROUND($J$132*$I$136,2)</f>
        <v>0</v>
      </c>
      <c r="K136" s="27"/>
      <c r="L136" s="238"/>
      <c r="M136" s="238"/>
      <c r="N136" s="238"/>
      <c r="O136" s="238"/>
      <c r="P136" s="238"/>
      <c r="Q136" s="27"/>
      <c r="R136" s="6"/>
    </row>
    <row r="137" spans="2:18" x14ac:dyDescent="0.25">
      <c r="B137" s="91" t="s">
        <v>139</v>
      </c>
      <c r="C137" s="221" t="s">
        <v>140</v>
      </c>
      <c r="D137" s="221"/>
      <c r="E137" s="221"/>
      <c r="F137" s="221"/>
      <c r="G137" s="221"/>
      <c r="H137" s="221"/>
      <c r="I137" s="180"/>
      <c r="J137" s="8">
        <f>ROUND($J$132*$I$137,2)</f>
        <v>0</v>
      </c>
      <c r="K137" s="27"/>
      <c r="L137" s="238"/>
      <c r="M137" s="238"/>
      <c r="N137" s="238"/>
      <c r="O137" s="238"/>
      <c r="P137" s="238"/>
      <c r="Q137" s="27"/>
      <c r="R137" s="6"/>
    </row>
    <row r="138" spans="2:18" x14ac:dyDescent="0.25">
      <c r="B138" s="91" t="s">
        <v>141</v>
      </c>
      <c r="C138" s="221" t="s">
        <v>142</v>
      </c>
      <c r="D138" s="221"/>
      <c r="E138" s="221"/>
      <c r="F138" s="221"/>
      <c r="G138" s="221"/>
      <c r="H138" s="221"/>
      <c r="I138" s="180"/>
      <c r="J138" s="8">
        <f>ROUND($J$132*$I$138,2)</f>
        <v>0</v>
      </c>
      <c r="K138" s="27"/>
      <c r="L138" s="238"/>
      <c r="M138" s="238"/>
      <c r="N138" s="238"/>
      <c r="O138" s="238"/>
      <c r="P138" s="238"/>
      <c r="Q138" s="27"/>
      <c r="R138" s="6"/>
    </row>
    <row r="139" spans="2:18" x14ac:dyDescent="0.25">
      <c r="B139" s="185" t="s">
        <v>16</v>
      </c>
      <c r="C139" s="229" t="s">
        <v>143</v>
      </c>
      <c r="D139" s="229"/>
      <c r="E139" s="229"/>
      <c r="F139" s="229"/>
      <c r="G139" s="229"/>
      <c r="H139" s="229"/>
      <c r="I139" s="25">
        <f>SUM($I$133:$I$138)</f>
        <v>0</v>
      </c>
      <c r="J139" s="12">
        <f>ROUND(SUM($J$133:$J$138),2)</f>
        <v>0</v>
      </c>
      <c r="K139" s="27"/>
      <c r="L139" s="27"/>
      <c r="M139" s="27"/>
      <c r="N139" s="27"/>
      <c r="O139" s="27"/>
      <c r="P139" s="27"/>
      <c r="Q139" s="27"/>
      <c r="R139" s="6"/>
    </row>
    <row r="140" spans="2:18" s="77" customFormat="1" x14ac:dyDescent="0.25">
      <c r="B140" s="73"/>
      <c r="C140" s="73"/>
      <c r="D140" s="73"/>
      <c r="E140" s="73"/>
    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40" s="76"/>
      <c r="Q140" s="76"/>
    </row>
    <row r="141" spans="2:18" s="206" customFormat="1" x14ac:dyDescent="0.25">
      <c r="B141" s="230" t="s">
        <v>144</v>
      </c>
      <c r="C141" s="230"/>
      <c r="D141" s="230"/>
      <c r="E141" s="230"/>
      <c r="F141" s="230"/>
      <c r="G141" s="230"/>
      <c r="H141" s="230"/>
      <c r="I141" s="230"/>
      <c r="J141" s="230"/>
      <c r="K141" s="200"/>
    </row>
    <row r="142" spans="2:18" s="206" customFormat="1" x14ac:dyDescent="0.25">
      <c r="B142" s="199" t="s">
        <v>145</v>
      </c>
      <c r="C142" s="231" t="s">
        <v>126</v>
      </c>
      <c r="D142" s="231"/>
      <c r="E142" s="231"/>
      <c r="F142" s="231"/>
      <c r="G142" s="231"/>
      <c r="H142" s="231"/>
      <c r="I142" s="231"/>
      <c r="J142" s="50">
        <f>$J$127</f>
        <v>0</v>
      </c>
      <c r="K142" s="200"/>
    </row>
    <row r="143" spans="2:18" s="206" customFormat="1" x14ac:dyDescent="0.25">
      <c r="B143" s="199" t="s">
        <v>146</v>
      </c>
      <c r="C143" s="231" t="s">
        <v>128</v>
      </c>
      <c r="D143" s="231"/>
      <c r="E143" s="231"/>
      <c r="F143" s="231"/>
      <c r="G143" s="231"/>
      <c r="H143" s="231"/>
      <c r="I143" s="231"/>
      <c r="J143" s="50">
        <f>$J$129</f>
        <v>0</v>
      </c>
      <c r="K143" s="200"/>
    </row>
    <row r="144" spans="2:18" s="206" customFormat="1" x14ac:dyDescent="0.25">
      <c r="B144" s="199" t="s">
        <v>147</v>
      </c>
      <c r="C144" s="231" t="s">
        <v>148</v>
      </c>
      <c r="D144" s="231"/>
      <c r="E144" s="231"/>
      <c r="F144" s="231"/>
      <c r="G144" s="231"/>
      <c r="H144" s="231"/>
      <c r="I144" s="231"/>
      <c r="J144" s="50">
        <f>$J$139</f>
        <v>0</v>
      </c>
      <c r="K144" s="200"/>
    </row>
    <row r="145" spans="2:18" s="206" customFormat="1" x14ac:dyDescent="0.25">
      <c r="B145" s="232" t="s">
        <v>149</v>
      </c>
      <c r="C145" s="233"/>
      <c r="D145" s="233"/>
      <c r="E145" s="233"/>
      <c r="F145" s="233"/>
      <c r="G145" s="233"/>
      <c r="H145" s="233"/>
      <c r="I145" s="234"/>
      <c r="J145" s="56">
        <f>ROUND(SUM($J$142:$J$144),2)</f>
        <v>0</v>
      </c>
      <c r="K145" s="200"/>
    </row>
    <row r="146" spans="2:18" s="77" customFormat="1" x14ac:dyDescent="0.25">
      <c r="B146" s="73"/>
      <c r="C146" s="73"/>
      <c r="D146" s="73"/>
      <c r="E146" s="73"/>
      <c r="F146" s="73"/>
      <c r="G146" s="73"/>
      <c r="H146" s="73"/>
      <c r="I146" s="74"/>
      <c r="J146" s="75"/>
      <c r="K146" s="76"/>
      <c r="L146" s="76"/>
      <c r="M146" s="76"/>
      <c r="N146" s="76"/>
      <c r="O146" s="76"/>
      <c r="P146" s="76"/>
      <c r="Q146" s="76"/>
    </row>
    <row r="147" spans="2:18" x14ac:dyDescent="0.25">
      <c r="B147" s="224" t="s">
        <v>150</v>
      </c>
      <c r="C147" s="224"/>
      <c r="D147" s="224"/>
      <c r="E147" s="224"/>
      <c r="F147" s="224"/>
      <c r="G147" s="224"/>
      <c r="H147" s="224"/>
      <c r="I147" s="224"/>
      <c r="J147" s="224"/>
      <c r="L147" s="26"/>
      <c r="M147" s="6"/>
      <c r="N147" s="6"/>
      <c r="O147" s="6"/>
      <c r="P147" s="6"/>
      <c r="Q147" s="6"/>
      <c r="R147" s="6"/>
    </row>
    <row r="148" spans="2:18" ht="12.75" customHeight="1" x14ac:dyDescent="0.25">
      <c r="B148" s="199"/>
      <c r="C148" s="225" t="s">
        <v>151</v>
      </c>
      <c r="D148" s="226"/>
      <c r="E148" s="226"/>
      <c r="F148" s="226"/>
      <c r="G148" s="226"/>
      <c r="H148" s="226"/>
      <c r="I148" s="227"/>
      <c r="J148" s="50" t="s">
        <v>26</v>
      </c>
      <c r="M148" s="6"/>
      <c r="N148" s="6"/>
      <c r="O148" s="6"/>
      <c r="P148" s="6"/>
      <c r="Q148" s="6"/>
      <c r="R148" s="6"/>
    </row>
    <row r="149" spans="2:18" ht="12.75" customHeight="1" x14ac:dyDescent="0.25">
      <c r="B149" s="92" t="s">
        <v>7</v>
      </c>
      <c r="C149" s="228" t="s">
        <v>24</v>
      </c>
      <c r="D149" s="228"/>
      <c r="E149" s="228"/>
      <c r="F149" s="228"/>
      <c r="G149" s="228"/>
      <c r="H149" s="228"/>
      <c r="I149" s="228"/>
      <c r="J149" s="29">
        <f>$J$32</f>
        <v>0</v>
      </c>
      <c r="M149" s="6"/>
      <c r="N149" s="6"/>
      <c r="O149" s="6"/>
      <c r="P149" s="6"/>
      <c r="Q149" s="6"/>
      <c r="R149" s="6"/>
    </row>
    <row r="150" spans="2:18" x14ac:dyDescent="0.25">
      <c r="B150" s="93" t="s">
        <v>9</v>
      </c>
      <c r="C150" s="221" t="s">
        <v>36</v>
      </c>
      <c r="D150" s="221"/>
      <c r="E150" s="221"/>
      <c r="F150" s="221"/>
      <c r="G150" s="221"/>
      <c r="H150" s="221"/>
      <c r="I150" s="221"/>
      <c r="J150" s="29">
        <f>$J$73</f>
        <v>0</v>
      </c>
      <c r="M150" s="6"/>
      <c r="N150" s="6"/>
      <c r="O150" s="6"/>
      <c r="P150" s="6"/>
      <c r="Q150" s="6"/>
      <c r="R150" s="6"/>
    </row>
    <row r="151" spans="2:18" x14ac:dyDescent="0.25">
      <c r="B151" s="94" t="s">
        <v>11</v>
      </c>
      <c r="C151" s="221" t="s">
        <v>81</v>
      </c>
      <c r="D151" s="221"/>
      <c r="E151" s="221"/>
      <c r="F151" s="221"/>
      <c r="G151" s="221"/>
      <c r="H151" s="221"/>
      <c r="I151" s="221"/>
      <c r="J151" s="29">
        <f>$J$87</f>
        <v>0</v>
      </c>
      <c r="M151" s="6"/>
      <c r="N151" s="6"/>
      <c r="O151" s="6"/>
      <c r="P151" s="6"/>
      <c r="Q151" s="6"/>
      <c r="R151" s="6"/>
    </row>
    <row r="152" spans="2:18" x14ac:dyDescent="0.25">
      <c r="B152" s="95" t="s">
        <v>13</v>
      </c>
      <c r="C152" s="221" t="s">
        <v>95</v>
      </c>
      <c r="D152" s="221"/>
      <c r="E152" s="221"/>
      <c r="F152" s="221"/>
      <c r="G152" s="221"/>
      <c r="H152" s="221"/>
      <c r="I152" s="221"/>
      <c r="J152" s="29">
        <f>$J$114</f>
        <v>0</v>
      </c>
      <c r="M152" s="6"/>
      <c r="N152" s="6"/>
      <c r="O152" s="6"/>
      <c r="P152" s="6"/>
      <c r="Q152" s="6"/>
      <c r="R152" s="6"/>
    </row>
    <row r="153" spans="2:18" x14ac:dyDescent="0.25">
      <c r="B153" s="96" t="s">
        <v>15</v>
      </c>
      <c r="C153" s="221" t="s">
        <v>118</v>
      </c>
      <c r="D153" s="221"/>
      <c r="E153" s="221"/>
      <c r="F153" s="221"/>
      <c r="G153" s="221"/>
      <c r="H153" s="221"/>
      <c r="I153" s="221"/>
      <c r="J153" s="29">
        <f>J$123</f>
        <v>0</v>
      </c>
      <c r="M153" s="6"/>
      <c r="N153" s="6"/>
      <c r="O153" s="6"/>
      <c r="P153" s="6"/>
      <c r="Q153" s="6"/>
      <c r="R153" s="6"/>
    </row>
    <row r="154" spans="2:18" x14ac:dyDescent="0.25">
      <c r="B154" s="7"/>
      <c r="C154" s="222" t="s">
        <v>152</v>
      </c>
      <c r="D154" s="222"/>
      <c r="E154" s="222"/>
      <c r="F154" s="222"/>
      <c r="G154" s="222"/>
      <c r="H154" s="222"/>
      <c r="I154" s="222"/>
      <c r="J154" s="30">
        <f>SUM($J$149:$J$153)</f>
        <v>0</v>
      </c>
      <c r="M154" s="6"/>
      <c r="N154" s="6"/>
      <c r="O154" s="6"/>
      <c r="P154" s="6"/>
      <c r="Q154" s="6"/>
      <c r="R154" s="6"/>
    </row>
    <row r="155" spans="2:18" x14ac:dyDescent="0.25">
      <c r="B155" s="97" t="s">
        <v>16</v>
      </c>
      <c r="C155" s="221" t="s">
        <v>123</v>
      </c>
      <c r="D155" s="221"/>
      <c r="E155" s="221"/>
      <c r="F155" s="221"/>
      <c r="G155" s="221"/>
      <c r="H155" s="221"/>
      <c r="I155" s="221"/>
      <c r="J155" s="29">
        <f>$J$145</f>
        <v>0</v>
      </c>
      <c r="M155" s="6"/>
      <c r="N155" s="6"/>
      <c r="O155" s="6"/>
      <c r="P155" s="6"/>
      <c r="Q155" s="6"/>
      <c r="R155" s="6"/>
    </row>
    <row r="156" spans="2:18" x14ac:dyDescent="0.25">
      <c r="B156" s="34"/>
      <c r="C156" s="191"/>
      <c r="D156" s="191"/>
      <c r="E156" s="191"/>
      <c r="F156" s="191"/>
      <c r="G156" s="191"/>
      <c r="H156" s="191"/>
      <c r="I156" s="191"/>
      <c r="J156" s="35"/>
      <c r="M156" s="6"/>
      <c r="N156" s="6"/>
      <c r="O156" s="6"/>
      <c r="P156" s="6"/>
      <c r="Q156" s="6"/>
      <c r="R156" s="6"/>
    </row>
    <row r="157" spans="2:18" x14ac:dyDescent="0.25">
      <c r="B157" s="183"/>
      <c r="C157" s="223" t="s">
        <v>153</v>
      </c>
      <c r="D157" s="223"/>
      <c r="E157" s="223"/>
      <c r="F157" s="223"/>
      <c r="G157" s="223"/>
      <c r="H157" s="223"/>
      <c r="I157" s="223"/>
      <c r="J157" s="82">
        <f>SUM($J$154:$J$155)</f>
        <v>0</v>
      </c>
      <c r="K157" s="105"/>
      <c r="L157" s="106"/>
      <c r="M157" s="6"/>
      <c r="N157" s="6"/>
      <c r="O157" s="6"/>
      <c r="P157" s="6"/>
      <c r="Q157" s="6"/>
      <c r="R157" s="6"/>
    </row>
    <row r="158" spans="2:18" x14ac:dyDescent="0.25">
      <c r="B158" s="183"/>
      <c r="C158" s="211" t="s">
        <v>154</v>
      </c>
      <c r="D158" s="212"/>
      <c r="E158" s="212"/>
      <c r="F158" s="212"/>
      <c r="G158" s="212"/>
      <c r="H158" s="212"/>
      <c r="I158" s="213"/>
      <c r="J158" s="83">
        <v>1</v>
      </c>
      <c r="K158" s="206"/>
      <c r="L158" s="106"/>
      <c r="M158" s="6"/>
      <c r="N158" s="6"/>
      <c r="O158" s="6"/>
      <c r="P158" s="6"/>
      <c r="Q158" s="6"/>
      <c r="R158" s="6"/>
    </row>
    <row r="159" spans="2:18" x14ac:dyDescent="0.25">
      <c r="B159" s="183"/>
      <c r="C159" s="211" t="s">
        <v>155</v>
      </c>
      <c r="D159" s="212"/>
      <c r="E159" s="212"/>
      <c r="F159" s="212"/>
      <c r="G159" s="212"/>
      <c r="H159" s="212"/>
      <c r="I159" s="213"/>
      <c r="J159" s="110">
        <f>$J$158*$J$157</f>
        <v>0</v>
      </c>
      <c r="K159" s="206"/>
      <c r="M159" s="6"/>
      <c r="N159" s="6"/>
      <c r="O159" s="6"/>
      <c r="P159" s="6"/>
      <c r="Q159" s="6"/>
      <c r="R159" s="6"/>
    </row>
    <row r="160" spans="2:18" x14ac:dyDescent="0.25">
      <c r="B160" s="183"/>
      <c r="C160" s="211" t="s">
        <v>156</v>
      </c>
      <c r="D160" s="212"/>
      <c r="E160" s="212"/>
      <c r="F160" s="212"/>
      <c r="G160" s="212"/>
      <c r="H160" s="212"/>
      <c r="I160" s="213"/>
      <c r="J160" s="83">
        <v>1</v>
      </c>
      <c r="K160" s="206"/>
      <c r="M160" s="6"/>
      <c r="N160" s="6"/>
      <c r="O160" s="6"/>
      <c r="P160" s="6"/>
      <c r="Q160" s="6"/>
      <c r="R160" s="6"/>
    </row>
    <row r="161" spans="2:18" x14ac:dyDescent="0.25">
      <c r="B161" s="183"/>
      <c r="C161" s="211" t="str">
        <f>_xlfn.CONCAT("Custo Total Mensal com Mão-de-Obra para ",$I$20)</f>
        <v>Custo Total Mensal com Mão-de-Obra para Cientista de Dados (Especialista)</v>
      </c>
      <c r="D161" s="212"/>
      <c r="E161" s="212"/>
      <c r="F161" s="212"/>
      <c r="G161" s="212"/>
      <c r="H161" s="212"/>
      <c r="I161" s="213"/>
      <c r="J161" s="82">
        <f>$J$159*$J$160</f>
        <v>0</v>
      </c>
      <c r="K161" s="206"/>
      <c r="M161" s="6"/>
      <c r="N161" s="6"/>
      <c r="O161" s="6"/>
      <c r="P161" s="6"/>
      <c r="Q161" s="6"/>
      <c r="R161" s="6"/>
    </row>
    <row r="162" spans="2:18" x14ac:dyDescent="0.25">
      <c r="B162" s="33"/>
      <c r="C162" s="33"/>
      <c r="D162" s="33"/>
      <c r="E162" s="33"/>
      <c r="F162" s="33"/>
      <c r="G162" s="33"/>
      <c r="H162" s="33"/>
      <c r="I162" s="33"/>
      <c r="J162" s="81"/>
      <c r="K162" s="206"/>
      <c r="M162" s="6"/>
      <c r="N162" s="6"/>
      <c r="O162" s="6"/>
      <c r="P162" s="6"/>
      <c r="Q162" s="6"/>
      <c r="R162" s="6"/>
    </row>
    <row r="163" spans="2:18" ht="15.75" x14ac:dyDescent="0.25">
      <c r="B163" s="214"/>
      <c r="C163" s="214"/>
      <c r="D163" s="214"/>
      <c r="E163" s="214"/>
      <c r="F163" s="214"/>
      <c r="G163" s="21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2:18" ht="24.75" customHeight="1" x14ac:dyDescent="0.25">
      <c r="B164" s="215" t="s">
        <v>157</v>
      </c>
      <c r="C164" s="216"/>
      <c r="D164" s="216"/>
      <c r="E164" s="216"/>
      <c r="F164" s="216"/>
      <c r="G164" s="217"/>
      <c r="H164" s="218">
        <f>$J$161*12</f>
        <v>0</v>
      </c>
      <c r="I164" s="219"/>
      <c r="J164" s="220"/>
      <c r="K164" s="6"/>
      <c r="L164" s="6"/>
      <c r="M164" s="6"/>
      <c r="N164" s="6"/>
      <c r="O164" s="6"/>
      <c r="P164" s="6"/>
      <c r="Q164" s="6"/>
      <c r="R164" s="6"/>
    </row>
    <row r="165" spans="2:18" ht="24.75" customHeight="1" x14ac:dyDescent="0.25">
      <c r="B165" s="215" t="s">
        <v>158</v>
      </c>
      <c r="C165" s="216"/>
      <c r="D165" s="216"/>
      <c r="E165" s="216"/>
      <c r="F165" s="216"/>
      <c r="G165" s="217"/>
      <c r="H165" s="218">
        <f>$J$161*$J$12</f>
        <v>0</v>
      </c>
      <c r="I165" s="219"/>
      <c r="J165" s="220"/>
      <c r="K165" s="6"/>
      <c r="L165" s="6"/>
      <c r="M165" s="6"/>
      <c r="N165" s="6"/>
      <c r="O165" s="6"/>
      <c r="P165" s="6"/>
      <c r="Q165" s="6"/>
      <c r="R165" s="6"/>
    </row>
    <row r="166" spans="2:18" x14ac:dyDescent="0.25">
      <c r="B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2:18" x14ac:dyDescent="0.25">
      <c r="B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2:18" x14ac:dyDescent="0.25">
      <c r="B168" s="6"/>
      <c r="F168" s="6"/>
      <c r="G168" s="6"/>
      <c r="H168" s="6"/>
      <c r="I168" s="6"/>
      <c r="J168" s="6"/>
    </row>
  </sheetData>
  <mergeCells count="230">
    <mergeCell ref="B2:J2"/>
    <mergeCell ref="B3:C3"/>
    <mergeCell ref="D3:J3"/>
    <mergeCell ref="B4:C4"/>
    <mergeCell ref="D4:J4"/>
    <mergeCell ref="B5:C5"/>
    <mergeCell ref="D5:J5"/>
    <mergeCell ref="C12:I12"/>
    <mergeCell ref="C13:I13"/>
    <mergeCell ref="C14:I14"/>
    <mergeCell ref="B15:J15"/>
    <mergeCell ref="B16:J16"/>
    <mergeCell ref="B17:J17"/>
    <mergeCell ref="B6:C6"/>
    <mergeCell ref="D6:J6"/>
    <mergeCell ref="B8:J8"/>
    <mergeCell ref="C9:I9"/>
    <mergeCell ref="C10:I10"/>
    <mergeCell ref="C11:I11"/>
    <mergeCell ref="C21:H21"/>
    <mergeCell ref="I21:J21"/>
    <mergeCell ref="B23:J23"/>
    <mergeCell ref="C24:I24"/>
    <mergeCell ref="C25:D25"/>
    <mergeCell ref="C26:D26"/>
    <mergeCell ref="C18:H18"/>
    <mergeCell ref="I18:J18"/>
    <mergeCell ref="C19:H19"/>
    <mergeCell ref="I19:J19"/>
    <mergeCell ref="C20:F20"/>
    <mergeCell ref="I20:J20"/>
    <mergeCell ref="B34:J34"/>
    <mergeCell ref="C35:H35"/>
    <mergeCell ref="B36:B37"/>
    <mergeCell ref="C36:H36"/>
    <mergeCell ref="I36:I37"/>
    <mergeCell ref="J36:J37"/>
    <mergeCell ref="C37:H37"/>
    <mergeCell ref="C27:D27"/>
    <mergeCell ref="C28:D28"/>
    <mergeCell ref="C29:D29"/>
    <mergeCell ref="C30:E30"/>
    <mergeCell ref="C31:D31"/>
    <mergeCell ref="B32:I32"/>
    <mergeCell ref="B41:H41"/>
    <mergeCell ref="B42:I42"/>
    <mergeCell ref="C44:H44"/>
    <mergeCell ref="C45:H45"/>
    <mergeCell ref="K45:L45"/>
    <mergeCell ref="C46:H46"/>
    <mergeCell ref="K46:L46"/>
    <mergeCell ref="B38:B39"/>
    <mergeCell ref="C38:H38"/>
    <mergeCell ref="I38:I39"/>
    <mergeCell ref="J38:J39"/>
    <mergeCell ref="C39:H39"/>
    <mergeCell ref="B40:I40"/>
    <mergeCell ref="C50:H50"/>
    <mergeCell ref="K50:L50"/>
    <mergeCell ref="C51:H51"/>
    <mergeCell ref="K51:L51"/>
    <mergeCell ref="C52:H52"/>
    <mergeCell ref="K52:L52"/>
    <mergeCell ref="B47:B48"/>
    <mergeCell ref="C47:F48"/>
    <mergeCell ref="I47:I48"/>
    <mergeCell ref="J47:J48"/>
    <mergeCell ref="K47:L48"/>
    <mergeCell ref="C49:H49"/>
    <mergeCell ref="K49:L49"/>
    <mergeCell ref="B58:B59"/>
    <mergeCell ref="C58:E58"/>
    <mergeCell ref="J58:J59"/>
    <mergeCell ref="K58:P59"/>
    <mergeCell ref="C59:E59"/>
    <mergeCell ref="B60:B61"/>
    <mergeCell ref="J60:J61"/>
    <mergeCell ref="K60:P61"/>
    <mergeCell ref="C53:H53"/>
    <mergeCell ref="K53:L53"/>
    <mergeCell ref="C54:H54"/>
    <mergeCell ref="K54:L54"/>
    <mergeCell ref="C55:H55"/>
    <mergeCell ref="C57:I57"/>
    <mergeCell ref="C65:I65"/>
    <mergeCell ref="K65:P65"/>
    <mergeCell ref="C67:I67"/>
    <mergeCell ref="B68:J68"/>
    <mergeCell ref="B69:J69"/>
    <mergeCell ref="C70:I70"/>
    <mergeCell ref="C62:I62"/>
    <mergeCell ref="K62:P62"/>
    <mergeCell ref="C63:I63"/>
    <mergeCell ref="K63:P63"/>
    <mergeCell ref="C64:I64"/>
    <mergeCell ref="K64:P64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7:H87"/>
    <mergeCell ref="B89:J89"/>
    <mergeCell ref="C90:I90"/>
    <mergeCell ref="B91:B92"/>
    <mergeCell ref="C91:I91"/>
    <mergeCell ref="J91:J9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95:B96"/>
    <mergeCell ref="C95:F95"/>
    <mergeCell ref="I95:I96"/>
    <mergeCell ref="J95:J96"/>
    <mergeCell ref="K95:P95"/>
    <mergeCell ref="C96:F96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C105:I105"/>
    <mergeCell ref="C106:H106"/>
    <mergeCell ref="B107:I107"/>
    <mergeCell ref="B109:J109"/>
    <mergeCell ref="C110:I110"/>
    <mergeCell ref="C111:I111"/>
    <mergeCell ref="B101:B102"/>
    <mergeCell ref="C101:H101"/>
    <mergeCell ref="I101:I102"/>
    <mergeCell ref="J101:J102"/>
    <mergeCell ref="C102:H102"/>
    <mergeCell ref="B103:I103"/>
    <mergeCell ref="C119:I119"/>
    <mergeCell ref="C120:I120"/>
    <mergeCell ref="C121:I121"/>
    <mergeCell ref="C122:I122"/>
    <mergeCell ref="B123:I123"/>
    <mergeCell ref="B124:J124"/>
    <mergeCell ref="B112:I112"/>
    <mergeCell ref="B113:H113"/>
    <mergeCell ref="B114:I114"/>
    <mergeCell ref="B116:J116"/>
    <mergeCell ref="C117:I117"/>
    <mergeCell ref="C118:I118"/>
    <mergeCell ref="B129:B130"/>
    <mergeCell ref="C129:G129"/>
    <mergeCell ref="H129:H130"/>
    <mergeCell ref="I129:I130"/>
    <mergeCell ref="J129:J130"/>
    <mergeCell ref="C130:G130"/>
    <mergeCell ref="B125:J125"/>
    <mergeCell ref="C126:G126"/>
    <mergeCell ref="B127:B128"/>
    <mergeCell ref="C127:G127"/>
    <mergeCell ref="H127:H128"/>
    <mergeCell ref="I127:I128"/>
    <mergeCell ref="J127:J128"/>
    <mergeCell ref="C128:G128"/>
    <mergeCell ref="B131:I131"/>
    <mergeCell ref="B132:I132"/>
    <mergeCell ref="C133:H133"/>
    <mergeCell ref="L133:P138"/>
    <mergeCell ref="C134:H134"/>
    <mergeCell ref="C135:H135"/>
    <mergeCell ref="C136:H136"/>
    <mergeCell ref="C137:H137"/>
    <mergeCell ref="C138:H138"/>
    <mergeCell ref="B147:J147"/>
    <mergeCell ref="C148:I148"/>
    <mergeCell ref="C149:I149"/>
    <mergeCell ref="C150:I150"/>
    <mergeCell ref="C151:I151"/>
    <mergeCell ref="C152:I152"/>
    <mergeCell ref="C139:H139"/>
    <mergeCell ref="B141:J141"/>
    <mergeCell ref="C142:I142"/>
    <mergeCell ref="C143:I143"/>
    <mergeCell ref="C144:I144"/>
    <mergeCell ref="B145:I145"/>
    <mergeCell ref="C160:I160"/>
    <mergeCell ref="C161:I161"/>
    <mergeCell ref="B163:G163"/>
    <mergeCell ref="B164:G164"/>
    <mergeCell ref="H164:J164"/>
    <mergeCell ref="B165:G165"/>
    <mergeCell ref="H165:J165"/>
    <mergeCell ref="C153:I153"/>
    <mergeCell ref="C154:I154"/>
    <mergeCell ref="C155:I155"/>
    <mergeCell ref="C157:I157"/>
    <mergeCell ref="C158:I158"/>
    <mergeCell ref="C159:I159"/>
  </mergeCells>
  <dataValidations disablePrompts="1" count="2">
    <dataValidation type="list" sqref="I18:J18" xr:uid="{7879F321-5CC1-48E4-987E-66E9618A8DCF}">
      <formula1>"44 Horas Semanais, 40 Horas Semanais, 12x36 Noturno, 12x36 Diurno"</formula1>
    </dataValidation>
    <dataValidation type="list" allowBlank="1" showInputMessage="1" showErrorMessage="1" sqref="J14" xr:uid="{31FCDA5A-9231-4331-AAFC-CD9AB9E0BA85}">
      <formula1>"LUCRO REAL, LUCRO PRESUMIDO, SIMPLES"</formula1>
    </dataValidation>
  </dataValidations>
  <pageMargins left="0.51181102362204722" right="0.51181102362204722" top="1.1811023622047245" bottom="0.78740157480314965" header="0.51181102362204722" footer="0.31496062992125984"/>
  <pageSetup paperSize="9"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6C26-CAF0-44B0-8E6D-BF046D4D37FC}">
  <sheetPr>
    <pageSetUpPr fitToPage="1"/>
  </sheetPr>
  <dimension ref="B1:XEN168"/>
  <sheetViews>
    <sheetView showGridLines="0" topLeftCell="A136" zoomScaleNormal="100" workbookViewId="0">
      <selection activeCell="J160" sqref="J160"/>
    </sheetView>
  </sheetViews>
  <sheetFormatPr defaultColWidth="9.140625" defaultRowHeight="12.75" x14ac:dyDescent="0.25"/>
  <cols>
    <col min="1" max="1" width="1.7109375" style="6" customWidth="1"/>
    <col min="2" max="2" width="3.42578125" style="31" bestFit="1" customWidth="1"/>
    <col min="3" max="3" width="16.7109375" style="6" customWidth="1"/>
    <col min="4" max="4" width="14.140625" style="6" customWidth="1"/>
    <col min="5" max="5" width="11.85546875" style="6" customWidth="1"/>
    <col min="6" max="6" width="7.5703125" style="31" bestFit="1" customWidth="1"/>
    <col min="7" max="7" width="11.5703125" style="31" bestFit="1" customWidth="1"/>
    <col min="8" max="8" width="12.42578125" style="31" bestFit="1" customWidth="1"/>
    <col min="9" max="9" width="14.140625" style="31" customWidth="1"/>
    <col min="10" max="10" width="14.7109375" style="32" customWidth="1"/>
    <col min="11" max="11" width="9.28515625" style="164" customWidth="1"/>
    <col min="12" max="12" width="13.28515625" style="165" bestFit="1" customWidth="1"/>
    <col min="13" max="13" width="11.85546875" style="165" bestFit="1" customWidth="1"/>
    <col min="14" max="14" width="11.42578125" style="165" bestFit="1" customWidth="1"/>
    <col min="15" max="17" width="9.140625" style="165"/>
    <col min="18" max="18" width="10" style="165" bestFit="1" customWidth="1"/>
    <col min="19" max="19" width="10" style="6" bestFit="1" customWidth="1"/>
    <col min="20" max="16384" width="9.140625" style="6"/>
  </cols>
  <sheetData>
    <row r="1" spans="2:13 16368:16368" ht="9" customHeight="1" x14ac:dyDescent="0.25">
      <c r="XEN1" s="98" t="s">
        <v>0</v>
      </c>
    </row>
    <row r="2" spans="2:13 16368:16368" x14ac:dyDescent="0.25">
      <c r="B2" s="368" t="s">
        <v>1</v>
      </c>
      <c r="C2" s="368"/>
      <c r="D2" s="368"/>
      <c r="E2" s="368"/>
      <c r="F2" s="368"/>
      <c r="G2" s="368"/>
      <c r="H2" s="368"/>
      <c r="I2" s="368"/>
      <c r="J2" s="368"/>
    </row>
    <row r="3" spans="2:13 16368:16368" x14ac:dyDescent="0.25">
      <c r="B3" s="222" t="s">
        <v>2</v>
      </c>
      <c r="C3" s="222"/>
      <c r="D3" s="375" t="s">
        <v>170</v>
      </c>
      <c r="E3" s="373"/>
      <c r="F3" s="373"/>
      <c r="G3" s="373"/>
      <c r="H3" s="373"/>
      <c r="I3" s="373"/>
      <c r="J3" s="374"/>
    </row>
    <row r="4" spans="2:13 16368:16368" x14ac:dyDescent="0.25">
      <c r="B4" s="222" t="s">
        <v>3</v>
      </c>
      <c r="C4" s="222"/>
      <c r="D4" s="372"/>
      <c r="E4" s="373"/>
      <c r="F4" s="373"/>
      <c r="G4" s="373"/>
      <c r="H4" s="373"/>
      <c r="I4" s="373"/>
      <c r="J4" s="374"/>
    </row>
    <row r="5" spans="2:13 16368:16368" x14ac:dyDescent="0.25">
      <c r="B5" s="222" t="s">
        <v>4</v>
      </c>
      <c r="C5" s="222"/>
      <c r="D5" s="372"/>
      <c r="E5" s="373"/>
      <c r="F5" s="373"/>
      <c r="G5" s="373"/>
      <c r="H5" s="373"/>
      <c r="I5" s="373"/>
      <c r="J5" s="374"/>
    </row>
    <row r="6" spans="2:13 16368:16368" x14ac:dyDescent="0.25">
      <c r="B6" s="222" t="s">
        <v>5</v>
      </c>
      <c r="C6" s="222"/>
      <c r="D6" s="372"/>
      <c r="E6" s="373"/>
      <c r="F6" s="373"/>
      <c r="G6" s="373"/>
      <c r="H6" s="373"/>
      <c r="I6" s="373"/>
      <c r="J6" s="374"/>
    </row>
    <row r="7" spans="2:13 16368:16368" x14ac:dyDescent="0.25">
      <c r="B7" s="88"/>
      <c r="C7" s="88"/>
      <c r="D7" s="89"/>
      <c r="E7" s="77"/>
      <c r="F7" s="77"/>
      <c r="G7" s="77"/>
      <c r="H7" s="77"/>
      <c r="I7" s="77"/>
      <c r="J7" s="77"/>
    </row>
    <row r="8" spans="2:13 16368:16368" x14ac:dyDescent="0.25">
      <c r="B8" s="368" t="s">
        <v>6</v>
      </c>
      <c r="C8" s="368"/>
      <c r="D8" s="368"/>
      <c r="E8" s="368"/>
      <c r="F8" s="368"/>
      <c r="G8" s="368"/>
      <c r="H8" s="368"/>
      <c r="I8" s="368"/>
      <c r="J8" s="368"/>
    </row>
    <row r="9" spans="2:13 16368:16368" ht="12.75" customHeight="1" x14ac:dyDescent="0.25">
      <c r="B9" s="91" t="s">
        <v>7</v>
      </c>
      <c r="C9" s="228" t="s">
        <v>8</v>
      </c>
      <c r="D9" s="228"/>
      <c r="E9" s="228"/>
      <c r="F9" s="228"/>
      <c r="G9" s="228"/>
      <c r="H9" s="228"/>
      <c r="I9" s="228"/>
      <c r="J9" s="67"/>
    </row>
    <row r="10" spans="2:13 16368:16368" x14ac:dyDescent="0.25">
      <c r="B10" s="91" t="s">
        <v>9</v>
      </c>
      <c r="C10" s="228" t="s">
        <v>10</v>
      </c>
      <c r="D10" s="228"/>
      <c r="E10" s="228"/>
      <c r="F10" s="228"/>
      <c r="G10" s="228"/>
      <c r="H10" s="228"/>
      <c r="I10" s="228"/>
      <c r="J10" s="68"/>
    </row>
    <row r="11" spans="2:13 16368:16368" ht="12.75" customHeight="1" x14ac:dyDescent="0.25">
      <c r="B11" s="91" t="s">
        <v>11</v>
      </c>
      <c r="C11" s="228" t="s">
        <v>12</v>
      </c>
      <c r="D11" s="228"/>
      <c r="E11" s="228"/>
      <c r="F11" s="228"/>
      <c r="G11" s="228"/>
      <c r="H11" s="228"/>
      <c r="I11" s="228"/>
      <c r="J11" s="69"/>
    </row>
    <row r="12" spans="2:13 16368:16368" ht="12.75" customHeight="1" x14ac:dyDescent="0.25">
      <c r="B12" s="91" t="s">
        <v>13</v>
      </c>
      <c r="C12" s="228" t="s">
        <v>14</v>
      </c>
      <c r="D12" s="228"/>
      <c r="E12" s="228"/>
      <c r="F12" s="228"/>
      <c r="G12" s="228"/>
      <c r="H12" s="228"/>
      <c r="I12" s="228"/>
      <c r="J12" s="99">
        <v>20</v>
      </c>
    </row>
    <row r="13" spans="2:13 16368:16368" ht="12.75" customHeight="1" x14ac:dyDescent="0.25">
      <c r="B13" s="91" t="s">
        <v>15</v>
      </c>
      <c r="C13" s="366" t="s">
        <v>171</v>
      </c>
      <c r="D13" s="366"/>
      <c r="E13" s="366"/>
      <c r="F13" s="366"/>
      <c r="G13" s="366"/>
      <c r="H13" s="366"/>
      <c r="I13" s="366"/>
      <c r="J13" s="69"/>
    </row>
    <row r="14" spans="2:13 16368:16368" ht="12.75" customHeight="1" x14ac:dyDescent="0.25">
      <c r="B14" s="91" t="s">
        <v>16</v>
      </c>
      <c r="C14" s="366" t="s">
        <v>17</v>
      </c>
      <c r="D14" s="366"/>
      <c r="E14" s="366"/>
      <c r="F14" s="366"/>
      <c r="G14" s="366"/>
      <c r="H14" s="366"/>
      <c r="I14" s="366"/>
      <c r="J14" s="100" t="s">
        <v>176</v>
      </c>
      <c r="L14" s="6"/>
      <c r="M14" s="6"/>
    </row>
    <row r="15" spans="2:13 16368:16368" x14ac:dyDescent="0.25">
      <c r="B15" s="367"/>
      <c r="C15" s="367"/>
      <c r="D15" s="367"/>
      <c r="E15" s="367"/>
      <c r="F15" s="367"/>
      <c r="G15" s="367"/>
      <c r="H15" s="367"/>
      <c r="I15" s="367"/>
      <c r="J15" s="367"/>
      <c r="L15" s="107"/>
      <c r="M15" s="107"/>
    </row>
    <row r="16" spans="2:13 16368:16368" x14ac:dyDescent="0.25">
      <c r="B16" s="368" t="s">
        <v>18</v>
      </c>
      <c r="C16" s="368"/>
      <c r="D16" s="368"/>
      <c r="E16" s="368"/>
      <c r="F16" s="368"/>
      <c r="G16" s="368"/>
      <c r="H16" s="368"/>
      <c r="I16" s="368"/>
      <c r="J16" s="368"/>
      <c r="K16" s="165"/>
    </row>
    <row r="17" spans="2:18" x14ac:dyDescent="0.25">
      <c r="B17" s="369" t="s">
        <v>19</v>
      </c>
      <c r="C17" s="370"/>
      <c r="D17" s="370"/>
      <c r="E17" s="370"/>
      <c r="F17" s="370"/>
      <c r="G17" s="370"/>
      <c r="H17" s="370"/>
      <c r="I17" s="370"/>
      <c r="J17" s="371"/>
      <c r="K17" s="165"/>
    </row>
    <row r="18" spans="2:18" ht="12.75" customHeight="1" x14ac:dyDescent="0.25">
      <c r="B18" s="7">
        <v>1</v>
      </c>
      <c r="C18" s="244" t="s">
        <v>20</v>
      </c>
      <c r="D18" s="245"/>
      <c r="E18" s="245"/>
      <c r="F18" s="245"/>
      <c r="G18" s="245"/>
      <c r="H18" s="246"/>
      <c r="I18" s="360" t="s">
        <v>21</v>
      </c>
      <c r="J18" s="360"/>
      <c r="K18" s="165"/>
      <c r="L18" s="6"/>
    </row>
    <row r="19" spans="2:18" ht="12.75" customHeight="1" x14ac:dyDescent="0.25">
      <c r="B19" s="7">
        <v>2</v>
      </c>
      <c r="C19" s="361" t="s">
        <v>175</v>
      </c>
      <c r="D19" s="362"/>
      <c r="E19" s="362"/>
      <c r="F19" s="362"/>
      <c r="G19" s="362"/>
      <c r="H19" s="363"/>
      <c r="I19" s="364"/>
      <c r="J19" s="364"/>
      <c r="K19" s="165"/>
      <c r="L19" s="107"/>
      <c r="M19" s="6"/>
      <c r="N19" s="6"/>
      <c r="O19" s="6"/>
      <c r="P19" s="6"/>
      <c r="Q19" s="6"/>
      <c r="R19" s="6"/>
    </row>
    <row r="20" spans="2:18" ht="12.75" customHeight="1" x14ac:dyDescent="0.25">
      <c r="B20" s="7">
        <v>3</v>
      </c>
      <c r="C20" s="244" t="s">
        <v>22</v>
      </c>
      <c r="D20" s="245"/>
      <c r="E20" s="245"/>
      <c r="F20" s="246"/>
      <c r="G20" s="36" t="s">
        <v>23</v>
      </c>
      <c r="H20" s="152"/>
      <c r="I20" s="365" t="s">
        <v>177</v>
      </c>
      <c r="J20" s="365"/>
      <c r="K20" s="165"/>
      <c r="L20" s="6"/>
      <c r="M20" s="6"/>
      <c r="N20" s="6"/>
      <c r="O20" s="6"/>
      <c r="P20" s="6"/>
      <c r="Q20" s="6"/>
      <c r="R20" s="6"/>
    </row>
    <row r="21" spans="2:18" ht="12.75" customHeight="1" x14ac:dyDescent="0.25">
      <c r="B21" s="7">
        <v>4</v>
      </c>
      <c r="C21" s="244" t="s">
        <v>162</v>
      </c>
      <c r="D21" s="245"/>
      <c r="E21" s="245"/>
      <c r="F21" s="245"/>
      <c r="G21" s="245"/>
      <c r="H21" s="246"/>
      <c r="I21" s="357"/>
      <c r="J21" s="358"/>
      <c r="K21" s="165"/>
      <c r="L21" s="6"/>
      <c r="M21" s="6"/>
      <c r="N21" s="6"/>
      <c r="O21" s="6"/>
      <c r="P21" s="6"/>
      <c r="Q21" s="6"/>
      <c r="R21" s="6"/>
    </row>
    <row r="22" spans="2:18" ht="12.75" customHeight="1" x14ac:dyDescent="0.25">
      <c r="B22" s="38"/>
      <c r="C22" s="39"/>
      <c r="D22" s="39"/>
      <c r="E22" s="39"/>
      <c r="F22" s="39"/>
      <c r="G22" s="39"/>
      <c r="H22" s="39"/>
      <c r="I22" s="6"/>
      <c r="J22" s="165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359" t="s">
        <v>24</v>
      </c>
      <c r="C23" s="359"/>
      <c r="D23" s="359"/>
      <c r="E23" s="359"/>
      <c r="F23" s="359"/>
      <c r="G23" s="359"/>
      <c r="H23" s="359"/>
      <c r="I23" s="359"/>
      <c r="J23" s="359"/>
      <c r="K23" s="165"/>
      <c r="L23" s="6"/>
      <c r="M23" s="6"/>
      <c r="N23" s="6"/>
      <c r="O23" s="6"/>
      <c r="P23" s="6"/>
      <c r="Q23" s="6"/>
      <c r="R23" s="6"/>
    </row>
    <row r="24" spans="2:18" x14ac:dyDescent="0.25">
      <c r="B24" s="161">
        <v>1</v>
      </c>
      <c r="C24" s="359" t="s">
        <v>25</v>
      </c>
      <c r="D24" s="359"/>
      <c r="E24" s="359"/>
      <c r="F24" s="359"/>
      <c r="G24" s="359"/>
      <c r="H24" s="359"/>
      <c r="I24" s="359"/>
      <c r="J24" s="51" t="s">
        <v>26</v>
      </c>
      <c r="K24" s="165"/>
      <c r="L24" s="6"/>
      <c r="M24" s="6"/>
      <c r="N24" s="6"/>
      <c r="O24" s="6"/>
      <c r="P24" s="6"/>
      <c r="Q24" s="6"/>
      <c r="R24" s="6"/>
    </row>
    <row r="25" spans="2:18" x14ac:dyDescent="0.25">
      <c r="B25" s="7" t="s">
        <v>7</v>
      </c>
      <c r="C25" s="352" t="s">
        <v>27</v>
      </c>
      <c r="D25" s="353"/>
      <c r="E25" s="153"/>
      <c r="F25" s="153"/>
      <c r="G25" s="153"/>
      <c r="H25" s="153"/>
      <c r="I25" s="101"/>
      <c r="J25" s="181"/>
      <c r="K25" s="165"/>
      <c r="L25" s="6"/>
      <c r="M25" s="6"/>
      <c r="N25" s="6"/>
      <c r="O25" s="6"/>
      <c r="P25" s="6"/>
      <c r="Q25" s="6"/>
      <c r="R25" s="6"/>
    </row>
    <row r="26" spans="2:18" x14ac:dyDescent="0.25">
      <c r="B26" s="7" t="s">
        <v>9</v>
      </c>
      <c r="C26" s="239" t="s">
        <v>28</v>
      </c>
      <c r="D26" s="240"/>
      <c r="E26" s="155"/>
      <c r="F26" s="155"/>
      <c r="G26" s="155"/>
      <c r="H26" s="155"/>
      <c r="I26" s="43">
        <v>0</v>
      </c>
      <c r="J26" s="8">
        <f>ROUND($J$25*$I$26,2)</f>
        <v>0</v>
      </c>
      <c r="K26" s="165"/>
      <c r="L26" s="6"/>
      <c r="M26" s="6"/>
      <c r="N26" s="6"/>
      <c r="O26" s="6"/>
      <c r="P26" s="6"/>
      <c r="Q26" s="6"/>
      <c r="R26" s="6"/>
    </row>
    <row r="27" spans="2:18" x14ac:dyDescent="0.25">
      <c r="B27" s="7" t="s">
        <v>11</v>
      </c>
      <c r="C27" s="239" t="s">
        <v>29</v>
      </c>
      <c r="D27" s="240"/>
      <c r="E27" s="155"/>
      <c r="F27" s="155"/>
      <c r="G27" s="155"/>
      <c r="H27" s="155"/>
      <c r="I27" s="43">
        <v>0</v>
      </c>
      <c r="J27" s="8">
        <f>ROUND($J$25*$I$27,2)</f>
        <v>0</v>
      </c>
      <c r="K27" s="165"/>
      <c r="L27" s="6"/>
      <c r="M27" s="6"/>
      <c r="N27" s="6"/>
      <c r="O27" s="6"/>
      <c r="P27" s="6"/>
      <c r="Q27" s="6"/>
      <c r="R27" s="6"/>
    </row>
    <row r="28" spans="2:18" ht="18.75" customHeight="1" x14ac:dyDescent="0.25">
      <c r="B28" s="7" t="s">
        <v>13</v>
      </c>
      <c r="C28" s="350" t="s">
        <v>30</v>
      </c>
      <c r="D28" s="351"/>
      <c r="E28" s="155"/>
      <c r="F28" s="155"/>
      <c r="G28" s="155"/>
      <c r="H28" s="155"/>
      <c r="I28" s="166"/>
      <c r="J28" s="8">
        <v>0</v>
      </c>
      <c r="K28" s="165"/>
      <c r="L28" s="6"/>
      <c r="M28" s="6"/>
      <c r="N28" s="6"/>
      <c r="O28" s="6"/>
      <c r="P28" s="6"/>
      <c r="Q28" s="6"/>
      <c r="R28" s="6"/>
    </row>
    <row r="29" spans="2:18" x14ac:dyDescent="0.25">
      <c r="B29" s="7" t="s">
        <v>15</v>
      </c>
      <c r="C29" s="239" t="s">
        <v>31</v>
      </c>
      <c r="D29" s="240"/>
      <c r="E29" s="155"/>
      <c r="F29" s="155"/>
      <c r="G29" s="155"/>
      <c r="H29" s="155"/>
      <c r="I29" s="166"/>
      <c r="J29" s="8">
        <v>0</v>
      </c>
      <c r="K29" s="165"/>
      <c r="L29" s="6"/>
      <c r="M29" s="6"/>
      <c r="N29" s="6"/>
      <c r="O29" s="6"/>
      <c r="P29" s="6"/>
      <c r="Q29" s="6"/>
      <c r="R29" s="6"/>
    </row>
    <row r="30" spans="2:18" x14ac:dyDescent="0.25">
      <c r="B30" s="7" t="s">
        <v>16</v>
      </c>
      <c r="C30" s="352" t="s">
        <v>32</v>
      </c>
      <c r="D30" s="353"/>
      <c r="E30" s="353"/>
      <c r="F30" s="9"/>
      <c r="G30" s="10"/>
      <c r="H30" s="10"/>
      <c r="I30" s="179"/>
      <c r="J30" s="8">
        <v>0</v>
      </c>
      <c r="L30" s="6"/>
      <c r="M30" s="6"/>
      <c r="N30" s="6"/>
      <c r="O30" s="6"/>
      <c r="P30" s="6"/>
      <c r="Q30" s="6"/>
      <c r="R30" s="6"/>
    </row>
    <row r="31" spans="2:18" x14ac:dyDescent="0.25">
      <c r="B31" s="7" t="s">
        <v>33</v>
      </c>
      <c r="C31" s="239" t="s">
        <v>34</v>
      </c>
      <c r="D31" s="240"/>
      <c r="E31" s="155"/>
      <c r="F31" s="155"/>
      <c r="G31" s="155"/>
      <c r="H31" s="155"/>
      <c r="I31" s="166"/>
      <c r="J31" s="8">
        <v>0</v>
      </c>
      <c r="L31" s="6"/>
      <c r="M31" s="6"/>
      <c r="N31" s="6"/>
      <c r="O31" s="6"/>
      <c r="P31" s="6"/>
      <c r="Q31" s="6"/>
      <c r="R31" s="6"/>
    </row>
    <row r="32" spans="2:18" ht="15" customHeight="1" x14ac:dyDescent="0.25">
      <c r="B32" s="354" t="s">
        <v>35</v>
      </c>
      <c r="C32" s="355"/>
      <c r="D32" s="355"/>
      <c r="E32" s="355"/>
      <c r="F32" s="355"/>
      <c r="G32" s="355"/>
      <c r="H32" s="355"/>
      <c r="I32" s="356"/>
      <c r="J32" s="53">
        <f>ROUND(SUM(J25:J31),2)</f>
        <v>0</v>
      </c>
      <c r="L32" s="6"/>
      <c r="M32" s="6"/>
      <c r="N32" s="6"/>
      <c r="O32" s="6"/>
      <c r="P32" s="6"/>
      <c r="Q32" s="6"/>
      <c r="R32" s="6"/>
    </row>
    <row r="33" spans="2:18" x14ac:dyDescent="0.25">
      <c r="B33" s="6"/>
      <c r="F33" s="6"/>
      <c r="G33" s="6"/>
      <c r="H33" s="164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331" t="s">
        <v>36</v>
      </c>
      <c r="C34" s="331"/>
      <c r="D34" s="331"/>
      <c r="E34" s="331"/>
      <c r="F34" s="331"/>
      <c r="G34" s="331"/>
      <c r="H34" s="331"/>
      <c r="I34" s="331"/>
      <c r="J34" s="331"/>
      <c r="L34" s="6"/>
      <c r="M34" s="6"/>
      <c r="N34" s="6"/>
      <c r="O34" s="6"/>
      <c r="P34" s="6"/>
      <c r="Q34" s="6"/>
      <c r="R34" s="6"/>
    </row>
    <row r="35" spans="2:18" x14ac:dyDescent="0.25">
      <c r="B35" s="168" t="s">
        <v>37</v>
      </c>
      <c r="C35" s="331" t="s">
        <v>38</v>
      </c>
      <c r="D35" s="331"/>
      <c r="E35" s="331"/>
      <c r="F35" s="331"/>
      <c r="G35" s="331"/>
      <c r="H35" s="331"/>
      <c r="I35" s="168" t="s">
        <v>39</v>
      </c>
      <c r="J35" s="40" t="s">
        <v>26</v>
      </c>
      <c r="M35" s="6"/>
      <c r="N35" s="6"/>
      <c r="O35" s="6"/>
      <c r="P35" s="6"/>
      <c r="Q35" s="6"/>
      <c r="R35" s="6"/>
    </row>
    <row r="36" spans="2:18" x14ac:dyDescent="0.25">
      <c r="B36" s="242" t="s">
        <v>7</v>
      </c>
      <c r="C36" s="277" t="s">
        <v>40</v>
      </c>
      <c r="D36" s="278"/>
      <c r="E36" s="278"/>
      <c r="F36" s="278"/>
      <c r="G36" s="278"/>
      <c r="H36" s="279"/>
      <c r="I36" s="342">
        <f>1/12</f>
        <v>8.3333333333333329E-2</v>
      </c>
      <c r="J36" s="251">
        <f>ROUND($J$32*$I$36,2)</f>
        <v>0</v>
      </c>
      <c r="M36" s="6"/>
      <c r="N36" s="6"/>
      <c r="O36" s="6"/>
      <c r="P36" s="6"/>
      <c r="Q36" s="6"/>
      <c r="R36" s="6"/>
    </row>
    <row r="37" spans="2:18" x14ac:dyDescent="0.25">
      <c r="B37" s="243"/>
      <c r="C37" s="328" t="s">
        <v>41</v>
      </c>
      <c r="D37" s="283"/>
      <c r="E37" s="283"/>
      <c r="F37" s="283"/>
      <c r="G37" s="283"/>
      <c r="H37" s="284"/>
      <c r="I37" s="343"/>
      <c r="J37" s="252"/>
      <c r="L37" s="19"/>
      <c r="M37" s="6"/>
      <c r="N37" s="6"/>
      <c r="O37" s="6"/>
      <c r="P37" s="6"/>
      <c r="Q37" s="6"/>
      <c r="R37" s="6"/>
    </row>
    <row r="38" spans="2:18" ht="12.75" customHeight="1" x14ac:dyDescent="0.25">
      <c r="B38" s="242" t="s">
        <v>9</v>
      </c>
      <c r="C38" s="308" t="s">
        <v>42</v>
      </c>
      <c r="D38" s="309"/>
      <c r="E38" s="309"/>
      <c r="F38" s="309"/>
      <c r="G38" s="309"/>
      <c r="H38" s="310"/>
      <c r="I38" s="342">
        <v>0.121</v>
      </c>
      <c r="J38" s="251">
        <f>ROUND($J$32*$I$38,2)</f>
        <v>0</v>
      </c>
      <c r="M38" s="6"/>
      <c r="N38" s="6"/>
      <c r="O38" s="6"/>
      <c r="P38" s="6"/>
      <c r="Q38" s="6"/>
      <c r="R38" s="6"/>
    </row>
    <row r="39" spans="2:18" x14ac:dyDescent="0.25">
      <c r="B39" s="243"/>
      <c r="C39" s="347" t="s">
        <v>43</v>
      </c>
      <c r="D39" s="348"/>
      <c r="E39" s="348"/>
      <c r="F39" s="348"/>
      <c r="G39" s="348"/>
      <c r="H39" s="349"/>
      <c r="I39" s="343"/>
      <c r="J39" s="252"/>
      <c r="L39" s="19"/>
      <c r="M39" s="6"/>
      <c r="N39" s="6"/>
      <c r="O39" s="6"/>
      <c r="P39" s="6"/>
      <c r="Q39" s="6"/>
      <c r="R39" s="6"/>
    </row>
    <row r="40" spans="2:18" ht="15" customHeight="1" x14ac:dyDescent="0.25">
      <c r="B40" s="225" t="s">
        <v>44</v>
      </c>
      <c r="C40" s="226"/>
      <c r="D40" s="226"/>
      <c r="E40" s="226"/>
      <c r="F40" s="226"/>
      <c r="G40" s="226"/>
      <c r="H40" s="226"/>
      <c r="I40" s="227"/>
      <c r="J40" s="46">
        <f>ROUND(SUM(J36:J39),2)</f>
        <v>0</v>
      </c>
      <c r="M40" s="6"/>
      <c r="N40" s="6"/>
      <c r="O40" s="6"/>
      <c r="P40" s="6"/>
      <c r="Q40" s="6"/>
      <c r="R40" s="6"/>
    </row>
    <row r="41" spans="2:18" ht="13.5" customHeight="1" x14ac:dyDescent="0.25">
      <c r="B41" s="345" t="s">
        <v>45</v>
      </c>
      <c r="C41" s="346"/>
      <c r="D41" s="346"/>
      <c r="E41" s="346"/>
      <c r="F41" s="346"/>
      <c r="G41" s="346"/>
      <c r="H41" s="346"/>
      <c r="I41" s="79">
        <f>I55</f>
        <v>0.33800000000000002</v>
      </c>
      <c r="J41" s="37">
        <f>ROUND($J$40*$I$41,2)</f>
        <v>0</v>
      </c>
      <c r="K41" s="165"/>
      <c r="L41" s="6"/>
      <c r="M41" s="6"/>
      <c r="N41" s="6"/>
      <c r="O41" s="6"/>
      <c r="P41" s="6"/>
      <c r="Q41" s="6"/>
      <c r="R41" s="6"/>
    </row>
    <row r="42" spans="2:18" ht="12.75" customHeight="1" x14ac:dyDescent="0.25">
      <c r="B42" s="285" t="s">
        <v>46</v>
      </c>
      <c r="C42" s="286"/>
      <c r="D42" s="286"/>
      <c r="E42" s="286"/>
      <c r="F42" s="286"/>
      <c r="G42" s="286"/>
      <c r="H42" s="286"/>
      <c r="I42" s="286"/>
      <c r="J42" s="47">
        <f>ROUND($J$40+$J$41,2)</f>
        <v>0</v>
      </c>
      <c r="K42" s="165"/>
      <c r="L42" s="6"/>
      <c r="M42" s="6"/>
      <c r="N42" s="6"/>
      <c r="O42" s="6"/>
      <c r="P42" s="6"/>
      <c r="Q42" s="6"/>
      <c r="R42" s="6"/>
    </row>
    <row r="43" spans="2:18" x14ac:dyDescent="0.25">
      <c r="B43" s="33"/>
      <c r="C43" s="44"/>
      <c r="D43" s="44"/>
      <c r="E43" s="44"/>
      <c r="F43" s="44"/>
      <c r="G43" s="44"/>
      <c r="H43" s="44"/>
      <c r="I43" s="44"/>
      <c r="J43" s="45"/>
      <c r="M43" s="6"/>
      <c r="N43" s="6"/>
      <c r="O43" s="6"/>
      <c r="P43" s="6"/>
      <c r="Q43" s="6"/>
      <c r="R43" s="6"/>
    </row>
    <row r="44" spans="2:18" x14ac:dyDescent="0.25">
      <c r="B44" s="168" t="s">
        <v>47</v>
      </c>
      <c r="C44" s="331" t="s">
        <v>48</v>
      </c>
      <c r="D44" s="331"/>
      <c r="E44" s="331"/>
      <c r="F44" s="331"/>
      <c r="G44" s="331"/>
      <c r="H44" s="331"/>
      <c r="I44" s="168" t="s">
        <v>39</v>
      </c>
      <c r="J44" s="40" t="s">
        <v>26</v>
      </c>
      <c r="N44" s="6"/>
      <c r="O44" s="6"/>
      <c r="P44" s="6"/>
      <c r="Q44" s="6"/>
      <c r="R44" s="6"/>
    </row>
    <row r="45" spans="2:18" x14ac:dyDescent="0.25">
      <c r="B45" s="7" t="s">
        <v>7</v>
      </c>
      <c r="C45" s="221" t="s">
        <v>49</v>
      </c>
      <c r="D45" s="221"/>
      <c r="E45" s="221"/>
      <c r="F45" s="221"/>
      <c r="G45" s="221"/>
      <c r="H45" s="221"/>
      <c r="I45" s="15">
        <v>0.2</v>
      </c>
      <c r="J45" s="8">
        <f>ROUND($J$32*$I$45,2)</f>
        <v>0</v>
      </c>
      <c r="K45" s="290"/>
      <c r="L45" s="290"/>
      <c r="N45" s="6"/>
      <c r="O45" s="6"/>
      <c r="P45" s="6"/>
      <c r="Q45" s="6"/>
      <c r="R45" s="6"/>
    </row>
    <row r="46" spans="2:18" x14ac:dyDescent="0.25">
      <c r="B46" s="7" t="s">
        <v>9</v>
      </c>
      <c r="C46" s="221" t="s">
        <v>50</v>
      </c>
      <c r="D46" s="221"/>
      <c r="E46" s="221"/>
      <c r="F46" s="221"/>
      <c r="G46" s="221"/>
      <c r="H46" s="221"/>
      <c r="I46" s="15">
        <v>2.5000000000000001E-2</v>
      </c>
      <c r="J46" s="8">
        <f>ROUND($J$32*$I$46,2)</f>
        <v>0</v>
      </c>
      <c r="K46" s="290"/>
      <c r="L46" s="290"/>
      <c r="M46" s="164"/>
      <c r="N46" s="6"/>
      <c r="O46" s="6"/>
      <c r="P46" s="6"/>
      <c r="Q46" s="6"/>
      <c r="R46" s="6"/>
    </row>
    <row r="47" spans="2:18" ht="12.75" customHeight="1" x14ac:dyDescent="0.25">
      <c r="B47" s="337" t="s">
        <v>11</v>
      </c>
      <c r="C47" s="308" t="s">
        <v>51</v>
      </c>
      <c r="D47" s="309"/>
      <c r="E47" s="309"/>
      <c r="F47" s="310"/>
      <c r="G47" s="17" t="s">
        <v>52</v>
      </c>
      <c r="H47" s="17" t="s">
        <v>53</v>
      </c>
      <c r="I47" s="342">
        <f>$G$48*$H$48</f>
        <v>0</v>
      </c>
      <c r="J47" s="251">
        <f>ROUND($J$32*$I$47,2)</f>
        <v>0</v>
      </c>
      <c r="K47" s="344"/>
      <c r="L47" s="344"/>
      <c r="M47" s="164"/>
      <c r="N47" s="6"/>
      <c r="O47" s="6"/>
      <c r="P47" s="6"/>
      <c r="Q47" s="6"/>
      <c r="R47" s="6"/>
    </row>
    <row r="48" spans="2:18" x14ac:dyDescent="0.25">
      <c r="B48" s="338"/>
      <c r="C48" s="339"/>
      <c r="D48" s="340"/>
      <c r="E48" s="340"/>
      <c r="F48" s="341"/>
      <c r="G48" s="175"/>
      <c r="H48" s="78"/>
      <c r="I48" s="343"/>
      <c r="J48" s="252"/>
      <c r="K48" s="344"/>
      <c r="L48" s="344"/>
      <c r="M48" s="164"/>
      <c r="N48" s="6"/>
      <c r="O48" s="6"/>
      <c r="P48" s="6"/>
      <c r="Q48" s="6"/>
      <c r="R48" s="6"/>
    </row>
    <row r="49" spans="2:18" x14ac:dyDescent="0.25">
      <c r="B49" s="7" t="s">
        <v>13</v>
      </c>
      <c r="C49" s="221" t="s">
        <v>54</v>
      </c>
      <c r="D49" s="221"/>
      <c r="E49" s="221"/>
      <c r="F49" s="221"/>
      <c r="G49" s="221"/>
      <c r="H49" s="221"/>
      <c r="I49" s="15">
        <v>1.4999999999999999E-2</v>
      </c>
      <c r="J49" s="8">
        <f>ROUND($J$32*$I$49,2)</f>
        <v>0</v>
      </c>
      <c r="K49" s="290"/>
      <c r="L49" s="290"/>
      <c r="M49" s="164"/>
      <c r="N49" s="6"/>
      <c r="O49" s="6"/>
      <c r="P49" s="6"/>
      <c r="Q49" s="6"/>
      <c r="R49" s="6"/>
    </row>
    <row r="50" spans="2:18" x14ac:dyDescent="0.25">
      <c r="B50" s="7" t="s">
        <v>15</v>
      </c>
      <c r="C50" s="221" t="s">
        <v>55</v>
      </c>
      <c r="D50" s="221"/>
      <c r="E50" s="221"/>
      <c r="F50" s="221"/>
      <c r="G50" s="221"/>
      <c r="H50" s="221"/>
      <c r="I50" s="15">
        <v>0.01</v>
      </c>
      <c r="J50" s="8">
        <f>ROUND($J$32*$I$50,2)</f>
        <v>0</v>
      </c>
      <c r="K50" s="290"/>
      <c r="L50" s="290"/>
      <c r="M50" s="164"/>
      <c r="N50" s="6"/>
      <c r="O50" s="6"/>
      <c r="P50" s="6"/>
      <c r="Q50" s="6"/>
      <c r="R50" s="6"/>
    </row>
    <row r="51" spans="2:18" x14ac:dyDescent="0.25">
      <c r="B51" s="7" t="s">
        <v>16</v>
      </c>
      <c r="C51" s="221" t="s">
        <v>56</v>
      </c>
      <c r="D51" s="221"/>
      <c r="E51" s="221"/>
      <c r="F51" s="221"/>
      <c r="G51" s="221"/>
      <c r="H51" s="221"/>
      <c r="I51" s="15">
        <v>6.0000000000000001E-3</v>
      </c>
      <c r="J51" s="8">
        <f>ROUND($J$32*$I$51,2)</f>
        <v>0</v>
      </c>
      <c r="K51" s="290"/>
      <c r="L51" s="290"/>
      <c r="M51" s="164"/>
      <c r="N51" s="6"/>
      <c r="O51" s="6"/>
      <c r="P51" s="6"/>
      <c r="Q51" s="6"/>
      <c r="R51" s="6"/>
    </row>
    <row r="52" spans="2:18" x14ac:dyDescent="0.25">
      <c r="B52" s="7" t="s">
        <v>33</v>
      </c>
      <c r="C52" s="221" t="s">
        <v>57</v>
      </c>
      <c r="D52" s="221"/>
      <c r="E52" s="221"/>
      <c r="F52" s="221"/>
      <c r="G52" s="221"/>
      <c r="H52" s="221"/>
      <c r="I52" s="15">
        <v>2E-3</v>
      </c>
      <c r="J52" s="8">
        <f>ROUND($J$32*$I$52,2)</f>
        <v>0</v>
      </c>
      <c r="K52" s="290"/>
      <c r="L52" s="290"/>
      <c r="M52" s="16"/>
      <c r="N52" s="6"/>
      <c r="O52" s="6"/>
      <c r="P52" s="6"/>
      <c r="Q52" s="6"/>
      <c r="R52" s="6"/>
    </row>
    <row r="53" spans="2:18" x14ac:dyDescent="0.25">
      <c r="B53" s="7" t="s">
        <v>58</v>
      </c>
      <c r="C53" s="239" t="s">
        <v>59</v>
      </c>
      <c r="D53" s="240"/>
      <c r="E53" s="240"/>
      <c r="F53" s="240"/>
      <c r="G53" s="240"/>
      <c r="H53" s="241"/>
      <c r="I53" s="18">
        <v>0.08</v>
      </c>
      <c r="J53" s="8">
        <f>ROUND($J$32*$I$53,2)</f>
        <v>0</v>
      </c>
      <c r="K53" s="290"/>
      <c r="L53" s="290"/>
      <c r="M53" s="164"/>
      <c r="N53" s="6"/>
      <c r="O53" s="6"/>
      <c r="P53" s="6"/>
      <c r="Q53" s="6"/>
      <c r="R53" s="6"/>
    </row>
    <row r="54" spans="2:18" x14ac:dyDescent="0.25">
      <c r="B54" s="7" t="s">
        <v>60</v>
      </c>
      <c r="C54" s="239" t="s">
        <v>61</v>
      </c>
      <c r="D54" s="240"/>
      <c r="E54" s="240"/>
      <c r="F54" s="240"/>
      <c r="G54" s="240"/>
      <c r="H54" s="241"/>
      <c r="I54" s="15">
        <v>0</v>
      </c>
      <c r="J54" s="8">
        <f>ROUND($J$32*$I$54,2)</f>
        <v>0</v>
      </c>
      <c r="K54" s="290"/>
      <c r="L54" s="290"/>
      <c r="M54" s="164"/>
      <c r="N54" s="6"/>
      <c r="O54" s="6"/>
      <c r="P54" s="6"/>
      <c r="Q54" s="6"/>
      <c r="R54" s="6"/>
    </row>
    <row r="55" spans="2:18" x14ac:dyDescent="0.25">
      <c r="B55" s="162"/>
      <c r="C55" s="285" t="s">
        <v>46</v>
      </c>
      <c r="D55" s="286"/>
      <c r="E55" s="286"/>
      <c r="F55" s="286"/>
      <c r="G55" s="286"/>
      <c r="H55" s="287"/>
      <c r="I55" s="48">
        <f>SUM(I45:I54)</f>
        <v>0.33800000000000002</v>
      </c>
      <c r="J55" s="46">
        <f>ROUND(SUM($J$45:$J$54),2)</f>
        <v>0</v>
      </c>
      <c r="M55" s="6"/>
      <c r="N55" s="6"/>
      <c r="O55" s="6"/>
      <c r="P55" s="6"/>
      <c r="Q55" s="6"/>
      <c r="R55" s="6"/>
    </row>
    <row r="56" spans="2:18" x14ac:dyDescent="0.25">
      <c r="B56" s="6"/>
      <c r="F56" s="6"/>
      <c r="G56" s="6"/>
      <c r="H56" s="6"/>
      <c r="I56" s="6"/>
      <c r="J56" s="6"/>
      <c r="M56" s="6"/>
      <c r="N56" s="6"/>
      <c r="O56" s="6"/>
      <c r="P56" s="6"/>
      <c r="Q56" s="6"/>
      <c r="R56" s="6"/>
    </row>
    <row r="57" spans="2:18" x14ac:dyDescent="0.25">
      <c r="B57" s="156" t="s">
        <v>62</v>
      </c>
      <c r="C57" s="331" t="s">
        <v>63</v>
      </c>
      <c r="D57" s="331"/>
      <c r="E57" s="331"/>
      <c r="F57" s="331"/>
      <c r="G57" s="331"/>
      <c r="H57" s="331"/>
      <c r="I57" s="331"/>
      <c r="J57" s="40" t="s">
        <v>26</v>
      </c>
      <c r="L57" s="6"/>
      <c r="M57" s="6"/>
      <c r="N57" s="6"/>
      <c r="O57" s="6"/>
      <c r="P57" s="6"/>
      <c r="Q57" s="6"/>
      <c r="R57" s="6"/>
    </row>
    <row r="58" spans="2:18" x14ac:dyDescent="0.25">
      <c r="B58" s="242" t="s">
        <v>7</v>
      </c>
      <c r="C58" s="277" t="s">
        <v>64</v>
      </c>
      <c r="D58" s="278"/>
      <c r="E58" s="279"/>
      <c r="F58" s="91" t="s">
        <v>65</v>
      </c>
      <c r="G58" s="91" t="s">
        <v>66</v>
      </c>
      <c r="H58" s="91" t="s">
        <v>67</v>
      </c>
      <c r="I58" s="91" t="s">
        <v>68</v>
      </c>
      <c r="J58" s="332">
        <v>0</v>
      </c>
      <c r="K58" s="334"/>
      <c r="L58" s="334"/>
      <c r="M58" s="334"/>
      <c r="N58" s="334"/>
      <c r="O58" s="334"/>
      <c r="P58" s="334"/>
      <c r="Q58" s="6"/>
      <c r="R58" s="6"/>
    </row>
    <row r="59" spans="2:18" x14ac:dyDescent="0.25">
      <c r="B59" s="243"/>
      <c r="C59" s="328" t="s">
        <v>69</v>
      </c>
      <c r="D59" s="283"/>
      <c r="E59" s="284"/>
      <c r="F59" s="171"/>
      <c r="G59" s="41"/>
      <c r="H59" s="171"/>
      <c r="I59" s="80"/>
      <c r="J59" s="333"/>
      <c r="K59" s="334"/>
      <c r="L59" s="334"/>
      <c r="M59" s="334"/>
      <c r="N59" s="334"/>
      <c r="O59" s="334"/>
      <c r="P59" s="334"/>
      <c r="Q59" s="6"/>
      <c r="R59" s="6"/>
    </row>
    <row r="60" spans="2:18" x14ac:dyDescent="0.25">
      <c r="B60" s="242" t="s">
        <v>9</v>
      </c>
      <c r="C60" s="157" t="s">
        <v>70</v>
      </c>
      <c r="D60" s="158"/>
      <c r="E60" s="158"/>
      <c r="F60" s="158"/>
      <c r="G60" s="91" t="s">
        <v>66</v>
      </c>
      <c r="H60" s="91" t="s">
        <v>67</v>
      </c>
      <c r="I60" s="91" t="s">
        <v>68</v>
      </c>
      <c r="J60" s="335">
        <f>ROUND(((($G$61*(1-$I$61))*$H$61)),2)</f>
        <v>0</v>
      </c>
      <c r="K60" s="334"/>
      <c r="L60" s="334"/>
      <c r="M60" s="334"/>
      <c r="N60" s="334"/>
      <c r="O60" s="334"/>
      <c r="P60" s="334"/>
      <c r="Q60" s="6"/>
      <c r="R60" s="6"/>
    </row>
    <row r="61" spans="2:18" x14ac:dyDescent="0.25">
      <c r="B61" s="243"/>
      <c r="C61" s="159" t="s">
        <v>71</v>
      </c>
      <c r="D61" s="160"/>
      <c r="E61" s="160"/>
      <c r="F61" s="160"/>
      <c r="G61" s="41"/>
      <c r="H61" s="171">
        <v>22</v>
      </c>
      <c r="I61" s="42"/>
      <c r="J61" s="336"/>
      <c r="K61" s="334"/>
      <c r="L61" s="334"/>
      <c r="M61" s="334"/>
      <c r="N61" s="334"/>
      <c r="O61" s="334"/>
      <c r="P61" s="334"/>
      <c r="Q61" s="6"/>
      <c r="R61" s="6"/>
    </row>
    <row r="62" spans="2:18" x14ac:dyDescent="0.25">
      <c r="B62" s="7" t="s">
        <v>11</v>
      </c>
      <c r="C62" s="239" t="s">
        <v>72</v>
      </c>
      <c r="D62" s="240"/>
      <c r="E62" s="240"/>
      <c r="F62" s="240"/>
      <c r="G62" s="240"/>
      <c r="H62" s="240"/>
      <c r="I62" s="241"/>
      <c r="J62" s="8"/>
      <c r="K62" s="329"/>
      <c r="L62" s="330"/>
      <c r="M62" s="330"/>
      <c r="N62" s="330"/>
      <c r="O62" s="330"/>
      <c r="P62" s="330"/>
      <c r="Q62" s="6"/>
      <c r="R62" s="6"/>
    </row>
    <row r="63" spans="2:18" x14ac:dyDescent="0.25">
      <c r="B63" s="7" t="s">
        <v>13</v>
      </c>
      <c r="C63" s="239" t="s">
        <v>73</v>
      </c>
      <c r="D63" s="240"/>
      <c r="E63" s="240"/>
      <c r="F63" s="240"/>
      <c r="G63" s="240"/>
      <c r="H63" s="240"/>
      <c r="I63" s="241"/>
      <c r="J63" s="8">
        <v>0</v>
      </c>
      <c r="K63" s="329"/>
      <c r="L63" s="330"/>
      <c r="M63" s="330"/>
      <c r="N63" s="330"/>
      <c r="O63" s="330"/>
      <c r="P63" s="330"/>
      <c r="Q63" s="6"/>
      <c r="R63" s="6"/>
    </row>
    <row r="64" spans="2:18" x14ac:dyDescent="0.25">
      <c r="B64" s="7" t="s">
        <v>15</v>
      </c>
      <c r="C64" s="239" t="s">
        <v>74</v>
      </c>
      <c r="D64" s="240"/>
      <c r="E64" s="240"/>
      <c r="F64" s="240"/>
      <c r="G64" s="240"/>
      <c r="H64" s="240"/>
      <c r="I64" s="241"/>
      <c r="J64" s="8">
        <v>0</v>
      </c>
      <c r="K64" s="329"/>
      <c r="L64" s="330"/>
      <c r="M64" s="330"/>
      <c r="N64" s="330"/>
      <c r="O64" s="330"/>
      <c r="P64" s="330"/>
      <c r="Q64" s="6"/>
      <c r="R64" s="6"/>
    </row>
    <row r="65" spans="2:18" x14ac:dyDescent="0.25">
      <c r="B65" s="7" t="s">
        <v>16</v>
      </c>
      <c r="C65" s="239" t="s">
        <v>75</v>
      </c>
      <c r="D65" s="240"/>
      <c r="E65" s="240"/>
      <c r="F65" s="240"/>
      <c r="G65" s="240"/>
      <c r="H65" s="240"/>
      <c r="I65" s="241"/>
      <c r="J65" s="8">
        <v>0</v>
      </c>
      <c r="K65" s="329"/>
      <c r="L65" s="330"/>
      <c r="M65" s="330"/>
      <c r="N65" s="330"/>
      <c r="O65" s="330"/>
      <c r="P65" s="330"/>
      <c r="Q65" s="6"/>
      <c r="R65" s="6"/>
    </row>
    <row r="66" spans="2:18" x14ac:dyDescent="0.25">
      <c r="B66" s="7" t="s">
        <v>60</v>
      </c>
      <c r="C66" s="154" t="s">
        <v>34</v>
      </c>
      <c r="D66" s="155"/>
      <c r="E66" s="155"/>
      <c r="F66" s="155"/>
      <c r="G66" s="155"/>
      <c r="H66" s="155"/>
      <c r="I66" s="166"/>
      <c r="J66" s="8">
        <v>0</v>
      </c>
      <c r="K66" s="11"/>
      <c r="L66" s="167"/>
      <c r="M66" s="167"/>
      <c r="N66" s="167"/>
      <c r="O66" s="167"/>
      <c r="P66" s="167"/>
      <c r="Q66" s="6"/>
      <c r="R66" s="6"/>
    </row>
    <row r="67" spans="2:18" x14ac:dyDescent="0.25">
      <c r="B67" s="162"/>
      <c r="C67" s="285" t="s">
        <v>46</v>
      </c>
      <c r="D67" s="286"/>
      <c r="E67" s="286"/>
      <c r="F67" s="286"/>
      <c r="G67" s="286"/>
      <c r="H67" s="286"/>
      <c r="I67" s="287"/>
      <c r="J67" s="46">
        <f>ROUND(SUM($J$58:$J$66),2)</f>
        <v>0</v>
      </c>
      <c r="Q67" s="6"/>
      <c r="R67" s="6"/>
    </row>
    <row r="68" spans="2:18" s="165" customFormat="1" ht="11.25" x14ac:dyDescent="0.25">
      <c r="B68" s="268"/>
      <c r="C68" s="268"/>
      <c r="D68" s="268"/>
      <c r="E68" s="268"/>
      <c r="F68" s="268"/>
      <c r="G68" s="268"/>
      <c r="H68" s="268"/>
      <c r="I68" s="268"/>
      <c r="J68" s="268"/>
      <c r="K68" s="164"/>
    </row>
    <row r="69" spans="2:18" s="165" customFormat="1" x14ac:dyDescent="0.25">
      <c r="B69" s="331" t="s">
        <v>76</v>
      </c>
      <c r="C69" s="331"/>
      <c r="D69" s="331"/>
      <c r="E69" s="331"/>
      <c r="F69" s="331"/>
      <c r="G69" s="331"/>
      <c r="H69" s="331"/>
      <c r="I69" s="331"/>
      <c r="J69" s="331"/>
      <c r="K69" s="164"/>
    </row>
    <row r="70" spans="2:18" s="165" customFormat="1" x14ac:dyDescent="0.25">
      <c r="B70" s="162" t="s">
        <v>37</v>
      </c>
      <c r="C70" s="231" t="s">
        <v>77</v>
      </c>
      <c r="D70" s="231"/>
      <c r="E70" s="231"/>
      <c r="F70" s="231"/>
      <c r="G70" s="231"/>
      <c r="H70" s="231"/>
      <c r="I70" s="231"/>
      <c r="J70" s="50">
        <f>$J$42</f>
        <v>0</v>
      </c>
      <c r="K70" s="164"/>
    </row>
    <row r="71" spans="2:18" s="165" customFormat="1" x14ac:dyDescent="0.25">
      <c r="B71" s="162" t="s">
        <v>47</v>
      </c>
      <c r="C71" s="231" t="s">
        <v>78</v>
      </c>
      <c r="D71" s="231"/>
      <c r="E71" s="231"/>
      <c r="F71" s="231"/>
      <c r="G71" s="231"/>
      <c r="H71" s="231"/>
      <c r="I71" s="231"/>
      <c r="J71" s="50">
        <f>$J$55</f>
        <v>0</v>
      </c>
      <c r="K71" s="164"/>
    </row>
    <row r="72" spans="2:18" s="165" customFormat="1" x14ac:dyDescent="0.25">
      <c r="B72" s="162" t="s">
        <v>62</v>
      </c>
      <c r="C72" s="231" t="s">
        <v>79</v>
      </c>
      <c r="D72" s="231"/>
      <c r="E72" s="231"/>
      <c r="F72" s="231"/>
      <c r="G72" s="231"/>
      <c r="H72" s="231"/>
      <c r="I72" s="231"/>
      <c r="J72" s="50">
        <f>$J$67</f>
        <v>0</v>
      </c>
      <c r="K72" s="164"/>
    </row>
    <row r="73" spans="2:18" s="165" customFormat="1" x14ac:dyDescent="0.25">
      <c r="B73" s="322" t="s">
        <v>80</v>
      </c>
      <c r="C73" s="323"/>
      <c r="D73" s="323"/>
      <c r="E73" s="323"/>
      <c r="F73" s="323"/>
      <c r="G73" s="323"/>
      <c r="H73" s="323"/>
      <c r="I73" s="324"/>
      <c r="J73" s="40">
        <f>ROUND(SUM(J70:J72),2)</f>
        <v>0</v>
      </c>
      <c r="K73" s="164"/>
    </row>
    <row r="74" spans="2:18" s="165" customFormat="1" ht="11.25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164"/>
    </row>
    <row r="75" spans="2:18" x14ac:dyDescent="0.25">
      <c r="B75" s="325" t="s">
        <v>81</v>
      </c>
      <c r="C75" s="325"/>
      <c r="D75" s="325"/>
      <c r="E75" s="325"/>
      <c r="F75" s="325"/>
      <c r="G75" s="325"/>
      <c r="H75" s="325"/>
      <c r="I75" s="325"/>
      <c r="J75" s="325"/>
      <c r="Q75" s="6"/>
      <c r="R75" s="6"/>
    </row>
    <row r="76" spans="2:18" x14ac:dyDescent="0.25">
      <c r="B76" s="169" t="s">
        <v>82</v>
      </c>
      <c r="C76" s="325" t="s">
        <v>83</v>
      </c>
      <c r="D76" s="325"/>
      <c r="E76" s="325"/>
      <c r="F76" s="325"/>
      <c r="G76" s="325"/>
      <c r="H76" s="325"/>
      <c r="I76" s="325"/>
      <c r="J76" s="52" t="s">
        <v>26</v>
      </c>
      <c r="Q76" s="6"/>
      <c r="R76" s="6"/>
    </row>
    <row r="77" spans="2:18" x14ac:dyDescent="0.25">
      <c r="B77" s="242" t="s">
        <v>7</v>
      </c>
      <c r="C77" s="277" t="s">
        <v>84</v>
      </c>
      <c r="D77" s="278"/>
      <c r="E77" s="278"/>
      <c r="F77" s="278"/>
      <c r="G77" s="278"/>
      <c r="H77" s="279"/>
      <c r="I77" s="326"/>
      <c r="J77" s="251">
        <f>ROUND((($J$32/12)*$I$77),2)</f>
        <v>0</v>
      </c>
      <c r="K77" s="20"/>
      <c r="Q77" s="6"/>
      <c r="R77" s="6"/>
    </row>
    <row r="78" spans="2:18" x14ac:dyDescent="0.25">
      <c r="B78" s="243"/>
      <c r="C78" s="328" t="s">
        <v>85</v>
      </c>
      <c r="D78" s="283"/>
      <c r="E78" s="283"/>
      <c r="F78" s="283"/>
      <c r="G78" s="283"/>
      <c r="H78" s="284"/>
      <c r="I78" s="327"/>
      <c r="J78" s="252"/>
      <c r="K78" s="20"/>
      <c r="Q78" s="6"/>
      <c r="R78" s="6"/>
    </row>
    <row r="79" spans="2:18" ht="12.75" customHeight="1" x14ac:dyDescent="0.25">
      <c r="B79" s="242" t="s">
        <v>9</v>
      </c>
      <c r="C79" s="302" t="s">
        <v>86</v>
      </c>
      <c r="D79" s="303"/>
      <c r="E79" s="303"/>
      <c r="F79" s="303"/>
      <c r="G79" s="303"/>
      <c r="H79" s="304"/>
      <c r="I79" s="314" t="e">
        <f>+$J$79/$J$32</f>
        <v>#DIV/0!</v>
      </c>
      <c r="J79" s="251">
        <f>ROUND($J$77*8%,2)</f>
        <v>0</v>
      </c>
      <c r="Q79" s="6"/>
      <c r="R79" s="6"/>
    </row>
    <row r="80" spans="2:18" x14ac:dyDescent="0.25">
      <c r="B80" s="243"/>
      <c r="C80" s="315" t="s">
        <v>87</v>
      </c>
      <c r="D80" s="316"/>
      <c r="E80" s="316"/>
      <c r="F80" s="316"/>
      <c r="G80" s="316"/>
      <c r="H80" s="317"/>
      <c r="I80" s="281"/>
      <c r="J80" s="252"/>
      <c r="Q80" s="6"/>
      <c r="R80" s="6"/>
    </row>
    <row r="81" spans="2:18" ht="12.75" customHeight="1" x14ac:dyDescent="0.25">
      <c r="B81" s="242" t="s">
        <v>11</v>
      </c>
      <c r="C81" s="318" t="s">
        <v>88</v>
      </c>
      <c r="D81" s="318"/>
      <c r="E81" s="318"/>
      <c r="F81" s="318"/>
      <c r="G81" s="318"/>
      <c r="H81" s="318"/>
      <c r="I81" s="319">
        <f xml:space="preserve"> ((7 / 30) / 12)</f>
        <v>1.9444444444444445E-2</v>
      </c>
      <c r="J81" s="251">
        <f>ROUND((($J$32/30)*7)/12,2)</f>
        <v>0</v>
      </c>
      <c r="K81" s="20"/>
      <c r="Q81" s="6"/>
      <c r="R81" s="6"/>
    </row>
    <row r="82" spans="2:18" ht="12.75" customHeight="1" x14ac:dyDescent="0.25">
      <c r="B82" s="243"/>
      <c r="C82" s="321" t="s">
        <v>89</v>
      </c>
      <c r="D82" s="321"/>
      <c r="E82" s="321"/>
      <c r="F82" s="321"/>
      <c r="G82" s="321"/>
      <c r="H82" s="321"/>
      <c r="I82" s="320"/>
      <c r="J82" s="252"/>
      <c r="K82" s="115"/>
      <c r="L82" s="116"/>
      <c r="M82" s="19"/>
      <c r="N82" s="19"/>
      <c r="O82" s="19"/>
      <c r="Q82" s="6"/>
      <c r="R82" s="6"/>
    </row>
    <row r="83" spans="2:18" ht="12.75" customHeight="1" x14ac:dyDescent="0.25">
      <c r="B83" s="242" t="s">
        <v>13</v>
      </c>
      <c r="C83" s="302" t="s">
        <v>90</v>
      </c>
      <c r="D83" s="303"/>
      <c r="E83" s="303"/>
      <c r="F83" s="303"/>
      <c r="G83" s="303"/>
      <c r="H83" s="304"/>
      <c r="I83" s="280" t="e">
        <f>$J$83/$J$32</f>
        <v>#DIV/0!</v>
      </c>
      <c r="J83" s="251">
        <f>ROUND($J$81*$I$55,2)</f>
        <v>0</v>
      </c>
      <c r="K83" s="117"/>
      <c r="L83" s="118"/>
      <c r="O83" s="19"/>
      <c r="Q83" s="6"/>
      <c r="R83" s="6"/>
    </row>
    <row r="84" spans="2:18" x14ac:dyDescent="0.25">
      <c r="B84" s="243"/>
      <c r="C84" s="305" t="s">
        <v>91</v>
      </c>
      <c r="D84" s="306"/>
      <c r="E84" s="306"/>
      <c r="F84" s="306"/>
      <c r="G84" s="306"/>
      <c r="H84" s="307"/>
      <c r="I84" s="281"/>
      <c r="J84" s="252"/>
      <c r="K84" s="117"/>
      <c r="L84" s="119"/>
      <c r="Q84" s="6"/>
      <c r="R84" s="6"/>
    </row>
    <row r="85" spans="2:18" ht="12.75" customHeight="1" x14ac:dyDescent="0.25">
      <c r="B85" s="242" t="s">
        <v>15</v>
      </c>
      <c r="C85" s="308" t="s">
        <v>92</v>
      </c>
      <c r="D85" s="309"/>
      <c r="E85" s="309"/>
      <c r="F85" s="309"/>
      <c r="G85" s="309"/>
      <c r="H85" s="310"/>
      <c r="I85" s="280">
        <v>0.04</v>
      </c>
      <c r="J85" s="251">
        <f>ROUND((($J$32)*$I$85),2)</f>
        <v>0</v>
      </c>
      <c r="K85" s="117"/>
      <c r="L85" s="118"/>
      <c r="Q85" s="6"/>
      <c r="R85" s="6"/>
    </row>
    <row r="86" spans="2:18" x14ac:dyDescent="0.25">
      <c r="B86" s="243"/>
      <c r="C86" s="311" t="s">
        <v>93</v>
      </c>
      <c r="D86" s="312"/>
      <c r="E86" s="312"/>
      <c r="F86" s="312"/>
      <c r="G86" s="312"/>
      <c r="H86" s="313"/>
      <c r="I86" s="281"/>
      <c r="J86" s="252"/>
      <c r="K86" s="117"/>
      <c r="L86" s="119"/>
      <c r="Q86" s="6"/>
      <c r="R86" s="6"/>
    </row>
    <row r="87" spans="2:18" ht="15" customHeight="1" x14ac:dyDescent="0.25">
      <c r="B87" s="299" t="s">
        <v>94</v>
      </c>
      <c r="C87" s="300"/>
      <c r="D87" s="300"/>
      <c r="E87" s="300"/>
      <c r="F87" s="300"/>
      <c r="G87" s="300"/>
      <c r="H87" s="301"/>
      <c r="I87" s="54" t="e">
        <f>SUM(I77:I86)</f>
        <v>#DIV/0!</v>
      </c>
      <c r="J87" s="55">
        <f>SUM($J$77:$J$86)</f>
        <v>0</v>
      </c>
      <c r="K87" s="21"/>
      <c r="Q87" s="6"/>
      <c r="R87" s="6"/>
    </row>
    <row r="88" spans="2:18" s="165" customFormat="1" ht="11.25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164"/>
    </row>
    <row r="89" spans="2:18" x14ac:dyDescent="0.25">
      <c r="B89" s="269" t="s">
        <v>95</v>
      </c>
      <c r="C89" s="269"/>
      <c r="D89" s="269"/>
      <c r="E89" s="269"/>
      <c r="F89" s="269"/>
      <c r="G89" s="269"/>
      <c r="H89" s="269"/>
      <c r="I89" s="269"/>
      <c r="J89" s="269"/>
      <c r="K89" s="20"/>
      <c r="Q89" s="6"/>
      <c r="R89" s="6"/>
    </row>
    <row r="90" spans="2:18" ht="12.75" customHeight="1" x14ac:dyDescent="0.25">
      <c r="B90" s="174" t="s">
        <v>96</v>
      </c>
      <c r="C90" s="269" t="s">
        <v>97</v>
      </c>
      <c r="D90" s="269"/>
      <c r="E90" s="269"/>
      <c r="F90" s="269"/>
      <c r="G90" s="269"/>
      <c r="H90" s="269"/>
      <c r="I90" s="269"/>
      <c r="J90" s="70" t="s">
        <v>26</v>
      </c>
      <c r="K90" s="22"/>
      <c r="Q90" s="6"/>
      <c r="R90" s="6"/>
    </row>
    <row r="91" spans="2:18" x14ac:dyDescent="0.25">
      <c r="B91" s="242" t="s">
        <v>7</v>
      </c>
      <c r="C91" s="288" t="s">
        <v>98</v>
      </c>
      <c r="D91" s="289"/>
      <c r="E91" s="289"/>
      <c r="F91" s="289"/>
      <c r="G91" s="289"/>
      <c r="H91" s="289"/>
      <c r="I91" s="291"/>
      <c r="J91" s="251">
        <f>ROUND($J$38/12,2)</f>
        <v>0</v>
      </c>
      <c r="K91" s="290"/>
      <c r="L91" s="290"/>
      <c r="M91" s="290"/>
      <c r="N91" s="290"/>
      <c r="O91" s="290"/>
      <c r="P91" s="290"/>
      <c r="Q91" s="6"/>
      <c r="R91" s="6"/>
    </row>
    <row r="92" spans="2:18" x14ac:dyDescent="0.25">
      <c r="B92" s="243"/>
      <c r="C92" s="292" t="s">
        <v>99</v>
      </c>
      <c r="D92" s="293"/>
      <c r="E92" s="293"/>
      <c r="F92" s="293"/>
      <c r="G92" s="293"/>
      <c r="H92" s="293"/>
      <c r="I92" s="294"/>
      <c r="J92" s="252"/>
      <c r="L92" s="164"/>
      <c r="M92" s="164"/>
      <c r="N92" s="164"/>
      <c r="O92" s="164"/>
      <c r="P92" s="23"/>
      <c r="Q92" s="14"/>
      <c r="R92" s="6"/>
    </row>
    <row r="93" spans="2:18" ht="12.75" customHeight="1" x14ac:dyDescent="0.25">
      <c r="B93" s="242" t="s">
        <v>9</v>
      </c>
      <c r="C93" s="288" t="s">
        <v>100</v>
      </c>
      <c r="D93" s="289"/>
      <c r="E93" s="291"/>
      <c r="F93" s="295"/>
      <c r="G93" s="296"/>
      <c r="H93" s="270"/>
      <c r="I93" s="280" t="e">
        <f>+$J$93/$J$32</f>
        <v>#DIV/0!</v>
      </c>
      <c r="J93" s="251">
        <f>ROUND(((($J$32/30)/12)*$H$93),2)</f>
        <v>0</v>
      </c>
      <c r="K93" s="290"/>
      <c r="L93" s="290"/>
      <c r="M93" s="290"/>
      <c r="N93" s="290"/>
      <c r="O93" s="290"/>
      <c r="P93" s="290"/>
      <c r="Q93" s="24"/>
      <c r="R93" s="6"/>
    </row>
    <row r="94" spans="2:18" x14ac:dyDescent="0.25">
      <c r="B94" s="243"/>
      <c r="C94" s="292" t="s">
        <v>101</v>
      </c>
      <c r="D94" s="293"/>
      <c r="E94" s="294"/>
      <c r="F94" s="297"/>
      <c r="G94" s="298"/>
      <c r="H94" s="270"/>
      <c r="I94" s="281"/>
      <c r="J94" s="252"/>
      <c r="L94" s="164"/>
      <c r="M94" s="164"/>
      <c r="N94" s="164"/>
      <c r="O94" s="164"/>
      <c r="P94" s="164"/>
      <c r="Q94" s="6"/>
      <c r="R94" s="6"/>
    </row>
    <row r="95" spans="2:18" x14ac:dyDescent="0.25">
      <c r="B95" s="242" t="s">
        <v>11</v>
      </c>
      <c r="C95" s="288" t="s">
        <v>102</v>
      </c>
      <c r="D95" s="289"/>
      <c r="E95" s="289"/>
      <c r="F95" s="291"/>
      <c r="G95" s="163" t="s">
        <v>103</v>
      </c>
      <c r="H95" s="171"/>
      <c r="I95" s="280"/>
      <c r="J95" s="251">
        <f>ROUND(((($J$32/30)/12)*$H$95*$H$96),2)</f>
        <v>0</v>
      </c>
      <c r="K95" s="290"/>
      <c r="L95" s="290"/>
      <c r="M95" s="290"/>
      <c r="N95" s="290"/>
      <c r="O95" s="290"/>
      <c r="P95" s="290"/>
      <c r="Q95" s="6"/>
      <c r="R95" s="6"/>
    </row>
    <row r="96" spans="2:18" x14ac:dyDescent="0.25">
      <c r="B96" s="243"/>
      <c r="C96" s="292" t="s">
        <v>104</v>
      </c>
      <c r="D96" s="293"/>
      <c r="E96" s="293"/>
      <c r="F96" s="294"/>
      <c r="G96" s="163" t="s">
        <v>105</v>
      </c>
      <c r="H96" s="58"/>
      <c r="I96" s="281"/>
      <c r="J96" s="252"/>
      <c r="L96" s="164"/>
      <c r="M96" s="164"/>
      <c r="N96" s="164"/>
      <c r="O96" s="164"/>
      <c r="P96" s="164"/>
      <c r="Q96" s="6"/>
      <c r="R96" s="6"/>
    </row>
    <row r="97" spans="2:18" x14ac:dyDescent="0.25">
      <c r="B97" s="242" t="s">
        <v>13</v>
      </c>
      <c r="C97" s="288" t="s">
        <v>106</v>
      </c>
      <c r="D97" s="289"/>
      <c r="E97" s="289"/>
      <c r="F97" s="289"/>
      <c r="G97" s="163" t="s">
        <v>103</v>
      </c>
      <c r="H97" s="171"/>
      <c r="I97" s="280" t="e">
        <f>+$J$97/$J$32</f>
        <v>#DIV/0!</v>
      </c>
      <c r="J97" s="251">
        <f>ROUND(((($J$32/30)*$H$97)/12)*$H$98,2)</f>
        <v>0</v>
      </c>
      <c r="K97" s="290"/>
      <c r="L97" s="290"/>
      <c r="M97" s="290"/>
      <c r="N97" s="290"/>
      <c r="O97" s="290"/>
      <c r="P97" s="290"/>
      <c r="Q97" s="6"/>
      <c r="R97" s="6"/>
    </row>
    <row r="98" spans="2:18" x14ac:dyDescent="0.25">
      <c r="B98" s="243"/>
      <c r="C98" s="60" t="s">
        <v>107</v>
      </c>
      <c r="D98" s="57"/>
      <c r="E98" s="57"/>
      <c r="F98" s="57"/>
      <c r="G98" s="163" t="s">
        <v>105</v>
      </c>
      <c r="H98" s="58"/>
      <c r="I98" s="281"/>
      <c r="J98" s="252"/>
      <c r="L98" s="164"/>
      <c r="M98" s="164"/>
      <c r="N98" s="164"/>
      <c r="O98" s="164"/>
      <c r="P98" s="164"/>
      <c r="Q98" s="6"/>
      <c r="R98" s="6"/>
    </row>
    <row r="99" spans="2:18" x14ac:dyDescent="0.25">
      <c r="B99" s="242" t="s">
        <v>15</v>
      </c>
      <c r="C99" s="288" t="s">
        <v>108</v>
      </c>
      <c r="D99" s="289"/>
      <c r="E99" s="289"/>
      <c r="F99" s="291"/>
      <c r="G99" s="163" t="s">
        <v>103</v>
      </c>
      <c r="H99" s="171"/>
      <c r="I99" s="280" t="e">
        <f>+$J$99/$J$32</f>
        <v>#DIV/0!</v>
      </c>
      <c r="J99" s="251">
        <f>ROUND(((($J$32 / 30) * $H$99) /12) * $H$100,2)</f>
        <v>0</v>
      </c>
      <c r="K99" s="290"/>
      <c r="L99" s="290"/>
      <c r="M99" s="290"/>
      <c r="N99" s="290"/>
      <c r="O99" s="290"/>
      <c r="P99" s="290"/>
      <c r="Q99" s="6"/>
      <c r="R99" s="6"/>
    </row>
    <row r="100" spans="2:18" x14ac:dyDescent="0.25">
      <c r="B100" s="243"/>
      <c r="C100" s="59" t="s">
        <v>107</v>
      </c>
      <c r="D100" s="160"/>
      <c r="E100" s="160"/>
      <c r="F100" s="160"/>
      <c r="G100" s="163" t="s">
        <v>105</v>
      </c>
      <c r="H100" s="58"/>
      <c r="I100" s="281"/>
      <c r="J100" s="252"/>
      <c r="L100" s="164"/>
      <c r="M100" s="164"/>
      <c r="N100" s="164"/>
      <c r="O100" s="164"/>
      <c r="P100" s="164"/>
      <c r="Q100" s="6"/>
      <c r="R100" s="6"/>
    </row>
    <row r="101" spans="2:18" ht="14.25" customHeight="1" x14ac:dyDescent="0.25">
      <c r="B101" s="242" t="s">
        <v>16</v>
      </c>
      <c r="C101" s="277" t="s">
        <v>172</v>
      </c>
      <c r="D101" s="278"/>
      <c r="E101" s="278"/>
      <c r="F101" s="278"/>
      <c r="G101" s="278"/>
      <c r="H101" s="279"/>
      <c r="I101" s="280" t="e">
        <f>$J$101/$J$32</f>
        <v>#DIV/0!</v>
      </c>
      <c r="J101" s="251"/>
      <c r="K101" s="20"/>
      <c r="M101" s="6"/>
      <c r="N101" s="6"/>
      <c r="O101" s="6"/>
      <c r="P101" s="6"/>
      <c r="Q101" s="6"/>
      <c r="R101" s="6"/>
    </row>
    <row r="102" spans="2:18" ht="15" customHeight="1" x14ac:dyDescent="0.25">
      <c r="B102" s="243"/>
      <c r="C102" s="282" t="s">
        <v>173</v>
      </c>
      <c r="D102" s="283"/>
      <c r="E102" s="283"/>
      <c r="F102" s="283"/>
      <c r="G102" s="283"/>
      <c r="H102" s="284"/>
      <c r="I102" s="281"/>
      <c r="J102" s="252"/>
      <c r="K102" s="20"/>
      <c r="M102" s="6"/>
      <c r="N102" s="6"/>
      <c r="O102" s="6"/>
      <c r="P102" s="6"/>
      <c r="Q102" s="6"/>
      <c r="R102" s="6"/>
    </row>
    <row r="103" spans="2:18" ht="15" customHeight="1" x14ac:dyDescent="0.25">
      <c r="B103" s="285" t="s">
        <v>46</v>
      </c>
      <c r="C103" s="286"/>
      <c r="D103" s="286"/>
      <c r="E103" s="286"/>
      <c r="F103" s="286"/>
      <c r="G103" s="286"/>
      <c r="H103" s="286"/>
      <c r="I103" s="287"/>
      <c r="J103" s="46">
        <f>ROUND(SUM($J$91:$J$102),2)</f>
        <v>0</v>
      </c>
      <c r="Q103" s="6"/>
      <c r="R103" s="6"/>
    </row>
    <row r="104" spans="2:18" s="165" customFormat="1" ht="11.25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164"/>
    </row>
    <row r="105" spans="2:18" s="2" customFormat="1" ht="15" x14ac:dyDescent="0.25">
      <c r="B105" s="170" t="s">
        <v>109</v>
      </c>
      <c r="C105" s="269" t="s">
        <v>110</v>
      </c>
      <c r="D105" s="269"/>
      <c r="E105" s="269"/>
      <c r="F105" s="269"/>
      <c r="G105" s="269"/>
      <c r="H105" s="269"/>
      <c r="I105" s="269"/>
      <c r="J105" s="70" t="s">
        <v>26</v>
      </c>
      <c r="K105" s="1"/>
      <c r="L105" s="3"/>
    </row>
    <row r="106" spans="2:18" s="2" customFormat="1" ht="15.75" customHeight="1" x14ac:dyDescent="0.25">
      <c r="B106" s="63" t="s">
        <v>7</v>
      </c>
      <c r="C106" s="275" t="s">
        <v>111</v>
      </c>
      <c r="D106" s="275"/>
      <c r="E106" s="275"/>
      <c r="F106" s="275"/>
      <c r="G106" s="275"/>
      <c r="H106" s="275"/>
      <c r="I106" s="61" t="e">
        <f>$J$106/$J$32</f>
        <v>#DIV/0!</v>
      </c>
      <c r="J106" s="64"/>
      <c r="K106" s="1"/>
    </row>
    <row r="107" spans="2:18" s="2" customFormat="1" ht="15" x14ac:dyDescent="0.25">
      <c r="B107" s="276" t="s">
        <v>46</v>
      </c>
      <c r="C107" s="276"/>
      <c r="D107" s="276"/>
      <c r="E107" s="276"/>
      <c r="F107" s="276"/>
      <c r="G107" s="276"/>
      <c r="H107" s="276"/>
      <c r="I107" s="276"/>
      <c r="J107" s="62">
        <f>SUM($J$106:$J$106)</f>
        <v>0</v>
      </c>
      <c r="K107" s="1"/>
    </row>
    <row r="108" spans="2:18" s="165" customFormat="1" ht="11.25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164"/>
    </row>
    <row r="109" spans="2:18" s="165" customFormat="1" x14ac:dyDescent="0.25">
      <c r="B109" s="269" t="s">
        <v>112</v>
      </c>
      <c r="C109" s="269"/>
      <c r="D109" s="269"/>
      <c r="E109" s="269"/>
      <c r="F109" s="269"/>
      <c r="G109" s="269"/>
      <c r="H109" s="269"/>
      <c r="I109" s="269"/>
      <c r="J109" s="269"/>
      <c r="K109" s="164"/>
    </row>
    <row r="110" spans="2:18" s="165" customFormat="1" x14ac:dyDescent="0.25">
      <c r="B110" s="162" t="s">
        <v>96</v>
      </c>
      <c r="C110" s="231" t="s">
        <v>113</v>
      </c>
      <c r="D110" s="231"/>
      <c r="E110" s="231"/>
      <c r="F110" s="231"/>
      <c r="G110" s="231"/>
      <c r="H110" s="231"/>
      <c r="I110" s="231"/>
      <c r="J110" s="50">
        <f>$J$103</f>
        <v>0</v>
      </c>
      <c r="K110" s="164"/>
    </row>
    <row r="111" spans="2:18" s="165" customFormat="1" x14ac:dyDescent="0.25">
      <c r="B111" s="162" t="s">
        <v>109</v>
      </c>
      <c r="C111" s="231" t="s">
        <v>114</v>
      </c>
      <c r="D111" s="231"/>
      <c r="E111" s="231"/>
      <c r="F111" s="231"/>
      <c r="G111" s="231"/>
      <c r="H111" s="231"/>
      <c r="I111" s="231"/>
      <c r="J111" s="50">
        <f>$J$107</f>
        <v>0</v>
      </c>
      <c r="K111" s="164"/>
    </row>
    <row r="112" spans="2:18" s="165" customFormat="1" x14ac:dyDescent="0.25">
      <c r="B112" s="269" t="s">
        <v>115</v>
      </c>
      <c r="C112" s="269"/>
      <c r="D112" s="269"/>
      <c r="E112" s="269"/>
      <c r="F112" s="269"/>
      <c r="G112" s="269"/>
      <c r="H112" s="269"/>
      <c r="I112" s="269"/>
      <c r="J112" s="71">
        <f>SUM($J$110:$J$111)</f>
        <v>0</v>
      </c>
      <c r="K112" s="164"/>
    </row>
    <row r="113" spans="2:19" s="165" customFormat="1" x14ac:dyDescent="0.25">
      <c r="B113" s="270" t="s">
        <v>116</v>
      </c>
      <c r="C113" s="270"/>
      <c r="D113" s="270"/>
      <c r="E113" s="270"/>
      <c r="F113" s="270"/>
      <c r="G113" s="270"/>
      <c r="H113" s="270"/>
      <c r="I113" s="58">
        <f>$I$55</f>
        <v>0.33800000000000002</v>
      </c>
      <c r="J113" s="41">
        <f>ROUND($J$112*$I$113,2)</f>
        <v>0</v>
      </c>
      <c r="K113" s="164"/>
    </row>
    <row r="114" spans="2:19" s="165" customFormat="1" x14ac:dyDescent="0.25">
      <c r="B114" s="271" t="s">
        <v>117</v>
      </c>
      <c r="C114" s="272"/>
      <c r="D114" s="272"/>
      <c r="E114" s="272"/>
      <c r="F114" s="272"/>
      <c r="G114" s="272"/>
      <c r="H114" s="272"/>
      <c r="I114" s="273"/>
      <c r="J114" s="70">
        <f>J112+J113</f>
        <v>0</v>
      </c>
      <c r="K114" s="164"/>
    </row>
    <row r="115" spans="2:19" s="165" customFormat="1" ht="11.25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164"/>
    </row>
    <row r="116" spans="2:19" x14ac:dyDescent="0.25">
      <c r="B116" s="274" t="s">
        <v>118</v>
      </c>
      <c r="C116" s="274"/>
      <c r="D116" s="274"/>
      <c r="E116" s="274"/>
      <c r="F116" s="274"/>
      <c r="G116" s="274"/>
      <c r="H116" s="274"/>
      <c r="I116" s="274"/>
      <c r="J116" s="274"/>
      <c r="K116" s="20"/>
      <c r="Q116" s="6"/>
      <c r="R116" s="6"/>
    </row>
    <row r="117" spans="2:19" ht="12.75" customHeight="1" x14ac:dyDescent="0.25">
      <c r="B117" s="173">
        <v>5</v>
      </c>
      <c r="C117" s="274" t="s">
        <v>119</v>
      </c>
      <c r="D117" s="274"/>
      <c r="E117" s="274"/>
      <c r="F117" s="274"/>
      <c r="G117" s="274"/>
      <c r="H117" s="274"/>
      <c r="I117" s="274"/>
      <c r="J117" s="65" t="s">
        <v>26</v>
      </c>
      <c r="K117" s="22"/>
      <c r="Q117" s="6"/>
      <c r="R117" s="6"/>
    </row>
    <row r="118" spans="2:19" x14ac:dyDescent="0.25">
      <c r="B118" s="103" t="s">
        <v>7</v>
      </c>
      <c r="C118" s="256" t="s">
        <v>120</v>
      </c>
      <c r="D118" s="257"/>
      <c r="E118" s="257"/>
      <c r="F118" s="257"/>
      <c r="G118" s="257"/>
      <c r="H118" s="257"/>
      <c r="I118" s="258"/>
      <c r="J118" s="104">
        <v>0</v>
      </c>
      <c r="L118" s="13"/>
      <c r="M118" s="13"/>
      <c r="N118" s="13"/>
      <c r="O118" s="13"/>
      <c r="P118" s="13"/>
      <c r="Q118" s="6"/>
      <c r="R118" s="14"/>
      <c r="S118" s="14"/>
    </row>
    <row r="119" spans="2:19" x14ac:dyDescent="0.25">
      <c r="B119" s="103" t="s">
        <v>9</v>
      </c>
      <c r="C119" s="256" t="s">
        <v>121</v>
      </c>
      <c r="D119" s="257"/>
      <c r="E119" s="257"/>
      <c r="F119" s="257"/>
      <c r="G119" s="257"/>
      <c r="H119" s="257"/>
      <c r="I119" s="258"/>
      <c r="J119" s="104">
        <v>0</v>
      </c>
      <c r="L119" s="13"/>
      <c r="M119" s="13"/>
      <c r="N119" s="13"/>
      <c r="O119" s="13"/>
      <c r="P119" s="13"/>
      <c r="Q119" s="6"/>
      <c r="R119" s="14"/>
      <c r="S119" s="14"/>
    </row>
    <row r="120" spans="2:19" x14ac:dyDescent="0.25">
      <c r="B120" s="103" t="s">
        <v>11</v>
      </c>
      <c r="C120" s="259" t="s">
        <v>174</v>
      </c>
      <c r="D120" s="260"/>
      <c r="E120" s="260"/>
      <c r="F120" s="260"/>
      <c r="G120" s="260"/>
      <c r="H120" s="260"/>
      <c r="I120" s="261"/>
      <c r="J120" s="104">
        <v>0</v>
      </c>
      <c r="L120" s="13"/>
      <c r="M120" s="13"/>
      <c r="N120" s="13"/>
      <c r="O120" s="13"/>
      <c r="P120" s="13"/>
      <c r="Q120" s="6"/>
      <c r="R120" s="14"/>
      <c r="S120" s="14"/>
    </row>
    <row r="121" spans="2:19" x14ac:dyDescent="0.25">
      <c r="B121" s="103" t="s">
        <v>13</v>
      </c>
      <c r="C121" s="262" t="s">
        <v>34</v>
      </c>
      <c r="D121" s="263"/>
      <c r="E121" s="263"/>
      <c r="F121" s="263"/>
      <c r="G121" s="263"/>
      <c r="H121" s="263"/>
      <c r="I121" s="264"/>
      <c r="J121" s="104">
        <v>0</v>
      </c>
      <c r="L121" s="13"/>
      <c r="M121" s="13"/>
      <c r="N121" s="13"/>
      <c r="O121" s="13"/>
      <c r="P121" s="13"/>
      <c r="Q121" s="6"/>
      <c r="R121" s="14"/>
      <c r="S121" s="14"/>
    </row>
    <row r="122" spans="2:19" x14ac:dyDescent="0.25">
      <c r="B122" s="103"/>
      <c r="C122" s="262"/>
      <c r="D122" s="263"/>
      <c r="E122" s="263"/>
      <c r="F122" s="263"/>
      <c r="G122" s="263"/>
      <c r="H122" s="263"/>
      <c r="I122" s="264"/>
      <c r="J122" s="104">
        <v>0</v>
      </c>
      <c r="N122" s="6"/>
      <c r="O122" s="6"/>
      <c r="P122" s="6"/>
      <c r="Q122" s="6"/>
      <c r="R122" s="6"/>
    </row>
    <row r="123" spans="2:19" x14ac:dyDescent="0.25">
      <c r="B123" s="265" t="s">
        <v>122</v>
      </c>
      <c r="C123" s="266"/>
      <c r="D123" s="266"/>
      <c r="E123" s="266"/>
      <c r="F123" s="266"/>
      <c r="G123" s="266"/>
      <c r="H123" s="266"/>
      <c r="I123" s="267"/>
      <c r="J123" s="66">
        <f>SUM($J$118:$J$122)</f>
        <v>0</v>
      </c>
      <c r="N123" s="6"/>
      <c r="O123" s="6"/>
      <c r="P123" s="6"/>
      <c r="Q123" s="6"/>
      <c r="R123" s="6"/>
    </row>
    <row r="124" spans="2:19" s="165" customFormat="1" ht="11.25" x14ac:dyDescent="0.25">
      <c r="B124" s="268"/>
      <c r="C124" s="268"/>
      <c r="D124" s="268"/>
      <c r="E124" s="268"/>
      <c r="F124" s="268"/>
      <c r="G124" s="268"/>
      <c r="H124" s="268"/>
      <c r="I124" s="268"/>
      <c r="J124" s="268"/>
      <c r="K124" s="164"/>
    </row>
    <row r="125" spans="2:19" x14ac:dyDescent="0.25">
      <c r="B125" s="230" t="s">
        <v>123</v>
      </c>
      <c r="C125" s="230"/>
      <c r="D125" s="230"/>
      <c r="E125" s="230"/>
      <c r="F125" s="230"/>
      <c r="G125" s="230"/>
      <c r="H125" s="230"/>
      <c r="I125" s="230"/>
      <c r="J125" s="230"/>
      <c r="L125" s="26"/>
      <c r="M125" s="26"/>
      <c r="N125" s="26"/>
      <c r="O125" s="26"/>
      <c r="P125" s="26"/>
      <c r="Q125" s="26"/>
      <c r="R125" s="26"/>
    </row>
    <row r="126" spans="2:19" x14ac:dyDescent="0.25">
      <c r="B126" s="176">
        <v>6</v>
      </c>
      <c r="C126" s="232" t="s">
        <v>124</v>
      </c>
      <c r="D126" s="233"/>
      <c r="E126" s="233"/>
      <c r="F126" s="233"/>
      <c r="G126" s="234"/>
      <c r="H126" s="176" t="s">
        <v>125</v>
      </c>
      <c r="I126" s="176" t="s">
        <v>39</v>
      </c>
      <c r="J126" s="56" t="s">
        <v>26</v>
      </c>
      <c r="K126" s="27"/>
      <c r="L126" s="27"/>
      <c r="M126" s="27"/>
      <c r="N126" s="27"/>
      <c r="O126" s="27"/>
      <c r="P126" s="27"/>
      <c r="Q126" s="27"/>
      <c r="R126" s="6"/>
    </row>
    <row r="127" spans="2:19" x14ac:dyDescent="0.25">
      <c r="B127" s="242" t="s">
        <v>7</v>
      </c>
      <c r="C127" s="244" t="s">
        <v>126</v>
      </c>
      <c r="D127" s="245"/>
      <c r="E127" s="245"/>
      <c r="F127" s="245"/>
      <c r="G127" s="246"/>
      <c r="H127" s="247">
        <f>SUM($J$123,$J$114,$J$87,$J$73,$J$32)</f>
        <v>0</v>
      </c>
      <c r="I127" s="249"/>
      <c r="J127" s="251">
        <f>ROUND($H$127*$I$127,2)</f>
        <v>0</v>
      </c>
      <c r="K127" s="28"/>
      <c r="L127" s="28"/>
      <c r="M127" s="28"/>
      <c r="N127" s="28"/>
      <c r="O127" s="28"/>
      <c r="P127" s="28"/>
      <c r="Q127" s="28"/>
      <c r="R127" s="6"/>
    </row>
    <row r="128" spans="2:19" ht="12.75" customHeight="1" x14ac:dyDescent="0.25">
      <c r="B128" s="243"/>
      <c r="C128" s="253" t="s">
        <v>127</v>
      </c>
      <c r="D128" s="254"/>
      <c r="E128" s="254"/>
      <c r="F128" s="254"/>
      <c r="G128" s="255"/>
      <c r="H128" s="248"/>
      <c r="I128" s="250"/>
      <c r="J128" s="252"/>
      <c r="K128" s="28"/>
      <c r="L128" s="28"/>
      <c r="M128" s="28"/>
      <c r="N128" s="28"/>
      <c r="O128" s="28"/>
      <c r="P128" s="28"/>
      <c r="Q128" s="28"/>
      <c r="R128" s="6"/>
    </row>
    <row r="129" spans="2:18" ht="12.75" customHeight="1" x14ac:dyDescent="0.25">
      <c r="B129" s="242" t="s">
        <v>9</v>
      </c>
      <c r="C129" s="244" t="s">
        <v>128</v>
      </c>
      <c r="D129" s="245"/>
      <c r="E129" s="245"/>
      <c r="F129" s="245"/>
      <c r="G129" s="246"/>
      <c r="H129" s="247">
        <f>SUM($J$123,$J$114,$J$87,$J$73,$J$32)+$J$127</f>
        <v>0</v>
      </c>
      <c r="I129" s="249"/>
      <c r="J129" s="251">
        <f>ROUND($H$129*$I$129,2)</f>
        <v>0</v>
      </c>
      <c r="K129" s="120"/>
      <c r="L129" s="28"/>
      <c r="M129" s="28"/>
      <c r="N129" s="28"/>
      <c r="O129" s="28"/>
      <c r="P129" s="28"/>
      <c r="Q129" s="28"/>
      <c r="R129" s="6"/>
    </row>
    <row r="130" spans="2:18" ht="12.75" customHeight="1" x14ac:dyDescent="0.25">
      <c r="B130" s="243"/>
      <c r="C130" s="253" t="s">
        <v>129</v>
      </c>
      <c r="D130" s="254"/>
      <c r="E130" s="254"/>
      <c r="F130" s="254"/>
      <c r="G130" s="255"/>
      <c r="H130" s="248"/>
      <c r="I130" s="250"/>
      <c r="J130" s="252"/>
      <c r="K130" s="28"/>
      <c r="L130" s="28"/>
      <c r="M130" s="28"/>
      <c r="N130" s="28"/>
      <c r="O130" s="28"/>
      <c r="P130" s="28"/>
      <c r="Q130" s="28"/>
      <c r="R130" s="6"/>
    </row>
    <row r="131" spans="2:18" ht="12.75" customHeight="1" x14ac:dyDescent="0.25">
      <c r="B131" s="235" t="s">
        <v>130</v>
      </c>
      <c r="C131" s="236"/>
      <c r="D131" s="236"/>
      <c r="E131" s="236"/>
      <c r="F131" s="236"/>
      <c r="G131" s="236"/>
      <c r="H131" s="236"/>
      <c r="I131" s="237"/>
      <c r="J131" s="72">
        <f>$H$129+$J$129</f>
        <v>0</v>
      </c>
      <c r="K131" s="28"/>
      <c r="L131" s="28"/>
      <c r="M131" s="28"/>
      <c r="N131" s="28"/>
      <c r="O131" s="28"/>
      <c r="P131" s="28"/>
      <c r="Q131" s="28"/>
      <c r="R131" s="6"/>
    </row>
    <row r="132" spans="2:18" ht="12.75" customHeight="1" x14ac:dyDescent="0.25">
      <c r="B132" s="235" t="s">
        <v>131</v>
      </c>
      <c r="C132" s="236"/>
      <c r="D132" s="236"/>
      <c r="E132" s="236"/>
      <c r="F132" s="236"/>
      <c r="G132" s="236"/>
      <c r="H132" s="236"/>
      <c r="I132" s="237"/>
      <c r="J132" s="72">
        <f>$J$131/(1-$I$139)</f>
        <v>0</v>
      </c>
      <c r="K132" s="28"/>
      <c r="L132" s="28"/>
      <c r="M132" s="28"/>
      <c r="N132" s="28"/>
      <c r="O132" s="28"/>
      <c r="P132" s="28"/>
      <c r="Q132" s="6"/>
      <c r="R132" s="6"/>
    </row>
    <row r="133" spans="2:18" ht="12.75" customHeight="1" x14ac:dyDescent="0.25">
      <c r="B133" s="91" t="s">
        <v>132</v>
      </c>
      <c r="C133" s="221" t="s">
        <v>133</v>
      </c>
      <c r="D133" s="221"/>
      <c r="E133" s="221"/>
      <c r="F133" s="221"/>
      <c r="G133" s="221"/>
      <c r="H133" s="221"/>
      <c r="I133" s="180"/>
      <c r="J133" s="8">
        <f>$J$132*$I$133</f>
        <v>0</v>
      </c>
      <c r="K133" s="27"/>
      <c r="L133" s="238" t="str">
        <f>IF($J$14="lucro real",$XEN$1,IF($J$14="lucro presumido"," "," "))</f>
        <v xml:space="preserve"> </v>
      </c>
      <c r="M133" s="238"/>
      <c r="N133" s="238"/>
      <c r="O133" s="238"/>
      <c r="P133" s="238"/>
      <c r="Q133" s="27"/>
      <c r="R133" s="6"/>
    </row>
    <row r="134" spans="2:18" x14ac:dyDescent="0.25">
      <c r="B134" s="91" t="s">
        <v>134</v>
      </c>
      <c r="C134" s="221" t="s">
        <v>135</v>
      </c>
      <c r="D134" s="221"/>
      <c r="E134" s="221"/>
      <c r="F134" s="221"/>
      <c r="G134" s="221"/>
      <c r="H134" s="221"/>
      <c r="I134" s="180"/>
      <c r="J134" s="8">
        <f>ROUND($J$132*$I$134,2)</f>
        <v>0</v>
      </c>
      <c r="K134" s="27"/>
      <c r="L134" s="238"/>
      <c r="M134" s="238"/>
      <c r="N134" s="238"/>
      <c r="O134" s="238"/>
      <c r="P134" s="238"/>
      <c r="Q134" s="27"/>
      <c r="R134" s="6"/>
    </row>
    <row r="135" spans="2:18" x14ac:dyDescent="0.25">
      <c r="B135" s="91" t="s">
        <v>136</v>
      </c>
      <c r="C135" s="239" t="s">
        <v>137</v>
      </c>
      <c r="D135" s="240"/>
      <c r="E135" s="240"/>
      <c r="F135" s="240"/>
      <c r="G135" s="240"/>
      <c r="H135" s="241"/>
      <c r="I135" s="180"/>
      <c r="J135" s="8">
        <f>ROUND($J$132*$I$135,2)</f>
        <v>0</v>
      </c>
      <c r="K135" s="27"/>
      <c r="L135" s="238"/>
      <c r="M135" s="238"/>
      <c r="N135" s="238"/>
      <c r="O135" s="238"/>
      <c r="P135" s="238"/>
      <c r="Q135" s="27"/>
      <c r="R135" s="6"/>
    </row>
    <row r="136" spans="2:18" x14ac:dyDescent="0.25">
      <c r="B136" s="91" t="s">
        <v>13</v>
      </c>
      <c r="C136" s="221" t="s">
        <v>138</v>
      </c>
      <c r="D136" s="221"/>
      <c r="E136" s="221"/>
      <c r="F136" s="221"/>
      <c r="G136" s="221"/>
      <c r="H136" s="221"/>
      <c r="I136" s="180"/>
      <c r="J136" s="8">
        <f>ROUND($J$132*$I$136,2)</f>
        <v>0</v>
      </c>
      <c r="K136" s="27"/>
      <c r="L136" s="238"/>
      <c r="M136" s="238"/>
      <c r="N136" s="238"/>
      <c r="O136" s="238"/>
      <c r="P136" s="238"/>
      <c r="Q136" s="27"/>
      <c r="R136" s="6"/>
    </row>
    <row r="137" spans="2:18" x14ac:dyDescent="0.25">
      <c r="B137" s="91" t="s">
        <v>139</v>
      </c>
      <c r="C137" s="221" t="s">
        <v>140</v>
      </c>
      <c r="D137" s="221"/>
      <c r="E137" s="221"/>
      <c r="F137" s="221"/>
      <c r="G137" s="221"/>
      <c r="H137" s="221"/>
      <c r="I137" s="180"/>
      <c r="J137" s="8">
        <f>ROUND($J$132*$I$137,2)</f>
        <v>0</v>
      </c>
      <c r="K137" s="27"/>
      <c r="L137" s="238"/>
      <c r="M137" s="238"/>
      <c r="N137" s="238"/>
      <c r="O137" s="238"/>
      <c r="P137" s="238"/>
      <c r="Q137" s="27"/>
      <c r="R137" s="6"/>
    </row>
    <row r="138" spans="2:18" x14ac:dyDescent="0.25">
      <c r="B138" s="91" t="s">
        <v>141</v>
      </c>
      <c r="C138" s="221" t="s">
        <v>142</v>
      </c>
      <c r="D138" s="221"/>
      <c r="E138" s="221"/>
      <c r="F138" s="221"/>
      <c r="G138" s="221"/>
      <c r="H138" s="221"/>
      <c r="I138" s="180"/>
      <c r="J138" s="8">
        <f>ROUND($J$132*$I$138,2)</f>
        <v>0</v>
      </c>
      <c r="K138" s="27"/>
      <c r="L138" s="238"/>
      <c r="M138" s="238"/>
      <c r="N138" s="238"/>
      <c r="O138" s="238"/>
      <c r="P138" s="238"/>
      <c r="Q138" s="27"/>
      <c r="R138" s="6"/>
    </row>
    <row r="139" spans="2:18" x14ac:dyDescent="0.25">
      <c r="B139" s="177" t="s">
        <v>16</v>
      </c>
      <c r="C139" s="229" t="s">
        <v>143</v>
      </c>
      <c r="D139" s="229"/>
      <c r="E139" s="229"/>
      <c r="F139" s="229"/>
      <c r="G139" s="229"/>
      <c r="H139" s="229"/>
      <c r="I139" s="25">
        <f>SUM($I$133:$I$138)</f>
        <v>0</v>
      </c>
      <c r="J139" s="12">
        <f>ROUND(SUM($J$133:$J$138),2)</f>
        <v>0</v>
      </c>
      <c r="K139" s="27"/>
      <c r="L139" s="27"/>
      <c r="M139" s="27"/>
      <c r="N139" s="27"/>
      <c r="O139" s="27"/>
      <c r="P139" s="27"/>
      <c r="Q139" s="27"/>
      <c r="R139" s="6"/>
    </row>
    <row r="140" spans="2:18" s="77" customFormat="1" x14ac:dyDescent="0.25">
      <c r="B140" s="73"/>
      <c r="C140" s="73"/>
      <c r="D140" s="73"/>
      <c r="E140" s="73"/>
    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40" s="76"/>
      <c r="Q140" s="76"/>
    </row>
    <row r="141" spans="2:18" s="165" customFormat="1" x14ac:dyDescent="0.25">
      <c r="B141" s="230" t="s">
        <v>144</v>
      </c>
      <c r="C141" s="230"/>
      <c r="D141" s="230"/>
      <c r="E141" s="230"/>
      <c r="F141" s="230"/>
      <c r="G141" s="230"/>
      <c r="H141" s="230"/>
      <c r="I141" s="230"/>
      <c r="J141" s="230"/>
      <c r="K141" s="164"/>
    </row>
    <row r="142" spans="2:18" s="165" customFormat="1" x14ac:dyDescent="0.25">
      <c r="B142" s="162" t="s">
        <v>145</v>
      </c>
      <c r="C142" s="231" t="s">
        <v>126</v>
      </c>
      <c r="D142" s="231"/>
      <c r="E142" s="231"/>
      <c r="F142" s="231"/>
      <c r="G142" s="231"/>
      <c r="H142" s="231"/>
      <c r="I142" s="231"/>
      <c r="J142" s="50">
        <f>$J$127</f>
        <v>0</v>
      </c>
      <c r="K142" s="164"/>
    </row>
    <row r="143" spans="2:18" s="165" customFormat="1" x14ac:dyDescent="0.25">
      <c r="B143" s="162" t="s">
        <v>146</v>
      </c>
      <c r="C143" s="231" t="s">
        <v>128</v>
      </c>
      <c r="D143" s="231"/>
      <c r="E143" s="231"/>
      <c r="F143" s="231"/>
      <c r="G143" s="231"/>
      <c r="H143" s="231"/>
      <c r="I143" s="231"/>
      <c r="J143" s="50">
        <f>$J$129</f>
        <v>0</v>
      </c>
      <c r="K143" s="164"/>
    </row>
    <row r="144" spans="2:18" s="165" customFormat="1" x14ac:dyDescent="0.25">
      <c r="B144" s="162" t="s">
        <v>147</v>
      </c>
      <c r="C144" s="231" t="s">
        <v>148</v>
      </c>
      <c r="D144" s="231"/>
      <c r="E144" s="231"/>
      <c r="F144" s="231"/>
      <c r="G144" s="231"/>
      <c r="H144" s="231"/>
      <c r="I144" s="231"/>
      <c r="J144" s="50">
        <f>$J$139</f>
        <v>0</v>
      </c>
      <c r="K144" s="164"/>
    </row>
    <row r="145" spans="2:18" s="165" customFormat="1" x14ac:dyDescent="0.25">
      <c r="B145" s="232" t="s">
        <v>149</v>
      </c>
      <c r="C145" s="233"/>
      <c r="D145" s="233"/>
      <c r="E145" s="233"/>
      <c r="F145" s="233"/>
      <c r="G145" s="233"/>
      <c r="H145" s="233"/>
      <c r="I145" s="234"/>
      <c r="J145" s="56">
        <f>ROUND(SUM($J$142:$J$144),2)</f>
        <v>0</v>
      </c>
      <c r="K145" s="164"/>
    </row>
    <row r="146" spans="2:18" s="77" customFormat="1" x14ac:dyDescent="0.25">
      <c r="B146" s="73"/>
      <c r="C146" s="73"/>
      <c r="D146" s="73"/>
      <c r="E146" s="73"/>
      <c r="F146" s="73"/>
      <c r="G146" s="73"/>
      <c r="H146" s="73"/>
      <c r="I146" s="74"/>
      <c r="J146" s="75"/>
      <c r="K146" s="76"/>
      <c r="L146" s="76"/>
      <c r="M146" s="76"/>
      <c r="N146" s="76"/>
      <c r="O146" s="76"/>
      <c r="P146" s="76"/>
      <c r="Q146" s="76"/>
    </row>
    <row r="147" spans="2:18" x14ac:dyDescent="0.25">
      <c r="B147" s="224" t="s">
        <v>150</v>
      </c>
      <c r="C147" s="224"/>
      <c r="D147" s="224"/>
      <c r="E147" s="224"/>
      <c r="F147" s="224"/>
      <c r="G147" s="224"/>
      <c r="H147" s="224"/>
      <c r="I147" s="224"/>
      <c r="J147" s="224"/>
      <c r="L147" s="26"/>
      <c r="M147" s="6"/>
      <c r="N147" s="6"/>
      <c r="O147" s="6"/>
      <c r="P147" s="6"/>
      <c r="Q147" s="6"/>
      <c r="R147" s="6"/>
    </row>
    <row r="148" spans="2:18" ht="12.75" customHeight="1" x14ac:dyDescent="0.25">
      <c r="B148" s="162"/>
      <c r="C148" s="225" t="s">
        <v>151</v>
      </c>
      <c r="D148" s="226"/>
      <c r="E148" s="226"/>
      <c r="F148" s="226"/>
      <c r="G148" s="226"/>
      <c r="H148" s="226"/>
      <c r="I148" s="227"/>
      <c r="J148" s="50" t="s">
        <v>26</v>
      </c>
      <c r="M148" s="6"/>
      <c r="N148" s="6"/>
      <c r="O148" s="6"/>
      <c r="P148" s="6"/>
      <c r="Q148" s="6"/>
      <c r="R148" s="6"/>
    </row>
    <row r="149" spans="2:18" ht="12.75" customHeight="1" x14ac:dyDescent="0.25">
      <c r="B149" s="92" t="s">
        <v>7</v>
      </c>
      <c r="C149" s="228" t="s">
        <v>24</v>
      </c>
      <c r="D149" s="228"/>
      <c r="E149" s="228"/>
      <c r="F149" s="228"/>
      <c r="G149" s="228"/>
      <c r="H149" s="228"/>
      <c r="I149" s="228"/>
      <c r="J149" s="29">
        <f>$J$32</f>
        <v>0</v>
      </c>
      <c r="M149" s="6"/>
      <c r="N149" s="6"/>
      <c r="O149" s="6"/>
      <c r="P149" s="6"/>
      <c r="Q149" s="6"/>
      <c r="R149" s="6"/>
    </row>
    <row r="150" spans="2:18" x14ac:dyDescent="0.25">
      <c r="B150" s="93" t="s">
        <v>9</v>
      </c>
      <c r="C150" s="221" t="s">
        <v>36</v>
      </c>
      <c r="D150" s="221"/>
      <c r="E150" s="221"/>
      <c r="F150" s="221"/>
      <c r="G150" s="221"/>
      <c r="H150" s="221"/>
      <c r="I150" s="221"/>
      <c r="J150" s="29">
        <f>$J$73</f>
        <v>0</v>
      </c>
      <c r="M150" s="6"/>
      <c r="N150" s="6"/>
      <c r="O150" s="6"/>
      <c r="P150" s="6"/>
      <c r="Q150" s="6"/>
      <c r="R150" s="6"/>
    </row>
    <row r="151" spans="2:18" x14ac:dyDescent="0.25">
      <c r="B151" s="94" t="s">
        <v>11</v>
      </c>
      <c r="C151" s="221" t="s">
        <v>81</v>
      </c>
      <c r="D151" s="221"/>
      <c r="E151" s="221"/>
      <c r="F151" s="221"/>
      <c r="G151" s="221"/>
      <c r="H151" s="221"/>
      <c r="I151" s="221"/>
      <c r="J151" s="29">
        <f>$J$87</f>
        <v>0</v>
      </c>
      <c r="M151" s="6"/>
      <c r="N151" s="6"/>
      <c r="O151" s="6"/>
      <c r="P151" s="6"/>
      <c r="Q151" s="6"/>
      <c r="R151" s="6"/>
    </row>
    <row r="152" spans="2:18" x14ac:dyDescent="0.25">
      <c r="B152" s="95" t="s">
        <v>13</v>
      </c>
      <c r="C152" s="221" t="s">
        <v>95</v>
      </c>
      <c r="D152" s="221"/>
      <c r="E152" s="221"/>
      <c r="F152" s="221"/>
      <c r="G152" s="221"/>
      <c r="H152" s="221"/>
      <c r="I152" s="221"/>
      <c r="J152" s="29">
        <f>$J$114</f>
        <v>0</v>
      </c>
      <c r="M152" s="6"/>
      <c r="N152" s="6"/>
      <c r="O152" s="6"/>
      <c r="P152" s="6"/>
      <c r="Q152" s="6"/>
      <c r="R152" s="6"/>
    </row>
    <row r="153" spans="2:18" x14ac:dyDescent="0.25">
      <c r="B153" s="96" t="s">
        <v>15</v>
      </c>
      <c r="C153" s="221" t="s">
        <v>118</v>
      </c>
      <c r="D153" s="221"/>
      <c r="E153" s="221"/>
      <c r="F153" s="221"/>
      <c r="G153" s="221"/>
      <c r="H153" s="221"/>
      <c r="I153" s="221"/>
      <c r="J153" s="29">
        <f>J$123</f>
        <v>0</v>
      </c>
      <c r="M153" s="6"/>
      <c r="N153" s="6"/>
      <c r="O153" s="6"/>
      <c r="P153" s="6"/>
      <c r="Q153" s="6"/>
      <c r="R153" s="6"/>
    </row>
    <row r="154" spans="2:18" x14ac:dyDescent="0.25">
      <c r="B154" s="7"/>
      <c r="C154" s="222" t="s">
        <v>152</v>
      </c>
      <c r="D154" s="222"/>
      <c r="E154" s="222"/>
      <c r="F154" s="222"/>
      <c r="G154" s="222"/>
      <c r="H154" s="222"/>
      <c r="I154" s="222"/>
      <c r="J154" s="30">
        <f>SUM($J$149:$J$153)</f>
        <v>0</v>
      </c>
      <c r="M154" s="6"/>
      <c r="N154" s="6"/>
      <c r="O154" s="6"/>
      <c r="P154" s="6"/>
      <c r="Q154" s="6"/>
      <c r="R154" s="6"/>
    </row>
    <row r="155" spans="2:18" x14ac:dyDescent="0.25">
      <c r="B155" s="97" t="s">
        <v>16</v>
      </c>
      <c r="C155" s="221" t="s">
        <v>123</v>
      </c>
      <c r="D155" s="221"/>
      <c r="E155" s="221"/>
      <c r="F155" s="221"/>
      <c r="G155" s="221"/>
      <c r="H155" s="221"/>
      <c r="I155" s="221"/>
      <c r="J155" s="29">
        <f>$J$145</f>
        <v>0</v>
      </c>
      <c r="M155" s="6"/>
      <c r="N155" s="6"/>
      <c r="O155" s="6"/>
      <c r="P155" s="6"/>
      <c r="Q155" s="6"/>
      <c r="R155" s="6"/>
    </row>
    <row r="156" spans="2:18" x14ac:dyDescent="0.25">
      <c r="B156" s="34"/>
      <c r="C156" s="172"/>
      <c r="D156" s="172"/>
      <c r="E156" s="172"/>
      <c r="F156" s="172"/>
      <c r="G156" s="172"/>
      <c r="H156" s="172"/>
      <c r="I156" s="172"/>
      <c r="J156" s="35"/>
      <c r="M156" s="6"/>
      <c r="N156" s="6"/>
      <c r="O156" s="6"/>
      <c r="P156" s="6"/>
      <c r="Q156" s="6"/>
      <c r="R156" s="6"/>
    </row>
    <row r="157" spans="2:18" x14ac:dyDescent="0.25">
      <c r="B157" s="178"/>
      <c r="C157" s="223" t="s">
        <v>153</v>
      </c>
      <c r="D157" s="223"/>
      <c r="E157" s="223"/>
      <c r="F157" s="223"/>
      <c r="G157" s="223"/>
      <c r="H157" s="223"/>
      <c r="I157" s="223"/>
      <c r="J157" s="82">
        <f>SUM($J$154:$J$155)</f>
        <v>0</v>
      </c>
      <c r="K157" s="105"/>
      <c r="L157" s="106"/>
      <c r="M157" s="6"/>
      <c r="N157" s="6"/>
      <c r="O157" s="6"/>
      <c r="P157" s="6"/>
      <c r="Q157" s="6"/>
      <c r="R157" s="6"/>
    </row>
    <row r="158" spans="2:18" x14ac:dyDescent="0.25">
      <c r="B158" s="178"/>
      <c r="C158" s="211" t="s">
        <v>154</v>
      </c>
      <c r="D158" s="212"/>
      <c r="E158" s="212"/>
      <c r="F158" s="212"/>
      <c r="G158" s="212"/>
      <c r="H158" s="212"/>
      <c r="I158" s="213"/>
      <c r="J158" s="83">
        <v>1</v>
      </c>
      <c r="K158" s="165"/>
      <c r="L158" s="106"/>
      <c r="M158" s="6"/>
      <c r="N158" s="6"/>
      <c r="O158" s="6"/>
      <c r="P158" s="6"/>
      <c r="Q158" s="6"/>
      <c r="R158" s="6"/>
    </row>
    <row r="159" spans="2:18" x14ac:dyDescent="0.25">
      <c r="B159" s="178"/>
      <c r="C159" s="211" t="s">
        <v>155</v>
      </c>
      <c r="D159" s="212"/>
      <c r="E159" s="212"/>
      <c r="F159" s="212"/>
      <c r="G159" s="212"/>
      <c r="H159" s="212"/>
      <c r="I159" s="213"/>
      <c r="J159" s="110">
        <f>$J$158*$J$157</f>
        <v>0</v>
      </c>
      <c r="K159" s="165"/>
      <c r="M159" s="6"/>
      <c r="N159" s="6"/>
      <c r="O159" s="6"/>
      <c r="P159" s="6"/>
      <c r="Q159" s="6"/>
      <c r="R159" s="6"/>
    </row>
    <row r="160" spans="2:18" x14ac:dyDescent="0.25">
      <c r="B160" s="178"/>
      <c r="C160" s="211" t="s">
        <v>156</v>
      </c>
      <c r="D160" s="212"/>
      <c r="E160" s="212"/>
      <c r="F160" s="212"/>
      <c r="G160" s="212"/>
      <c r="H160" s="212"/>
      <c r="I160" s="213"/>
      <c r="J160" s="83">
        <v>4</v>
      </c>
      <c r="K160" s="165"/>
      <c r="M160" s="6"/>
      <c r="N160" s="6"/>
      <c r="O160" s="6"/>
      <c r="P160" s="6"/>
      <c r="Q160" s="6"/>
      <c r="R160" s="6"/>
    </row>
    <row r="161" spans="2:18" x14ac:dyDescent="0.25">
      <c r="B161" s="178"/>
      <c r="C161" s="211" t="str">
        <f>_xlfn.CONCAT("Custo Total Mensal com Mão-de-Obra para ",$I$20)</f>
        <v>Custo Total Mensal com Mão-de-Obra para Cientista de Dados (Sênior)</v>
      </c>
      <c r="D161" s="212"/>
      <c r="E161" s="212"/>
      <c r="F161" s="212"/>
      <c r="G161" s="212"/>
      <c r="H161" s="212"/>
      <c r="I161" s="213"/>
      <c r="J161" s="82">
        <f>$J$159*$J$160</f>
        <v>0</v>
      </c>
      <c r="K161" s="165"/>
      <c r="M161" s="6"/>
      <c r="N161" s="6"/>
      <c r="O161" s="6"/>
      <c r="P161" s="6"/>
      <c r="Q161" s="6"/>
      <c r="R161" s="6"/>
    </row>
    <row r="162" spans="2:18" x14ac:dyDescent="0.25">
      <c r="B162" s="33"/>
      <c r="C162" s="33"/>
      <c r="D162" s="33"/>
      <c r="E162" s="33"/>
      <c r="F162" s="33"/>
      <c r="G162" s="33"/>
      <c r="H162" s="33"/>
      <c r="I162" s="33"/>
      <c r="J162" s="81"/>
      <c r="K162" s="165"/>
      <c r="M162" s="6"/>
      <c r="N162" s="6"/>
      <c r="O162" s="6"/>
      <c r="P162" s="6"/>
      <c r="Q162" s="6"/>
      <c r="R162" s="6"/>
    </row>
    <row r="163" spans="2:18" ht="15.75" x14ac:dyDescent="0.25">
      <c r="B163" s="214"/>
      <c r="C163" s="214"/>
      <c r="D163" s="214"/>
      <c r="E163" s="214"/>
      <c r="F163" s="214"/>
      <c r="G163" s="21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2:18" ht="24.75" customHeight="1" x14ac:dyDescent="0.25">
      <c r="B164" s="215" t="s">
        <v>157</v>
      </c>
      <c r="C164" s="216"/>
      <c r="D164" s="216"/>
      <c r="E164" s="216"/>
      <c r="F164" s="216"/>
      <c r="G164" s="217"/>
      <c r="H164" s="218">
        <f>$J$161*12</f>
        <v>0</v>
      </c>
      <c r="I164" s="219"/>
      <c r="J164" s="220"/>
      <c r="K164" s="6"/>
      <c r="L164" s="6"/>
      <c r="M164" s="6"/>
      <c r="N164" s="6"/>
      <c r="O164" s="6"/>
      <c r="P164" s="6"/>
      <c r="Q164" s="6"/>
      <c r="R164" s="6"/>
    </row>
    <row r="165" spans="2:18" ht="24.75" customHeight="1" x14ac:dyDescent="0.25">
      <c r="B165" s="215" t="s">
        <v>158</v>
      </c>
      <c r="C165" s="216"/>
      <c r="D165" s="216"/>
      <c r="E165" s="216"/>
      <c r="F165" s="216"/>
      <c r="G165" s="217"/>
      <c r="H165" s="218">
        <f>$J$161*$J$12</f>
        <v>0</v>
      </c>
      <c r="I165" s="219"/>
      <c r="J165" s="220"/>
      <c r="K165" s="6"/>
      <c r="L165" s="6"/>
      <c r="M165" s="6"/>
      <c r="N165" s="6"/>
      <c r="O165" s="6"/>
      <c r="P165" s="6"/>
      <c r="Q165" s="6"/>
      <c r="R165" s="6"/>
    </row>
    <row r="166" spans="2:18" x14ac:dyDescent="0.25">
      <c r="B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2:18" x14ac:dyDescent="0.25">
      <c r="B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2:18" x14ac:dyDescent="0.25">
      <c r="B168" s="6"/>
      <c r="F168" s="6"/>
      <c r="G168" s="6"/>
      <c r="H168" s="6"/>
      <c r="I168" s="6"/>
      <c r="J168" s="6"/>
    </row>
  </sheetData>
  <mergeCells count="230">
    <mergeCell ref="B2:J2"/>
    <mergeCell ref="B3:C3"/>
    <mergeCell ref="D3:J3"/>
    <mergeCell ref="B4:C4"/>
    <mergeCell ref="D4:J4"/>
    <mergeCell ref="B5:C5"/>
    <mergeCell ref="D5:J5"/>
    <mergeCell ref="C12:I12"/>
    <mergeCell ref="C13:I13"/>
    <mergeCell ref="C14:I14"/>
    <mergeCell ref="B15:J15"/>
    <mergeCell ref="B16:J16"/>
    <mergeCell ref="B17:J17"/>
    <mergeCell ref="B6:C6"/>
    <mergeCell ref="D6:J6"/>
    <mergeCell ref="B8:J8"/>
    <mergeCell ref="C9:I9"/>
    <mergeCell ref="C10:I10"/>
    <mergeCell ref="C11:I11"/>
    <mergeCell ref="C21:H21"/>
    <mergeCell ref="I21:J21"/>
    <mergeCell ref="B23:J23"/>
    <mergeCell ref="C24:I24"/>
    <mergeCell ref="C25:D25"/>
    <mergeCell ref="C26:D26"/>
    <mergeCell ref="C18:H18"/>
    <mergeCell ref="I18:J18"/>
    <mergeCell ref="C19:H19"/>
    <mergeCell ref="I19:J19"/>
    <mergeCell ref="C20:F20"/>
    <mergeCell ref="I20:J20"/>
    <mergeCell ref="B34:J34"/>
    <mergeCell ref="C35:H35"/>
    <mergeCell ref="B36:B37"/>
    <mergeCell ref="C36:H36"/>
    <mergeCell ref="I36:I37"/>
    <mergeCell ref="J36:J37"/>
    <mergeCell ref="C37:H37"/>
    <mergeCell ref="C27:D27"/>
    <mergeCell ref="C28:D28"/>
    <mergeCell ref="C29:D29"/>
    <mergeCell ref="C30:E30"/>
    <mergeCell ref="C31:D31"/>
    <mergeCell ref="B32:I32"/>
    <mergeCell ref="B41:H41"/>
    <mergeCell ref="B42:I42"/>
    <mergeCell ref="C44:H44"/>
    <mergeCell ref="C45:H45"/>
    <mergeCell ref="K45:L45"/>
    <mergeCell ref="C46:H46"/>
    <mergeCell ref="K46:L46"/>
    <mergeCell ref="B38:B39"/>
    <mergeCell ref="C38:H38"/>
    <mergeCell ref="I38:I39"/>
    <mergeCell ref="J38:J39"/>
    <mergeCell ref="C39:H39"/>
    <mergeCell ref="B40:I40"/>
    <mergeCell ref="C50:H50"/>
    <mergeCell ref="K50:L50"/>
    <mergeCell ref="C51:H51"/>
    <mergeCell ref="K51:L51"/>
    <mergeCell ref="C52:H52"/>
    <mergeCell ref="K52:L52"/>
    <mergeCell ref="B47:B48"/>
    <mergeCell ref="C47:F48"/>
    <mergeCell ref="I47:I48"/>
    <mergeCell ref="J47:J48"/>
    <mergeCell ref="K47:L48"/>
    <mergeCell ref="C49:H49"/>
    <mergeCell ref="K49:L49"/>
    <mergeCell ref="B58:B59"/>
    <mergeCell ref="C58:E58"/>
    <mergeCell ref="J58:J59"/>
    <mergeCell ref="K58:P59"/>
    <mergeCell ref="C59:E59"/>
    <mergeCell ref="B60:B61"/>
    <mergeCell ref="J60:J61"/>
    <mergeCell ref="K60:P61"/>
    <mergeCell ref="C53:H53"/>
    <mergeCell ref="K53:L53"/>
    <mergeCell ref="C54:H54"/>
    <mergeCell ref="K54:L54"/>
    <mergeCell ref="C55:H55"/>
    <mergeCell ref="C57:I57"/>
    <mergeCell ref="C65:I65"/>
    <mergeCell ref="K65:P65"/>
    <mergeCell ref="C67:I67"/>
    <mergeCell ref="B68:J68"/>
    <mergeCell ref="B69:J69"/>
    <mergeCell ref="C70:I70"/>
    <mergeCell ref="C62:I62"/>
    <mergeCell ref="K62:P62"/>
    <mergeCell ref="C63:I63"/>
    <mergeCell ref="K63:P63"/>
    <mergeCell ref="C64:I64"/>
    <mergeCell ref="K64:P64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7:H87"/>
    <mergeCell ref="B89:J89"/>
    <mergeCell ref="C90:I90"/>
    <mergeCell ref="B91:B92"/>
    <mergeCell ref="C91:I91"/>
    <mergeCell ref="J91:J9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95:B96"/>
    <mergeCell ref="C95:F95"/>
    <mergeCell ref="I95:I96"/>
    <mergeCell ref="J95:J96"/>
    <mergeCell ref="K95:P95"/>
    <mergeCell ref="C96:F96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C105:I105"/>
    <mergeCell ref="C106:H106"/>
    <mergeCell ref="B107:I107"/>
    <mergeCell ref="B109:J109"/>
    <mergeCell ref="C110:I110"/>
    <mergeCell ref="C111:I111"/>
    <mergeCell ref="B101:B102"/>
    <mergeCell ref="C101:H101"/>
    <mergeCell ref="I101:I102"/>
    <mergeCell ref="J101:J102"/>
    <mergeCell ref="C102:H102"/>
    <mergeCell ref="B103:I103"/>
    <mergeCell ref="C119:I119"/>
    <mergeCell ref="C120:I120"/>
    <mergeCell ref="C121:I121"/>
    <mergeCell ref="C122:I122"/>
    <mergeCell ref="B123:I123"/>
    <mergeCell ref="B124:J124"/>
    <mergeCell ref="B112:I112"/>
    <mergeCell ref="B113:H113"/>
    <mergeCell ref="B114:I114"/>
    <mergeCell ref="B116:J116"/>
    <mergeCell ref="C117:I117"/>
    <mergeCell ref="C118:I118"/>
    <mergeCell ref="B129:B130"/>
    <mergeCell ref="C129:G129"/>
    <mergeCell ref="H129:H130"/>
    <mergeCell ref="I129:I130"/>
    <mergeCell ref="J129:J130"/>
    <mergeCell ref="C130:G130"/>
    <mergeCell ref="B125:J125"/>
    <mergeCell ref="C126:G126"/>
    <mergeCell ref="B127:B128"/>
    <mergeCell ref="C127:G127"/>
    <mergeCell ref="H127:H128"/>
    <mergeCell ref="I127:I128"/>
    <mergeCell ref="J127:J128"/>
    <mergeCell ref="C128:G128"/>
    <mergeCell ref="B131:I131"/>
    <mergeCell ref="B132:I132"/>
    <mergeCell ref="C133:H133"/>
    <mergeCell ref="L133:P138"/>
    <mergeCell ref="C134:H134"/>
    <mergeCell ref="C135:H135"/>
    <mergeCell ref="C136:H136"/>
    <mergeCell ref="C137:H137"/>
    <mergeCell ref="C138:H138"/>
    <mergeCell ref="B147:J147"/>
    <mergeCell ref="C148:I148"/>
    <mergeCell ref="C149:I149"/>
    <mergeCell ref="C150:I150"/>
    <mergeCell ref="C151:I151"/>
    <mergeCell ref="C152:I152"/>
    <mergeCell ref="C139:H139"/>
    <mergeCell ref="B141:J141"/>
    <mergeCell ref="C142:I142"/>
    <mergeCell ref="C143:I143"/>
    <mergeCell ref="C144:I144"/>
    <mergeCell ref="B145:I145"/>
    <mergeCell ref="C160:I160"/>
    <mergeCell ref="C161:I161"/>
    <mergeCell ref="B163:G163"/>
    <mergeCell ref="B164:G164"/>
    <mergeCell ref="H164:J164"/>
    <mergeCell ref="B165:G165"/>
    <mergeCell ref="H165:J165"/>
    <mergeCell ref="C153:I153"/>
    <mergeCell ref="C154:I154"/>
    <mergeCell ref="C155:I155"/>
    <mergeCell ref="C157:I157"/>
    <mergeCell ref="C158:I158"/>
    <mergeCell ref="C159:I159"/>
  </mergeCells>
  <dataValidations count="2">
    <dataValidation type="list" allowBlank="1" showInputMessage="1" showErrorMessage="1" sqref="J14" xr:uid="{593BCB00-B325-4A7E-93D7-756067032BE3}">
      <formula1>"LUCRO REAL, LUCRO PRESUMIDO, SIMPLES"</formula1>
    </dataValidation>
    <dataValidation type="list" sqref="I18:J18" xr:uid="{42B883DC-FC31-4EF6-A6F0-F0F79FC6FE06}">
      <formula1>"44 Horas Semanais, 40 Horas Semanais, 12x36 Noturno, 12x36 Diurno"</formula1>
    </dataValidation>
  </dataValidations>
  <pageMargins left="0.51181102362204722" right="0.51181102362204722" top="1.1811023622047245" bottom="0.78740157480314965" header="0.51181102362204722" footer="0.31496062992125984"/>
  <pageSetup paperSize="9" scale="8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T21"/>
  <sheetViews>
    <sheetView workbookViewId="0">
      <selection activeCell="D17" sqref="D17"/>
    </sheetView>
  </sheetViews>
  <sheetFormatPr defaultRowHeight="15" x14ac:dyDescent="0.25"/>
  <cols>
    <col min="2" max="2" width="12.140625" bestFit="1" customWidth="1"/>
    <col min="4" max="4" width="13.28515625" bestFit="1" customWidth="1"/>
    <col min="5" max="5" width="13.85546875" bestFit="1" customWidth="1"/>
    <col min="18" max="18" width="12.140625" bestFit="1" customWidth="1"/>
    <col min="20" max="20" width="13.28515625" bestFit="1" customWidth="1"/>
  </cols>
  <sheetData>
    <row r="4" spans="2:5" x14ac:dyDescent="0.25">
      <c r="B4" s="122">
        <v>2374.64</v>
      </c>
      <c r="C4">
        <v>2</v>
      </c>
      <c r="D4" s="122">
        <f>B4*C4</f>
        <v>4749.28</v>
      </c>
    </row>
    <row r="5" spans="2:5" x14ac:dyDescent="0.25">
      <c r="B5" s="122">
        <v>1917.01</v>
      </c>
      <c r="C5">
        <v>8</v>
      </c>
      <c r="D5" s="122">
        <f>B5*C5</f>
        <v>15336.08</v>
      </c>
    </row>
    <row r="6" spans="2:5" x14ac:dyDescent="0.25">
      <c r="B6" s="122">
        <v>2242.56</v>
      </c>
      <c r="C6">
        <v>4</v>
      </c>
      <c r="D6" s="122">
        <f>B6*C6</f>
        <v>8970.24</v>
      </c>
    </row>
    <row r="7" spans="2:5" x14ac:dyDescent="0.25">
      <c r="B7" s="122"/>
      <c r="D7" s="122">
        <f>SUM(D4:D6)</f>
        <v>29055.599999999999</v>
      </c>
      <c r="E7" s="123">
        <f>D7*9%</f>
        <v>2615.0039999999999</v>
      </c>
    </row>
    <row r="8" spans="2:5" x14ac:dyDescent="0.25">
      <c r="E8" s="123">
        <f>D7*4.8%</f>
        <v>1394.6687999999999</v>
      </c>
    </row>
    <row r="9" spans="2:5" x14ac:dyDescent="0.25">
      <c r="E9" s="123">
        <f>SUM(E7:E8)</f>
        <v>4009.6727999999998</v>
      </c>
    </row>
    <row r="10" spans="2:5" x14ac:dyDescent="0.25">
      <c r="E10" s="123">
        <f>D7-E9</f>
        <v>25045.927199999998</v>
      </c>
    </row>
    <row r="13" spans="2:5" x14ac:dyDescent="0.25">
      <c r="B13" s="122">
        <v>2546.85</v>
      </c>
      <c r="C13">
        <v>2</v>
      </c>
      <c r="D13" s="122">
        <f>B13*C13</f>
        <v>5093.7</v>
      </c>
    </row>
    <row r="14" spans="2:5" x14ac:dyDescent="0.25">
      <c r="B14" s="122">
        <v>2412.86</v>
      </c>
      <c r="C14">
        <v>8</v>
      </c>
      <c r="D14" s="122">
        <f>B14*C14</f>
        <v>19302.88</v>
      </c>
    </row>
    <row r="15" spans="2:5" x14ac:dyDescent="0.25">
      <c r="B15" s="122">
        <v>2082.25</v>
      </c>
      <c r="C15">
        <v>4</v>
      </c>
      <c r="D15" s="122">
        <f>B15*C15</f>
        <v>8329</v>
      </c>
    </row>
    <row r="16" spans="2:5" x14ac:dyDescent="0.25">
      <c r="B16" s="122"/>
      <c r="D16" s="122">
        <f>SUM(D13:D15)</f>
        <v>32725.58</v>
      </c>
      <c r="E16" s="123">
        <f>D16-10000</f>
        <v>22725.58</v>
      </c>
    </row>
    <row r="17" spans="4:20" x14ac:dyDescent="0.25">
      <c r="D17" s="123">
        <f>D16+D7</f>
        <v>61781.18</v>
      </c>
    </row>
    <row r="18" spans="4:20" x14ac:dyDescent="0.25">
      <c r="D18" s="123">
        <f>E10+E16</f>
        <v>47771.5072</v>
      </c>
    </row>
    <row r="21" spans="4:20" x14ac:dyDescent="0.25">
      <c r="T21" s="1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EN168"/>
  <sheetViews>
    <sheetView showGridLines="0" topLeftCell="A127" zoomScaleNormal="100" workbookViewId="0">
      <selection activeCell="J160" sqref="J160"/>
    </sheetView>
  </sheetViews>
  <sheetFormatPr defaultColWidth="9.140625" defaultRowHeight="12.75" x14ac:dyDescent="0.25"/>
  <cols>
    <col min="1" max="1" width="1.7109375" style="6" customWidth="1"/>
    <col min="2" max="2" width="3.42578125" style="31" bestFit="1" customWidth="1"/>
    <col min="3" max="3" width="16.7109375" style="6" customWidth="1"/>
    <col min="4" max="4" width="14.140625" style="6" customWidth="1"/>
    <col min="5" max="5" width="11.85546875" style="6" customWidth="1"/>
    <col min="6" max="6" width="7.5703125" style="31" bestFit="1" customWidth="1"/>
    <col min="7" max="7" width="11.5703125" style="31" bestFit="1" customWidth="1"/>
    <col min="8" max="8" width="12.42578125" style="31" bestFit="1" customWidth="1"/>
    <col min="9" max="9" width="14.140625" style="31" customWidth="1"/>
    <col min="10" max="10" width="14.7109375" style="32" customWidth="1"/>
    <col min="11" max="11" width="9.28515625" style="4" customWidth="1"/>
    <col min="12" max="12" width="13.28515625" style="5" bestFit="1" customWidth="1"/>
    <col min="13" max="13" width="11.85546875" style="5" bestFit="1" customWidth="1"/>
    <col min="14" max="14" width="11.42578125" style="5" bestFit="1" customWidth="1"/>
    <col min="15" max="17" width="9.140625" style="5"/>
    <col min="18" max="18" width="10" style="5" bestFit="1" customWidth="1"/>
    <col min="19" max="19" width="10" style="6" bestFit="1" customWidth="1"/>
    <col min="20" max="16384" width="9.140625" style="6"/>
  </cols>
  <sheetData>
    <row r="1" spans="2:18 16368:16368" ht="9" customHeight="1" x14ac:dyDescent="0.25">
      <c r="K1" s="136"/>
      <c r="L1" s="137"/>
      <c r="M1" s="137"/>
      <c r="N1" s="137"/>
      <c r="O1" s="137"/>
      <c r="P1" s="137"/>
      <c r="Q1" s="137"/>
      <c r="R1" s="137"/>
      <c r="XEN1" s="98" t="s">
        <v>0</v>
      </c>
    </row>
    <row r="2" spans="2:18 16368:16368" x14ac:dyDescent="0.25">
      <c r="B2" s="368" t="s">
        <v>1</v>
      </c>
      <c r="C2" s="368"/>
      <c r="D2" s="368"/>
      <c r="E2" s="368"/>
      <c r="F2" s="368"/>
      <c r="G2" s="368"/>
      <c r="H2" s="368"/>
      <c r="I2" s="368"/>
      <c r="J2" s="368"/>
      <c r="K2" s="136"/>
      <c r="L2" s="137"/>
      <c r="M2" s="137"/>
      <c r="N2" s="137"/>
      <c r="O2" s="137"/>
      <c r="P2" s="137"/>
      <c r="Q2" s="137"/>
      <c r="R2" s="137"/>
    </row>
    <row r="3" spans="2:18 16368:16368" x14ac:dyDescent="0.25">
      <c r="B3" s="222" t="s">
        <v>2</v>
      </c>
      <c r="C3" s="222"/>
      <c r="D3" s="375" t="s">
        <v>170</v>
      </c>
      <c r="E3" s="373"/>
      <c r="F3" s="373"/>
      <c r="G3" s="373"/>
      <c r="H3" s="373"/>
      <c r="I3" s="373"/>
      <c r="J3" s="374"/>
      <c r="K3" s="136"/>
      <c r="L3" s="137"/>
      <c r="M3" s="137"/>
      <c r="N3" s="137"/>
      <c r="O3" s="137"/>
      <c r="P3" s="137"/>
      <c r="Q3" s="137"/>
      <c r="R3" s="137"/>
    </row>
    <row r="4" spans="2:18 16368:16368" x14ac:dyDescent="0.25">
      <c r="B4" s="222" t="s">
        <v>3</v>
      </c>
      <c r="C4" s="222"/>
      <c r="D4" s="372"/>
      <c r="E4" s="373"/>
      <c r="F4" s="373"/>
      <c r="G4" s="373"/>
      <c r="H4" s="373"/>
      <c r="I4" s="373"/>
      <c r="J4" s="374"/>
      <c r="K4" s="136"/>
      <c r="L4" s="137"/>
      <c r="M4" s="137"/>
      <c r="N4" s="137"/>
      <c r="O4" s="137"/>
      <c r="P4" s="137"/>
      <c r="Q4" s="137"/>
      <c r="R4" s="137"/>
    </row>
    <row r="5" spans="2:18 16368:16368" x14ac:dyDescent="0.25">
      <c r="B5" s="222" t="s">
        <v>4</v>
      </c>
      <c r="C5" s="222"/>
      <c r="D5" s="372"/>
      <c r="E5" s="373"/>
      <c r="F5" s="373"/>
      <c r="G5" s="373"/>
      <c r="H5" s="373"/>
      <c r="I5" s="373"/>
      <c r="J5" s="374"/>
      <c r="K5" s="136"/>
      <c r="L5" s="137"/>
      <c r="M5" s="137"/>
      <c r="N5" s="137"/>
      <c r="O5" s="137"/>
      <c r="P5" s="137"/>
      <c r="Q5" s="137"/>
      <c r="R5" s="137"/>
    </row>
    <row r="6" spans="2:18 16368:16368" x14ac:dyDescent="0.25">
      <c r="B6" s="222" t="s">
        <v>5</v>
      </c>
      <c r="C6" s="222"/>
      <c r="D6" s="372"/>
      <c r="E6" s="373"/>
      <c r="F6" s="373"/>
      <c r="G6" s="373"/>
      <c r="H6" s="373"/>
      <c r="I6" s="373"/>
      <c r="J6" s="374"/>
      <c r="K6" s="136"/>
      <c r="L6" s="137"/>
      <c r="M6" s="137"/>
      <c r="N6" s="137"/>
      <c r="O6" s="137"/>
      <c r="P6" s="137"/>
      <c r="Q6" s="137"/>
      <c r="R6" s="137"/>
    </row>
    <row r="7" spans="2:18 16368:16368" x14ac:dyDescent="0.25">
      <c r="B7" s="88"/>
      <c r="C7" s="88"/>
      <c r="D7" s="89"/>
      <c r="E7" s="77"/>
      <c r="F7" s="77"/>
      <c r="G7" s="77"/>
      <c r="H7" s="77"/>
      <c r="I7" s="77"/>
      <c r="J7" s="77"/>
      <c r="K7" s="136"/>
      <c r="L7" s="137"/>
      <c r="M7" s="137"/>
      <c r="N7" s="137"/>
      <c r="O7" s="137"/>
      <c r="P7" s="137"/>
      <c r="Q7" s="137"/>
      <c r="R7" s="137"/>
    </row>
    <row r="8" spans="2:18 16368:16368" x14ac:dyDescent="0.25">
      <c r="B8" s="368" t="s">
        <v>6</v>
      </c>
      <c r="C8" s="368"/>
      <c r="D8" s="368"/>
      <c r="E8" s="368"/>
      <c r="F8" s="368"/>
      <c r="G8" s="368"/>
      <c r="H8" s="368"/>
      <c r="I8" s="368"/>
      <c r="J8" s="368"/>
      <c r="K8" s="136"/>
      <c r="L8" s="137"/>
      <c r="M8" s="137"/>
      <c r="N8" s="137"/>
      <c r="O8" s="137"/>
      <c r="P8" s="137"/>
      <c r="Q8" s="137"/>
      <c r="R8" s="137"/>
    </row>
    <row r="9" spans="2:18 16368:16368" ht="12.75" customHeight="1" x14ac:dyDescent="0.25">
      <c r="B9" s="91" t="s">
        <v>7</v>
      </c>
      <c r="C9" s="228" t="s">
        <v>8</v>
      </c>
      <c r="D9" s="228"/>
      <c r="E9" s="228"/>
      <c r="F9" s="228"/>
      <c r="G9" s="228"/>
      <c r="H9" s="228"/>
      <c r="I9" s="228"/>
      <c r="J9" s="67"/>
      <c r="K9" s="136"/>
      <c r="L9" s="137"/>
      <c r="M9" s="137"/>
      <c r="N9" s="137"/>
      <c r="O9" s="137"/>
      <c r="P9" s="137"/>
      <c r="Q9" s="137"/>
      <c r="R9" s="137"/>
    </row>
    <row r="10" spans="2:18 16368:16368" x14ac:dyDescent="0.25">
      <c r="B10" s="91" t="s">
        <v>9</v>
      </c>
      <c r="C10" s="228" t="s">
        <v>10</v>
      </c>
      <c r="D10" s="228"/>
      <c r="E10" s="228"/>
      <c r="F10" s="228"/>
      <c r="G10" s="228"/>
      <c r="H10" s="228"/>
      <c r="I10" s="228"/>
      <c r="J10" s="68"/>
      <c r="K10" s="136"/>
      <c r="L10" s="137"/>
      <c r="M10" s="137"/>
      <c r="N10" s="137"/>
      <c r="O10" s="137"/>
      <c r="P10" s="137"/>
      <c r="Q10" s="137"/>
      <c r="R10" s="137"/>
    </row>
    <row r="11" spans="2:18 16368:16368" ht="12.75" customHeight="1" x14ac:dyDescent="0.25">
      <c r="B11" s="91" t="s">
        <v>11</v>
      </c>
      <c r="C11" s="228" t="s">
        <v>12</v>
      </c>
      <c r="D11" s="228"/>
      <c r="E11" s="228"/>
      <c r="F11" s="228"/>
      <c r="G11" s="228"/>
      <c r="H11" s="228"/>
      <c r="I11" s="228"/>
      <c r="J11" s="69"/>
      <c r="K11" s="136"/>
      <c r="L11" s="137"/>
      <c r="M11" s="137"/>
      <c r="N11" s="137"/>
      <c r="O11" s="137"/>
      <c r="P11" s="137"/>
      <c r="Q11" s="137"/>
      <c r="R11" s="137"/>
    </row>
    <row r="12" spans="2:18 16368:16368" ht="12.75" customHeight="1" x14ac:dyDescent="0.25">
      <c r="B12" s="91" t="s">
        <v>13</v>
      </c>
      <c r="C12" s="228" t="s">
        <v>14</v>
      </c>
      <c r="D12" s="228"/>
      <c r="E12" s="228"/>
      <c r="F12" s="228"/>
      <c r="G12" s="228"/>
      <c r="H12" s="228"/>
      <c r="I12" s="228"/>
      <c r="J12" s="99">
        <v>20</v>
      </c>
      <c r="K12" s="136"/>
      <c r="L12" s="137"/>
      <c r="M12" s="137"/>
      <c r="N12" s="137"/>
      <c r="O12" s="137"/>
      <c r="P12" s="137"/>
      <c r="Q12" s="137"/>
      <c r="R12" s="137"/>
    </row>
    <row r="13" spans="2:18 16368:16368" ht="12.75" customHeight="1" x14ac:dyDescent="0.25">
      <c r="B13" s="91" t="s">
        <v>15</v>
      </c>
      <c r="C13" s="366" t="s">
        <v>171</v>
      </c>
      <c r="D13" s="366"/>
      <c r="E13" s="366"/>
      <c r="F13" s="366"/>
      <c r="G13" s="366"/>
      <c r="H13" s="366"/>
      <c r="I13" s="366"/>
      <c r="J13" s="69"/>
      <c r="K13" s="136"/>
      <c r="L13" s="137"/>
      <c r="M13" s="137"/>
      <c r="N13" s="137"/>
      <c r="O13" s="137"/>
      <c r="P13" s="137"/>
      <c r="Q13" s="137"/>
      <c r="R13" s="137"/>
    </row>
    <row r="14" spans="2:18 16368:16368" ht="12.75" customHeight="1" x14ac:dyDescent="0.25">
      <c r="B14" s="91" t="s">
        <v>16</v>
      </c>
      <c r="C14" s="366" t="s">
        <v>17</v>
      </c>
      <c r="D14" s="366"/>
      <c r="E14" s="366"/>
      <c r="F14" s="366"/>
      <c r="G14" s="366"/>
      <c r="H14" s="366"/>
      <c r="I14" s="366"/>
      <c r="J14" s="100" t="s">
        <v>176</v>
      </c>
      <c r="K14" s="136"/>
      <c r="L14" s="6"/>
      <c r="M14" s="6"/>
      <c r="N14" s="137"/>
      <c r="O14" s="137"/>
      <c r="P14" s="137"/>
      <c r="Q14" s="137"/>
      <c r="R14" s="137"/>
    </row>
    <row r="15" spans="2:18 16368:16368" x14ac:dyDescent="0.25">
      <c r="B15" s="367"/>
      <c r="C15" s="367"/>
      <c r="D15" s="367"/>
      <c r="E15" s="367"/>
      <c r="F15" s="367"/>
      <c r="G15" s="367"/>
      <c r="H15" s="367"/>
      <c r="I15" s="367"/>
      <c r="J15" s="367"/>
      <c r="K15" s="136"/>
      <c r="L15" s="107"/>
      <c r="M15" s="107"/>
      <c r="N15" s="137"/>
      <c r="O15" s="137"/>
      <c r="P15" s="137"/>
      <c r="Q15" s="137"/>
      <c r="R15" s="137"/>
    </row>
    <row r="16" spans="2:18 16368:16368" x14ac:dyDescent="0.25">
      <c r="B16" s="368" t="s">
        <v>18</v>
      </c>
      <c r="C16" s="368"/>
      <c r="D16" s="368"/>
      <c r="E16" s="368"/>
      <c r="F16" s="368"/>
      <c r="G16" s="368"/>
      <c r="H16" s="368"/>
      <c r="I16" s="368"/>
      <c r="J16" s="368"/>
      <c r="K16" s="137"/>
      <c r="L16" s="137"/>
      <c r="M16" s="137"/>
      <c r="N16" s="137"/>
      <c r="O16" s="137"/>
      <c r="P16" s="137"/>
      <c r="Q16" s="137"/>
      <c r="R16" s="137"/>
    </row>
    <row r="17" spans="2:18" x14ac:dyDescent="0.25">
      <c r="B17" s="369" t="s">
        <v>19</v>
      </c>
      <c r="C17" s="370"/>
      <c r="D17" s="370"/>
      <c r="E17" s="370"/>
      <c r="F17" s="370"/>
      <c r="G17" s="370"/>
      <c r="H17" s="370"/>
      <c r="I17" s="370"/>
      <c r="J17" s="371"/>
      <c r="K17" s="137"/>
      <c r="L17" s="137"/>
      <c r="M17" s="137"/>
      <c r="N17" s="137"/>
      <c r="O17" s="137"/>
      <c r="P17" s="137"/>
      <c r="Q17" s="137"/>
      <c r="R17" s="137"/>
    </row>
    <row r="18" spans="2:18" ht="12.75" customHeight="1" x14ac:dyDescent="0.25">
      <c r="B18" s="7">
        <v>1</v>
      </c>
      <c r="C18" s="244" t="s">
        <v>20</v>
      </c>
      <c r="D18" s="245"/>
      <c r="E18" s="245"/>
      <c r="F18" s="245"/>
      <c r="G18" s="245"/>
      <c r="H18" s="246"/>
      <c r="I18" s="360" t="s">
        <v>21</v>
      </c>
      <c r="J18" s="360"/>
      <c r="K18" s="137"/>
      <c r="L18" s="6"/>
      <c r="M18" s="137"/>
      <c r="N18" s="137"/>
      <c r="O18" s="137"/>
      <c r="P18" s="137"/>
      <c r="Q18" s="137"/>
      <c r="R18" s="137"/>
    </row>
    <row r="19" spans="2:18" ht="12.75" customHeight="1" x14ac:dyDescent="0.25">
      <c r="B19" s="7">
        <v>2</v>
      </c>
      <c r="C19" s="361" t="s">
        <v>175</v>
      </c>
      <c r="D19" s="362"/>
      <c r="E19" s="362"/>
      <c r="F19" s="362"/>
      <c r="G19" s="362"/>
      <c r="H19" s="363"/>
      <c r="I19" s="364"/>
      <c r="J19" s="364"/>
      <c r="K19" s="137"/>
      <c r="L19" s="107"/>
      <c r="M19" s="6"/>
      <c r="N19" s="6"/>
      <c r="O19" s="6"/>
      <c r="P19" s="6"/>
      <c r="Q19" s="6"/>
      <c r="R19" s="6"/>
    </row>
    <row r="20" spans="2:18" ht="12.75" customHeight="1" x14ac:dyDescent="0.25">
      <c r="B20" s="7">
        <v>3</v>
      </c>
      <c r="C20" s="244" t="s">
        <v>22</v>
      </c>
      <c r="D20" s="245"/>
      <c r="E20" s="245"/>
      <c r="F20" s="246"/>
      <c r="G20" s="36" t="s">
        <v>23</v>
      </c>
      <c r="H20" s="127"/>
      <c r="I20" s="365" t="s">
        <v>178</v>
      </c>
      <c r="J20" s="365"/>
      <c r="K20" s="137"/>
      <c r="L20" s="6"/>
      <c r="M20" s="6"/>
      <c r="N20" s="6"/>
      <c r="O20" s="6"/>
      <c r="P20" s="6"/>
      <c r="Q20" s="6"/>
      <c r="R20" s="6"/>
    </row>
    <row r="21" spans="2:18" ht="12.75" customHeight="1" x14ac:dyDescent="0.25">
      <c r="B21" s="7">
        <v>4</v>
      </c>
      <c r="C21" s="244" t="s">
        <v>162</v>
      </c>
      <c r="D21" s="245"/>
      <c r="E21" s="245"/>
      <c r="F21" s="245"/>
      <c r="G21" s="245"/>
      <c r="H21" s="246"/>
      <c r="I21" s="357"/>
      <c r="J21" s="358"/>
      <c r="K21" s="137"/>
      <c r="L21" s="6"/>
      <c r="M21" s="6"/>
      <c r="N21" s="6"/>
      <c r="O21" s="6"/>
      <c r="P21" s="6"/>
      <c r="Q21" s="6"/>
      <c r="R21" s="6"/>
    </row>
    <row r="22" spans="2:18" ht="12.75" customHeight="1" x14ac:dyDescent="0.25">
      <c r="B22" s="38"/>
      <c r="C22" s="39"/>
      <c r="D22" s="39"/>
      <c r="E22" s="39"/>
      <c r="F22" s="39"/>
      <c r="G22" s="39"/>
      <c r="H22" s="39"/>
      <c r="I22" s="6"/>
      <c r="J22" s="137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359" t="s">
        <v>24</v>
      </c>
      <c r="C23" s="359"/>
      <c r="D23" s="359"/>
      <c r="E23" s="359"/>
      <c r="F23" s="359"/>
      <c r="G23" s="359"/>
      <c r="H23" s="359"/>
      <c r="I23" s="359"/>
      <c r="J23" s="359"/>
      <c r="K23" s="137"/>
      <c r="L23" s="6"/>
      <c r="M23" s="6"/>
      <c r="N23" s="6"/>
      <c r="O23" s="6"/>
      <c r="P23" s="6"/>
      <c r="Q23" s="6"/>
      <c r="R23" s="6"/>
    </row>
    <row r="24" spans="2:18" x14ac:dyDescent="0.25">
      <c r="B24" s="128">
        <v>1</v>
      </c>
      <c r="C24" s="359" t="s">
        <v>25</v>
      </c>
      <c r="D24" s="359"/>
      <c r="E24" s="359"/>
      <c r="F24" s="359"/>
      <c r="G24" s="359"/>
      <c r="H24" s="359"/>
      <c r="I24" s="359"/>
      <c r="J24" s="51" t="s">
        <v>26</v>
      </c>
      <c r="K24" s="137"/>
      <c r="L24" s="6"/>
      <c r="M24" s="6"/>
      <c r="N24" s="6"/>
      <c r="O24" s="6"/>
      <c r="P24" s="6"/>
      <c r="Q24" s="6"/>
      <c r="R24" s="6"/>
    </row>
    <row r="25" spans="2:18" x14ac:dyDescent="0.25">
      <c r="B25" s="7" t="s">
        <v>7</v>
      </c>
      <c r="C25" s="352" t="s">
        <v>27</v>
      </c>
      <c r="D25" s="353"/>
      <c r="E25" s="124"/>
      <c r="F25" s="124"/>
      <c r="G25" s="124"/>
      <c r="H25" s="124"/>
      <c r="I25" s="101"/>
      <c r="J25" s="181"/>
      <c r="K25" s="137"/>
      <c r="L25" s="6"/>
      <c r="M25" s="6"/>
      <c r="N25" s="6"/>
      <c r="O25" s="6"/>
      <c r="P25" s="6"/>
      <c r="Q25" s="6"/>
      <c r="R25" s="6"/>
    </row>
    <row r="26" spans="2:18" x14ac:dyDescent="0.25">
      <c r="B26" s="7" t="s">
        <v>9</v>
      </c>
      <c r="C26" s="239" t="s">
        <v>28</v>
      </c>
      <c r="D26" s="240"/>
      <c r="E26" s="126"/>
      <c r="F26" s="126"/>
      <c r="G26" s="126"/>
      <c r="H26" s="126"/>
      <c r="I26" s="43">
        <v>0</v>
      </c>
      <c r="J26" s="8">
        <f>ROUND($J$25*$I$26,2)</f>
        <v>0</v>
      </c>
      <c r="K26" s="137"/>
      <c r="L26" s="6"/>
      <c r="M26" s="6"/>
      <c r="N26" s="6"/>
      <c r="O26" s="6"/>
      <c r="P26" s="6"/>
      <c r="Q26" s="6"/>
      <c r="R26" s="6"/>
    </row>
    <row r="27" spans="2:18" x14ac:dyDescent="0.25">
      <c r="B27" s="7" t="s">
        <v>11</v>
      </c>
      <c r="C27" s="239" t="s">
        <v>29</v>
      </c>
      <c r="D27" s="240"/>
      <c r="E27" s="126"/>
      <c r="F27" s="126"/>
      <c r="G27" s="126"/>
      <c r="H27" s="126"/>
      <c r="I27" s="43">
        <v>0</v>
      </c>
      <c r="J27" s="8">
        <f>ROUND($J$25*$I$27,2)</f>
        <v>0</v>
      </c>
      <c r="K27" s="137"/>
      <c r="L27" s="6"/>
      <c r="M27" s="6"/>
      <c r="N27" s="6"/>
      <c r="O27" s="6"/>
      <c r="P27" s="6"/>
      <c r="Q27" s="6"/>
      <c r="R27" s="6"/>
    </row>
    <row r="28" spans="2:18" ht="18.75" customHeight="1" x14ac:dyDescent="0.25">
      <c r="B28" s="7" t="s">
        <v>13</v>
      </c>
      <c r="C28" s="350" t="s">
        <v>30</v>
      </c>
      <c r="D28" s="351"/>
      <c r="E28" s="126"/>
      <c r="F28" s="126"/>
      <c r="G28" s="126"/>
      <c r="H28" s="126"/>
      <c r="I28" s="138"/>
      <c r="J28" s="8">
        <v>0</v>
      </c>
      <c r="K28" s="137"/>
      <c r="L28" s="6"/>
      <c r="M28" s="6"/>
      <c r="N28" s="6"/>
      <c r="O28" s="6"/>
      <c r="P28" s="6"/>
      <c r="Q28" s="6"/>
      <c r="R28" s="6"/>
    </row>
    <row r="29" spans="2:18" x14ac:dyDescent="0.25">
      <c r="B29" s="7" t="s">
        <v>15</v>
      </c>
      <c r="C29" s="239" t="s">
        <v>31</v>
      </c>
      <c r="D29" s="240"/>
      <c r="E29" s="126"/>
      <c r="F29" s="126"/>
      <c r="G29" s="126"/>
      <c r="H29" s="126"/>
      <c r="I29" s="138"/>
      <c r="J29" s="8">
        <v>0</v>
      </c>
      <c r="K29" s="137"/>
      <c r="L29" s="6"/>
      <c r="M29" s="6"/>
      <c r="N29" s="6"/>
      <c r="O29" s="6"/>
      <c r="P29" s="6"/>
      <c r="Q29" s="6"/>
      <c r="R29" s="6"/>
    </row>
    <row r="30" spans="2:18" x14ac:dyDescent="0.25">
      <c r="B30" s="7" t="s">
        <v>16</v>
      </c>
      <c r="C30" s="352" t="s">
        <v>32</v>
      </c>
      <c r="D30" s="353"/>
      <c r="E30" s="353"/>
      <c r="F30" s="9"/>
      <c r="G30" s="10"/>
      <c r="H30" s="10"/>
      <c r="I30" s="151"/>
      <c r="J30" s="8">
        <v>0</v>
      </c>
      <c r="K30" s="136"/>
      <c r="L30" s="6"/>
      <c r="M30" s="6"/>
      <c r="N30" s="6"/>
      <c r="O30" s="6"/>
      <c r="P30" s="6"/>
      <c r="Q30" s="6"/>
      <c r="R30" s="6"/>
    </row>
    <row r="31" spans="2:18" x14ac:dyDescent="0.25">
      <c r="B31" s="7" t="s">
        <v>33</v>
      </c>
      <c r="C31" s="239" t="s">
        <v>34</v>
      </c>
      <c r="D31" s="240"/>
      <c r="E31" s="126"/>
      <c r="F31" s="126"/>
      <c r="G31" s="126"/>
      <c r="H31" s="126"/>
      <c r="I31" s="138"/>
      <c r="J31" s="8">
        <v>0</v>
      </c>
      <c r="K31" s="136"/>
      <c r="L31" s="6"/>
      <c r="M31" s="6"/>
      <c r="N31" s="6"/>
      <c r="O31" s="6"/>
      <c r="P31" s="6"/>
      <c r="Q31" s="6"/>
      <c r="R31" s="6"/>
    </row>
    <row r="32" spans="2:18" ht="15" customHeight="1" x14ac:dyDescent="0.25">
      <c r="B32" s="354" t="s">
        <v>35</v>
      </c>
      <c r="C32" s="355"/>
      <c r="D32" s="355"/>
      <c r="E32" s="355"/>
      <c r="F32" s="355"/>
      <c r="G32" s="355"/>
      <c r="H32" s="355"/>
      <c r="I32" s="356"/>
      <c r="J32" s="53">
        <f>ROUND(SUM(J25:J31),2)</f>
        <v>0</v>
      </c>
      <c r="K32" s="136"/>
      <c r="L32" s="6"/>
      <c r="M32" s="6"/>
      <c r="N32" s="6"/>
      <c r="O32" s="6"/>
      <c r="P32" s="6"/>
      <c r="Q32" s="6"/>
      <c r="R32" s="6"/>
    </row>
    <row r="33" spans="2:18" x14ac:dyDescent="0.25">
      <c r="B33" s="6"/>
      <c r="F33" s="6"/>
      <c r="G33" s="6"/>
      <c r="H33" s="13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331" t="s">
        <v>36</v>
      </c>
      <c r="C34" s="331"/>
      <c r="D34" s="331"/>
      <c r="E34" s="331"/>
      <c r="F34" s="331"/>
      <c r="G34" s="331"/>
      <c r="H34" s="331"/>
      <c r="I34" s="331"/>
      <c r="J34" s="331"/>
      <c r="K34" s="136"/>
      <c r="L34" s="6"/>
      <c r="M34" s="6"/>
      <c r="N34" s="6"/>
      <c r="O34" s="6"/>
      <c r="P34" s="6"/>
      <c r="Q34" s="6"/>
      <c r="R34" s="6"/>
    </row>
    <row r="35" spans="2:18" x14ac:dyDescent="0.25">
      <c r="B35" s="140" t="s">
        <v>37</v>
      </c>
      <c r="C35" s="331" t="s">
        <v>38</v>
      </c>
      <c r="D35" s="331"/>
      <c r="E35" s="331"/>
      <c r="F35" s="331"/>
      <c r="G35" s="331"/>
      <c r="H35" s="331"/>
      <c r="I35" s="140" t="s">
        <v>39</v>
      </c>
      <c r="J35" s="40" t="s">
        <v>26</v>
      </c>
      <c r="K35" s="136"/>
      <c r="L35" s="137"/>
      <c r="M35" s="6"/>
      <c r="N35" s="6"/>
      <c r="O35" s="6"/>
      <c r="P35" s="6"/>
      <c r="Q35" s="6"/>
      <c r="R35" s="6"/>
    </row>
    <row r="36" spans="2:18" x14ac:dyDescent="0.25">
      <c r="B36" s="242" t="s">
        <v>7</v>
      </c>
      <c r="C36" s="277" t="s">
        <v>40</v>
      </c>
      <c r="D36" s="278"/>
      <c r="E36" s="278"/>
      <c r="F36" s="278"/>
      <c r="G36" s="278"/>
      <c r="H36" s="279"/>
      <c r="I36" s="342">
        <f>1/12</f>
        <v>8.3333333333333329E-2</v>
      </c>
      <c r="J36" s="251">
        <f>ROUND($J$32*$I$36,2)</f>
        <v>0</v>
      </c>
      <c r="K36" s="136"/>
      <c r="L36" s="137"/>
      <c r="M36" s="6"/>
      <c r="N36" s="6"/>
      <c r="O36" s="6"/>
      <c r="P36" s="6"/>
      <c r="Q36" s="6"/>
      <c r="R36" s="6"/>
    </row>
    <row r="37" spans="2:18" x14ac:dyDescent="0.25">
      <c r="B37" s="243"/>
      <c r="C37" s="328" t="s">
        <v>41</v>
      </c>
      <c r="D37" s="283"/>
      <c r="E37" s="283"/>
      <c r="F37" s="283"/>
      <c r="G37" s="283"/>
      <c r="H37" s="284"/>
      <c r="I37" s="343"/>
      <c r="J37" s="252"/>
      <c r="K37" s="136"/>
      <c r="L37" s="19"/>
      <c r="M37" s="6"/>
      <c r="N37" s="6"/>
      <c r="O37" s="6"/>
      <c r="P37" s="6"/>
      <c r="Q37" s="6"/>
      <c r="R37" s="6"/>
    </row>
    <row r="38" spans="2:18" ht="12.75" customHeight="1" x14ac:dyDescent="0.25">
      <c r="B38" s="242" t="s">
        <v>9</v>
      </c>
      <c r="C38" s="308" t="s">
        <v>42</v>
      </c>
      <c r="D38" s="309"/>
      <c r="E38" s="309"/>
      <c r="F38" s="309"/>
      <c r="G38" s="309"/>
      <c r="H38" s="310"/>
      <c r="I38" s="342">
        <v>0.121</v>
      </c>
      <c r="J38" s="251">
        <f>ROUND($J$32*$I$38,2)</f>
        <v>0</v>
      </c>
      <c r="K38" s="136"/>
      <c r="L38" s="137"/>
      <c r="M38" s="6"/>
      <c r="N38" s="6"/>
      <c r="O38" s="6"/>
      <c r="P38" s="6"/>
      <c r="Q38" s="6"/>
      <c r="R38" s="6"/>
    </row>
    <row r="39" spans="2:18" x14ac:dyDescent="0.25">
      <c r="B39" s="243"/>
      <c r="C39" s="347" t="s">
        <v>43</v>
      </c>
      <c r="D39" s="348"/>
      <c r="E39" s="348"/>
      <c r="F39" s="348"/>
      <c r="G39" s="348"/>
      <c r="H39" s="349"/>
      <c r="I39" s="343"/>
      <c r="J39" s="252"/>
      <c r="K39" s="136"/>
      <c r="L39" s="19"/>
      <c r="M39" s="6"/>
      <c r="N39" s="6"/>
      <c r="O39" s="6"/>
      <c r="P39" s="6"/>
      <c r="Q39" s="6"/>
      <c r="R39" s="6"/>
    </row>
    <row r="40" spans="2:18" ht="15" customHeight="1" x14ac:dyDescent="0.25">
      <c r="B40" s="225" t="s">
        <v>44</v>
      </c>
      <c r="C40" s="226"/>
      <c r="D40" s="226"/>
      <c r="E40" s="226"/>
      <c r="F40" s="226"/>
      <c r="G40" s="226"/>
      <c r="H40" s="226"/>
      <c r="I40" s="227"/>
      <c r="J40" s="46">
        <f>ROUND(SUM(J36:J39),2)</f>
        <v>0</v>
      </c>
      <c r="K40" s="136"/>
      <c r="L40" s="137"/>
      <c r="M40" s="6"/>
      <c r="N40" s="6"/>
      <c r="O40" s="6"/>
      <c r="P40" s="6"/>
      <c r="Q40" s="6"/>
      <c r="R40" s="6"/>
    </row>
    <row r="41" spans="2:18" ht="13.5" customHeight="1" x14ac:dyDescent="0.25">
      <c r="B41" s="345" t="s">
        <v>45</v>
      </c>
      <c r="C41" s="346"/>
      <c r="D41" s="346"/>
      <c r="E41" s="346"/>
      <c r="F41" s="346"/>
      <c r="G41" s="346"/>
      <c r="H41" s="346"/>
      <c r="I41" s="79">
        <f>I55</f>
        <v>0.33800000000000002</v>
      </c>
      <c r="J41" s="37">
        <f>ROUND($J$40*$I$41,2)</f>
        <v>0</v>
      </c>
      <c r="K41" s="137"/>
      <c r="L41" s="6"/>
      <c r="M41" s="6"/>
      <c r="N41" s="6"/>
      <c r="O41" s="6"/>
      <c r="P41" s="6"/>
      <c r="Q41" s="6"/>
      <c r="R41" s="6"/>
    </row>
    <row r="42" spans="2:18" ht="12.75" customHeight="1" x14ac:dyDescent="0.25">
      <c r="B42" s="285" t="s">
        <v>46</v>
      </c>
      <c r="C42" s="286"/>
      <c r="D42" s="286"/>
      <c r="E42" s="286"/>
      <c r="F42" s="286"/>
      <c r="G42" s="286"/>
      <c r="H42" s="286"/>
      <c r="I42" s="286"/>
      <c r="J42" s="47">
        <f>ROUND($J$40+$J$41,2)</f>
        <v>0</v>
      </c>
      <c r="K42" s="137"/>
      <c r="L42" s="6"/>
      <c r="M42" s="6"/>
      <c r="N42" s="6"/>
      <c r="O42" s="6"/>
      <c r="P42" s="6"/>
      <c r="Q42" s="6"/>
      <c r="R42" s="6"/>
    </row>
    <row r="43" spans="2:18" x14ac:dyDescent="0.25">
      <c r="B43" s="33"/>
      <c r="C43" s="44"/>
      <c r="D43" s="44"/>
      <c r="E43" s="44"/>
      <c r="F43" s="44"/>
      <c r="G43" s="44"/>
      <c r="H43" s="44"/>
      <c r="I43" s="44"/>
      <c r="J43" s="45"/>
      <c r="K43" s="136"/>
      <c r="L43" s="137"/>
      <c r="M43" s="6"/>
      <c r="N43" s="6"/>
      <c r="O43" s="6"/>
      <c r="P43" s="6"/>
      <c r="Q43" s="6"/>
      <c r="R43" s="6"/>
    </row>
    <row r="44" spans="2:18" x14ac:dyDescent="0.25">
      <c r="B44" s="140" t="s">
        <v>47</v>
      </c>
      <c r="C44" s="331" t="s">
        <v>48</v>
      </c>
      <c r="D44" s="331"/>
      <c r="E44" s="331"/>
      <c r="F44" s="331"/>
      <c r="G44" s="331"/>
      <c r="H44" s="331"/>
      <c r="I44" s="140" t="s">
        <v>39</v>
      </c>
      <c r="J44" s="40" t="s">
        <v>26</v>
      </c>
      <c r="K44" s="136"/>
      <c r="L44" s="137"/>
      <c r="M44" s="137"/>
      <c r="N44" s="6"/>
      <c r="O44" s="6"/>
      <c r="P44" s="6"/>
      <c r="Q44" s="6"/>
      <c r="R44" s="6"/>
    </row>
    <row r="45" spans="2:18" x14ac:dyDescent="0.25">
      <c r="B45" s="7" t="s">
        <v>7</v>
      </c>
      <c r="C45" s="221" t="s">
        <v>49</v>
      </c>
      <c r="D45" s="221"/>
      <c r="E45" s="221"/>
      <c r="F45" s="221"/>
      <c r="G45" s="221"/>
      <c r="H45" s="221"/>
      <c r="I45" s="15">
        <v>0.2</v>
      </c>
      <c r="J45" s="8">
        <f>ROUND($J$32*$I$45,2)</f>
        <v>0</v>
      </c>
      <c r="K45" s="290"/>
      <c r="L45" s="290"/>
      <c r="M45" s="137"/>
      <c r="N45" s="6"/>
      <c r="O45" s="6"/>
      <c r="P45" s="6"/>
      <c r="Q45" s="6"/>
      <c r="R45" s="6"/>
    </row>
    <row r="46" spans="2:18" x14ac:dyDescent="0.25">
      <c r="B46" s="7" t="s">
        <v>9</v>
      </c>
      <c r="C46" s="221" t="s">
        <v>50</v>
      </c>
      <c r="D46" s="221"/>
      <c r="E46" s="221"/>
      <c r="F46" s="221"/>
      <c r="G46" s="221"/>
      <c r="H46" s="221"/>
      <c r="I46" s="15">
        <v>2.5000000000000001E-2</v>
      </c>
      <c r="J46" s="8">
        <f>ROUND($J$32*$I$46,2)</f>
        <v>0</v>
      </c>
      <c r="K46" s="290"/>
      <c r="L46" s="290"/>
      <c r="M46" s="136"/>
      <c r="N46" s="6"/>
      <c r="O46" s="6"/>
      <c r="P46" s="6"/>
      <c r="Q46" s="6"/>
      <c r="R46" s="6"/>
    </row>
    <row r="47" spans="2:18" ht="12.75" customHeight="1" x14ac:dyDescent="0.25">
      <c r="B47" s="337" t="s">
        <v>11</v>
      </c>
      <c r="C47" s="308" t="s">
        <v>51</v>
      </c>
      <c r="D47" s="309"/>
      <c r="E47" s="309"/>
      <c r="F47" s="310"/>
      <c r="G47" s="17" t="s">
        <v>52</v>
      </c>
      <c r="H47" s="17" t="s">
        <v>53</v>
      </c>
      <c r="I47" s="342">
        <f>$G$48*$H$48</f>
        <v>0</v>
      </c>
      <c r="J47" s="251">
        <f>ROUND($J$32*$I$47,2)</f>
        <v>0</v>
      </c>
      <c r="K47" s="344"/>
      <c r="L47" s="344"/>
      <c r="M47" s="136"/>
      <c r="N47" s="6"/>
      <c r="O47" s="6"/>
      <c r="P47" s="6"/>
      <c r="Q47" s="6"/>
      <c r="R47" s="6"/>
    </row>
    <row r="48" spans="2:18" x14ac:dyDescent="0.25">
      <c r="B48" s="338"/>
      <c r="C48" s="339"/>
      <c r="D48" s="340"/>
      <c r="E48" s="340"/>
      <c r="F48" s="341"/>
      <c r="G48" s="148"/>
      <c r="H48" s="78"/>
      <c r="I48" s="343"/>
      <c r="J48" s="252"/>
      <c r="K48" s="344"/>
      <c r="L48" s="344"/>
      <c r="M48" s="136"/>
      <c r="N48" s="6"/>
      <c r="O48" s="6"/>
      <c r="P48" s="6"/>
      <c r="Q48" s="6"/>
      <c r="R48" s="6"/>
    </row>
    <row r="49" spans="2:18" x14ac:dyDescent="0.25">
      <c r="B49" s="7" t="s">
        <v>13</v>
      </c>
      <c r="C49" s="221" t="s">
        <v>54</v>
      </c>
      <c r="D49" s="221"/>
      <c r="E49" s="221"/>
      <c r="F49" s="221"/>
      <c r="G49" s="221"/>
      <c r="H49" s="221"/>
      <c r="I49" s="15">
        <v>1.4999999999999999E-2</v>
      </c>
      <c r="J49" s="8">
        <f>ROUND($J$32*$I$49,2)</f>
        <v>0</v>
      </c>
      <c r="K49" s="290"/>
      <c r="L49" s="290"/>
      <c r="M49" s="136"/>
      <c r="N49" s="6"/>
      <c r="O49" s="6"/>
      <c r="P49" s="6"/>
      <c r="Q49" s="6"/>
      <c r="R49" s="6"/>
    </row>
    <row r="50" spans="2:18" x14ac:dyDescent="0.25">
      <c r="B50" s="7" t="s">
        <v>15</v>
      </c>
      <c r="C50" s="221" t="s">
        <v>55</v>
      </c>
      <c r="D50" s="221"/>
      <c r="E50" s="221"/>
      <c r="F50" s="221"/>
      <c r="G50" s="221"/>
      <c r="H50" s="221"/>
      <c r="I50" s="15">
        <v>0.01</v>
      </c>
      <c r="J50" s="8">
        <f>ROUND($J$32*$I$50,2)</f>
        <v>0</v>
      </c>
      <c r="K50" s="290"/>
      <c r="L50" s="290"/>
      <c r="M50" s="136"/>
      <c r="N50" s="6"/>
      <c r="O50" s="6"/>
      <c r="P50" s="6"/>
      <c r="Q50" s="6"/>
      <c r="R50" s="6"/>
    </row>
    <row r="51" spans="2:18" x14ac:dyDescent="0.25">
      <c r="B51" s="7" t="s">
        <v>16</v>
      </c>
      <c r="C51" s="221" t="s">
        <v>56</v>
      </c>
      <c r="D51" s="221"/>
      <c r="E51" s="221"/>
      <c r="F51" s="221"/>
      <c r="G51" s="221"/>
      <c r="H51" s="221"/>
      <c r="I51" s="15">
        <v>6.0000000000000001E-3</v>
      </c>
      <c r="J51" s="8">
        <f>ROUND($J$32*$I$51,2)</f>
        <v>0</v>
      </c>
      <c r="K51" s="290"/>
      <c r="L51" s="290"/>
      <c r="M51" s="136"/>
      <c r="N51" s="6"/>
      <c r="O51" s="6"/>
      <c r="P51" s="6"/>
      <c r="Q51" s="6"/>
      <c r="R51" s="6"/>
    </row>
    <row r="52" spans="2:18" x14ac:dyDescent="0.25">
      <c r="B52" s="7" t="s">
        <v>33</v>
      </c>
      <c r="C52" s="221" t="s">
        <v>57</v>
      </c>
      <c r="D52" s="221"/>
      <c r="E52" s="221"/>
      <c r="F52" s="221"/>
      <c r="G52" s="221"/>
      <c r="H52" s="221"/>
      <c r="I52" s="15">
        <v>2E-3</v>
      </c>
      <c r="J52" s="8">
        <f>ROUND($J$32*$I$52,2)</f>
        <v>0</v>
      </c>
      <c r="K52" s="290"/>
      <c r="L52" s="290"/>
      <c r="M52" s="16"/>
      <c r="N52" s="6"/>
      <c r="O52" s="6"/>
      <c r="P52" s="6"/>
      <c r="Q52" s="6"/>
      <c r="R52" s="6"/>
    </row>
    <row r="53" spans="2:18" x14ac:dyDescent="0.25">
      <c r="B53" s="7" t="s">
        <v>58</v>
      </c>
      <c r="C53" s="239" t="s">
        <v>59</v>
      </c>
      <c r="D53" s="240"/>
      <c r="E53" s="240"/>
      <c r="F53" s="240"/>
      <c r="G53" s="240"/>
      <c r="H53" s="241"/>
      <c r="I53" s="18">
        <v>0.08</v>
      </c>
      <c r="J53" s="8">
        <f>ROUND($J$32*$I$53,2)</f>
        <v>0</v>
      </c>
      <c r="K53" s="290"/>
      <c r="L53" s="290"/>
      <c r="M53" s="136"/>
      <c r="N53" s="6"/>
      <c r="O53" s="6"/>
      <c r="P53" s="6"/>
      <c r="Q53" s="6"/>
      <c r="R53" s="6"/>
    </row>
    <row r="54" spans="2:18" x14ac:dyDescent="0.25">
      <c r="B54" s="7" t="s">
        <v>60</v>
      </c>
      <c r="C54" s="239" t="s">
        <v>61</v>
      </c>
      <c r="D54" s="240"/>
      <c r="E54" s="240"/>
      <c r="F54" s="240"/>
      <c r="G54" s="240"/>
      <c r="H54" s="241"/>
      <c r="I54" s="15">
        <v>0</v>
      </c>
      <c r="J54" s="8">
        <f>ROUND($J$32*$I$54,2)</f>
        <v>0</v>
      </c>
      <c r="K54" s="290"/>
      <c r="L54" s="290"/>
      <c r="M54" s="136"/>
      <c r="N54" s="6"/>
      <c r="O54" s="6"/>
      <c r="P54" s="6"/>
      <c r="Q54" s="6"/>
      <c r="R54" s="6"/>
    </row>
    <row r="55" spans="2:18" x14ac:dyDescent="0.25">
      <c r="B55" s="134"/>
      <c r="C55" s="285" t="s">
        <v>46</v>
      </c>
      <c r="D55" s="286"/>
      <c r="E55" s="286"/>
      <c r="F55" s="286"/>
      <c r="G55" s="286"/>
      <c r="H55" s="287"/>
      <c r="I55" s="48">
        <f>SUM(I45:I54)</f>
        <v>0.33800000000000002</v>
      </c>
      <c r="J55" s="46">
        <f>ROUND(SUM($J$45:$J$54),2)</f>
        <v>0</v>
      </c>
      <c r="K55" s="136"/>
      <c r="L55" s="137"/>
      <c r="M55" s="6"/>
      <c r="N55" s="6"/>
      <c r="O55" s="6"/>
      <c r="P55" s="6"/>
      <c r="Q55" s="6"/>
      <c r="R55" s="6"/>
    </row>
    <row r="56" spans="2:18" x14ac:dyDescent="0.25">
      <c r="B56" s="6"/>
      <c r="F56" s="6"/>
      <c r="G56" s="6"/>
      <c r="H56" s="6"/>
      <c r="I56" s="6"/>
      <c r="J56" s="6"/>
      <c r="K56" s="136"/>
      <c r="L56" s="137"/>
      <c r="M56" s="6"/>
      <c r="N56" s="6"/>
      <c r="O56" s="6"/>
      <c r="P56" s="6"/>
      <c r="Q56" s="6"/>
      <c r="R56" s="6"/>
    </row>
    <row r="57" spans="2:18" x14ac:dyDescent="0.25">
      <c r="B57" s="129" t="s">
        <v>62</v>
      </c>
      <c r="C57" s="331" t="s">
        <v>63</v>
      </c>
      <c r="D57" s="331"/>
      <c r="E57" s="331"/>
      <c r="F57" s="331"/>
      <c r="G57" s="331"/>
      <c r="H57" s="331"/>
      <c r="I57" s="331"/>
      <c r="J57" s="40" t="s">
        <v>26</v>
      </c>
      <c r="K57" s="136"/>
      <c r="L57" s="6"/>
      <c r="M57" s="6"/>
      <c r="N57" s="6"/>
      <c r="O57" s="6"/>
      <c r="P57" s="6"/>
      <c r="Q57" s="6"/>
      <c r="R57" s="6"/>
    </row>
    <row r="58" spans="2:18" x14ac:dyDescent="0.25">
      <c r="B58" s="242" t="s">
        <v>7</v>
      </c>
      <c r="C58" s="277" t="s">
        <v>64</v>
      </c>
      <c r="D58" s="278"/>
      <c r="E58" s="279"/>
      <c r="F58" s="91" t="s">
        <v>65</v>
      </c>
      <c r="G58" s="91" t="s">
        <v>66</v>
      </c>
      <c r="H58" s="91" t="s">
        <v>67</v>
      </c>
      <c r="I58" s="91" t="s">
        <v>68</v>
      </c>
      <c r="J58" s="332">
        <v>0</v>
      </c>
      <c r="K58" s="334"/>
      <c r="L58" s="334"/>
      <c r="M58" s="334"/>
      <c r="N58" s="334"/>
      <c r="O58" s="334"/>
      <c r="P58" s="334"/>
      <c r="Q58" s="6"/>
      <c r="R58" s="6"/>
    </row>
    <row r="59" spans="2:18" x14ac:dyDescent="0.25">
      <c r="B59" s="243"/>
      <c r="C59" s="328" t="s">
        <v>69</v>
      </c>
      <c r="D59" s="283"/>
      <c r="E59" s="284"/>
      <c r="F59" s="143"/>
      <c r="G59" s="41"/>
      <c r="H59" s="143"/>
      <c r="I59" s="80"/>
      <c r="J59" s="333"/>
      <c r="K59" s="334"/>
      <c r="L59" s="334"/>
      <c r="M59" s="334"/>
      <c r="N59" s="334"/>
      <c r="O59" s="334"/>
      <c r="P59" s="334"/>
      <c r="Q59" s="6"/>
      <c r="R59" s="6"/>
    </row>
    <row r="60" spans="2:18" x14ac:dyDescent="0.25">
      <c r="B60" s="242" t="s">
        <v>9</v>
      </c>
      <c r="C60" s="130" t="s">
        <v>70</v>
      </c>
      <c r="D60" s="131"/>
      <c r="E60" s="131"/>
      <c r="F60" s="131"/>
      <c r="G60" s="91" t="s">
        <v>66</v>
      </c>
      <c r="H60" s="91" t="s">
        <v>67</v>
      </c>
      <c r="I60" s="91" t="s">
        <v>68</v>
      </c>
      <c r="J60" s="335">
        <f>ROUND(((($G$61*(1-$I$61))*$H$61)),2)</f>
        <v>0</v>
      </c>
      <c r="K60" s="334"/>
      <c r="L60" s="334"/>
      <c r="M60" s="334"/>
      <c r="N60" s="334"/>
      <c r="O60" s="334"/>
      <c r="P60" s="334"/>
      <c r="Q60" s="6"/>
      <c r="R60" s="6"/>
    </row>
    <row r="61" spans="2:18" x14ac:dyDescent="0.25">
      <c r="B61" s="243"/>
      <c r="C61" s="132" t="s">
        <v>71</v>
      </c>
      <c r="D61" s="133"/>
      <c r="E61" s="133"/>
      <c r="F61" s="133"/>
      <c r="G61" s="41"/>
      <c r="H61" s="143">
        <v>22</v>
      </c>
      <c r="I61" s="42"/>
      <c r="J61" s="336"/>
      <c r="K61" s="334"/>
      <c r="L61" s="334"/>
      <c r="M61" s="334"/>
      <c r="N61" s="334"/>
      <c r="O61" s="334"/>
      <c r="P61" s="334"/>
      <c r="Q61" s="6"/>
      <c r="R61" s="6"/>
    </row>
    <row r="62" spans="2:18" x14ac:dyDescent="0.25">
      <c r="B62" s="7" t="s">
        <v>11</v>
      </c>
      <c r="C62" s="239" t="s">
        <v>72</v>
      </c>
      <c r="D62" s="240"/>
      <c r="E62" s="240"/>
      <c r="F62" s="240"/>
      <c r="G62" s="240"/>
      <c r="H62" s="240"/>
      <c r="I62" s="241"/>
      <c r="J62" s="8"/>
      <c r="K62" s="329"/>
      <c r="L62" s="330"/>
      <c r="M62" s="330"/>
      <c r="N62" s="330"/>
      <c r="O62" s="330"/>
      <c r="P62" s="330"/>
      <c r="Q62" s="6"/>
      <c r="R62" s="6"/>
    </row>
    <row r="63" spans="2:18" x14ac:dyDescent="0.25">
      <c r="B63" s="7" t="s">
        <v>13</v>
      </c>
      <c r="C63" s="239" t="s">
        <v>73</v>
      </c>
      <c r="D63" s="240"/>
      <c r="E63" s="240"/>
      <c r="F63" s="240"/>
      <c r="G63" s="240"/>
      <c r="H63" s="240"/>
      <c r="I63" s="241"/>
      <c r="J63" s="8">
        <v>0</v>
      </c>
      <c r="K63" s="329"/>
      <c r="L63" s="330"/>
      <c r="M63" s="330"/>
      <c r="N63" s="330"/>
      <c r="O63" s="330"/>
      <c r="P63" s="330"/>
      <c r="Q63" s="6"/>
      <c r="R63" s="6"/>
    </row>
    <row r="64" spans="2:18" x14ac:dyDescent="0.25">
      <c r="B64" s="7" t="s">
        <v>15</v>
      </c>
      <c r="C64" s="239" t="s">
        <v>74</v>
      </c>
      <c r="D64" s="240"/>
      <c r="E64" s="240"/>
      <c r="F64" s="240"/>
      <c r="G64" s="240"/>
      <c r="H64" s="240"/>
      <c r="I64" s="241"/>
      <c r="J64" s="8">
        <v>0</v>
      </c>
      <c r="K64" s="329"/>
      <c r="L64" s="330"/>
      <c r="M64" s="330"/>
      <c r="N64" s="330"/>
      <c r="O64" s="330"/>
      <c r="P64" s="330"/>
      <c r="Q64" s="6"/>
      <c r="R64" s="6"/>
    </row>
    <row r="65" spans="2:18" x14ac:dyDescent="0.25">
      <c r="B65" s="7" t="s">
        <v>16</v>
      </c>
      <c r="C65" s="239" t="s">
        <v>75</v>
      </c>
      <c r="D65" s="240"/>
      <c r="E65" s="240"/>
      <c r="F65" s="240"/>
      <c r="G65" s="240"/>
      <c r="H65" s="240"/>
      <c r="I65" s="241"/>
      <c r="J65" s="8">
        <v>0</v>
      </c>
      <c r="K65" s="329"/>
      <c r="L65" s="330"/>
      <c r="M65" s="330"/>
      <c r="N65" s="330"/>
      <c r="O65" s="330"/>
      <c r="P65" s="330"/>
      <c r="Q65" s="6"/>
      <c r="R65" s="6"/>
    </row>
    <row r="66" spans="2:18" x14ac:dyDescent="0.25">
      <c r="B66" s="7" t="s">
        <v>60</v>
      </c>
      <c r="C66" s="125" t="s">
        <v>34</v>
      </c>
      <c r="D66" s="126"/>
      <c r="E66" s="126"/>
      <c r="F66" s="126"/>
      <c r="G66" s="126"/>
      <c r="H66" s="126"/>
      <c r="I66" s="138"/>
      <c r="J66" s="8">
        <v>0</v>
      </c>
      <c r="K66" s="11"/>
      <c r="L66" s="139"/>
      <c r="M66" s="139"/>
      <c r="N66" s="139"/>
      <c r="O66" s="139"/>
      <c r="P66" s="139"/>
      <c r="Q66" s="6"/>
      <c r="R66" s="6"/>
    </row>
    <row r="67" spans="2:18" x14ac:dyDescent="0.25">
      <c r="B67" s="134"/>
      <c r="C67" s="285" t="s">
        <v>46</v>
      </c>
      <c r="D67" s="286"/>
      <c r="E67" s="286"/>
      <c r="F67" s="286"/>
      <c r="G67" s="286"/>
      <c r="H67" s="286"/>
      <c r="I67" s="287"/>
      <c r="J67" s="46">
        <f>ROUND(SUM($J$58:$J$66),2)</f>
        <v>0</v>
      </c>
      <c r="K67" s="136"/>
      <c r="L67" s="137"/>
      <c r="M67" s="137"/>
      <c r="N67" s="137"/>
      <c r="O67" s="137"/>
      <c r="P67" s="137"/>
      <c r="Q67" s="6"/>
      <c r="R67" s="6"/>
    </row>
    <row r="68" spans="2:18" s="5" customFormat="1" ht="11.25" x14ac:dyDescent="0.25">
      <c r="B68" s="268"/>
      <c r="C68" s="268"/>
      <c r="D68" s="268"/>
      <c r="E68" s="268"/>
      <c r="F68" s="268"/>
      <c r="G68" s="268"/>
      <c r="H68" s="268"/>
      <c r="I68" s="268"/>
      <c r="J68" s="268"/>
      <c r="K68" s="136"/>
      <c r="L68" s="137"/>
      <c r="M68" s="137"/>
      <c r="N68" s="137"/>
      <c r="O68" s="137"/>
      <c r="P68" s="137"/>
      <c r="Q68" s="137"/>
      <c r="R68" s="137"/>
    </row>
    <row r="69" spans="2:18" s="5" customFormat="1" x14ac:dyDescent="0.25">
      <c r="B69" s="331" t="s">
        <v>76</v>
      </c>
      <c r="C69" s="331"/>
      <c r="D69" s="331"/>
      <c r="E69" s="331"/>
      <c r="F69" s="331"/>
      <c r="G69" s="331"/>
      <c r="H69" s="331"/>
      <c r="I69" s="331"/>
      <c r="J69" s="331"/>
      <c r="K69" s="136"/>
      <c r="L69" s="137"/>
      <c r="M69" s="137"/>
      <c r="N69" s="137"/>
      <c r="O69" s="137"/>
      <c r="P69" s="137"/>
      <c r="Q69" s="137"/>
      <c r="R69" s="137"/>
    </row>
    <row r="70" spans="2:18" s="5" customFormat="1" x14ac:dyDescent="0.25">
      <c r="B70" s="134" t="s">
        <v>37</v>
      </c>
      <c r="C70" s="231" t="s">
        <v>77</v>
      </c>
      <c r="D70" s="231"/>
      <c r="E70" s="231"/>
      <c r="F70" s="231"/>
      <c r="G70" s="231"/>
      <c r="H70" s="231"/>
      <c r="I70" s="231"/>
      <c r="J70" s="50">
        <f>$J$42</f>
        <v>0</v>
      </c>
      <c r="K70" s="136"/>
      <c r="L70" s="137"/>
      <c r="M70" s="137"/>
      <c r="N70" s="137"/>
      <c r="O70" s="137"/>
      <c r="P70" s="137"/>
      <c r="Q70" s="137"/>
      <c r="R70" s="137"/>
    </row>
    <row r="71" spans="2:18" s="5" customFormat="1" x14ac:dyDescent="0.25">
      <c r="B71" s="134" t="s">
        <v>47</v>
      </c>
      <c r="C71" s="231" t="s">
        <v>78</v>
      </c>
      <c r="D71" s="231"/>
      <c r="E71" s="231"/>
      <c r="F71" s="231"/>
      <c r="G71" s="231"/>
      <c r="H71" s="231"/>
      <c r="I71" s="231"/>
      <c r="J71" s="50">
        <f>$J$55</f>
        <v>0</v>
      </c>
      <c r="K71" s="136"/>
      <c r="L71" s="137"/>
      <c r="M71" s="137"/>
      <c r="N71" s="137"/>
      <c r="O71" s="137"/>
      <c r="P71" s="137"/>
      <c r="Q71" s="137"/>
      <c r="R71" s="137"/>
    </row>
    <row r="72" spans="2:18" s="5" customFormat="1" x14ac:dyDescent="0.25">
      <c r="B72" s="134" t="s">
        <v>62</v>
      </c>
      <c r="C72" s="231" t="s">
        <v>79</v>
      </c>
      <c r="D72" s="231"/>
      <c r="E72" s="231"/>
      <c r="F72" s="231"/>
      <c r="G72" s="231"/>
      <c r="H72" s="231"/>
      <c r="I72" s="231"/>
      <c r="J72" s="50">
        <f>$J$67</f>
        <v>0</v>
      </c>
      <c r="K72" s="136"/>
      <c r="L72" s="137"/>
      <c r="M72" s="137"/>
      <c r="N72" s="137"/>
      <c r="O72" s="137"/>
      <c r="P72" s="137"/>
      <c r="Q72" s="137"/>
      <c r="R72" s="137"/>
    </row>
    <row r="73" spans="2:18" s="5" customFormat="1" x14ac:dyDescent="0.25">
      <c r="B73" s="322" t="s">
        <v>80</v>
      </c>
      <c r="C73" s="323"/>
      <c r="D73" s="323"/>
      <c r="E73" s="323"/>
      <c r="F73" s="323"/>
      <c r="G73" s="323"/>
      <c r="H73" s="323"/>
      <c r="I73" s="324"/>
      <c r="J73" s="40">
        <f>ROUND(SUM(J70:J72),2)</f>
        <v>0</v>
      </c>
      <c r="K73" s="136"/>
      <c r="L73" s="137"/>
      <c r="M73" s="137"/>
      <c r="N73" s="137"/>
      <c r="O73" s="137"/>
      <c r="P73" s="137"/>
      <c r="Q73" s="137"/>
      <c r="R73" s="137"/>
    </row>
    <row r="74" spans="2:18" s="5" customFormat="1" ht="11.25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136"/>
      <c r="L74" s="137"/>
      <c r="M74" s="137"/>
      <c r="N74" s="137"/>
      <c r="O74" s="137"/>
      <c r="P74" s="137"/>
      <c r="Q74" s="137"/>
      <c r="R74" s="137"/>
    </row>
    <row r="75" spans="2:18" x14ac:dyDescent="0.25">
      <c r="B75" s="325" t="s">
        <v>81</v>
      </c>
      <c r="C75" s="325"/>
      <c r="D75" s="325"/>
      <c r="E75" s="325"/>
      <c r="F75" s="325"/>
      <c r="G75" s="325"/>
      <c r="H75" s="325"/>
      <c r="I75" s="325"/>
      <c r="J75" s="325"/>
      <c r="K75" s="136"/>
      <c r="L75" s="137"/>
      <c r="M75" s="137"/>
      <c r="N75" s="137"/>
      <c r="O75" s="137"/>
      <c r="P75" s="137"/>
      <c r="Q75" s="6"/>
      <c r="R75" s="6"/>
    </row>
    <row r="76" spans="2:18" x14ac:dyDescent="0.25">
      <c r="B76" s="141" t="s">
        <v>82</v>
      </c>
      <c r="C76" s="325" t="s">
        <v>83</v>
      </c>
      <c r="D76" s="325"/>
      <c r="E76" s="325"/>
      <c r="F76" s="325"/>
      <c r="G76" s="325"/>
      <c r="H76" s="325"/>
      <c r="I76" s="325"/>
      <c r="J76" s="52" t="s">
        <v>26</v>
      </c>
      <c r="K76" s="136"/>
      <c r="L76" s="137"/>
      <c r="M76" s="137"/>
      <c r="N76" s="137"/>
      <c r="O76" s="137"/>
      <c r="P76" s="137"/>
      <c r="Q76" s="6"/>
      <c r="R76" s="6"/>
    </row>
    <row r="77" spans="2:18" x14ac:dyDescent="0.25">
      <c r="B77" s="242" t="s">
        <v>7</v>
      </c>
      <c r="C77" s="277" t="s">
        <v>84</v>
      </c>
      <c r="D77" s="278"/>
      <c r="E77" s="278"/>
      <c r="F77" s="278"/>
      <c r="G77" s="278"/>
      <c r="H77" s="279"/>
      <c r="I77" s="326"/>
      <c r="J77" s="251">
        <f>ROUND((($J$32/12)*$I$77),2)</f>
        <v>0</v>
      </c>
      <c r="K77" s="20"/>
      <c r="L77" s="137"/>
      <c r="M77" s="137"/>
      <c r="N77" s="137"/>
      <c r="O77" s="137"/>
      <c r="P77" s="137"/>
      <c r="Q77" s="6"/>
      <c r="R77" s="6"/>
    </row>
    <row r="78" spans="2:18" x14ac:dyDescent="0.25">
      <c r="B78" s="243"/>
      <c r="C78" s="328" t="s">
        <v>85</v>
      </c>
      <c r="D78" s="283"/>
      <c r="E78" s="283"/>
      <c r="F78" s="283"/>
      <c r="G78" s="283"/>
      <c r="H78" s="284"/>
      <c r="I78" s="327"/>
      <c r="J78" s="252"/>
      <c r="K78" s="20"/>
      <c r="L78" s="137"/>
      <c r="M78" s="137"/>
      <c r="N78" s="137"/>
      <c r="O78" s="137"/>
      <c r="P78" s="137"/>
      <c r="Q78" s="6"/>
      <c r="R78" s="6"/>
    </row>
    <row r="79" spans="2:18" ht="12.75" customHeight="1" x14ac:dyDescent="0.25">
      <c r="B79" s="242" t="s">
        <v>9</v>
      </c>
      <c r="C79" s="302" t="s">
        <v>86</v>
      </c>
      <c r="D79" s="303"/>
      <c r="E79" s="303"/>
      <c r="F79" s="303"/>
      <c r="G79" s="303"/>
      <c r="H79" s="304"/>
      <c r="I79" s="314" t="e">
        <f>+$J$79/$J$32</f>
        <v>#DIV/0!</v>
      </c>
      <c r="J79" s="251">
        <f>ROUND($J$77*8%,2)</f>
        <v>0</v>
      </c>
      <c r="K79" s="136"/>
      <c r="L79" s="137"/>
      <c r="M79" s="137"/>
      <c r="N79" s="137"/>
      <c r="O79" s="137"/>
      <c r="P79" s="137"/>
      <c r="Q79" s="6"/>
      <c r="R79" s="6"/>
    </row>
    <row r="80" spans="2:18" x14ac:dyDescent="0.25">
      <c r="B80" s="243"/>
      <c r="C80" s="315" t="s">
        <v>87</v>
      </c>
      <c r="D80" s="316"/>
      <c r="E80" s="316"/>
      <c r="F80" s="316"/>
      <c r="G80" s="316"/>
      <c r="H80" s="317"/>
      <c r="I80" s="281"/>
      <c r="J80" s="252"/>
      <c r="K80" s="136"/>
      <c r="L80" s="137"/>
      <c r="M80" s="137"/>
      <c r="N80" s="137"/>
      <c r="O80" s="137"/>
      <c r="P80" s="137"/>
      <c r="Q80" s="6"/>
      <c r="R80" s="6"/>
    </row>
    <row r="81" spans="2:18" ht="12.75" customHeight="1" x14ac:dyDescent="0.25">
      <c r="B81" s="242" t="s">
        <v>11</v>
      </c>
      <c r="C81" s="318" t="s">
        <v>88</v>
      </c>
      <c r="D81" s="318"/>
      <c r="E81" s="318"/>
      <c r="F81" s="318"/>
      <c r="G81" s="318"/>
      <c r="H81" s="318"/>
      <c r="I81" s="319">
        <f xml:space="preserve"> ((7 / 30) / 12)</f>
        <v>1.9444444444444445E-2</v>
      </c>
      <c r="J81" s="251">
        <f>ROUND((($J$32/30)*7)/12,2)</f>
        <v>0</v>
      </c>
      <c r="K81" s="20"/>
      <c r="L81" s="137"/>
      <c r="M81" s="137"/>
      <c r="N81" s="137"/>
      <c r="O81" s="137"/>
      <c r="P81" s="137"/>
      <c r="Q81" s="6"/>
      <c r="R81" s="6"/>
    </row>
    <row r="82" spans="2:18" ht="12.75" customHeight="1" x14ac:dyDescent="0.25">
      <c r="B82" s="243"/>
      <c r="C82" s="321" t="s">
        <v>89</v>
      </c>
      <c r="D82" s="321"/>
      <c r="E82" s="321"/>
      <c r="F82" s="321"/>
      <c r="G82" s="321"/>
      <c r="H82" s="321"/>
      <c r="I82" s="320"/>
      <c r="J82" s="252"/>
      <c r="K82" s="115"/>
      <c r="L82" s="116"/>
      <c r="M82" s="19"/>
      <c r="N82" s="19"/>
      <c r="O82" s="19"/>
      <c r="P82" s="137"/>
      <c r="Q82" s="6"/>
      <c r="R82" s="6"/>
    </row>
    <row r="83" spans="2:18" ht="12.75" customHeight="1" x14ac:dyDescent="0.25">
      <c r="B83" s="242" t="s">
        <v>13</v>
      </c>
      <c r="C83" s="302" t="s">
        <v>90</v>
      </c>
      <c r="D83" s="303"/>
      <c r="E83" s="303"/>
      <c r="F83" s="303"/>
      <c r="G83" s="303"/>
      <c r="H83" s="304"/>
      <c r="I83" s="280" t="e">
        <f>$J$83/$J$32</f>
        <v>#DIV/0!</v>
      </c>
      <c r="J83" s="251">
        <f>ROUND($J$81*$I$55,2)</f>
        <v>0</v>
      </c>
      <c r="K83" s="117"/>
      <c r="L83" s="118"/>
      <c r="M83" s="137"/>
      <c r="N83" s="137"/>
      <c r="O83" s="19"/>
      <c r="P83" s="137"/>
      <c r="Q83" s="6"/>
      <c r="R83" s="6"/>
    </row>
    <row r="84" spans="2:18" x14ac:dyDescent="0.25">
      <c r="B84" s="243"/>
      <c r="C84" s="305" t="s">
        <v>91</v>
      </c>
      <c r="D84" s="306"/>
      <c r="E84" s="306"/>
      <c r="F84" s="306"/>
      <c r="G84" s="306"/>
      <c r="H84" s="307"/>
      <c r="I84" s="281"/>
      <c r="J84" s="252"/>
      <c r="K84" s="117"/>
      <c r="L84" s="119"/>
      <c r="M84" s="137"/>
      <c r="N84" s="137"/>
      <c r="O84" s="137"/>
      <c r="P84" s="137"/>
      <c r="Q84" s="6"/>
      <c r="R84" s="6"/>
    </row>
    <row r="85" spans="2:18" ht="12.75" customHeight="1" x14ac:dyDescent="0.25">
      <c r="B85" s="242" t="s">
        <v>15</v>
      </c>
      <c r="C85" s="308" t="s">
        <v>92</v>
      </c>
      <c r="D85" s="309"/>
      <c r="E85" s="309"/>
      <c r="F85" s="309"/>
      <c r="G85" s="309"/>
      <c r="H85" s="310"/>
      <c r="I85" s="280">
        <v>0.04</v>
      </c>
      <c r="J85" s="251">
        <f>ROUND((($J$32)*$I$85),2)</f>
        <v>0</v>
      </c>
      <c r="K85" s="117"/>
      <c r="L85" s="118"/>
      <c r="M85" s="137"/>
      <c r="N85" s="137"/>
      <c r="O85" s="137"/>
      <c r="P85" s="137"/>
      <c r="Q85" s="6"/>
      <c r="R85" s="6"/>
    </row>
    <row r="86" spans="2:18" x14ac:dyDescent="0.25">
      <c r="B86" s="243"/>
      <c r="C86" s="311" t="s">
        <v>93</v>
      </c>
      <c r="D86" s="312"/>
      <c r="E86" s="312"/>
      <c r="F86" s="312"/>
      <c r="G86" s="312"/>
      <c r="H86" s="313"/>
      <c r="I86" s="281"/>
      <c r="J86" s="252"/>
      <c r="K86" s="117"/>
      <c r="L86" s="119"/>
      <c r="M86" s="137"/>
      <c r="N86" s="137"/>
      <c r="O86" s="137"/>
      <c r="P86" s="137"/>
      <c r="Q86" s="6"/>
      <c r="R86" s="6"/>
    </row>
    <row r="87" spans="2:18" ht="15" customHeight="1" x14ac:dyDescent="0.25">
      <c r="B87" s="299" t="s">
        <v>94</v>
      </c>
      <c r="C87" s="300"/>
      <c r="D87" s="300"/>
      <c r="E87" s="300"/>
      <c r="F87" s="300"/>
      <c r="G87" s="300"/>
      <c r="H87" s="301"/>
      <c r="I87" s="54" t="e">
        <f>SUM(I77:I86)</f>
        <v>#DIV/0!</v>
      </c>
      <c r="J87" s="55">
        <f>SUM($J$77:$J$86)</f>
        <v>0</v>
      </c>
      <c r="K87" s="21"/>
      <c r="L87" s="137"/>
      <c r="M87" s="137"/>
      <c r="N87" s="137"/>
      <c r="O87" s="137"/>
      <c r="P87" s="137"/>
      <c r="Q87" s="6"/>
      <c r="R87" s="6"/>
    </row>
    <row r="88" spans="2:18" s="5" customFormat="1" ht="11.25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136"/>
      <c r="L88" s="137"/>
      <c r="M88" s="137"/>
      <c r="N88" s="137"/>
      <c r="O88" s="137"/>
      <c r="P88" s="137"/>
      <c r="Q88" s="137"/>
      <c r="R88" s="137"/>
    </row>
    <row r="89" spans="2:18" x14ac:dyDescent="0.25">
      <c r="B89" s="269" t="s">
        <v>95</v>
      </c>
      <c r="C89" s="269"/>
      <c r="D89" s="269"/>
      <c r="E89" s="269"/>
      <c r="F89" s="269"/>
      <c r="G89" s="269"/>
      <c r="H89" s="269"/>
      <c r="I89" s="269"/>
      <c r="J89" s="269"/>
      <c r="K89" s="20"/>
      <c r="L89" s="137"/>
      <c r="M89" s="137"/>
      <c r="N89" s="137"/>
      <c r="O89" s="137"/>
      <c r="P89" s="137"/>
      <c r="Q89" s="6"/>
      <c r="R89" s="6"/>
    </row>
    <row r="90" spans="2:18" ht="12.75" customHeight="1" x14ac:dyDescent="0.25">
      <c r="B90" s="147" t="s">
        <v>96</v>
      </c>
      <c r="C90" s="269" t="s">
        <v>97</v>
      </c>
      <c r="D90" s="269"/>
      <c r="E90" s="269"/>
      <c r="F90" s="269"/>
      <c r="G90" s="269"/>
      <c r="H90" s="269"/>
      <c r="I90" s="269"/>
      <c r="J90" s="70" t="s">
        <v>26</v>
      </c>
      <c r="K90" s="22"/>
      <c r="L90" s="137"/>
      <c r="M90" s="137"/>
      <c r="N90" s="137"/>
      <c r="O90" s="137"/>
      <c r="P90" s="137"/>
      <c r="Q90" s="6"/>
      <c r="R90" s="6"/>
    </row>
    <row r="91" spans="2:18" x14ac:dyDescent="0.25">
      <c r="B91" s="242" t="s">
        <v>7</v>
      </c>
      <c r="C91" s="288" t="s">
        <v>98</v>
      </c>
      <c r="D91" s="289"/>
      <c r="E91" s="289"/>
      <c r="F91" s="289"/>
      <c r="G91" s="289"/>
      <c r="H91" s="289"/>
      <c r="I91" s="291"/>
      <c r="J91" s="251">
        <f>ROUND($J$38/12,2)</f>
        <v>0</v>
      </c>
      <c r="K91" s="290"/>
      <c r="L91" s="290"/>
      <c r="M91" s="290"/>
      <c r="N91" s="290"/>
      <c r="O91" s="290"/>
      <c r="P91" s="290"/>
      <c r="Q91" s="6"/>
      <c r="R91" s="6"/>
    </row>
    <row r="92" spans="2:18" x14ac:dyDescent="0.25">
      <c r="B92" s="243"/>
      <c r="C92" s="292" t="s">
        <v>99</v>
      </c>
      <c r="D92" s="293"/>
      <c r="E92" s="293"/>
      <c r="F92" s="293"/>
      <c r="G92" s="293"/>
      <c r="H92" s="293"/>
      <c r="I92" s="294"/>
      <c r="J92" s="252"/>
      <c r="K92" s="136"/>
      <c r="L92" s="136"/>
      <c r="M92" s="136"/>
      <c r="N92" s="136"/>
      <c r="O92" s="136"/>
      <c r="P92" s="23"/>
      <c r="Q92" s="14"/>
      <c r="R92" s="6"/>
    </row>
    <row r="93" spans="2:18" ht="12.75" customHeight="1" x14ac:dyDescent="0.25">
      <c r="B93" s="242" t="s">
        <v>9</v>
      </c>
      <c r="C93" s="288" t="s">
        <v>100</v>
      </c>
      <c r="D93" s="289"/>
      <c r="E93" s="291"/>
      <c r="F93" s="295"/>
      <c r="G93" s="296"/>
      <c r="H93" s="270"/>
      <c r="I93" s="280" t="e">
        <f>+$J$93/$J$32</f>
        <v>#DIV/0!</v>
      </c>
      <c r="J93" s="251">
        <f>ROUND(((($J$32/30)/12)*$H$93),2)</f>
        <v>0</v>
      </c>
      <c r="K93" s="290"/>
      <c r="L93" s="290"/>
      <c r="M93" s="290"/>
      <c r="N93" s="290"/>
      <c r="O93" s="290"/>
      <c r="P93" s="290"/>
      <c r="Q93" s="24"/>
      <c r="R93" s="6"/>
    </row>
    <row r="94" spans="2:18" x14ac:dyDescent="0.25">
      <c r="B94" s="243"/>
      <c r="C94" s="292" t="s">
        <v>101</v>
      </c>
      <c r="D94" s="293"/>
      <c r="E94" s="294"/>
      <c r="F94" s="297"/>
      <c r="G94" s="298"/>
      <c r="H94" s="270"/>
      <c r="I94" s="281"/>
      <c r="J94" s="252"/>
      <c r="K94" s="136"/>
      <c r="L94" s="136"/>
      <c r="M94" s="136"/>
      <c r="N94" s="136"/>
      <c r="O94" s="136"/>
      <c r="P94" s="136"/>
      <c r="Q94" s="6"/>
      <c r="R94" s="6"/>
    </row>
    <row r="95" spans="2:18" x14ac:dyDescent="0.25">
      <c r="B95" s="242" t="s">
        <v>11</v>
      </c>
      <c r="C95" s="288" t="s">
        <v>102</v>
      </c>
      <c r="D95" s="289"/>
      <c r="E95" s="289"/>
      <c r="F95" s="291"/>
      <c r="G95" s="135" t="s">
        <v>103</v>
      </c>
      <c r="H95" s="143"/>
      <c r="I95" s="280"/>
      <c r="J95" s="251">
        <f>ROUND(((($J$32/30)/12)*$H$95*$H$96),2)</f>
        <v>0</v>
      </c>
      <c r="K95" s="290"/>
      <c r="L95" s="290"/>
      <c r="M95" s="290"/>
      <c r="N95" s="290"/>
      <c r="O95" s="290"/>
      <c r="P95" s="290"/>
      <c r="Q95" s="6"/>
      <c r="R95" s="6"/>
    </row>
    <row r="96" spans="2:18" x14ac:dyDescent="0.25">
      <c r="B96" s="243"/>
      <c r="C96" s="292" t="s">
        <v>104</v>
      </c>
      <c r="D96" s="293"/>
      <c r="E96" s="293"/>
      <c r="F96" s="294"/>
      <c r="G96" s="135" t="s">
        <v>105</v>
      </c>
      <c r="H96" s="58"/>
      <c r="I96" s="281"/>
      <c r="J96" s="252"/>
      <c r="K96" s="136"/>
      <c r="L96" s="136"/>
      <c r="M96" s="136"/>
      <c r="N96" s="136"/>
      <c r="O96" s="136"/>
      <c r="P96" s="136"/>
      <c r="Q96" s="6"/>
      <c r="R96" s="6"/>
    </row>
    <row r="97" spans="2:18" x14ac:dyDescent="0.25">
      <c r="B97" s="242" t="s">
        <v>13</v>
      </c>
      <c r="C97" s="288" t="s">
        <v>106</v>
      </c>
      <c r="D97" s="289"/>
      <c r="E97" s="289"/>
      <c r="F97" s="289"/>
      <c r="G97" s="135" t="s">
        <v>103</v>
      </c>
      <c r="H97" s="143"/>
      <c r="I97" s="280" t="e">
        <f>+$J$97/$J$32</f>
        <v>#DIV/0!</v>
      </c>
      <c r="J97" s="251">
        <f>ROUND(((($J$32/30)*$H$97)/12)*$H$98,2)</f>
        <v>0</v>
      </c>
      <c r="K97" s="290"/>
      <c r="L97" s="290"/>
      <c r="M97" s="290"/>
      <c r="N97" s="290"/>
      <c r="O97" s="290"/>
      <c r="P97" s="290"/>
      <c r="Q97" s="6"/>
      <c r="R97" s="6"/>
    </row>
    <row r="98" spans="2:18" x14ac:dyDescent="0.25">
      <c r="B98" s="243"/>
      <c r="C98" s="60" t="s">
        <v>107</v>
      </c>
      <c r="D98" s="57"/>
      <c r="E98" s="57"/>
      <c r="F98" s="57"/>
      <c r="G98" s="135" t="s">
        <v>105</v>
      </c>
      <c r="H98" s="58"/>
      <c r="I98" s="281"/>
      <c r="J98" s="252"/>
      <c r="K98" s="136"/>
      <c r="L98" s="136"/>
      <c r="M98" s="136"/>
      <c r="N98" s="136"/>
      <c r="O98" s="136"/>
      <c r="P98" s="136"/>
      <c r="Q98" s="6"/>
      <c r="R98" s="6"/>
    </row>
    <row r="99" spans="2:18" x14ac:dyDescent="0.25">
      <c r="B99" s="242" t="s">
        <v>15</v>
      </c>
      <c r="C99" s="288" t="s">
        <v>108</v>
      </c>
      <c r="D99" s="289"/>
      <c r="E99" s="289"/>
      <c r="F99" s="291"/>
      <c r="G99" s="135" t="s">
        <v>103</v>
      </c>
      <c r="H99" s="143"/>
      <c r="I99" s="280" t="e">
        <f>+$J$99/$J$32</f>
        <v>#DIV/0!</v>
      </c>
      <c r="J99" s="251">
        <f>ROUND(((($J$32 / 30) * $H$99) /12) * $H$100,2)</f>
        <v>0</v>
      </c>
      <c r="K99" s="290"/>
      <c r="L99" s="290"/>
      <c r="M99" s="290"/>
      <c r="N99" s="290"/>
      <c r="O99" s="290"/>
      <c r="P99" s="290"/>
      <c r="Q99" s="6"/>
      <c r="R99" s="6"/>
    </row>
    <row r="100" spans="2:18" x14ac:dyDescent="0.25">
      <c r="B100" s="243"/>
      <c r="C100" s="59" t="s">
        <v>107</v>
      </c>
      <c r="D100" s="133"/>
      <c r="E100" s="133"/>
      <c r="F100" s="133"/>
      <c r="G100" s="135" t="s">
        <v>105</v>
      </c>
      <c r="H100" s="58"/>
      <c r="I100" s="281"/>
      <c r="J100" s="252"/>
      <c r="K100" s="136"/>
      <c r="L100" s="136"/>
      <c r="M100" s="136"/>
      <c r="N100" s="136"/>
      <c r="O100" s="136"/>
      <c r="P100" s="136"/>
      <c r="Q100" s="6"/>
      <c r="R100" s="6"/>
    </row>
    <row r="101" spans="2:18" ht="14.25" customHeight="1" x14ac:dyDescent="0.25">
      <c r="B101" s="242" t="s">
        <v>16</v>
      </c>
      <c r="C101" s="277" t="s">
        <v>172</v>
      </c>
      <c r="D101" s="278"/>
      <c r="E101" s="278"/>
      <c r="F101" s="278"/>
      <c r="G101" s="278"/>
      <c r="H101" s="279"/>
      <c r="I101" s="280" t="e">
        <f>$J$101/$J$32</f>
        <v>#DIV/0!</v>
      </c>
      <c r="J101" s="251"/>
      <c r="K101" s="20"/>
      <c r="L101" s="137"/>
      <c r="M101" s="6"/>
      <c r="N101" s="6"/>
      <c r="O101" s="6"/>
      <c r="P101" s="6"/>
      <c r="Q101" s="6"/>
      <c r="R101" s="6"/>
    </row>
    <row r="102" spans="2:18" ht="15" customHeight="1" x14ac:dyDescent="0.25">
      <c r="B102" s="243"/>
      <c r="C102" s="282" t="s">
        <v>173</v>
      </c>
      <c r="D102" s="283"/>
      <c r="E102" s="283"/>
      <c r="F102" s="283"/>
      <c r="G102" s="283"/>
      <c r="H102" s="284"/>
      <c r="I102" s="281"/>
      <c r="J102" s="252"/>
      <c r="K102" s="20"/>
      <c r="L102" s="137"/>
      <c r="M102" s="6"/>
      <c r="N102" s="6"/>
      <c r="O102" s="6"/>
      <c r="P102" s="6"/>
      <c r="Q102" s="6"/>
      <c r="R102" s="6"/>
    </row>
    <row r="103" spans="2:18" ht="15" customHeight="1" x14ac:dyDescent="0.25">
      <c r="B103" s="285" t="s">
        <v>46</v>
      </c>
      <c r="C103" s="286"/>
      <c r="D103" s="286"/>
      <c r="E103" s="286"/>
      <c r="F103" s="286"/>
      <c r="G103" s="286"/>
      <c r="H103" s="286"/>
      <c r="I103" s="287"/>
      <c r="J103" s="46">
        <f>ROUND(SUM($J$91:$J$102),2)</f>
        <v>0</v>
      </c>
      <c r="K103" s="136"/>
      <c r="L103" s="137"/>
      <c r="M103" s="137"/>
      <c r="N103" s="137"/>
      <c r="O103" s="137"/>
      <c r="P103" s="137"/>
      <c r="Q103" s="6"/>
      <c r="R103" s="6"/>
    </row>
    <row r="104" spans="2:18" s="5" customFormat="1" ht="11.25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136"/>
      <c r="L104" s="137"/>
      <c r="M104" s="137"/>
      <c r="N104" s="137"/>
      <c r="O104" s="137"/>
      <c r="P104" s="137"/>
      <c r="Q104" s="137"/>
      <c r="R104" s="137"/>
    </row>
    <row r="105" spans="2:18" s="2" customFormat="1" ht="15" x14ac:dyDescent="0.25">
      <c r="B105" s="142" t="s">
        <v>109</v>
      </c>
      <c r="C105" s="269" t="s">
        <v>110</v>
      </c>
      <c r="D105" s="269"/>
      <c r="E105" s="269"/>
      <c r="F105" s="269"/>
      <c r="G105" s="269"/>
      <c r="H105" s="269"/>
      <c r="I105" s="269"/>
      <c r="J105" s="70" t="s">
        <v>26</v>
      </c>
      <c r="K105" s="1"/>
      <c r="L105" s="3"/>
    </row>
    <row r="106" spans="2:18" s="2" customFormat="1" ht="15.75" customHeight="1" x14ac:dyDescent="0.25">
      <c r="B106" s="63" t="s">
        <v>7</v>
      </c>
      <c r="C106" s="275" t="s">
        <v>111</v>
      </c>
      <c r="D106" s="275"/>
      <c r="E106" s="275"/>
      <c r="F106" s="275"/>
      <c r="G106" s="275"/>
      <c r="H106" s="275"/>
      <c r="I106" s="61" t="e">
        <f>$J$106/$J$32</f>
        <v>#DIV/0!</v>
      </c>
      <c r="J106" s="64"/>
      <c r="K106" s="1"/>
    </row>
    <row r="107" spans="2:18" s="2" customFormat="1" ht="15" x14ac:dyDescent="0.25">
      <c r="B107" s="276" t="s">
        <v>46</v>
      </c>
      <c r="C107" s="276"/>
      <c r="D107" s="276"/>
      <c r="E107" s="276"/>
      <c r="F107" s="276"/>
      <c r="G107" s="276"/>
      <c r="H107" s="276"/>
      <c r="I107" s="276"/>
      <c r="J107" s="62">
        <f>SUM($J$106:$J$106)</f>
        <v>0</v>
      </c>
      <c r="K107" s="1"/>
    </row>
    <row r="108" spans="2:18" s="5" customFormat="1" ht="11.25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136"/>
      <c r="L108" s="137"/>
      <c r="M108" s="137"/>
      <c r="N108" s="137"/>
      <c r="O108" s="137"/>
      <c r="P108" s="137"/>
      <c r="Q108" s="137"/>
      <c r="R108" s="137"/>
    </row>
    <row r="109" spans="2:18" s="5" customFormat="1" x14ac:dyDescent="0.25">
      <c r="B109" s="269" t="s">
        <v>112</v>
      </c>
      <c r="C109" s="269"/>
      <c r="D109" s="269"/>
      <c r="E109" s="269"/>
      <c r="F109" s="269"/>
      <c r="G109" s="269"/>
      <c r="H109" s="269"/>
      <c r="I109" s="269"/>
      <c r="J109" s="269"/>
      <c r="K109" s="136"/>
      <c r="L109" s="137"/>
      <c r="M109" s="137"/>
      <c r="N109" s="137"/>
      <c r="O109" s="137"/>
      <c r="P109" s="137"/>
      <c r="Q109" s="137"/>
      <c r="R109" s="137"/>
    </row>
    <row r="110" spans="2:18" s="5" customFormat="1" x14ac:dyDescent="0.25">
      <c r="B110" s="134" t="s">
        <v>96</v>
      </c>
      <c r="C110" s="231" t="s">
        <v>113</v>
      </c>
      <c r="D110" s="231"/>
      <c r="E110" s="231"/>
      <c r="F110" s="231"/>
      <c r="G110" s="231"/>
      <c r="H110" s="231"/>
      <c r="I110" s="231"/>
      <c r="J110" s="50">
        <f>$J$103</f>
        <v>0</v>
      </c>
      <c r="K110" s="136"/>
      <c r="L110" s="137"/>
      <c r="M110" s="137"/>
      <c r="N110" s="137"/>
      <c r="O110" s="137"/>
      <c r="P110" s="137"/>
      <c r="Q110" s="137"/>
      <c r="R110" s="137"/>
    </row>
    <row r="111" spans="2:18" s="5" customFormat="1" x14ac:dyDescent="0.25">
      <c r="B111" s="134" t="s">
        <v>109</v>
      </c>
      <c r="C111" s="231" t="s">
        <v>114</v>
      </c>
      <c r="D111" s="231"/>
      <c r="E111" s="231"/>
      <c r="F111" s="231"/>
      <c r="G111" s="231"/>
      <c r="H111" s="231"/>
      <c r="I111" s="231"/>
      <c r="J111" s="50">
        <f>$J$107</f>
        <v>0</v>
      </c>
      <c r="K111" s="136"/>
      <c r="L111" s="137"/>
      <c r="M111" s="137"/>
      <c r="N111" s="137"/>
      <c r="O111" s="137"/>
      <c r="P111" s="137"/>
      <c r="Q111" s="137"/>
      <c r="R111" s="137"/>
    </row>
    <row r="112" spans="2:18" s="5" customFormat="1" x14ac:dyDescent="0.25">
      <c r="B112" s="269" t="s">
        <v>115</v>
      </c>
      <c r="C112" s="269"/>
      <c r="D112" s="269"/>
      <c r="E112" s="269"/>
      <c r="F112" s="269"/>
      <c r="G112" s="269"/>
      <c r="H112" s="269"/>
      <c r="I112" s="269"/>
      <c r="J112" s="71">
        <f>SUM($J$110:$J$111)</f>
        <v>0</v>
      </c>
      <c r="K112" s="136"/>
      <c r="L112" s="137"/>
      <c r="M112" s="137"/>
      <c r="N112" s="137"/>
      <c r="O112" s="137"/>
      <c r="P112" s="137"/>
      <c r="Q112" s="137"/>
      <c r="R112" s="137"/>
    </row>
    <row r="113" spans="2:19" s="5" customFormat="1" x14ac:dyDescent="0.25">
      <c r="B113" s="270" t="s">
        <v>116</v>
      </c>
      <c r="C113" s="270"/>
      <c r="D113" s="270"/>
      <c r="E113" s="270"/>
      <c r="F113" s="270"/>
      <c r="G113" s="270"/>
      <c r="H113" s="270"/>
      <c r="I113" s="58">
        <f>$I$55</f>
        <v>0.33800000000000002</v>
      </c>
      <c r="J113" s="41">
        <f>ROUND($J$112*$I$113,2)</f>
        <v>0</v>
      </c>
      <c r="K113" s="136"/>
      <c r="L113" s="137"/>
      <c r="M113" s="137"/>
      <c r="N113" s="137"/>
      <c r="O113" s="137"/>
      <c r="P113" s="137"/>
      <c r="Q113" s="137"/>
      <c r="R113" s="137"/>
      <c r="S113" s="137"/>
    </row>
    <row r="114" spans="2:19" s="5" customFormat="1" x14ac:dyDescent="0.25">
      <c r="B114" s="271" t="s">
        <v>117</v>
      </c>
      <c r="C114" s="272"/>
      <c r="D114" s="272"/>
      <c r="E114" s="272"/>
      <c r="F114" s="272"/>
      <c r="G114" s="272"/>
      <c r="H114" s="272"/>
      <c r="I114" s="273"/>
      <c r="J114" s="70">
        <f>J112+J113</f>
        <v>0</v>
      </c>
      <c r="K114" s="136"/>
      <c r="L114" s="137"/>
      <c r="M114" s="137"/>
      <c r="N114" s="137"/>
      <c r="O114" s="137"/>
      <c r="P114" s="137"/>
      <c r="Q114" s="137"/>
      <c r="R114" s="137"/>
      <c r="S114" s="137"/>
    </row>
    <row r="115" spans="2:19" s="5" customFormat="1" ht="11.25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136"/>
      <c r="L115" s="137"/>
      <c r="M115" s="137"/>
      <c r="N115" s="137"/>
      <c r="O115" s="137"/>
      <c r="P115" s="137"/>
      <c r="Q115" s="137"/>
      <c r="R115" s="137"/>
      <c r="S115" s="137"/>
    </row>
    <row r="116" spans="2:19" x14ac:dyDescent="0.25">
      <c r="B116" s="274" t="s">
        <v>118</v>
      </c>
      <c r="C116" s="274"/>
      <c r="D116" s="274"/>
      <c r="E116" s="274"/>
      <c r="F116" s="274"/>
      <c r="G116" s="274"/>
      <c r="H116" s="274"/>
      <c r="I116" s="274"/>
      <c r="J116" s="274"/>
      <c r="K116" s="20"/>
      <c r="L116" s="137"/>
      <c r="M116" s="137"/>
      <c r="N116" s="137"/>
      <c r="O116" s="137"/>
      <c r="P116" s="137"/>
      <c r="Q116" s="6"/>
      <c r="R116" s="6"/>
    </row>
    <row r="117" spans="2:19" ht="12.75" customHeight="1" x14ac:dyDescent="0.25">
      <c r="B117" s="145">
        <v>5</v>
      </c>
      <c r="C117" s="274" t="s">
        <v>119</v>
      </c>
      <c r="D117" s="274"/>
      <c r="E117" s="274"/>
      <c r="F117" s="274"/>
      <c r="G117" s="274"/>
      <c r="H117" s="274"/>
      <c r="I117" s="274"/>
      <c r="J117" s="65" t="s">
        <v>26</v>
      </c>
      <c r="K117" s="22"/>
      <c r="L117" s="137"/>
      <c r="M117" s="137"/>
      <c r="N117" s="137"/>
      <c r="O117" s="137"/>
      <c r="P117" s="137"/>
      <c r="Q117" s="6"/>
      <c r="R117" s="6"/>
    </row>
    <row r="118" spans="2:19" x14ac:dyDescent="0.25">
      <c r="B118" s="103" t="s">
        <v>7</v>
      </c>
      <c r="C118" s="256" t="s">
        <v>120</v>
      </c>
      <c r="D118" s="257"/>
      <c r="E118" s="257"/>
      <c r="F118" s="257"/>
      <c r="G118" s="257"/>
      <c r="H118" s="257"/>
      <c r="I118" s="258"/>
      <c r="J118" s="104">
        <v>0</v>
      </c>
      <c r="K118" s="136"/>
      <c r="L118" s="13"/>
      <c r="M118" s="13"/>
      <c r="N118" s="13"/>
      <c r="O118" s="13"/>
      <c r="P118" s="13"/>
      <c r="Q118" s="6"/>
      <c r="R118" s="14"/>
      <c r="S118" s="14"/>
    </row>
    <row r="119" spans="2:19" x14ac:dyDescent="0.25">
      <c r="B119" s="103" t="s">
        <v>9</v>
      </c>
      <c r="C119" s="256" t="s">
        <v>121</v>
      </c>
      <c r="D119" s="257"/>
      <c r="E119" s="257"/>
      <c r="F119" s="257"/>
      <c r="G119" s="257"/>
      <c r="H119" s="257"/>
      <c r="I119" s="258"/>
      <c r="J119" s="104">
        <v>0</v>
      </c>
      <c r="K119" s="136"/>
      <c r="L119" s="13"/>
      <c r="M119" s="13"/>
      <c r="N119" s="13"/>
      <c r="O119" s="13"/>
      <c r="P119" s="13"/>
      <c r="Q119" s="6"/>
      <c r="R119" s="14"/>
      <c r="S119" s="14"/>
    </row>
    <row r="120" spans="2:19" x14ac:dyDescent="0.25">
      <c r="B120" s="103" t="s">
        <v>11</v>
      </c>
      <c r="C120" s="259" t="s">
        <v>174</v>
      </c>
      <c r="D120" s="260"/>
      <c r="E120" s="260"/>
      <c r="F120" s="260"/>
      <c r="G120" s="260"/>
      <c r="H120" s="260"/>
      <c r="I120" s="261"/>
      <c r="J120" s="104">
        <v>0</v>
      </c>
      <c r="K120" s="136"/>
      <c r="L120" s="13"/>
      <c r="M120" s="13"/>
      <c r="N120" s="13"/>
      <c r="O120" s="13"/>
      <c r="P120" s="13"/>
      <c r="Q120" s="6"/>
      <c r="R120" s="14"/>
      <c r="S120" s="14"/>
    </row>
    <row r="121" spans="2:19" x14ac:dyDescent="0.25">
      <c r="B121" s="103" t="s">
        <v>13</v>
      </c>
      <c r="C121" s="262" t="s">
        <v>34</v>
      </c>
      <c r="D121" s="263"/>
      <c r="E121" s="263"/>
      <c r="F121" s="263"/>
      <c r="G121" s="263"/>
      <c r="H121" s="263"/>
      <c r="I121" s="264"/>
      <c r="J121" s="104">
        <v>0</v>
      </c>
      <c r="K121" s="136"/>
      <c r="L121" s="13"/>
      <c r="M121" s="13"/>
      <c r="N121" s="13"/>
      <c r="O121" s="13"/>
      <c r="P121" s="13"/>
      <c r="Q121" s="6"/>
      <c r="R121" s="14"/>
      <c r="S121" s="14"/>
    </row>
    <row r="122" spans="2:19" x14ac:dyDescent="0.25">
      <c r="B122" s="103"/>
      <c r="C122" s="262"/>
      <c r="D122" s="263"/>
      <c r="E122" s="263"/>
      <c r="F122" s="263"/>
      <c r="G122" s="263"/>
      <c r="H122" s="263"/>
      <c r="I122" s="264"/>
      <c r="J122" s="104">
        <v>0</v>
      </c>
      <c r="K122" s="136"/>
      <c r="L122" s="137"/>
      <c r="M122" s="137"/>
      <c r="N122" s="6"/>
      <c r="O122" s="6"/>
      <c r="P122" s="6"/>
      <c r="Q122" s="6"/>
      <c r="R122" s="6"/>
    </row>
    <row r="123" spans="2:19" x14ac:dyDescent="0.25">
      <c r="B123" s="265" t="s">
        <v>122</v>
      </c>
      <c r="C123" s="266"/>
      <c r="D123" s="266"/>
      <c r="E123" s="266"/>
      <c r="F123" s="266"/>
      <c r="G123" s="266"/>
      <c r="H123" s="266"/>
      <c r="I123" s="267"/>
      <c r="J123" s="66">
        <f>SUM($J$118:$J$122)</f>
        <v>0</v>
      </c>
      <c r="K123" s="136"/>
      <c r="L123" s="137"/>
      <c r="M123" s="137"/>
      <c r="N123" s="6"/>
      <c r="O123" s="6"/>
      <c r="P123" s="6"/>
      <c r="Q123" s="6"/>
      <c r="R123" s="6"/>
    </row>
    <row r="124" spans="2:19" s="5" customFormat="1" ht="11.25" x14ac:dyDescent="0.25">
      <c r="B124" s="268"/>
      <c r="C124" s="268"/>
      <c r="D124" s="268"/>
      <c r="E124" s="268"/>
      <c r="F124" s="268"/>
      <c r="G124" s="268"/>
      <c r="H124" s="268"/>
      <c r="I124" s="268"/>
      <c r="J124" s="268"/>
      <c r="K124" s="136"/>
      <c r="L124" s="137"/>
      <c r="M124" s="137"/>
      <c r="N124" s="137"/>
      <c r="O124" s="137"/>
      <c r="P124" s="137"/>
      <c r="Q124" s="137"/>
      <c r="R124" s="137"/>
      <c r="S124" s="137"/>
    </row>
    <row r="125" spans="2:19" x14ac:dyDescent="0.25">
      <c r="B125" s="230" t="s">
        <v>123</v>
      </c>
      <c r="C125" s="230"/>
      <c r="D125" s="230"/>
      <c r="E125" s="230"/>
      <c r="F125" s="230"/>
      <c r="G125" s="230"/>
      <c r="H125" s="230"/>
      <c r="I125" s="230"/>
      <c r="J125" s="230"/>
      <c r="K125" s="136"/>
      <c r="L125" s="26"/>
      <c r="M125" s="26"/>
      <c r="N125" s="26"/>
      <c r="O125" s="26"/>
      <c r="P125" s="26"/>
      <c r="Q125" s="26"/>
      <c r="R125" s="26"/>
    </row>
    <row r="126" spans="2:19" x14ac:dyDescent="0.25">
      <c r="B126" s="146">
        <v>6</v>
      </c>
      <c r="C126" s="232" t="s">
        <v>124</v>
      </c>
      <c r="D126" s="233"/>
      <c r="E126" s="233"/>
      <c r="F126" s="233"/>
      <c r="G126" s="234"/>
      <c r="H126" s="146" t="s">
        <v>125</v>
      </c>
      <c r="I126" s="146" t="s">
        <v>39</v>
      </c>
      <c r="J126" s="56" t="s">
        <v>26</v>
      </c>
      <c r="K126" s="27"/>
      <c r="L126" s="27"/>
      <c r="M126" s="27"/>
      <c r="N126" s="27"/>
      <c r="O126" s="27"/>
      <c r="P126" s="27"/>
      <c r="Q126" s="27"/>
      <c r="R126" s="6"/>
    </row>
    <row r="127" spans="2:19" x14ac:dyDescent="0.25">
      <c r="B127" s="242" t="s">
        <v>7</v>
      </c>
      <c r="C127" s="244" t="s">
        <v>126</v>
      </c>
      <c r="D127" s="245"/>
      <c r="E127" s="245"/>
      <c r="F127" s="245"/>
      <c r="G127" s="246"/>
      <c r="H127" s="247">
        <f>SUM($J$123,$J$114,$J$87,$J$73,$J$32)</f>
        <v>0</v>
      </c>
      <c r="I127" s="249"/>
      <c r="J127" s="251">
        <f>ROUND($H$127*$I$127,2)</f>
        <v>0</v>
      </c>
      <c r="K127" s="28"/>
      <c r="L127" s="28"/>
      <c r="M127" s="28"/>
      <c r="N127" s="28"/>
      <c r="O127" s="28"/>
      <c r="P127" s="28"/>
      <c r="Q127" s="28"/>
      <c r="R127" s="6"/>
    </row>
    <row r="128" spans="2:19" ht="12.75" customHeight="1" x14ac:dyDescent="0.25">
      <c r="B128" s="243"/>
      <c r="C128" s="253" t="s">
        <v>127</v>
      </c>
      <c r="D128" s="254"/>
      <c r="E128" s="254"/>
      <c r="F128" s="254"/>
      <c r="G128" s="255"/>
      <c r="H128" s="248"/>
      <c r="I128" s="250"/>
      <c r="J128" s="252"/>
      <c r="K128" s="28"/>
      <c r="L128" s="28"/>
      <c r="M128" s="28"/>
      <c r="N128" s="28"/>
      <c r="O128" s="28"/>
      <c r="P128" s="28"/>
      <c r="Q128" s="28"/>
      <c r="R128" s="6"/>
    </row>
    <row r="129" spans="2:18" ht="12.75" customHeight="1" x14ac:dyDescent="0.25">
      <c r="B129" s="242" t="s">
        <v>9</v>
      </c>
      <c r="C129" s="244" t="s">
        <v>128</v>
      </c>
      <c r="D129" s="245"/>
      <c r="E129" s="245"/>
      <c r="F129" s="245"/>
      <c r="G129" s="246"/>
      <c r="H129" s="247">
        <f>SUM($J$123,$J$114,$J$87,$J$73,$J$32)+$J$127</f>
        <v>0</v>
      </c>
      <c r="I129" s="249"/>
      <c r="J129" s="251">
        <f>ROUND($H$129*$I$129,2)</f>
        <v>0</v>
      </c>
      <c r="K129" s="120"/>
      <c r="L129" s="28"/>
      <c r="M129" s="28"/>
      <c r="N129" s="28"/>
      <c r="O129" s="28"/>
      <c r="P129" s="28"/>
      <c r="Q129" s="28"/>
      <c r="R129" s="6"/>
    </row>
    <row r="130" spans="2:18" ht="12.75" customHeight="1" x14ac:dyDescent="0.25">
      <c r="B130" s="243"/>
      <c r="C130" s="253" t="s">
        <v>129</v>
      </c>
      <c r="D130" s="254"/>
      <c r="E130" s="254"/>
      <c r="F130" s="254"/>
      <c r="G130" s="255"/>
      <c r="H130" s="248"/>
      <c r="I130" s="250"/>
      <c r="J130" s="252"/>
      <c r="K130" s="28"/>
      <c r="L130" s="28"/>
      <c r="M130" s="28"/>
      <c r="N130" s="28"/>
      <c r="O130" s="28"/>
      <c r="P130" s="28"/>
      <c r="Q130" s="28"/>
      <c r="R130" s="6"/>
    </row>
    <row r="131" spans="2:18" ht="12.75" customHeight="1" x14ac:dyDescent="0.25">
      <c r="B131" s="235" t="s">
        <v>130</v>
      </c>
      <c r="C131" s="236"/>
      <c r="D131" s="236"/>
      <c r="E131" s="236"/>
      <c r="F131" s="236"/>
      <c r="G131" s="236"/>
      <c r="H131" s="236"/>
      <c r="I131" s="237"/>
      <c r="J131" s="72">
        <f>$H$129+$J$129</f>
        <v>0</v>
      </c>
      <c r="K131" s="28"/>
      <c r="L131" s="28"/>
      <c r="M131" s="28"/>
      <c r="N131" s="28"/>
      <c r="O131" s="28"/>
      <c r="P131" s="28"/>
      <c r="Q131" s="28"/>
      <c r="R131" s="6"/>
    </row>
    <row r="132" spans="2:18" ht="12.75" customHeight="1" x14ac:dyDescent="0.25">
      <c r="B132" s="235" t="s">
        <v>131</v>
      </c>
      <c r="C132" s="236"/>
      <c r="D132" s="236"/>
      <c r="E132" s="236"/>
      <c r="F132" s="236"/>
      <c r="G132" s="236"/>
      <c r="H132" s="236"/>
      <c r="I132" s="237"/>
      <c r="J132" s="72">
        <f>$J$131/(1-$I$139)</f>
        <v>0</v>
      </c>
      <c r="K132" s="28"/>
      <c r="L132" s="28"/>
      <c r="M132" s="28"/>
      <c r="N132" s="28"/>
      <c r="O132" s="28"/>
      <c r="P132" s="28"/>
      <c r="Q132" s="6"/>
      <c r="R132" s="6"/>
    </row>
    <row r="133" spans="2:18" ht="12.75" customHeight="1" x14ac:dyDescent="0.25">
      <c r="B133" s="91" t="s">
        <v>132</v>
      </c>
      <c r="C133" s="221" t="s">
        <v>133</v>
      </c>
      <c r="D133" s="221"/>
      <c r="E133" s="221"/>
      <c r="F133" s="221"/>
      <c r="G133" s="221"/>
      <c r="H133" s="221"/>
      <c r="I133" s="180"/>
      <c r="J133" s="8">
        <f>$J$132*$I$133</f>
        <v>0</v>
      </c>
      <c r="K133" s="27"/>
      <c r="L133" s="238" t="str">
        <f>IF($J$14="lucro real",$XEN$1,IF($J$14="lucro presumido"," "," "))</f>
        <v xml:space="preserve"> </v>
      </c>
      <c r="M133" s="238"/>
      <c r="N133" s="238"/>
      <c r="O133" s="238"/>
      <c r="P133" s="238"/>
      <c r="Q133" s="27"/>
      <c r="R133" s="6"/>
    </row>
    <row r="134" spans="2:18" x14ac:dyDescent="0.25">
      <c r="B134" s="91" t="s">
        <v>134</v>
      </c>
      <c r="C134" s="221" t="s">
        <v>135</v>
      </c>
      <c r="D134" s="221"/>
      <c r="E134" s="221"/>
      <c r="F134" s="221"/>
      <c r="G134" s="221"/>
      <c r="H134" s="221"/>
      <c r="I134" s="180"/>
      <c r="J134" s="8">
        <f>ROUND($J$132*$I$134,2)</f>
        <v>0</v>
      </c>
      <c r="K134" s="27"/>
      <c r="L134" s="238"/>
      <c r="M134" s="238"/>
      <c r="N134" s="238"/>
      <c r="O134" s="238"/>
      <c r="P134" s="238"/>
      <c r="Q134" s="27"/>
      <c r="R134" s="6"/>
    </row>
    <row r="135" spans="2:18" x14ac:dyDescent="0.25">
      <c r="B135" s="91" t="s">
        <v>136</v>
      </c>
      <c r="C135" s="239" t="s">
        <v>137</v>
      </c>
      <c r="D135" s="240"/>
      <c r="E135" s="240"/>
      <c r="F135" s="240"/>
      <c r="G135" s="240"/>
      <c r="H135" s="241"/>
      <c r="I135" s="180"/>
      <c r="J135" s="8">
        <f>ROUND($J$132*$I$135,2)</f>
        <v>0</v>
      </c>
      <c r="K135" s="27"/>
      <c r="L135" s="238"/>
      <c r="M135" s="238"/>
      <c r="N135" s="238"/>
      <c r="O135" s="238"/>
      <c r="P135" s="238"/>
      <c r="Q135" s="27"/>
      <c r="R135" s="6"/>
    </row>
    <row r="136" spans="2:18" x14ac:dyDescent="0.25">
      <c r="B136" s="91" t="s">
        <v>13</v>
      </c>
      <c r="C136" s="221" t="s">
        <v>138</v>
      </c>
      <c r="D136" s="221"/>
      <c r="E136" s="221"/>
      <c r="F136" s="221"/>
      <c r="G136" s="221"/>
      <c r="H136" s="221"/>
      <c r="I136" s="180"/>
      <c r="J136" s="8">
        <f>ROUND($J$132*$I$136,2)</f>
        <v>0</v>
      </c>
      <c r="K136" s="27"/>
      <c r="L136" s="238"/>
      <c r="M136" s="238"/>
      <c r="N136" s="238"/>
      <c r="O136" s="238"/>
      <c r="P136" s="238"/>
      <c r="Q136" s="27"/>
      <c r="R136" s="6"/>
    </row>
    <row r="137" spans="2:18" x14ac:dyDescent="0.25">
      <c r="B137" s="91" t="s">
        <v>139</v>
      </c>
      <c r="C137" s="221" t="s">
        <v>140</v>
      </c>
      <c r="D137" s="221"/>
      <c r="E137" s="221"/>
      <c r="F137" s="221"/>
      <c r="G137" s="221"/>
      <c r="H137" s="221"/>
      <c r="I137" s="180"/>
      <c r="J137" s="8">
        <f>ROUND($J$132*$I$137,2)</f>
        <v>0</v>
      </c>
      <c r="K137" s="27"/>
      <c r="L137" s="238"/>
      <c r="M137" s="238"/>
      <c r="N137" s="238"/>
      <c r="O137" s="238"/>
      <c r="P137" s="238"/>
      <c r="Q137" s="27"/>
      <c r="R137" s="6"/>
    </row>
    <row r="138" spans="2:18" x14ac:dyDescent="0.25">
      <c r="B138" s="91" t="s">
        <v>141</v>
      </c>
      <c r="C138" s="221" t="s">
        <v>142</v>
      </c>
      <c r="D138" s="221"/>
      <c r="E138" s="221"/>
      <c r="F138" s="221"/>
      <c r="G138" s="221"/>
      <c r="H138" s="221"/>
      <c r="I138" s="180"/>
      <c r="J138" s="8">
        <f>ROUND($J$132*$I$138,2)</f>
        <v>0</v>
      </c>
      <c r="K138" s="27"/>
      <c r="L138" s="238"/>
      <c r="M138" s="238"/>
      <c r="N138" s="238"/>
      <c r="O138" s="238"/>
      <c r="P138" s="238"/>
      <c r="Q138" s="27"/>
      <c r="R138" s="6"/>
    </row>
    <row r="139" spans="2:18" x14ac:dyDescent="0.25">
      <c r="B139" s="150" t="s">
        <v>16</v>
      </c>
      <c r="C139" s="229" t="s">
        <v>143</v>
      </c>
      <c r="D139" s="229"/>
      <c r="E139" s="229"/>
      <c r="F139" s="229"/>
      <c r="G139" s="229"/>
      <c r="H139" s="229"/>
      <c r="I139" s="25">
        <f>SUM($I$133:$I$138)</f>
        <v>0</v>
      </c>
      <c r="J139" s="12">
        <f>ROUND(SUM($J$133:$J$138),2)</f>
        <v>0</v>
      </c>
      <c r="K139" s="27"/>
      <c r="L139" s="27"/>
      <c r="M139" s="27"/>
      <c r="N139" s="27"/>
      <c r="O139" s="27"/>
      <c r="P139" s="27"/>
      <c r="Q139" s="27"/>
      <c r="R139" s="6"/>
    </row>
    <row r="140" spans="2:18" s="77" customFormat="1" x14ac:dyDescent="0.25">
      <c r="B140" s="73"/>
      <c r="C140" s="73"/>
      <c r="D140" s="73"/>
      <c r="E140" s="73"/>
    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40" s="76"/>
      <c r="Q140" s="76"/>
    </row>
    <row r="141" spans="2:18" s="5" customFormat="1" x14ac:dyDescent="0.25">
      <c r="B141" s="230" t="s">
        <v>144</v>
      </c>
      <c r="C141" s="230"/>
      <c r="D141" s="230"/>
      <c r="E141" s="230"/>
      <c r="F141" s="230"/>
      <c r="G141" s="230"/>
      <c r="H141" s="230"/>
      <c r="I141" s="230"/>
      <c r="J141" s="230"/>
      <c r="K141" s="136"/>
      <c r="L141" s="137"/>
      <c r="M141" s="137"/>
      <c r="N141" s="137"/>
      <c r="O141" s="137"/>
      <c r="P141" s="137"/>
      <c r="Q141" s="137"/>
      <c r="R141" s="137"/>
    </row>
    <row r="142" spans="2:18" s="5" customFormat="1" x14ac:dyDescent="0.25">
      <c r="B142" s="134" t="s">
        <v>145</v>
      </c>
      <c r="C142" s="231" t="s">
        <v>126</v>
      </c>
      <c r="D142" s="231"/>
      <c r="E142" s="231"/>
      <c r="F142" s="231"/>
      <c r="G142" s="231"/>
      <c r="H142" s="231"/>
      <c r="I142" s="231"/>
      <c r="J142" s="50">
        <f>$J$127</f>
        <v>0</v>
      </c>
      <c r="K142" s="136"/>
      <c r="L142" s="137"/>
      <c r="M142" s="137"/>
      <c r="N142" s="137"/>
      <c r="O142" s="137"/>
      <c r="P142" s="137"/>
      <c r="Q142" s="137"/>
      <c r="R142" s="137"/>
    </row>
    <row r="143" spans="2:18" s="5" customFormat="1" x14ac:dyDescent="0.25">
      <c r="B143" s="134" t="s">
        <v>146</v>
      </c>
      <c r="C143" s="231" t="s">
        <v>128</v>
      </c>
      <c r="D143" s="231"/>
      <c r="E143" s="231"/>
      <c r="F143" s="231"/>
      <c r="G143" s="231"/>
      <c r="H143" s="231"/>
      <c r="I143" s="231"/>
      <c r="J143" s="50">
        <f>$J$129</f>
        <v>0</v>
      </c>
      <c r="K143" s="136"/>
      <c r="L143" s="137"/>
      <c r="M143" s="137"/>
      <c r="N143" s="137"/>
      <c r="O143" s="137"/>
      <c r="P143" s="137"/>
      <c r="Q143" s="137"/>
      <c r="R143" s="137"/>
    </row>
    <row r="144" spans="2:18" s="5" customFormat="1" x14ac:dyDescent="0.25">
      <c r="B144" s="134" t="s">
        <v>147</v>
      </c>
      <c r="C144" s="231" t="s">
        <v>148</v>
      </c>
      <c r="D144" s="231"/>
      <c r="E144" s="231"/>
      <c r="F144" s="231"/>
      <c r="G144" s="231"/>
      <c r="H144" s="231"/>
      <c r="I144" s="231"/>
      <c r="J144" s="50">
        <f>$J$139</f>
        <v>0</v>
      </c>
      <c r="K144" s="136"/>
      <c r="L144" s="137"/>
      <c r="M144" s="137"/>
      <c r="N144" s="137"/>
      <c r="O144" s="137"/>
      <c r="P144" s="137"/>
      <c r="Q144" s="137"/>
      <c r="R144" s="137"/>
    </row>
    <row r="145" spans="2:18" s="5" customFormat="1" x14ac:dyDescent="0.25">
      <c r="B145" s="232" t="s">
        <v>149</v>
      </c>
      <c r="C145" s="233"/>
      <c r="D145" s="233"/>
      <c r="E145" s="233"/>
      <c r="F145" s="233"/>
      <c r="G145" s="233"/>
      <c r="H145" s="233"/>
      <c r="I145" s="234"/>
      <c r="J145" s="56">
        <f>ROUND(SUM($J$142:$J$144),2)</f>
        <v>0</v>
      </c>
      <c r="K145" s="136"/>
      <c r="L145" s="137"/>
      <c r="M145" s="137"/>
      <c r="N145" s="137"/>
      <c r="O145" s="137"/>
      <c r="P145" s="137"/>
      <c r="Q145" s="137"/>
      <c r="R145" s="137"/>
    </row>
    <row r="146" spans="2:18" s="77" customFormat="1" x14ac:dyDescent="0.25">
      <c r="B146" s="73"/>
      <c r="C146" s="73"/>
      <c r="D146" s="73"/>
      <c r="E146" s="73"/>
      <c r="F146" s="73"/>
      <c r="G146" s="73"/>
      <c r="H146" s="73"/>
      <c r="I146" s="74"/>
      <c r="J146" s="75"/>
      <c r="K146" s="76"/>
      <c r="L146" s="76"/>
      <c r="M146" s="76"/>
      <c r="N146" s="76"/>
      <c r="O146" s="76"/>
      <c r="P146" s="76"/>
      <c r="Q146" s="76"/>
    </row>
    <row r="147" spans="2:18" x14ac:dyDescent="0.25">
      <c r="B147" s="224" t="s">
        <v>150</v>
      </c>
      <c r="C147" s="224"/>
      <c r="D147" s="224"/>
      <c r="E147" s="224"/>
      <c r="F147" s="224"/>
      <c r="G147" s="224"/>
      <c r="H147" s="224"/>
      <c r="I147" s="224"/>
      <c r="J147" s="224"/>
      <c r="K147" s="136"/>
      <c r="L147" s="26"/>
      <c r="M147" s="6"/>
      <c r="N147" s="6"/>
      <c r="O147" s="6"/>
      <c r="P147" s="6"/>
      <c r="Q147" s="6"/>
      <c r="R147" s="6"/>
    </row>
    <row r="148" spans="2:18" ht="12.75" customHeight="1" x14ac:dyDescent="0.25">
      <c r="B148" s="134"/>
      <c r="C148" s="225" t="s">
        <v>151</v>
      </c>
      <c r="D148" s="226"/>
      <c r="E148" s="226"/>
      <c r="F148" s="226"/>
      <c r="G148" s="226"/>
      <c r="H148" s="226"/>
      <c r="I148" s="227"/>
      <c r="J148" s="50" t="s">
        <v>26</v>
      </c>
      <c r="K148" s="136"/>
      <c r="L148" s="137"/>
      <c r="M148" s="6"/>
      <c r="N148" s="6"/>
      <c r="O148" s="6"/>
      <c r="P148" s="6"/>
      <c r="Q148" s="6"/>
      <c r="R148" s="6"/>
    </row>
    <row r="149" spans="2:18" ht="12.75" customHeight="1" x14ac:dyDescent="0.25">
      <c r="B149" s="92" t="s">
        <v>7</v>
      </c>
      <c r="C149" s="228" t="s">
        <v>24</v>
      </c>
      <c r="D149" s="228"/>
      <c r="E149" s="228"/>
      <c r="F149" s="228"/>
      <c r="G149" s="228"/>
      <c r="H149" s="228"/>
      <c r="I149" s="228"/>
      <c r="J149" s="29">
        <f>$J$32</f>
        <v>0</v>
      </c>
      <c r="K149" s="136"/>
      <c r="L149" s="137"/>
      <c r="M149" s="6"/>
      <c r="N149" s="6"/>
      <c r="O149" s="6"/>
      <c r="P149" s="6"/>
      <c r="Q149" s="6"/>
      <c r="R149" s="6"/>
    </row>
    <row r="150" spans="2:18" x14ac:dyDescent="0.25">
      <c r="B150" s="93" t="s">
        <v>9</v>
      </c>
      <c r="C150" s="221" t="s">
        <v>36</v>
      </c>
      <c r="D150" s="221"/>
      <c r="E150" s="221"/>
      <c r="F150" s="221"/>
      <c r="G150" s="221"/>
      <c r="H150" s="221"/>
      <c r="I150" s="221"/>
      <c r="J150" s="29">
        <f>$J$73</f>
        <v>0</v>
      </c>
      <c r="K150" s="136"/>
      <c r="L150" s="137"/>
      <c r="M150" s="6"/>
      <c r="N150" s="6"/>
      <c r="O150" s="6"/>
      <c r="P150" s="6"/>
      <c r="Q150" s="6"/>
      <c r="R150" s="6"/>
    </row>
    <row r="151" spans="2:18" x14ac:dyDescent="0.25">
      <c r="B151" s="94" t="s">
        <v>11</v>
      </c>
      <c r="C151" s="221" t="s">
        <v>81</v>
      </c>
      <c r="D151" s="221"/>
      <c r="E151" s="221"/>
      <c r="F151" s="221"/>
      <c r="G151" s="221"/>
      <c r="H151" s="221"/>
      <c r="I151" s="221"/>
      <c r="J151" s="29">
        <f>$J$87</f>
        <v>0</v>
      </c>
      <c r="K151" s="136"/>
      <c r="L151" s="137"/>
      <c r="M151" s="6"/>
      <c r="N151" s="6"/>
      <c r="O151" s="6"/>
      <c r="P151" s="6"/>
      <c r="Q151" s="6"/>
      <c r="R151" s="6"/>
    </row>
    <row r="152" spans="2:18" x14ac:dyDescent="0.25">
      <c r="B152" s="95" t="s">
        <v>13</v>
      </c>
      <c r="C152" s="221" t="s">
        <v>95</v>
      </c>
      <c r="D152" s="221"/>
      <c r="E152" s="221"/>
      <c r="F152" s="221"/>
      <c r="G152" s="221"/>
      <c r="H152" s="221"/>
      <c r="I152" s="221"/>
      <c r="J152" s="29">
        <f>$J$114</f>
        <v>0</v>
      </c>
      <c r="K152" s="136"/>
      <c r="L152" s="137"/>
      <c r="M152" s="6"/>
      <c r="N152" s="6"/>
      <c r="O152" s="6"/>
      <c r="P152" s="6"/>
      <c r="Q152" s="6"/>
      <c r="R152" s="6"/>
    </row>
    <row r="153" spans="2:18" x14ac:dyDescent="0.25">
      <c r="B153" s="96" t="s">
        <v>15</v>
      </c>
      <c r="C153" s="221" t="s">
        <v>118</v>
      </c>
      <c r="D153" s="221"/>
      <c r="E153" s="221"/>
      <c r="F153" s="221"/>
      <c r="G153" s="221"/>
      <c r="H153" s="221"/>
      <c r="I153" s="221"/>
      <c r="J153" s="29">
        <f>J$123</f>
        <v>0</v>
      </c>
      <c r="K153" s="136"/>
      <c r="L153" s="137"/>
      <c r="M153" s="6"/>
      <c r="N153" s="6"/>
      <c r="O153" s="6"/>
      <c r="P153" s="6"/>
      <c r="Q153" s="6"/>
      <c r="R153" s="6"/>
    </row>
    <row r="154" spans="2:18" x14ac:dyDescent="0.25">
      <c r="B154" s="7"/>
      <c r="C154" s="222" t="s">
        <v>152</v>
      </c>
      <c r="D154" s="222"/>
      <c r="E154" s="222"/>
      <c r="F154" s="222"/>
      <c r="G154" s="222"/>
      <c r="H154" s="222"/>
      <c r="I154" s="222"/>
      <c r="J154" s="30">
        <f>SUM($J$149:$J$153)</f>
        <v>0</v>
      </c>
      <c r="K154" s="136"/>
      <c r="L154" s="137"/>
      <c r="M154" s="6"/>
      <c r="N154" s="6"/>
      <c r="O154" s="6"/>
      <c r="P154" s="6"/>
      <c r="Q154" s="6"/>
      <c r="R154" s="6"/>
    </row>
    <row r="155" spans="2:18" x14ac:dyDescent="0.25">
      <c r="B155" s="97" t="s">
        <v>16</v>
      </c>
      <c r="C155" s="221" t="s">
        <v>123</v>
      </c>
      <c r="D155" s="221"/>
      <c r="E155" s="221"/>
      <c r="F155" s="221"/>
      <c r="G155" s="221"/>
      <c r="H155" s="221"/>
      <c r="I155" s="221"/>
      <c r="J155" s="29">
        <f>$J$145</f>
        <v>0</v>
      </c>
      <c r="K155" s="136"/>
      <c r="L155" s="137"/>
      <c r="M155" s="6"/>
      <c r="N155" s="6"/>
      <c r="O155" s="6"/>
      <c r="P155" s="6"/>
      <c r="Q155" s="6"/>
      <c r="R155" s="6"/>
    </row>
    <row r="156" spans="2:18" x14ac:dyDescent="0.25">
      <c r="B156" s="34"/>
      <c r="C156" s="144"/>
      <c r="D156" s="144"/>
      <c r="E156" s="144"/>
      <c r="F156" s="144"/>
      <c r="G156" s="144"/>
      <c r="H156" s="144"/>
      <c r="I156" s="144"/>
      <c r="J156" s="35"/>
      <c r="K156" s="136"/>
      <c r="L156" s="137"/>
      <c r="M156" s="6"/>
      <c r="N156" s="6"/>
      <c r="O156" s="6"/>
      <c r="P156" s="6"/>
      <c r="Q156" s="6"/>
      <c r="R156" s="6"/>
    </row>
    <row r="157" spans="2:18" x14ac:dyDescent="0.25">
      <c r="B157" s="149"/>
      <c r="C157" s="223" t="s">
        <v>153</v>
      </c>
      <c r="D157" s="223"/>
      <c r="E157" s="223"/>
      <c r="F157" s="223"/>
      <c r="G157" s="223"/>
      <c r="H157" s="223"/>
      <c r="I157" s="223"/>
      <c r="J157" s="82">
        <f>SUM($J$154:$J$155)</f>
        <v>0</v>
      </c>
      <c r="K157" s="105"/>
      <c r="L157" s="106"/>
      <c r="M157" s="6"/>
      <c r="N157" s="6"/>
      <c r="O157" s="6"/>
      <c r="P157" s="6"/>
      <c r="Q157" s="6"/>
      <c r="R157" s="6"/>
    </row>
    <row r="158" spans="2:18" x14ac:dyDescent="0.25">
      <c r="B158" s="149"/>
      <c r="C158" s="211" t="s">
        <v>154</v>
      </c>
      <c r="D158" s="212"/>
      <c r="E158" s="212"/>
      <c r="F158" s="212"/>
      <c r="G158" s="212"/>
      <c r="H158" s="212"/>
      <c r="I158" s="213"/>
      <c r="J158" s="83">
        <v>1</v>
      </c>
      <c r="K158" s="137"/>
      <c r="L158" s="106"/>
      <c r="M158" s="6"/>
      <c r="N158" s="6"/>
      <c r="O158" s="6"/>
      <c r="P158" s="6"/>
      <c r="Q158" s="6"/>
      <c r="R158" s="6"/>
    </row>
    <row r="159" spans="2:18" x14ac:dyDescent="0.25">
      <c r="B159" s="149"/>
      <c r="C159" s="211" t="s">
        <v>155</v>
      </c>
      <c r="D159" s="212"/>
      <c r="E159" s="212"/>
      <c r="F159" s="212"/>
      <c r="G159" s="212"/>
      <c r="H159" s="212"/>
      <c r="I159" s="213"/>
      <c r="J159" s="110">
        <f>$J$158*$J$157</f>
        <v>0</v>
      </c>
      <c r="K159" s="137"/>
      <c r="L159" s="137"/>
      <c r="M159" s="6"/>
      <c r="N159" s="6"/>
      <c r="O159" s="6"/>
      <c r="P159" s="6"/>
      <c r="Q159" s="6"/>
      <c r="R159" s="6"/>
    </row>
    <row r="160" spans="2:18" x14ac:dyDescent="0.25">
      <c r="B160" s="149"/>
      <c r="C160" s="211" t="s">
        <v>156</v>
      </c>
      <c r="D160" s="212"/>
      <c r="E160" s="212"/>
      <c r="F160" s="212"/>
      <c r="G160" s="212"/>
      <c r="H160" s="212"/>
      <c r="I160" s="213"/>
      <c r="J160" s="83">
        <v>2</v>
      </c>
      <c r="K160" s="137"/>
      <c r="L160" s="137"/>
      <c r="M160" s="6"/>
      <c r="N160" s="6"/>
      <c r="O160" s="6"/>
      <c r="P160" s="6"/>
      <c r="Q160" s="6"/>
      <c r="R160" s="6"/>
    </row>
    <row r="161" spans="2:18" x14ac:dyDescent="0.25">
      <c r="B161" s="149"/>
      <c r="C161" s="211" t="str">
        <f>_xlfn.CONCAT("Custo Total Mensal com Mão-de-Obra para ",$I$20)</f>
        <v>Custo Total Mensal com Mão-de-Obra para Cientista de Dados (Pleno)</v>
      </c>
      <c r="D161" s="212"/>
      <c r="E161" s="212"/>
      <c r="F161" s="212"/>
      <c r="G161" s="212"/>
      <c r="H161" s="212"/>
      <c r="I161" s="213"/>
      <c r="J161" s="82">
        <f>$J$159*$J$160</f>
        <v>0</v>
      </c>
      <c r="K161" s="137"/>
      <c r="L161" s="137"/>
      <c r="M161" s="6"/>
      <c r="N161" s="6"/>
      <c r="O161" s="6"/>
      <c r="P161" s="6"/>
      <c r="Q161" s="6"/>
      <c r="R161" s="6"/>
    </row>
    <row r="162" spans="2:18" x14ac:dyDescent="0.25">
      <c r="B162" s="33"/>
      <c r="C162" s="33"/>
      <c r="D162" s="33"/>
      <c r="E162" s="33"/>
      <c r="F162" s="33"/>
      <c r="G162" s="33"/>
      <c r="H162" s="33"/>
      <c r="I162" s="33"/>
      <c r="J162" s="81"/>
      <c r="K162" s="137"/>
      <c r="L162" s="137"/>
      <c r="M162" s="6"/>
      <c r="N162" s="6"/>
      <c r="O162" s="6"/>
      <c r="P162" s="6"/>
      <c r="Q162" s="6"/>
      <c r="R162" s="6"/>
    </row>
    <row r="163" spans="2:18" ht="15.75" x14ac:dyDescent="0.25">
      <c r="B163" s="214"/>
      <c r="C163" s="214"/>
      <c r="D163" s="214"/>
      <c r="E163" s="214"/>
      <c r="F163" s="214"/>
      <c r="G163" s="21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2:18" ht="24.75" customHeight="1" x14ac:dyDescent="0.25">
      <c r="B164" s="215" t="s">
        <v>157</v>
      </c>
      <c r="C164" s="216"/>
      <c r="D164" s="216"/>
      <c r="E164" s="216"/>
      <c r="F164" s="216"/>
      <c r="G164" s="217"/>
      <c r="H164" s="218">
        <f>$J$161*12</f>
        <v>0</v>
      </c>
      <c r="I164" s="219"/>
      <c r="J164" s="220"/>
      <c r="K164" s="6"/>
      <c r="L164" s="6"/>
      <c r="M164" s="6"/>
      <c r="N164" s="6"/>
      <c r="O164" s="6"/>
      <c r="P164" s="6"/>
      <c r="Q164" s="6"/>
      <c r="R164" s="6"/>
    </row>
    <row r="165" spans="2:18" ht="24.75" customHeight="1" x14ac:dyDescent="0.25">
      <c r="B165" s="215" t="s">
        <v>158</v>
      </c>
      <c r="C165" s="216"/>
      <c r="D165" s="216"/>
      <c r="E165" s="216"/>
      <c r="F165" s="216"/>
      <c r="G165" s="217"/>
      <c r="H165" s="218">
        <f>$J$161*$J$12</f>
        <v>0</v>
      </c>
      <c r="I165" s="219"/>
      <c r="J165" s="220"/>
      <c r="K165" s="6"/>
      <c r="L165" s="6"/>
      <c r="M165" s="6"/>
      <c r="N165" s="6"/>
      <c r="O165" s="6"/>
      <c r="P165" s="6"/>
      <c r="Q165" s="6"/>
      <c r="R165" s="6"/>
    </row>
    <row r="166" spans="2:18" x14ac:dyDescent="0.25">
      <c r="B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2:18" x14ac:dyDescent="0.25">
      <c r="B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2:18" x14ac:dyDescent="0.25">
      <c r="B168" s="6"/>
      <c r="F168" s="6"/>
      <c r="G168" s="6"/>
      <c r="H168" s="6"/>
      <c r="I168" s="6"/>
      <c r="J168" s="6"/>
      <c r="K168" s="136"/>
      <c r="L168" s="137"/>
      <c r="M168" s="137"/>
      <c r="N168" s="137"/>
      <c r="O168" s="137"/>
      <c r="P168" s="137"/>
      <c r="Q168" s="137"/>
      <c r="R168" s="137"/>
    </row>
  </sheetData>
  <mergeCells count="230">
    <mergeCell ref="L133:P138"/>
    <mergeCell ref="B164:G164"/>
    <mergeCell ref="B165:G165"/>
    <mergeCell ref="H164:J164"/>
    <mergeCell ref="H165:J165"/>
    <mergeCell ref="B2:J2"/>
    <mergeCell ref="B3:C3"/>
    <mergeCell ref="D3:J3"/>
    <mergeCell ref="B4:C4"/>
    <mergeCell ref="D4:J4"/>
    <mergeCell ref="B8:J8"/>
    <mergeCell ref="B5:C5"/>
    <mergeCell ref="D5:J5"/>
    <mergeCell ref="B6:C6"/>
    <mergeCell ref="D6:J6"/>
    <mergeCell ref="B15:J15"/>
    <mergeCell ref="B16:J16"/>
    <mergeCell ref="B17:J17"/>
    <mergeCell ref="C18:H18"/>
    <mergeCell ref="I18:J18"/>
    <mergeCell ref="C19:H19"/>
    <mergeCell ref="I19:J19"/>
    <mergeCell ref="C9:I9"/>
    <mergeCell ref="C10:I10"/>
    <mergeCell ref="C11:I11"/>
    <mergeCell ref="C12:I12"/>
    <mergeCell ref="C13:I13"/>
    <mergeCell ref="C14:I14"/>
    <mergeCell ref="C25:D25"/>
    <mergeCell ref="C26:D26"/>
    <mergeCell ref="C27:D27"/>
    <mergeCell ref="C28:D28"/>
    <mergeCell ref="C29:D29"/>
    <mergeCell ref="C30:E30"/>
    <mergeCell ref="C20:F20"/>
    <mergeCell ref="I20:J20"/>
    <mergeCell ref="C21:H21"/>
    <mergeCell ref="I21:J21"/>
    <mergeCell ref="B23:J23"/>
    <mergeCell ref="C24:I24"/>
    <mergeCell ref="C31:D31"/>
    <mergeCell ref="B32:I32"/>
    <mergeCell ref="B34:J34"/>
    <mergeCell ref="C35:H35"/>
    <mergeCell ref="B36:B37"/>
    <mergeCell ref="C36:H36"/>
    <mergeCell ref="I36:I37"/>
    <mergeCell ref="J36:J37"/>
    <mergeCell ref="C37:H37"/>
    <mergeCell ref="B41:H41"/>
    <mergeCell ref="B42:I42"/>
    <mergeCell ref="C44:H44"/>
    <mergeCell ref="C45:H45"/>
    <mergeCell ref="K45:L45"/>
    <mergeCell ref="C46:H46"/>
    <mergeCell ref="K46:L46"/>
    <mergeCell ref="B38:B39"/>
    <mergeCell ref="C38:H38"/>
    <mergeCell ref="I38:I39"/>
    <mergeCell ref="J38:J39"/>
    <mergeCell ref="C39:H39"/>
    <mergeCell ref="B40:I40"/>
    <mergeCell ref="C50:H50"/>
    <mergeCell ref="K50:L50"/>
    <mergeCell ref="C51:H51"/>
    <mergeCell ref="K51:L51"/>
    <mergeCell ref="C52:H52"/>
    <mergeCell ref="K52:L52"/>
    <mergeCell ref="B47:B48"/>
    <mergeCell ref="C47:F48"/>
    <mergeCell ref="I47:I48"/>
    <mergeCell ref="J47:J48"/>
    <mergeCell ref="K47:L48"/>
    <mergeCell ref="C49:H49"/>
    <mergeCell ref="K49:L49"/>
    <mergeCell ref="B58:B59"/>
    <mergeCell ref="C58:E58"/>
    <mergeCell ref="J58:J59"/>
    <mergeCell ref="K58:P59"/>
    <mergeCell ref="C59:E59"/>
    <mergeCell ref="B60:B61"/>
    <mergeCell ref="J60:J61"/>
    <mergeCell ref="K60:P61"/>
    <mergeCell ref="C53:H53"/>
    <mergeCell ref="K53:L53"/>
    <mergeCell ref="C54:H54"/>
    <mergeCell ref="K54:L54"/>
    <mergeCell ref="C55:H55"/>
    <mergeCell ref="C57:I57"/>
    <mergeCell ref="C65:I65"/>
    <mergeCell ref="K65:P65"/>
    <mergeCell ref="C67:I67"/>
    <mergeCell ref="B68:J68"/>
    <mergeCell ref="B69:J69"/>
    <mergeCell ref="C70:I70"/>
    <mergeCell ref="C62:I62"/>
    <mergeCell ref="K62:P62"/>
    <mergeCell ref="C63:I63"/>
    <mergeCell ref="K63:P63"/>
    <mergeCell ref="C64:I64"/>
    <mergeCell ref="K64:P64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7:H87"/>
    <mergeCell ref="B89:J89"/>
    <mergeCell ref="C90:I90"/>
    <mergeCell ref="B91:B92"/>
    <mergeCell ref="C91:I91"/>
    <mergeCell ref="J91:J9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95:B96"/>
    <mergeCell ref="C95:F95"/>
    <mergeCell ref="I95:I96"/>
    <mergeCell ref="J95:J96"/>
    <mergeCell ref="K95:P95"/>
    <mergeCell ref="C96:F96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C105:I105"/>
    <mergeCell ref="C106:H106"/>
    <mergeCell ref="B107:I107"/>
    <mergeCell ref="B109:J109"/>
    <mergeCell ref="C110:I110"/>
    <mergeCell ref="C111:I111"/>
    <mergeCell ref="B101:B102"/>
    <mergeCell ref="C101:H101"/>
    <mergeCell ref="I101:I102"/>
    <mergeCell ref="J101:J102"/>
    <mergeCell ref="C102:H102"/>
    <mergeCell ref="B103:I103"/>
    <mergeCell ref="C119:I119"/>
    <mergeCell ref="C120:I120"/>
    <mergeCell ref="C122:I122"/>
    <mergeCell ref="B123:I123"/>
    <mergeCell ref="B124:J124"/>
    <mergeCell ref="B125:J125"/>
    <mergeCell ref="B112:I112"/>
    <mergeCell ref="B113:H113"/>
    <mergeCell ref="B114:I114"/>
    <mergeCell ref="B116:J116"/>
    <mergeCell ref="C117:I117"/>
    <mergeCell ref="C118:I118"/>
    <mergeCell ref="C121:I121"/>
    <mergeCell ref="J129:J130"/>
    <mergeCell ref="C130:G130"/>
    <mergeCell ref="C126:G126"/>
    <mergeCell ref="B127:B128"/>
    <mergeCell ref="C127:G127"/>
    <mergeCell ref="H127:H128"/>
    <mergeCell ref="I127:I128"/>
    <mergeCell ref="J127:J128"/>
    <mergeCell ref="C128:G128"/>
    <mergeCell ref="B131:I131"/>
    <mergeCell ref="B132:I132"/>
    <mergeCell ref="C133:H133"/>
    <mergeCell ref="C134:H134"/>
    <mergeCell ref="C135:H135"/>
    <mergeCell ref="C136:H136"/>
    <mergeCell ref="B129:B130"/>
    <mergeCell ref="C129:G129"/>
    <mergeCell ref="H129:H130"/>
    <mergeCell ref="I129:I130"/>
    <mergeCell ref="C159:I159"/>
    <mergeCell ref="C160:I160"/>
    <mergeCell ref="C161:I161"/>
    <mergeCell ref="B163:G163"/>
    <mergeCell ref="C151:I151"/>
    <mergeCell ref="C152:I152"/>
    <mergeCell ref="C153:I153"/>
    <mergeCell ref="C154:I154"/>
    <mergeCell ref="C155:I155"/>
    <mergeCell ref="C157:I157"/>
    <mergeCell ref="C144:I144"/>
    <mergeCell ref="B145:I145"/>
    <mergeCell ref="B147:J147"/>
    <mergeCell ref="C148:I148"/>
    <mergeCell ref="C149:I149"/>
    <mergeCell ref="C150:I150"/>
    <mergeCell ref="C137:H137"/>
    <mergeCell ref="C138:H138"/>
    <mergeCell ref="C158:I158"/>
    <mergeCell ref="C139:H139"/>
    <mergeCell ref="B141:J141"/>
    <mergeCell ref="C142:I142"/>
    <mergeCell ref="C143:I143"/>
  </mergeCells>
  <dataValidations count="2">
    <dataValidation type="list" sqref="I18:J18" xr:uid="{00000000-0002-0000-0000-000000000000}">
      <formula1>"44 Horas Semanais, 40 Horas Semanais, 12x36 Noturno, 12x36 Diurno"</formula1>
    </dataValidation>
    <dataValidation type="list" allowBlank="1" showInputMessage="1" showErrorMessage="1" sqref="J14" xr:uid="{00000000-0002-0000-0000-000001000000}">
      <formula1>"LUCRO REAL, LUCRO PRESUMIDO, SIMPLES"</formula1>
    </dataValidation>
  </dataValidations>
  <pageMargins left="0.51181102362204722" right="0.51181102362204722" top="1.1811023622047245" bottom="0.78740157480314965" header="0.51181102362204722" footer="0.31496062992125984"/>
  <pageSetup paperSize="9" scale="86" fitToHeight="0" orientation="portrait" r:id="rId1"/>
  <ignoredErrors>
    <ignoredError sqref="I83" evalErro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D192-30E4-4A82-82FF-BDF4C744E653}">
  <sheetPr>
    <pageSetUpPr fitToPage="1"/>
  </sheetPr>
  <dimension ref="B1:XEN168"/>
  <sheetViews>
    <sheetView showGridLines="0" topLeftCell="A127" zoomScaleNormal="100" workbookViewId="0">
      <selection activeCell="J160" sqref="J160"/>
    </sheetView>
  </sheetViews>
  <sheetFormatPr defaultColWidth="9.140625" defaultRowHeight="12.75" x14ac:dyDescent="0.25"/>
  <cols>
    <col min="1" max="1" width="1.7109375" style="6" customWidth="1"/>
    <col min="2" max="2" width="3.42578125" style="31" bestFit="1" customWidth="1"/>
    <col min="3" max="3" width="16.7109375" style="6" customWidth="1"/>
    <col min="4" max="4" width="14.140625" style="6" customWidth="1"/>
    <col min="5" max="5" width="11.85546875" style="6" customWidth="1"/>
    <col min="6" max="6" width="7.5703125" style="31" bestFit="1" customWidth="1"/>
    <col min="7" max="7" width="11.5703125" style="31" bestFit="1" customWidth="1"/>
    <col min="8" max="8" width="12.42578125" style="31" bestFit="1" customWidth="1"/>
    <col min="9" max="9" width="14.140625" style="31" customWidth="1"/>
    <col min="10" max="10" width="14.7109375" style="32" customWidth="1"/>
    <col min="11" max="11" width="9.28515625" style="164" customWidth="1"/>
    <col min="12" max="12" width="13.28515625" style="165" bestFit="1" customWidth="1"/>
    <col min="13" max="13" width="11.85546875" style="165" bestFit="1" customWidth="1"/>
    <col min="14" max="14" width="11.42578125" style="165" bestFit="1" customWidth="1"/>
    <col min="15" max="17" width="9.140625" style="165"/>
    <col min="18" max="18" width="10" style="165" bestFit="1" customWidth="1"/>
    <col min="19" max="19" width="10" style="6" bestFit="1" customWidth="1"/>
    <col min="20" max="16384" width="9.140625" style="6"/>
  </cols>
  <sheetData>
    <row r="1" spans="2:13 16368:16368" ht="9" customHeight="1" x14ac:dyDescent="0.25">
      <c r="XEN1" s="98" t="s">
        <v>0</v>
      </c>
    </row>
    <row r="2" spans="2:13 16368:16368" x14ac:dyDescent="0.25">
      <c r="B2" s="368" t="s">
        <v>1</v>
      </c>
      <c r="C2" s="368"/>
      <c r="D2" s="368"/>
      <c r="E2" s="368"/>
      <c r="F2" s="368"/>
      <c r="G2" s="368"/>
      <c r="H2" s="368"/>
      <c r="I2" s="368"/>
      <c r="J2" s="368"/>
    </row>
    <row r="3" spans="2:13 16368:16368" x14ac:dyDescent="0.25">
      <c r="B3" s="222" t="s">
        <v>2</v>
      </c>
      <c r="C3" s="222"/>
      <c r="D3" s="375" t="s">
        <v>170</v>
      </c>
      <c r="E3" s="373"/>
      <c r="F3" s="373"/>
      <c r="G3" s="373"/>
      <c r="H3" s="373"/>
      <c r="I3" s="373"/>
      <c r="J3" s="374"/>
    </row>
    <row r="4" spans="2:13 16368:16368" x14ac:dyDescent="0.25">
      <c r="B4" s="222" t="s">
        <v>3</v>
      </c>
      <c r="C4" s="222"/>
      <c r="D4" s="372"/>
      <c r="E4" s="373"/>
      <c r="F4" s="373"/>
      <c r="G4" s="373"/>
      <c r="H4" s="373"/>
      <c r="I4" s="373"/>
      <c r="J4" s="374"/>
    </row>
    <row r="5" spans="2:13 16368:16368" x14ac:dyDescent="0.25">
      <c r="B5" s="222" t="s">
        <v>4</v>
      </c>
      <c r="C5" s="222"/>
      <c r="D5" s="372"/>
      <c r="E5" s="373"/>
      <c r="F5" s="373"/>
      <c r="G5" s="373"/>
      <c r="H5" s="373"/>
      <c r="I5" s="373"/>
      <c r="J5" s="374"/>
    </row>
    <row r="6" spans="2:13 16368:16368" x14ac:dyDescent="0.25">
      <c r="B6" s="222" t="s">
        <v>5</v>
      </c>
      <c r="C6" s="222"/>
      <c r="D6" s="372"/>
      <c r="E6" s="373"/>
      <c r="F6" s="373"/>
      <c r="G6" s="373"/>
      <c r="H6" s="373"/>
      <c r="I6" s="373"/>
      <c r="J6" s="374"/>
    </row>
    <row r="7" spans="2:13 16368:16368" x14ac:dyDescent="0.25">
      <c r="B7" s="88"/>
      <c r="C7" s="88"/>
      <c r="D7" s="89"/>
      <c r="E7" s="77"/>
      <c r="F7" s="77"/>
      <c r="G7" s="77"/>
      <c r="H7" s="77"/>
      <c r="I7" s="77"/>
      <c r="J7" s="77"/>
    </row>
    <row r="8" spans="2:13 16368:16368" x14ac:dyDescent="0.25">
      <c r="B8" s="368" t="s">
        <v>6</v>
      </c>
      <c r="C8" s="368"/>
      <c r="D8" s="368"/>
      <c r="E8" s="368"/>
      <c r="F8" s="368"/>
      <c r="G8" s="368"/>
      <c r="H8" s="368"/>
      <c r="I8" s="368"/>
      <c r="J8" s="368"/>
    </row>
    <row r="9" spans="2:13 16368:16368" ht="12.75" customHeight="1" x14ac:dyDescent="0.25">
      <c r="B9" s="91" t="s">
        <v>7</v>
      </c>
      <c r="C9" s="228" t="s">
        <v>8</v>
      </c>
      <c r="D9" s="228"/>
      <c r="E9" s="228"/>
      <c r="F9" s="228"/>
      <c r="G9" s="228"/>
      <c r="H9" s="228"/>
      <c r="I9" s="228"/>
      <c r="J9" s="67"/>
    </row>
    <row r="10" spans="2:13 16368:16368" x14ac:dyDescent="0.25">
      <c r="B10" s="91" t="s">
        <v>9</v>
      </c>
      <c r="C10" s="228" t="s">
        <v>10</v>
      </c>
      <c r="D10" s="228"/>
      <c r="E10" s="228"/>
      <c r="F10" s="228"/>
      <c r="G10" s="228"/>
      <c r="H10" s="228"/>
      <c r="I10" s="228"/>
      <c r="J10" s="68"/>
    </row>
    <row r="11" spans="2:13 16368:16368" ht="12.75" customHeight="1" x14ac:dyDescent="0.25">
      <c r="B11" s="91" t="s">
        <v>11</v>
      </c>
      <c r="C11" s="228" t="s">
        <v>12</v>
      </c>
      <c r="D11" s="228"/>
      <c r="E11" s="228"/>
      <c r="F11" s="228"/>
      <c r="G11" s="228"/>
      <c r="H11" s="228"/>
      <c r="I11" s="228"/>
      <c r="J11" s="69"/>
    </row>
    <row r="12" spans="2:13 16368:16368" ht="12.75" customHeight="1" x14ac:dyDescent="0.25">
      <c r="B12" s="91" t="s">
        <v>13</v>
      </c>
      <c r="C12" s="228" t="s">
        <v>14</v>
      </c>
      <c r="D12" s="228"/>
      <c r="E12" s="228"/>
      <c r="F12" s="228"/>
      <c r="G12" s="228"/>
      <c r="H12" s="228"/>
      <c r="I12" s="228"/>
      <c r="J12" s="99">
        <v>20</v>
      </c>
    </row>
    <row r="13" spans="2:13 16368:16368" ht="12.75" customHeight="1" x14ac:dyDescent="0.25">
      <c r="B13" s="91" t="s">
        <v>15</v>
      </c>
      <c r="C13" s="366" t="s">
        <v>171</v>
      </c>
      <c r="D13" s="366"/>
      <c r="E13" s="366"/>
      <c r="F13" s="366"/>
      <c r="G13" s="366"/>
      <c r="H13" s="366"/>
      <c r="I13" s="366"/>
      <c r="J13" s="69"/>
    </row>
    <row r="14" spans="2:13 16368:16368" ht="12.75" customHeight="1" x14ac:dyDescent="0.25">
      <c r="B14" s="91" t="s">
        <v>16</v>
      </c>
      <c r="C14" s="366" t="s">
        <v>17</v>
      </c>
      <c r="D14" s="366"/>
      <c r="E14" s="366"/>
      <c r="F14" s="366"/>
      <c r="G14" s="366"/>
      <c r="H14" s="366"/>
      <c r="I14" s="366"/>
      <c r="J14" s="100" t="s">
        <v>176</v>
      </c>
      <c r="L14" s="6"/>
      <c r="M14" s="6"/>
    </row>
    <row r="15" spans="2:13 16368:16368" x14ac:dyDescent="0.25">
      <c r="B15" s="367"/>
      <c r="C15" s="367"/>
      <c r="D15" s="367"/>
      <c r="E15" s="367"/>
      <c r="F15" s="367"/>
      <c r="G15" s="367"/>
      <c r="H15" s="367"/>
      <c r="I15" s="367"/>
      <c r="J15" s="367"/>
      <c r="L15" s="107"/>
      <c r="M15" s="107"/>
    </row>
    <row r="16" spans="2:13 16368:16368" x14ac:dyDescent="0.25">
      <c r="B16" s="368" t="s">
        <v>18</v>
      </c>
      <c r="C16" s="368"/>
      <c r="D16" s="368"/>
      <c r="E16" s="368"/>
      <c r="F16" s="368"/>
      <c r="G16" s="368"/>
      <c r="H16" s="368"/>
      <c r="I16" s="368"/>
      <c r="J16" s="368"/>
      <c r="K16" s="165"/>
    </row>
    <row r="17" spans="2:18" x14ac:dyDescent="0.25">
      <c r="B17" s="369" t="s">
        <v>19</v>
      </c>
      <c r="C17" s="370"/>
      <c r="D17" s="370"/>
      <c r="E17" s="370"/>
      <c r="F17" s="370"/>
      <c r="G17" s="370"/>
      <c r="H17" s="370"/>
      <c r="I17" s="370"/>
      <c r="J17" s="371"/>
      <c r="K17" s="165"/>
    </row>
    <row r="18" spans="2:18" ht="12.75" customHeight="1" x14ac:dyDescent="0.25">
      <c r="B18" s="7">
        <v>1</v>
      </c>
      <c r="C18" s="244" t="s">
        <v>20</v>
      </c>
      <c r="D18" s="245"/>
      <c r="E18" s="245"/>
      <c r="F18" s="245"/>
      <c r="G18" s="245"/>
      <c r="H18" s="246"/>
      <c r="I18" s="360" t="s">
        <v>21</v>
      </c>
      <c r="J18" s="360"/>
      <c r="K18" s="165"/>
      <c r="L18" s="6"/>
    </row>
    <row r="19" spans="2:18" ht="12.75" customHeight="1" x14ac:dyDescent="0.25">
      <c r="B19" s="7">
        <v>2</v>
      </c>
      <c r="C19" s="361" t="s">
        <v>175</v>
      </c>
      <c r="D19" s="362"/>
      <c r="E19" s="362"/>
      <c r="F19" s="362"/>
      <c r="G19" s="362"/>
      <c r="H19" s="363"/>
      <c r="I19" s="364"/>
      <c r="J19" s="364"/>
      <c r="K19" s="165"/>
      <c r="L19" s="107"/>
      <c r="M19" s="6"/>
      <c r="N19" s="6"/>
      <c r="O19" s="6"/>
      <c r="P19" s="6"/>
      <c r="Q19" s="6"/>
      <c r="R19" s="6"/>
    </row>
    <row r="20" spans="2:18" ht="12.75" customHeight="1" x14ac:dyDescent="0.25">
      <c r="B20" s="7">
        <v>3</v>
      </c>
      <c r="C20" s="244" t="s">
        <v>22</v>
      </c>
      <c r="D20" s="245"/>
      <c r="E20" s="245"/>
      <c r="F20" s="246"/>
      <c r="G20" s="36" t="s">
        <v>23</v>
      </c>
      <c r="H20" s="152"/>
      <c r="I20" s="365" t="s">
        <v>179</v>
      </c>
      <c r="J20" s="365"/>
      <c r="K20" s="165"/>
      <c r="L20" s="6"/>
      <c r="M20" s="6"/>
      <c r="N20" s="6"/>
      <c r="O20" s="6"/>
      <c r="P20" s="6"/>
      <c r="Q20" s="6"/>
      <c r="R20" s="6"/>
    </row>
    <row r="21" spans="2:18" ht="12.75" customHeight="1" x14ac:dyDescent="0.25">
      <c r="B21" s="7">
        <v>4</v>
      </c>
      <c r="C21" s="244" t="s">
        <v>162</v>
      </c>
      <c r="D21" s="245"/>
      <c r="E21" s="245"/>
      <c r="F21" s="245"/>
      <c r="G21" s="245"/>
      <c r="H21" s="246"/>
      <c r="I21" s="357"/>
      <c r="J21" s="358"/>
      <c r="K21" s="165"/>
      <c r="L21" s="6"/>
      <c r="M21" s="6"/>
      <c r="N21" s="6"/>
      <c r="O21" s="6"/>
      <c r="P21" s="6"/>
      <c r="Q21" s="6"/>
      <c r="R21" s="6"/>
    </row>
    <row r="22" spans="2:18" ht="12.75" customHeight="1" x14ac:dyDescent="0.25">
      <c r="B22" s="38"/>
      <c r="C22" s="39"/>
      <c r="D22" s="39"/>
      <c r="E22" s="39"/>
      <c r="F22" s="39"/>
      <c r="G22" s="39"/>
      <c r="H22" s="39"/>
      <c r="I22" s="6"/>
      <c r="J22" s="165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359" t="s">
        <v>24</v>
      </c>
      <c r="C23" s="359"/>
      <c r="D23" s="359"/>
      <c r="E23" s="359"/>
      <c r="F23" s="359"/>
      <c r="G23" s="359"/>
      <c r="H23" s="359"/>
      <c r="I23" s="359"/>
      <c r="J23" s="359"/>
      <c r="K23" s="165"/>
      <c r="L23" s="6"/>
      <c r="M23" s="6"/>
      <c r="N23" s="6"/>
      <c r="O23" s="6"/>
      <c r="P23" s="6"/>
      <c r="Q23" s="6"/>
      <c r="R23" s="6"/>
    </row>
    <row r="24" spans="2:18" x14ac:dyDescent="0.25">
      <c r="B24" s="161">
        <v>1</v>
      </c>
      <c r="C24" s="359" t="s">
        <v>25</v>
      </c>
      <c r="D24" s="359"/>
      <c r="E24" s="359"/>
      <c r="F24" s="359"/>
      <c r="G24" s="359"/>
      <c r="H24" s="359"/>
      <c r="I24" s="359"/>
      <c r="J24" s="51" t="s">
        <v>26</v>
      </c>
      <c r="K24" s="165"/>
      <c r="L24" s="6"/>
      <c r="M24" s="6"/>
      <c r="N24" s="6"/>
      <c r="O24" s="6"/>
      <c r="P24" s="6"/>
      <c r="Q24" s="6"/>
      <c r="R24" s="6"/>
    </row>
    <row r="25" spans="2:18" x14ac:dyDescent="0.25">
      <c r="B25" s="7" t="s">
        <v>7</v>
      </c>
      <c r="C25" s="352" t="s">
        <v>27</v>
      </c>
      <c r="D25" s="353"/>
      <c r="E25" s="153"/>
      <c r="F25" s="153"/>
      <c r="G25" s="153"/>
      <c r="H25" s="153"/>
      <c r="I25" s="101"/>
      <c r="J25" s="181"/>
      <c r="K25" s="165"/>
      <c r="L25" s="6"/>
      <c r="M25" s="6"/>
      <c r="N25" s="6"/>
      <c r="O25" s="6"/>
      <c r="P25" s="6"/>
      <c r="Q25" s="6"/>
      <c r="R25" s="6"/>
    </row>
    <row r="26" spans="2:18" x14ac:dyDescent="0.25">
      <c r="B26" s="7" t="s">
        <v>9</v>
      </c>
      <c r="C26" s="239" t="s">
        <v>28</v>
      </c>
      <c r="D26" s="240"/>
      <c r="E26" s="155"/>
      <c r="F26" s="155"/>
      <c r="G26" s="155"/>
      <c r="H26" s="155"/>
      <c r="I26" s="43">
        <v>0</v>
      </c>
      <c r="J26" s="8">
        <f>ROUND($J$25*$I$26,2)</f>
        <v>0</v>
      </c>
      <c r="K26" s="165"/>
      <c r="L26" s="6"/>
      <c r="M26" s="6"/>
      <c r="N26" s="6"/>
      <c r="O26" s="6"/>
      <c r="P26" s="6"/>
      <c r="Q26" s="6"/>
      <c r="R26" s="6"/>
    </row>
    <row r="27" spans="2:18" x14ac:dyDescent="0.25">
      <c r="B27" s="7" t="s">
        <v>11</v>
      </c>
      <c r="C27" s="239" t="s">
        <v>29</v>
      </c>
      <c r="D27" s="240"/>
      <c r="E27" s="155"/>
      <c r="F27" s="155"/>
      <c r="G27" s="155"/>
      <c r="H27" s="155"/>
      <c r="I27" s="43">
        <v>0</v>
      </c>
      <c r="J27" s="8">
        <f>ROUND($J$25*$I$27,2)</f>
        <v>0</v>
      </c>
      <c r="K27" s="165"/>
      <c r="L27" s="6"/>
      <c r="M27" s="6"/>
      <c r="N27" s="6"/>
      <c r="O27" s="6"/>
      <c r="P27" s="6"/>
      <c r="Q27" s="6"/>
      <c r="R27" s="6"/>
    </row>
    <row r="28" spans="2:18" ht="18.75" customHeight="1" x14ac:dyDescent="0.25">
      <c r="B28" s="7" t="s">
        <v>13</v>
      </c>
      <c r="C28" s="350" t="s">
        <v>30</v>
      </c>
      <c r="D28" s="351"/>
      <c r="E28" s="155"/>
      <c r="F28" s="155"/>
      <c r="G28" s="155"/>
      <c r="H28" s="155"/>
      <c r="I28" s="166"/>
      <c r="J28" s="8">
        <v>0</v>
      </c>
      <c r="K28" s="165"/>
      <c r="L28" s="6"/>
      <c r="M28" s="6"/>
      <c r="N28" s="6"/>
      <c r="O28" s="6"/>
      <c r="P28" s="6"/>
      <c r="Q28" s="6"/>
      <c r="R28" s="6"/>
    </row>
    <row r="29" spans="2:18" x14ac:dyDescent="0.25">
      <c r="B29" s="7" t="s">
        <v>15</v>
      </c>
      <c r="C29" s="239" t="s">
        <v>31</v>
      </c>
      <c r="D29" s="240"/>
      <c r="E29" s="155"/>
      <c r="F29" s="155"/>
      <c r="G29" s="155"/>
      <c r="H29" s="155"/>
      <c r="I29" s="166"/>
      <c r="J29" s="8">
        <v>0</v>
      </c>
      <c r="K29" s="165"/>
      <c r="L29" s="6"/>
      <c r="M29" s="6"/>
      <c r="N29" s="6"/>
      <c r="O29" s="6"/>
      <c r="P29" s="6"/>
      <c r="Q29" s="6"/>
      <c r="R29" s="6"/>
    </row>
    <row r="30" spans="2:18" x14ac:dyDescent="0.25">
      <c r="B30" s="7" t="s">
        <v>16</v>
      </c>
      <c r="C30" s="352" t="s">
        <v>32</v>
      </c>
      <c r="D30" s="353"/>
      <c r="E30" s="353"/>
      <c r="F30" s="9"/>
      <c r="G30" s="10"/>
      <c r="H30" s="10"/>
      <c r="I30" s="179"/>
      <c r="J30" s="8">
        <v>0</v>
      </c>
      <c r="L30" s="6"/>
      <c r="M30" s="6"/>
      <c r="N30" s="6"/>
      <c r="O30" s="6"/>
      <c r="P30" s="6"/>
      <c r="Q30" s="6"/>
      <c r="R30" s="6"/>
    </row>
    <row r="31" spans="2:18" x14ac:dyDescent="0.25">
      <c r="B31" s="7" t="s">
        <v>33</v>
      </c>
      <c r="C31" s="239" t="s">
        <v>34</v>
      </c>
      <c r="D31" s="240"/>
      <c r="E31" s="155"/>
      <c r="F31" s="155"/>
      <c r="G31" s="155"/>
      <c r="H31" s="155"/>
      <c r="I31" s="166"/>
      <c r="J31" s="8">
        <v>0</v>
      </c>
      <c r="L31" s="6"/>
      <c r="M31" s="6"/>
      <c r="N31" s="6"/>
      <c r="O31" s="6"/>
      <c r="P31" s="6"/>
      <c r="Q31" s="6"/>
      <c r="R31" s="6"/>
    </row>
    <row r="32" spans="2:18" ht="15" customHeight="1" x14ac:dyDescent="0.25">
      <c r="B32" s="354" t="s">
        <v>35</v>
      </c>
      <c r="C32" s="355"/>
      <c r="D32" s="355"/>
      <c r="E32" s="355"/>
      <c r="F32" s="355"/>
      <c r="G32" s="355"/>
      <c r="H32" s="355"/>
      <c r="I32" s="356"/>
      <c r="J32" s="53">
        <f>ROUND(SUM(J25:J31),2)</f>
        <v>0</v>
      </c>
      <c r="L32" s="6"/>
      <c r="M32" s="6"/>
      <c r="N32" s="6"/>
      <c r="O32" s="6"/>
      <c r="P32" s="6"/>
      <c r="Q32" s="6"/>
      <c r="R32" s="6"/>
    </row>
    <row r="33" spans="2:18" x14ac:dyDescent="0.25">
      <c r="B33" s="6"/>
      <c r="F33" s="6"/>
      <c r="G33" s="6"/>
      <c r="H33" s="164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331" t="s">
        <v>36</v>
      </c>
      <c r="C34" s="331"/>
      <c r="D34" s="331"/>
      <c r="E34" s="331"/>
      <c r="F34" s="331"/>
      <c r="G34" s="331"/>
      <c r="H34" s="331"/>
      <c r="I34" s="331"/>
      <c r="J34" s="331"/>
      <c r="L34" s="6"/>
      <c r="M34" s="6"/>
      <c r="N34" s="6"/>
      <c r="O34" s="6"/>
      <c r="P34" s="6"/>
      <c r="Q34" s="6"/>
      <c r="R34" s="6"/>
    </row>
    <row r="35" spans="2:18" x14ac:dyDescent="0.25">
      <c r="B35" s="168" t="s">
        <v>37</v>
      </c>
      <c r="C35" s="331" t="s">
        <v>38</v>
      </c>
      <c r="D35" s="331"/>
      <c r="E35" s="331"/>
      <c r="F35" s="331"/>
      <c r="G35" s="331"/>
      <c r="H35" s="331"/>
      <c r="I35" s="168" t="s">
        <v>39</v>
      </c>
      <c r="J35" s="40" t="s">
        <v>26</v>
      </c>
      <c r="M35" s="6"/>
      <c r="N35" s="6"/>
      <c r="O35" s="6"/>
      <c r="P35" s="6"/>
      <c r="Q35" s="6"/>
      <c r="R35" s="6"/>
    </row>
    <row r="36" spans="2:18" x14ac:dyDescent="0.25">
      <c r="B36" s="242" t="s">
        <v>7</v>
      </c>
      <c r="C36" s="277" t="s">
        <v>40</v>
      </c>
      <c r="D36" s="278"/>
      <c r="E36" s="278"/>
      <c r="F36" s="278"/>
      <c r="G36" s="278"/>
      <c r="H36" s="279"/>
      <c r="I36" s="342">
        <f>1/12</f>
        <v>8.3333333333333329E-2</v>
      </c>
      <c r="J36" s="251">
        <f>ROUND($J$32*$I$36,2)</f>
        <v>0</v>
      </c>
      <c r="M36" s="6"/>
      <c r="N36" s="6"/>
      <c r="O36" s="6"/>
      <c r="P36" s="6"/>
      <c r="Q36" s="6"/>
      <c r="R36" s="6"/>
    </row>
    <row r="37" spans="2:18" x14ac:dyDescent="0.25">
      <c r="B37" s="243"/>
      <c r="C37" s="328" t="s">
        <v>41</v>
      </c>
      <c r="D37" s="283"/>
      <c r="E37" s="283"/>
      <c r="F37" s="283"/>
      <c r="G37" s="283"/>
      <c r="H37" s="284"/>
      <c r="I37" s="343"/>
      <c r="J37" s="252"/>
      <c r="L37" s="19"/>
      <c r="M37" s="6"/>
      <c r="N37" s="6"/>
      <c r="O37" s="6"/>
      <c r="P37" s="6"/>
      <c r="Q37" s="6"/>
      <c r="R37" s="6"/>
    </row>
    <row r="38" spans="2:18" ht="12.75" customHeight="1" x14ac:dyDescent="0.25">
      <c r="B38" s="242" t="s">
        <v>9</v>
      </c>
      <c r="C38" s="308" t="s">
        <v>42</v>
      </c>
      <c r="D38" s="309"/>
      <c r="E38" s="309"/>
      <c r="F38" s="309"/>
      <c r="G38" s="309"/>
      <c r="H38" s="310"/>
      <c r="I38" s="342">
        <v>0.121</v>
      </c>
      <c r="J38" s="251">
        <f>ROUND($J$32*$I$38,2)</f>
        <v>0</v>
      </c>
      <c r="M38" s="6"/>
      <c r="N38" s="6"/>
      <c r="O38" s="6"/>
      <c r="P38" s="6"/>
      <c r="Q38" s="6"/>
      <c r="R38" s="6"/>
    </row>
    <row r="39" spans="2:18" x14ac:dyDescent="0.25">
      <c r="B39" s="243"/>
      <c r="C39" s="347" t="s">
        <v>43</v>
      </c>
      <c r="D39" s="348"/>
      <c r="E39" s="348"/>
      <c r="F39" s="348"/>
      <c r="G39" s="348"/>
      <c r="H39" s="349"/>
      <c r="I39" s="343"/>
      <c r="J39" s="252"/>
      <c r="L39" s="19"/>
      <c r="M39" s="6"/>
      <c r="N39" s="6"/>
      <c r="O39" s="6"/>
      <c r="P39" s="6"/>
      <c r="Q39" s="6"/>
      <c r="R39" s="6"/>
    </row>
    <row r="40" spans="2:18" ht="15" customHeight="1" x14ac:dyDescent="0.25">
      <c r="B40" s="225" t="s">
        <v>44</v>
      </c>
      <c r="C40" s="226"/>
      <c r="D40" s="226"/>
      <c r="E40" s="226"/>
      <c r="F40" s="226"/>
      <c r="G40" s="226"/>
      <c r="H40" s="226"/>
      <c r="I40" s="227"/>
      <c r="J40" s="46">
        <f>ROUND(SUM(J36:J39),2)</f>
        <v>0</v>
      </c>
      <c r="M40" s="6"/>
      <c r="N40" s="6"/>
      <c r="O40" s="6"/>
      <c r="P40" s="6"/>
      <c r="Q40" s="6"/>
      <c r="R40" s="6"/>
    </row>
    <row r="41" spans="2:18" ht="13.5" customHeight="1" x14ac:dyDescent="0.25">
      <c r="B41" s="345" t="s">
        <v>45</v>
      </c>
      <c r="C41" s="346"/>
      <c r="D41" s="346"/>
      <c r="E41" s="346"/>
      <c r="F41" s="346"/>
      <c r="G41" s="346"/>
      <c r="H41" s="346"/>
      <c r="I41" s="79">
        <f>I55</f>
        <v>0.33800000000000002</v>
      </c>
      <c r="J41" s="37">
        <f>ROUND($J$40*$I$41,2)</f>
        <v>0</v>
      </c>
      <c r="K41" s="165"/>
      <c r="L41" s="6"/>
      <c r="M41" s="6"/>
      <c r="N41" s="6"/>
      <c r="O41" s="6"/>
      <c r="P41" s="6"/>
      <c r="Q41" s="6"/>
      <c r="R41" s="6"/>
    </row>
    <row r="42" spans="2:18" ht="12.75" customHeight="1" x14ac:dyDescent="0.25">
      <c r="B42" s="285" t="s">
        <v>46</v>
      </c>
      <c r="C42" s="286"/>
      <c r="D42" s="286"/>
      <c r="E42" s="286"/>
      <c r="F42" s="286"/>
      <c r="G42" s="286"/>
      <c r="H42" s="286"/>
      <c r="I42" s="286"/>
      <c r="J42" s="47">
        <f>ROUND($J$40+$J$41,2)</f>
        <v>0</v>
      </c>
      <c r="K42" s="165"/>
      <c r="L42" s="6"/>
      <c r="M42" s="6"/>
      <c r="N42" s="6"/>
      <c r="O42" s="6"/>
      <c r="P42" s="6"/>
      <c r="Q42" s="6"/>
      <c r="R42" s="6"/>
    </row>
    <row r="43" spans="2:18" x14ac:dyDescent="0.25">
      <c r="B43" s="33"/>
      <c r="C43" s="44"/>
      <c r="D43" s="44"/>
      <c r="E43" s="44"/>
      <c r="F43" s="44"/>
      <c r="G43" s="44"/>
      <c r="H43" s="44"/>
      <c r="I43" s="44"/>
      <c r="J43" s="45"/>
      <c r="M43" s="6"/>
      <c r="N43" s="6"/>
      <c r="O43" s="6"/>
      <c r="P43" s="6"/>
      <c r="Q43" s="6"/>
      <c r="R43" s="6"/>
    </row>
    <row r="44" spans="2:18" x14ac:dyDescent="0.25">
      <c r="B44" s="168" t="s">
        <v>47</v>
      </c>
      <c r="C44" s="331" t="s">
        <v>48</v>
      </c>
      <c r="D44" s="331"/>
      <c r="E44" s="331"/>
      <c r="F44" s="331"/>
      <c r="G44" s="331"/>
      <c r="H44" s="331"/>
      <c r="I44" s="168" t="s">
        <v>39</v>
      </c>
      <c r="J44" s="40" t="s">
        <v>26</v>
      </c>
      <c r="N44" s="6"/>
      <c r="O44" s="6"/>
      <c r="P44" s="6"/>
      <c r="Q44" s="6"/>
      <c r="R44" s="6"/>
    </row>
    <row r="45" spans="2:18" x14ac:dyDescent="0.25">
      <c r="B45" s="7" t="s">
        <v>7</v>
      </c>
      <c r="C45" s="221" t="s">
        <v>49</v>
      </c>
      <c r="D45" s="221"/>
      <c r="E45" s="221"/>
      <c r="F45" s="221"/>
      <c r="G45" s="221"/>
      <c r="H45" s="221"/>
      <c r="I45" s="15">
        <v>0.2</v>
      </c>
      <c r="J45" s="8">
        <f>ROUND($J$32*$I$45,2)</f>
        <v>0</v>
      </c>
      <c r="K45" s="290"/>
      <c r="L45" s="290"/>
      <c r="N45" s="6"/>
      <c r="O45" s="6"/>
      <c r="P45" s="6"/>
      <c r="Q45" s="6"/>
      <c r="R45" s="6"/>
    </row>
    <row r="46" spans="2:18" x14ac:dyDescent="0.25">
      <c r="B46" s="7" t="s">
        <v>9</v>
      </c>
      <c r="C46" s="221" t="s">
        <v>50</v>
      </c>
      <c r="D46" s="221"/>
      <c r="E46" s="221"/>
      <c r="F46" s="221"/>
      <c r="G46" s="221"/>
      <c r="H46" s="221"/>
      <c r="I46" s="15">
        <v>2.5000000000000001E-2</v>
      </c>
      <c r="J46" s="8">
        <f>ROUND($J$32*$I$46,2)</f>
        <v>0</v>
      </c>
      <c r="K46" s="290"/>
      <c r="L46" s="290"/>
      <c r="M46" s="164"/>
      <c r="N46" s="6"/>
      <c r="O46" s="6"/>
      <c r="P46" s="6"/>
      <c r="Q46" s="6"/>
      <c r="R46" s="6"/>
    </row>
    <row r="47" spans="2:18" ht="12.75" customHeight="1" x14ac:dyDescent="0.25">
      <c r="B47" s="337" t="s">
        <v>11</v>
      </c>
      <c r="C47" s="308" t="s">
        <v>51</v>
      </c>
      <c r="D47" s="309"/>
      <c r="E47" s="309"/>
      <c r="F47" s="310"/>
      <c r="G47" s="17" t="s">
        <v>52</v>
      </c>
      <c r="H47" s="17" t="s">
        <v>53</v>
      </c>
      <c r="I47" s="342">
        <f>$G$48*$H$48</f>
        <v>0</v>
      </c>
      <c r="J47" s="251">
        <f>ROUND($J$32*$I$47,2)</f>
        <v>0</v>
      </c>
      <c r="K47" s="344"/>
      <c r="L47" s="344"/>
      <c r="M47" s="164"/>
      <c r="N47" s="6"/>
      <c r="O47" s="6"/>
      <c r="P47" s="6"/>
      <c r="Q47" s="6"/>
      <c r="R47" s="6"/>
    </row>
    <row r="48" spans="2:18" x14ac:dyDescent="0.25">
      <c r="B48" s="338"/>
      <c r="C48" s="339"/>
      <c r="D48" s="340"/>
      <c r="E48" s="340"/>
      <c r="F48" s="341"/>
      <c r="G48" s="175"/>
      <c r="H48" s="78"/>
      <c r="I48" s="343"/>
      <c r="J48" s="252"/>
      <c r="K48" s="344"/>
      <c r="L48" s="344"/>
      <c r="M48" s="164"/>
      <c r="N48" s="6"/>
      <c r="O48" s="6"/>
      <c r="P48" s="6"/>
      <c r="Q48" s="6"/>
      <c r="R48" s="6"/>
    </row>
    <row r="49" spans="2:18" x14ac:dyDescent="0.25">
      <c r="B49" s="7" t="s">
        <v>13</v>
      </c>
      <c r="C49" s="221" t="s">
        <v>54</v>
      </c>
      <c r="D49" s="221"/>
      <c r="E49" s="221"/>
      <c r="F49" s="221"/>
      <c r="G49" s="221"/>
      <c r="H49" s="221"/>
      <c r="I49" s="15">
        <v>1.4999999999999999E-2</v>
      </c>
      <c r="J49" s="8">
        <f>ROUND($J$32*$I$49,2)</f>
        <v>0</v>
      </c>
      <c r="K49" s="290"/>
      <c r="L49" s="290"/>
      <c r="M49" s="164"/>
      <c r="N49" s="6"/>
      <c r="O49" s="6"/>
      <c r="P49" s="6"/>
      <c r="Q49" s="6"/>
      <c r="R49" s="6"/>
    </row>
    <row r="50" spans="2:18" x14ac:dyDescent="0.25">
      <c r="B50" s="7" t="s">
        <v>15</v>
      </c>
      <c r="C50" s="221" t="s">
        <v>55</v>
      </c>
      <c r="D50" s="221"/>
      <c r="E50" s="221"/>
      <c r="F50" s="221"/>
      <c r="G50" s="221"/>
      <c r="H50" s="221"/>
      <c r="I50" s="15">
        <v>0.01</v>
      </c>
      <c r="J50" s="8">
        <f>ROUND($J$32*$I$50,2)</f>
        <v>0</v>
      </c>
      <c r="K50" s="290"/>
      <c r="L50" s="290"/>
      <c r="M50" s="164"/>
      <c r="N50" s="6"/>
      <c r="O50" s="6"/>
      <c r="P50" s="6"/>
      <c r="Q50" s="6"/>
      <c r="R50" s="6"/>
    </row>
    <row r="51" spans="2:18" x14ac:dyDescent="0.25">
      <c r="B51" s="7" t="s">
        <v>16</v>
      </c>
      <c r="C51" s="221" t="s">
        <v>56</v>
      </c>
      <c r="D51" s="221"/>
      <c r="E51" s="221"/>
      <c r="F51" s="221"/>
      <c r="G51" s="221"/>
      <c r="H51" s="221"/>
      <c r="I51" s="15">
        <v>6.0000000000000001E-3</v>
      </c>
      <c r="J51" s="8">
        <f>ROUND($J$32*$I$51,2)</f>
        <v>0</v>
      </c>
      <c r="K51" s="290"/>
      <c r="L51" s="290"/>
      <c r="M51" s="164"/>
      <c r="N51" s="6"/>
      <c r="O51" s="6"/>
      <c r="P51" s="6"/>
      <c r="Q51" s="6"/>
      <c r="R51" s="6"/>
    </row>
    <row r="52" spans="2:18" x14ac:dyDescent="0.25">
      <c r="B52" s="7" t="s">
        <v>33</v>
      </c>
      <c r="C52" s="221" t="s">
        <v>57</v>
      </c>
      <c r="D52" s="221"/>
      <c r="E52" s="221"/>
      <c r="F52" s="221"/>
      <c r="G52" s="221"/>
      <c r="H52" s="221"/>
      <c r="I52" s="15">
        <v>2E-3</v>
      </c>
      <c r="J52" s="8">
        <f>ROUND($J$32*$I$52,2)</f>
        <v>0</v>
      </c>
      <c r="K52" s="290"/>
      <c r="L52" s="290"/>
      <c r="M52" s="16"/>
      <c r="N52" s="6"/>
      <c r="O52" s="6"/>
      <c r="P52" s="6"/>
      <c r="Q52" s="6"/>
      <c r="R52" s="6"/>
    </row>
    <row r="53" spans="2:18" x14ac:dyDescent="0.25">
      <c r="B53" s="7" t="s">
        <v>58</v>
      </c>
      <c r="C53" s="239" t="s">
        <v>59</v>
      </c>
      <c r="D53" s="240"/>
      <c r="E53" s="240"/>
      <c r="F53" s="240"/>
      <c r="G53" s="240"/>
      <c r="H53" s="241"/>
      <c r="I53" s="18">
        <v>0.08</v>
      </c>
      <c r="J53" s="8">
        <f>ROUND($J$32*$I$53,2)</f>
        <v>0</v>
      </c>
      <c r="K53" s="290"/>
      <c r="L53" s="290"/>
      <c r="M53" s="164"/>
      <c r="N53" s="6"/>
      <c r="O53" s="6"/>
      <c r="P53" s="6"/>
      <c r="Q53" s="6"/>
      <c r="R53" s="6"/>
    </row>
    <row r="54" spans="2:18" x14ac:dyDescent="0.25">
      <c r="B54" s="7" t="s">
        <v>60</v>
      </c>
      <c r="C54" s="239" t="s">
        <v>61</v>
      </c>
      <c r="D54" s="240"/>
      <c r="E54" s="240"/>
      <c r="F54" s="240"/>
      <c r="G54" s="240"/>
      <c r="H54" s="241"/>
      <c r="I54" s="15">
        <v>0</v>
      </c>
      <c r="J54" s="8">
        <f>ROUND($J$32*$I$54,2)</f>
        <v>0</v>
      </c>
      <c r="K54" s="290"/>
      <c r="L54" s="290"/>
      <c r="M54" s="164"/>
      <c r="N54" s="6"/>
      <c r="O54" s="6"/>
      <c r="P54" s="6"/>
      <c r="Q54" s="6"/>
      <c r="R54" s="6"/>
    </row>
    <row r="55" spans="2:18" x14ac:dyDescent="0.25">
      <c r="B55" s="162"/>
      <c r="C55" s="285" t="s">
        <v>46</v>
      </c>
      <c r="D55" s="286"/>
      <c r="E55" s="286"/>
      <c r="F55" s="286"/>
      <c r="G55" s="286"/>
      <c r="H55" s="287"/>
      <c r="I55" s="48">
        <f>SUM(I45:I54)</f>
        <v>0.33800000000000002</v>
      </c>
      <c r="J55" s="46">
        <f>ROUND(SUM($J$45:$J$54),2)</f>
        <v>0</v>
      </c>
      <c r="M55" s="6"/>
      <c r="N55" s="6"/>
      <c r="O55" s="6"/>
      <c r="P55" s="6"/>
      <c r="Q55" s="6"/>
      <c r="R55" s="6"/>
    </row>
    <row r="56" spans="2:18" x14ac:dyDescent="0.25">
      <c r="B56" s="6"/>
      <c r="F56" s="6"/>
      <c r="G56" s="6"/>
      <c r="H56" s="6"/>
      <c r="I56" s="6"/>
      <c r="J56" s="6"/>
      <c r="M56" s="6"/>
      <c r="N56" s="6"/>
      <c r="O56" s="6"/>
      <c r="P56" s="6"/>
      <c r="Q56" s="6"/>
      <c r="R56" s="6"/>
    </row>
    <row r="57" spans="2:18" x14ac:dyDescent="0.25">
      <c r="B57" s="156" t="s">
        <v>62</v>
      </c>
      <c r="C57" s="331" t="s">
        <v>63</v>
      </c>
      <c r="D57" s="331"/>
      <c r="E57" s="331"/>
      <c r="F57" s="331"/>
      <c r="G57" s="331"/>
      <c r="H57" s="331"/>
      <c r="I57" s="331"/>
      <c r="J57" s="40" t="s">
        <v>26</v>
      </c>
      <c r="L57" s="6"/>
      <c r="M57" s="6"/>
      <c r="N57" s="6"/>
      <c r="O57" s="6"/>
      <c r="P57" s="6"/>
      <c r="Q57" s="6"/>
      <c r="R57" s="6"/>
    </row>
    <row r="58" spans="2:18" x14ac:dyDescent="0.25">
      <c r="B58" s="242" t="s">
        <v>7</v>
      </c>
      <c r="C58" s="277" t="s">
        <v>64</v>
      </c>
      <c r="D58" s="278"/>
      <c r="E58" s="279"/>
      <c r="F58" s="91" t="s">
        <v>65</v>
      </c>
      <c r="G58" s="91" t="s">
        <v>66</v>
      </c>
      <c r="H58" s="91" t="s">
        <v>67</v>
      </c>
      <c r="I58" s="91" t="s">
        <v>68</v>
      </c>
      <c r="J58" s="332">
        <v>0</v>
      </c>
      <c r="K58" s="334"/>
      <c r="L58" s="334"/>
      <c r="M58" s="334"/>
      <c r="N58" s="334"/>
      <c r="O58" s="334"/>
      <c r="P58" s="334"/>
      <c r="Q58" s="6"/>
      <c r="R58" s="6"/>
    </row>
    <row r="59" spans="2:18" x14ac:dyDescent="0.25">
      <c r="B59" s="243"/>
      <c r="C59" s="328" t="s">
        <v>69</v>
      </c>
      <c r="D59" s="283"/>
      <c r="E59" s="284"/>
      <c r="F59" s="171"/>
      <c r="G59" s="41"/>
      <c r="H59" s="171"/>
      <c r="I59" s="80"/>
      <c r="J59" s="333"/>
      <c r="K59" s="334"/>
      <c r="L59" s="334"/>
      <c r="M59" s="334"/>
      <c r="N59" s="334"/>
      <c r="O59" s="334"/>
      <c r="P59" s="334"/>
      <c r="Q59" s="6"/>
      <c r="R59" s="6"/>
    </row>
    <row r="60" spans="2:18" x14ac:dyDescent="0.25">
      <c r="B60" s="242" t="s">
        <v>9</v>
      </c>
      <c r="C60" s="157" t="s">
        <v>70</v>
      </c>
      <c r="D60" s="158"/>
      <c r="E60" s="158"/>
      <c r="F60" s="158"/>
      <c r="G60" s="91" t="s">
        <v>66</v>
      </c>
      <c r="H60" s="91" t="s">
        <v>67</v>
      </c>
      <c r="I60" s="91" t="s">
        <v>68</v>
      </c>
      <c r="J60" s="335">
        <f>ROUND(((($G$61*(1-$I$61))*$H$61)),2)</f>
        <v>0</v>
      </c>
      <c r="K60" s="334"/>
      <c r="L60" s="334"/>
      <c r="M60" s="334"/>
      <c r="N60" s="334"/>
      <c r="O60" s="334"/>
      <c r="P60" s="334"/>
      <c r="Q60" s="6"/>
      <c r="R60" s="6"/>
    </row>
    <row r="61" spans="2:18" x14ac:dyDescent="0.25">
      <c r="B61" s="243"/>
      <c r="C61" s="159" t="s">
        <v>71</v>
      </c>
      <c r="D61" s="160"/>
      <c r="E61" s="160"/>
      <c r="F61" s="160"/>
      <c r="G61" s="41"/>
      <c r="H61" s="171">
        <v>22</v>
      </c>
      <c r="I61" s="42"/>
      <c r="J61" s="336"/>
      <c r="K61" s="334"/>
      <c r="L61" s="334"/>
      <c r="M61" s="334"/>
      <c r="N61" s="334"/>
      <c r="O61" s="334"/>
      <c r="P61" s="334"/>
      <c r="Q61" s="6"/>
      <c r="R61" s="6"/>
    </row>
    <row r="62" spans="2:18" x14ac:dyDescent="0.25">
      <c r="B62" s="7" t="s">
        <v>11</v>
      </c>
      <c r="C62" s="239" t="s">
        <v>72</v>
      </c>
      <c r="D62" s="240"/>
      <c r="E62" s="240"/>
      <c r="F62" s="240"/>
      <c r="G62" s="240"/>
      <c r="H62" s="240"/>
      <c r="I62" s="241"/>
      <c r="J62" s="8"/>
      <c r="K62" s="329"/>
      <c r="L62" s="330"/>
      <c r="M62" s="330"/>
      <c r="N62" s="330"/>
      <c r="O62" s="330"/>
      <c r="P62" s="330"/>
      <c r="Q62" s="6"/>
      <c r="R62" s="6"/>
    </row>
    <row r="63" spans="2:18" x14ac:dyDescent="0.25">
      <c r="B63" s="7" t="s">
        <v>13</v>
      </c>
      <c r="C63" s="239" t="s">
        <v>73</v>
      </c>
      <c r="D63" s="240"/>
      <c r="E63" s="240"/>
      <c r="F63" s="240"/>
      <c r="G63" s="240"/>
      <c r="H63" s="240"/>
      <c r="I63" s="241"/>
      <c r="J63" s="8">
        <v>0</v>
      </c>
      <c r="K63" s="329"/>
      <c r="L63" s="330"/>
      <c r="M63" s="330"/>
      <c r="N63" s="330"/>
      <c r="O63" s="330"/>
      <c r="P63" s="330"/>
      <c r="Q63" s="6"/>
      <c r="R63" s="6"/>
    </row>
    <row r="64" spans="2:18" x14ac:dyDescent="0.25">
      <c r="B64" s="7" t="s">
        <v>15</v>
      </c>
      <c r="C64" s="239" t="s">
        <v>74</v>
      </c>
      <c r="D64" s="240"/>
      <c r="E64" s="240"/>
      <c r="F64" s="240"/>
      <c r="G64" s="240"/>
      <c r="H64" s="240"/>
      <c r="I64" s="241"/>
      <c r="J64" s="8">
        <v>0</v>
      </c>
      <c r="K64" s="329"/>
      <c r="L64" s="330"/>
      <c r="M64" s="330"/>
      <c r="N64" s="330"/>
      <c r="O64" s="330"/>
      <c r="P64" s="330"/>
      <c r="Q64" s="6"/>
      <c r="R64" s="6"/>
    </row>
    <row r="65" spans="2:18" x14ac:dyDescent="0.25">
      <c r="B65" s="7" t="s">
        <v>16</v>
      </c>
      <c r="C65" s="239" t="s">
        <v>75</v>
      </c>
      <c r="D65" s="240"/>
      <c r="E65" s="240"/>
      <c r="F65" s="240"/>
      <c r="G65" s="240"/>
      <c r="H65" s="240"/>
      <c r="I65" s="241"/>
      <c r="J65" s="8">
        <v>0</v>
      </c>
      <c r="K65" s="329"/>
      <c r="L65" s="330"/>
      <c r="M65" s="330"/>
      <c r="N65" s="330"/>
      <c r="O65" s="330"/>
      <c r="P65" s="330"/>
      <c r="Q65" s="6"/>
      <c r="R65" s="6"/>
    </row>
    <row r="66" spans="2:18" x14ac:dyDescent="0.25">
      <c r="B66" s="7" t="s">
        <v>60</v>
      </c>
      <c r="C66" s="154" t="s">
        <v>34</v>
      </c>
      <c r="D66" s="155"/>
      <c r="E66" s="155"/>
      <c r="F66" s="155"/>
      <c r="G66" s="155"/>
      <c r="H66" s="155"/>
      <c r="I66" s="166"/>
      <c r="J66" s="8">
        <v>0</v>
      </c>
      <c r="K66" s="11"/>
      <c r="L66" s="167"/>
      <c r="M66" s="167"/>
      <c r="N66" s="167"/>
      <c r="O66" s="167"/>
      <c r="P66" s="167"/>
      <c r="Q66" s="6"/>
      <c r="R66" s="6"/>
    </row>
    <row r="67" spans="2:18" x14ac:dyDescent="0.25">
      <c r="B67" s="162"/>
      <c r="C67" s="285" t="s">
        <v>46</v>
      </c>
      <c r="D67" s="286"/>
      <c r="E67" s="286"/>
      <c r="F67" s="286"/>
      <c r="G67" s="286"/>
      <c r="H67" s="286"/>
      <c r="I67" s="287"/>
      <c r="J67" s="46">
        <f>ROUND(SUM($J$58:$J$66),2)</f>
        <v>0</v>
      </c>
      <c r="Q67" s="6"/>
      <c r="R67" s="6"/>
    </row>
    <row r="68" spans="2:18" s="165" customFormat="1" ht="11.25" x14ac:dyDescent="0.25">
      <c r="B68" s="268"/>
      <c r="C68" s="268"/>
      <c r="D68" s="268"/>
      <c r="E68" s="268"/>
      <c r="F68" s="268"/>
      <c r="G68" s="268"/>
      <c r="H68" s="268"/>
      <c r="I68" s="268"/>
      <c r="J68" s="268"/>
      <c r="K68" s="164"/>
    </row>
    <row r="69" spans="2:18" s="165" customFormat="1" x14ac:dyDescent="0.25">
      <c r="B69" s="331" t="s">
        <v>76</v>
      </c>
      <c r="C69" s="331"/>
      <c r="D69" s="331"/>
      <c r="E69" s="331"/>
      <c r="F69" s="331"/>
      <c r="G69" s="331"/>
      <c r="H69" s="331"/>
      <c r="I69" s="331"/>
      <c r="J69" s="331"/>
      <c r="K69" s="164"/>
    </row>
    <row r="70" spans="2:18" s="165" customFormat="1" x14ac:dyDescent="0.25">
      <c r="B70" s="162" t="s">
        <v>37</v>
      </c>
      <c r="C70" s="231" t="s">
        <v>77</v>
      </c>
      <c r="D70" s="231"/>
      <c r="E70" s="231"/>
      <c r="F70" s="231"/>
      <c r="G70" s="231"/>
      <c r="H70" s="231"/>
      <c r="I70" s="231"/>
      <c r="J70" s="50">
        <f>$J$42</f>
        <v>0</v>
      </c>
      <c r="K70" s="164"/>
    </row>
    <row r="71" spans="2:18" s="165" customFormat="1" x14ac:dyDescent="0.25">
      <c r="B71" s="162" t="s">
        <v>47</v>
      </c>
      <c r="C71" s="231" t="s">
        <v>78</v>
      </c>
      <c r="D71" s="231"/>
      <c r="E71" s="231"/>
      <c r="F71" s="231"/>
      <c r="G71" s="231"/>
      <c r="H71" s="231"/>
      <c r="I71" s="231"/>
      <c r="J71" s="50">
        <f>$J$55</f>
        <v>0</v>
      </c>
      <c r="K71" s="164"/>
    </row>
    <row r="72" spans="2:18" s="165" customFormat="1" x14ac:dyDescent="0.25">
      <c r="B72" s="162" t="s">
        <v>62</v>
      </c>
      <c r="C72" s="231" t="s">
        <v>79</v>
      </c>
      <c r="D72" s="231"/>
      <c r="E72" s="231"/>
      <c r="F72" s="231"/>
      <c r="G72" s="231"/>
      <c r="H72" s="231"/>
      <c r="I72" s="231"/>
      <c r="J72" s="50">
        <f>$J$67</f>
        <v>0</v>
      </c>
      <c r="K72" s="164"/>
    </row>
    <row r="73" spans="2:18" s="165" customFormat="1" x14ac:dyDescent="0.25">
      <c r="B73" s="322" t="s">
        <v>80</v>
      </c>
      <c r="C73" s="323"/>
      <c r="D73" s="323"/>
      <c r="E73" s="323"/>
      <c r="F73" s="323"/>
      <c r="G73" s="323"/>
      <c r="H73" s="323"/>
      <c r="I73" s="324"/>
      <c r="J73" s="40">
        <f>ROUND(SUM(J70:J72),2)</f>
        <v>0</v>
      </c>
      <c r="K73" s="164"/>
    </row>
    <row r="74" spans="2:18" s="165" customFormat="1" ht="11.25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164"/>
    </row>
    <row r="75" spans="2:18" x14ac:dyDescent="0.25">
      <c r="B75" s="325" t="s">
        <v>81</v>
      </c>
      <c r="C75" s="325"/>
      <c r="D75" s="325"/>
      <c r="E75" s="325"/>
      <c r="F75" s="325"/>
      <c r="G75" s="325"/>
      <c r="H75" s="325"/>
      <c r="I75" s="325"/>
      <c r="J75" s="325"/>
      <c r="Q75" s="6"/>
      <c r="R75" s="6"/>
    </row>
    <row r="76" spans="2:18" x14ac:dyDescent="0.25">
      <c r="B76" s="169" t="s">
        <v>82</v>
      </c>
      <c r="C76" s="325" t="s">
        <v>83</v>
      </c>
      <c r="D76" s="325"/>
      <c r="E76" s="325"/>
      <c r="F76" s="325"/>
      <c r="G76" s="325"/>
      <c r="H76" s="325"/>
      <c r="I76" s="325"/>
      <c r="J76" s="52" t="s">
        <v>26</v>
      </c>
      <c r="Q76" s="6"/>
      <c r="R76" s="6"/>
    </row>
    <row r="77" spans="2:18" x14ac:dyDescent="0.25">
      <c r="B77" s="242" t="s">
        <v>7</v>
      </c>
      <c r="C77" s="277" t="s">
        <v>84</v>
      </c>
      <c r="D77" s="278"/>
      <c r="E77" s="278"/>
      <c r="F77" s="278"/>
      <c r="G77" s="278"/>
      <c r="H77" s="279"/>
      <c r="I77" s="326"/>
      <c r="J77" s="251">
        <f>ROUND((($J$32/12)*$I$77),2)</f>
        <v>0</v>
      </c>
      <c r="K77" s="20"/>
      <c r="Q77" s="6"/>
      <c r="R77" s="6"/>
    </row>
    <row r="78" spans="2:18" x14ac:dyDescent="0.25">
      <c r="B78" s="243"/>
      <c r="C78" s="328" t="s">
        <v>85</v>
      </c>
      <c r="D78" s="283"/>
      <c r="E78" s="283"/>
      <c r="F78" s="283"/>
      <c r="G78" s="283"/>
      <c r="H78" s="284"/>
      <c r="I78" s="327"/>
      <c r="J78" s="252"/>
      <c r="K78" s="20"/>
      <c r="Q78" s="6"/>
      <c r="R78" s="6"/>
    </row>
    <row r="79" spans="2:18" ht="12.75" customHeight="1" x14ac:dyDescent="0.25">
      <c r="B79" s="242" t="s">
        <v>9</v>
      </c>
      <c r="C79" s="302" t="s">
        <v>86</v>
      </c>
      <c r="D79" s="303"/>
      <c r="E79" s="303"/>
      <c r="F79" s="303"/>
      <c r="G79" s="303"/>
      <c r="H79" s="304"/>
      <c r="I79" s="314" t="e">
        <f>+$J$79/$J$32</f>
        <v>#DIV/0!</v>
      </c>
      <c r="J79" s="251">
        <f>ROUND($J$77*8%,2)</f>
        <v>0</v>
      </c>
      <c r="Q79" s="6"/>
      <c r="R79" s="6"/>
    </row>
    <row r="80" spans="2:18" x14ac:dyDescent="0.25">
      <c r="B80" s="243"/>
      <c r="C80" s="315" t="s">
        <v>87</v>
      </c>
      <c r="D80" s="316"/>
      <c r="E80" s="316"/>
      <c r="F80" s="316"/>
      <c r="G80" s="316"/>
      <c r="H80" s="317"/>
      <c r="I80" s="281"/>
      <c r="J80" s="252"/>
      <c r="Q80" s="6"/>
      <c r="R80" s="6"/>
    </row>
    <row r="81" spans="2:18" ht="12.75" customHeight="1" x14ac:dyDescent="0.25">
      <c r="B81" s="242" t="s">
        <v>11</v>
      </c>
      <c r="C81" s="318" t="s">
        <v>88</v>
      </c>
      <c r="D81" s="318"/>
      <c r="E81" s="318"/>
      <c r="F81" s="318"/>
      <c r="G81" s="318"/>
      <c r="H81" s="318"/>
      <c r="I81" s="319">
        <f xml:space="preserve"> ((7 / 30) / 12)</f>
        <v>1.9444444444444445E-2</v>
      </c>
      <c r="J81" s="251">
        <f>ROUND((($J$32/30)*7)/12,2)</f>
        <v>0</v>
      </c>
      <c r="K81" s="20"/>
      <c r="Q81" s="6"/>
      <c r="R81" s="6"/>
    </row>
    <row r="82" spans="2:18" ht="12.75" customHeight="1" x14ac:dyDescent="0.25">
      <c r="B82" s="243"/>
      <c r="C82" s="321" t="s">
        <v>89</v>
      </c>
      <c r="D82" s="321"/>
      <c r="E82" s="321"/>
      <c r="F82" s="321"/>
      <c r="G82" s="321"/>
      <c r="H82" s="321"/>
      <c r="I82" s="320"/>
      <c r="J82" s="252"/>
      <c r="K82" s="115"/>
      <c r="L82" s="116"/>
      <c r="M82" s="19"/>
      <c r="N82" s="19"/>
      <c r="O82" s="19"/>
      <c r="Q82" s="6"/>
      <c r="R82" s="6"/>
    </row>
    <row r="83" spans="2:18" ht="12.75" customHeight="1" x14ac:dyDescent="0.25">
      <c r="B83" s="242" t="s">
        <v>13</v>
      </c>
      <c r="C83" s="302" t="s">
        <v>90</v>
      </c>
      <c r="D83" s="303"/>
      <c r="E83" s="303"/>
      <c r="F83" s="303"/>
      <c r="G83" s="303"/>
      <c r="H83" s="304"/>
      <c r="I83" s="280" t="e">
        <f>$J$83/$J$32</f>
        <v>#DIV/0!</v>
      </c>
      <c r="J83" s="251">
        <f>ROUND($J$81*$I$55,2)</f>
        <v>0</v>
      </c>
      <c r="K83" s="117"/>
      <c r="L83" s="118"/>
      <c r="O83" s="19"/>
      <c r="Q83" s="6"/>
      <c r="R83" s="6"/>
    </row>
    <row r="84" spans="2:18" x14ac:dyDescent="0.25">
      <c r="B84" s="243"/>
      <c r="C84" s="305" t="s">
        <v>91</v>
      </c>
      <c r="D84" s="306"/>
      <c r="E84" s="306"/>
      <c r="F84" s="306"/>
      <c r="G84" s="306"/>
      <c r="H84" s="307"/>
      <c r="I84" s="281"/>
      <c r="J84" s="252"/>
      <c r="K84" s="117"/>
      <c r="L84" s="119"/>
      <c r="Q84" s="6"/>
      <c r="R84" s="6"/>
    </row>
    <row r="85" spans="2:18" ht="12.75" customHeight="1" x14ac:dyDescent="0.25">
      <c r="B85" s="242" t="s">
        <v>15</v>
      </c>
      <c r="C85" s="308" t="s">
        <v>92</v>
      </c>
      <c r="D85" s="309"/>
      <c r="E85" s="309"/>
      <c r="F85" s="309"/>
      <c r="G85" s="309"/>
      <c r="H85" s="310"/>
      <c r="I85" s="280">
        <v>0.04</v>
      </c>
      <c r="J85" s="251">
        <f>ROUND((($J$32)*$I$85),2)</f>
        <v>0</v>
      </c>
      <c r="K85" s="117"/>
      <c r="L85" s="118"/>
      <c r="Q85" s="6"/>
      <c r="R85" s="6"/>
    </row>
    <row r="86" spans="2:18" x14ac:dyDescent="0.25">
      <c r="B86" s="243"/>
      <c r="C86" s="311" t="s">
        <v>93</v>
      </c>
      <c r="D86" s="312"/>
      <c r="E86" s="312"/>
      <c r="F86" s="312"/>
      <c r="G86" s="312"/>
      <c r="H86" s="313"/>
      <c r="I86" s="281"/>
      <c r="J86" s="252"/>
      <c r="K86" s="117"/>
      <c r="L86" s="119"/>
      <c r="Q86" s="6"/>
      <c r="R86" s="6"/>
    </row>
    <row r="87" spans="2:18" ht="15" customHeight="1" x14ac:dyDescent="0.25">
      <c r="B87" s="299" t="s">
        <v>94</v>
      </c>
      <c r="C87" s="300"/>
      <c r="D87" s="300"/>
      <c r="E87" s="300"/>
      <c r="F87" s="300"/>
      <c r="G87" s="300"/>
      <c r="H87" s="301"/>
      <c r="I87" s="54" t="e">
        <f>SUM(I77:I86)</f>
        <v>#DIV/0!</v>
      </c>
      <c r="J87" s="55">
        <f>SUM($J$77:$J$86)</f>
        <v>0</v>
      </c>
      <c r="K87" s="21"/>
      <c r="Q87" s="6"/>
      <c r="R87" s="6"/>
    </row>
    <row r="88" spans="2:18" s="165" customFormat="1" ht="11.25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164"/>
    </row>
    <row r="89" spans="2:18" x14ac:dyDescent="0.25">
      <c r="B89" s="269" t="s">
        <v>95</v>
      </c>
      <c r="C89" s="269"/>
      <c r="D89" s="269"/>
      <c r="E89" s="269"/>
      <c r="F89" s="269"/>
      <c r="G89" s="269"/>
      <c r="H89" s="269"/>
      <c r="I89" s="269"/>
      <c r="J89" s="269"/>
      <c r="K89" s="20"/>
      <c r="Q89" s="6"/>
      <c r="R89" s="6"/>
    </row>
    <row r="90" spans="2:18" ht="12.75" customHeight="1" x14ac:dyDescent="0.25">
      <c r="B90" s="174" t="s">
        <v>96</v>
      </c>
      <c r="C90" s="269" t="s">
        <v>97</v>
      </c>
      <c r="D90" s="269"/>
      <c r="E90" s="269"/>
      <c r="F90" s="269"/>
      <c r="G90" s="269"/>
      <c r="H90" s="269"/>
      <c r="I90" s="269"/>
      <c r="J90" s="70" t="s">
        <v>26</v>
      </c>
      <c r="K90" s="22"/>
      <c r="Q90" s="6"/>
      <c r="R90" s="6"/>
    </row>
    <row r="91" spans="2:18" x14ac:dyDescent="0.25">
      <c r="B91" s="242" t="s">
        <v>7</v>
      </c>
      <c r="C91" s="288" t="s">
        <v>98</v>
      </c>
      <c r="D91" s="289"/>
      <c r="E91" s="289"/>
      <c r="F91" s="289"/>
      <c r="G91" s="289"/>
      <c r="H91" s="289"/>
      <c r="I91" s="291"/>
      <c r="J91" s="251">
        <f>ROUND($J$38/12,2)</f>
        <v>0</v>
      </c>
      <c r="K91" s="290"/>
      <c r="L91" s="290"/>
      <c r="M91" s="290"/>
      <c r="N91" s="290"/>
      <c r="O91" s="290"/>
      <c r="P91" s="290"/>
      <c r="Q91" s="6"/>
      <c r="R91" s="6"/>
    </row>
    <row r="92" spans="2:18" x14ac:dyDescent="0.25">
      <c r="B92" s="243"/>
      <c r="C92" s="292" t="s">
        <v>99</v>
      </c>
      <c r="D92" s="293"/>
      <c r="E92" s="293"/>
      <c r="F92" s="293"/>
      <c r="G92" s="293"/>
      <c r="H92" s="293"/>
      <c r="I92" s="294"/>
      <c r="J92" s="252"/>
      <c r="L92" s="164"/>
      <c r="M92" s="164"/>
      <c r="N92" s="164"/>
      <c r="O92" s="164"/>
      <c r="P92" s="23"/>
      <c r="Q92" s="14"/>
      <c r="R92" s="6"/>
    </row>
    <row r="93" spans="2:18" ht="12.75" customHeight="1" x14ac:dyDescent="0.25">
      <c r="B93" s="242" t="s">
        <v>9</v>
      </c>
      <c r="C93" s="288" t="s">
        <v>100</v>
      </c>
      <c r="D93" s="289"/>
      <c r="E93" s="291"/>
      <c r="F93" s="295"/>
      <c r="G93" s="296"/>
      <c r="H93" s="270"/>
      <c r="I93" s="280" t="e">
        <f>+$J$93/$J$32</f>
        <v>#DIV/0!</v>
      </c>
      <c r="J93" s="251">
        <f>ROUND(((($J$32/30)/12)*$H$93),2)</f>
        <v>0</v>
      </c>
      <c r="K93" s="290"/>
      <c r="L93" s="290"/>
      <c r="M93" s="290"/>
      <c r="N93" s="290"/>
      <c r="O93" s="290"/>
      <c r="P93" s="290"/>
      <c r="Q93" s="24"/>
      <c r="R93" s="6"/>
    </row>
    <row r="94" spans="2:18" x14ac:dyDescent="0.25">
      <c r="B94" s="243"/>
      <c r="C94" s="292" t="s">
        <v>101</v>
      </c>
      <c r="D94" s="293"/>
      <c r="E94" s="294"/>
      <c r="F94" s="297"/>
      <c r="G94" s="298"/>
      <c r="H94" s="270"/>
      <c r="I94" s="281"/>
      <c r="J94" s="252"/>
      <c r="L94" s="164"/>
      <c r="M94" s="164"/>
      <c r="N94" s="164"/>
      <c r="O94" s="164"/>
      <c r="P94" s="164"/>
      <c r="Q94" s="6"/>
      <c r="R94" s="6"/>
    </row>
    <row r="95" spans="2:18" x14ac:dyDescent="0.25">
      <c r="B95" s="242" t="s">
        <v>11</v>
      </c>
      <c r="C95" s="288" t="s">
        <v>102</v>
      </c>
      <c r="D95" s="289"/>
      <c r="E95" s="289"/>
      <c r="F95" s="291"/>
      <c r="G95" s="163" t="s">
        <v>103</v>
      </c>
      <c r="H95" s="171"/>
      <c r="I95" s="280"/>
      <c r="J95" s="251">
        <f>ROUND(((($J$32/30)/12)*$H$95*$H$96),2)</f>
        <v>0</v>
      </c>
      <c r="K95" s="290"/>
      <c r="L95" s="290"/>
      <c r="M95" s="290"/>
      <c r="N95" s="290"/>
      <c r="O95" s="290"/>
      <c r="P95" s="290"/>
      <c r="Q95" s="6"/>
      <c r="R95" s="6"/>
    </row>
    <row r="96" spans="2:18" x14ac:dyDescent="0.25">
      <c r="B96" s="243"/>
      <c r="C96" s="292" t="s">
        <v>104</v>
      </c>
      <c r="D96" s="293"/>
      <c r="E96" s="293"/>
      <c r="F96" s="294"/>
      <c r="G96" s="163" t="s">
        <v>105</v>
      </c>
      <c r="H96" s="58"/>
      <c r="I96" s="281"/>
      <c r="J96" s="252"/>
      <c r="L96" s="164"/>
      <c r="M96" s="164"/>
      <c r="N96" s="164"/>
      <c r="O96" s="164"/>
      <c r="P96" s="164"/>
      <c r="Q96" s="6"/>
      <c r="R96" s="6"/>
    </row>
    <row r="97" spans="2:18" x14ac:dyDescent="0.25">
      <c r="B97" s="242" t="s">
        <v>13</v>
      </c>
      <c r="C97" s="288" t="s">
        <v>106</v>
      </c>
      <c r="D97" s="289"/>
      <c r="E97" s="289"/>
      <c r="F97" s="289"/>
      <c r="G97" s="163" t="s">
        <v>103</v>
      </c>
      <c r="H97" s="171"/>
      <c r="I97" s="280" t="e">
        <f>+$J$97/$J$32</f>
        <v>#DIV/0!</v>
      </c>
      <c r="J97" s="251">
        <f>ROUND(((($J$32/30)*$H$97)/12)*$H$98,2)</f>
        <v>0</v>
      </c>
      <c r="K97" s="290"/>
      <c r="L97" s="290"/>
      <c r="M97" s="290"/>
      <c r="N97" s="290"/>
      <c r="O97" s="290"/>
      <c r="P97" s="290"/>
      <c r="Q97" s="6"/>
      <c r="R97" s="6"/>
    </row>
    <row r="98" spans="2:18" x14ac:dyDescent="0.25">
      <c r="B98" s="243"/>
      <c r="C98" s="60" t="s">
        <v>107</v>
      </c>
      <c r="D98" s="57"/>
      <c r="E98" s="57"/>
      <c r="F98" s="57"/>
      <c r="G98" s="163" t="s">
        <v>105</v>
      </c>
      <c r="H98" s="58"/>
      <c r="I98" s="281"/>
      <c r="J98" s="252"/>
      <c r="L98" s="164"/>
      <c r="M98" s="164"/>
      <c r="N98" s="164"/>
      <c r="O98" s="164"/>
      <c r="P98" s="164"/>
      <c r="Q98" s="6"/>
      <c r="R98" s="6"/>
    </row>
    <row r="99" spans="2:18" x14ac:dyDescent="0.25">
      <c r="B99" s="242" t="s">
        <v>15</v>
      </c>
      <c r="C99" s="288" t="s">
        <v>108</v>
      </c>
      <c r="D99" s="289"/>
      <c r="E99" s="289"/>
      <c r="F99" s="291"/>
      <c r="G99" s="163" t="s">
        <v>103</v>
      </c>
      <c r="H99" s="171"/>
      <c r="I99" s="280" t="e">
        <f>+$J$99/$J$32</f>
        <v>#DIV/0!</v>
      </c>
      <c r="J99" s="251">
        <f>ROUND(((($J$32 / 30) * $H$99) /12) * $H$100,2)</f>
        <v>0</v>
      </c>
      <c r="K99" s="290"/>
      <c r="L99" s="290"/>
      <c r="M99" s="290"/>
      <c r="N99" s="290"/>
      <c r="O99" s="290"/>
      <c r="P99" s="290"/>
      <c r="Q99" s="6"/>
      <c r="R99" s="6"/>
    </row>
    <row r="100" spans="2:18" x14ac:dyDescent="0.25">
      <c r="B100" s="243"/>
      <c r="C100" s="59" t="s">
        <v>107</v>
      </c>
      <c r="D100" s="160"/>
      <c r="E100" s="160"/>
      <c r="F100" s="160"/>
      <c r="G100" s="163" t="s">
        <v>105</v>
      </c>
      <c r="H100" s="58"/>
      <c r="I100" s="281"/>
      <c r="J100" s="252"/>
      <c r="L100" s="164"/>
      <c r="M100" s="164"/>
      <c r="N100" s="164"/>
      <c r="O100" s="164"/>
      <c r="P100" s="164"/>
      <c r="Q100" s="6"/>
      <c r="R100" s="6"/>
    </row>
    <row r="101" spans="2:18" ht="14.25" customHeight="1" x14ac:dyDescent="0.25">
      <c r="B101" s="242" t="s">
        <v>16</v>
      </c>
      <c r="C101" s="277" t="s">
        <v>172</v>
      </c>
      <c r="D101" s="278"/>
      <c r="E101" s="278"/>
      <c r="F101" s="278"/>
      <c r="G101" s="278"/>
      <c r="H101" s="279"/>
      <c r="I101" s="280" t="e">
        <f>$J$101/$J$32</f>
        <v>#DIV/0!</v>
      </c>
      <c r="J101" s="251"/>
      <c r="K101" s="20"/>
      <c r="M101" s="6"/>
      <c r="N101" s="6"/>
      <c r="O101" s="6"/>
      <c r="P101" s="6"/>
      <c r="Q101" s="6"/>
      <c r="R101" s="6"/>
    </row>
    <row r="102" spans="2:18" ht="15" customHeight="1" x14ac:dyDescent="0.25">
      <c r="B102" s="243"/>
      <c r="C102" s="282" t="s">
        <v>173</v>
      </c>
      <c r="D102" s="283"/>
      <c r="E102" s="283"/>
      <c r="F102" s="283"/>
      <c r="G102" s="283"/>
      <c r="H102" s="284"/>
      <c r="I102" s="281"/>
      <c r="J102" s="252"/>
      <c r="K102" s="20"/>
      <c r="M102" s="6"/>
      <c r="N102" s="6"/>
      <c r="O102" s="6"/>
      <c r="P102" s="6"/>
      <c r="Q102" s="6"/>
      <c r="R102" s="6"/>
    </row>
    <row r="103" spans="2:18" ht="15" customHeight="1" x14ac:dyDescent="0.25">
      <c r="B103" s="285" t="s">
        <v>46</v>
      </c>
      <c r="C103" s="286"/>
      <c r="D103" s="286"/>
      <c r="E103" s="286"/>
      <c r="F103" s="286"/>
      <c r="G103" s="286"/>
      <c r="H103" s="286"/>
      <c r="I103" s="287"/>
      <c r="J103" s="46">
        <f>ROUND(SUM($J$91:$J$102),2)</f>
        <v>0</v>
      </c>
      <c r="Q103" s="6"/>
      <c r="R103" s="6"/>
    </row>
    <row r="104" spans="2:18" s="165" customFormat="1" ht="11.25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164"/>
    </row>
    <row r="105" spans="2:18" s="2" customFormat="1" ht="15" x14ac:dyDescent="0.25">
      <c r="B105" s="170" t="s">
        <v>109</v>
      </c>
      <c r="C105" s="269" t="s">
        <v>110</v>
      </c>
      <c r="D105" s="269"/>
      <c r="E105" s="269"/>
      <c r="F105" s="269"/>
      <c r="G105" s="269"/>
      <c r="H105" s="269"/>
      <c r="I105" s="269"/>
      <c r="J105" s="70" t="s">
        <v>26</v>
      </c>
      <c r="K105" s="1"/>
      <c r="L105" s="3"/>
    </row>
    <row r="106" spans="2:18" s="2" customFormat="1" ht="15.75" customHeight="1" x14ac:dyDescent="0.25">
      <c r="B106" s="63" t="s">
        <v>7</v>
      </c>
      <c r="C106" s="275" t="s">
        <v>111</v>
      </c>
      <c r="D106" s="275"/>
      <c r="E106" s="275"/>
      <c r="F106" s="275"/>
      <c r="G106" s="275"/>
      <c r="H106" s="275"/>
      <c r="I106" s="61" t="e">
        <f>$J$106/$J$32</f>
        <v>#DIV/0!</v>
      </c>
      <c r="J106" s="64"/>
      <c r="K106" s="1"/>
    </row>
    <row r="107" spans="2:18" s="2" customFormat="1" ht="15" x14ac:dyDescent="0.25">
      <c r="B107" s="276" t="s">
        <v>46</v>
      </c>
      <c r="C107" s="276"/>
      <c r="D107" s="276"/>
      <c r="E107" s="276"/>
      <c r="F107" s="276"/>
      <c r="G107" s="276"/>
      <c r="H107" s="276"/>
      <c r="I107" s="276"/>
      <c r="J107" s="62">
        <f>SUM($J$106:$J$106)</f>
        <v>0</v>
      </c>
      <c r="K107" s="1"/>
    </row>
    <row r="108" spans="2:18" s="165" customFormat="1" ht="11.25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164"/>
    </row>
    <row r="109" spans="2:18" s="165" customFormat="1" x14ac:dyDescent="0.25">
      <c r="B109" s="269" t="s">
        <v>112</v>
      </c>
      <c r="C109" s="269"/>
      <c r="D109" s="269"/>
      <c r="E109" s="269"/>
      <c r="F109" s="269"/>
      <c r="G109" s="269"/>
      <c r="H109" s="269"/>
      <c r="I109" s="269"/>
      <c r="J109" s="269"/>
      <c r="K109" s="164"/>
    </row>
    <row r="110" spans="2:18" s="165" customFormat="1" x14ac:dyDescent="0.25">
      <c r="B110" s="162" t="s">
        <v>96</v>
      </c>
      <c r="C110" s="231" t="s">
        <v>113</v>
      </c>
      <c r="D110" s="231"/>
      <c r="E110" s="231"/>
      <c r="F110" s="231"/>
      <c r="G110" s="231"/>
      <c r="H110" s="231"/>
      <c r="I110" s="231"/>
      <c r="J110" s="50">
        <f>$J$103</f>
        <v>0</v>
      </c>
      <c r="K110" s="164"/>
    </row>
    <row r="111" spans="2:18" s="165" customFormat="1" x14ac:dyDescent="0.25">
      <c r="B111" s="162" t="s">
        <v>109</v>
      </c>
      <c r="C111" s="231" t="s">
        <v>114</v>
      </c>
      <c r="D111" s="231"/>
      <c r="E111" s="231"/>
      <c r="F111" s="231"/>
      <c r="G111" s="231"/>
      <c r="H111" s="231"/>
      <c r="I111" s="231"/>
      <c r="J111" s="50">
        <f>$J$107</f>
        <v>0</v>
      </c>
      <c r="K111" s="164"/>
    </row>
    <row r="112" spans="2:18" s="165" customFormat="1" x14ac:dyDescent="0.25">
      <c r="B112" s="269" t="s">
        <v>115</v>
      </c>
      <c r="C112" s="269"/>
      <c r="D112" s="269"/>
      <c r="E112" s="269"/>
      <c r="F112" s="269"/>
      <c r="G112" s="269"/>
      <c r="H112" s="269"/>
      <c r="I112" s="269"/>
      <c r="J112" s="71">
        <f>SUM($J$110:$J$111)</f>
        <v>0</v>
      </c>
      <c r="K112" s="164"/>
    </row>
    <row r="113" spans="2:19" s="165" customFormat="1" x14ac:dyDescent="0.25">
      <c r="B113" s="270" t="s">
        <v>116</v>
      </c>
      <c r="C113" s="270"/>
      <c r="D113" s="270"/>
      <c r="E113" s="270"/>
      <c r="F113" s="270"/>
      <c r="G113" s="270"/>
      <c r="H113" s="270"/>
      <c r="I113" s="58">
        <f>$I$55</f>
        <v>0.33800000000000002</v>
      </c>
      <c r="J113" s="41">
        <f>ROUND($J$112*$I$113,2)</f>
        <v>0</v>
      </c>
      <c r="K113" s="164"/>
    </row>
    <row r="114" spans="2:19" s="165" customFormat="1" x14ac:dyDescent="0.25">
      <c r="B114" s="271" t="s">
        <v>117</v>
      </c>
      <c r="C114" s="272"/>
      <c r="D114" s="272"/>
      <c r="E114" s="272"/>
      <c r="F114" s="272"/>
      <c r="G114" s="272"/>
      <c r="H114" s="272"/>
      <c r="I114" s="273"/>
      <c r="J114" s="70">
        <f>J112+J113</f>
        <v>0</v>
      </c>
      <c r="K114" s="164"/>
    </row>
    <row r="115" spans="2:19" s="165" customFormat="1" ht="11.25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164"/>
    </row>
    <row r="116" spans="2:19" x14ac:dyDescent="0.25">
      <c r="B116" s="274" t="s">
        <v>118</v>
      </c>
      <c r="C116" s="274"/>
      <c r="D116" s="274"/>
      <c r="E116" s="274"/>
      <c r="F116" s="274"/>
      <c r="G116" s="274"/>
      <c r="H116" s="274"/>
      <c r="I116" s="274"/>
      <c r="J116" s="274"/>
      <c r="K116" s="20"/>
      <c r="Q116" s="6"/>
      <c r="R116" s="6"/>
    </row>
    <row r="117" spans="2:19" ht="12.75" customHeight="1" x14ac:dyDescent="0.25">
      <c r="B117" s="173">
        <v>5</v>
      </c>
      <c r="C117" s="274" t="s">
        <v>119</v>
      </c>
      <c r="D117" s="274"/>
      <c r="E117" s="274"/>
      <c r="F117" s="274"/>
      <c r="G117" s="274"/>
      <c r="H117" s="274"/>
      <c r="I117" s="274"/>
      <c r="J117" s="65" t="s">
        <v>26</v>
      </c>
      <c r="K117" s="22"/>
      <c r="Q117" s="6"/>
      <c r="R117" s="6"/>
    </row>
    <row r="118" spans="2:19" x14ac:dyDescent="0.25">
      <c r="B118" s="103" t="s">
        <v>7</v>
      </c>
      <c r="C118" s="256" t="s">
        <v>120</v>
      </c>
      <c r="D118" s="257"/>
      <c r="E118" s="257"/>
      <c r="F118" s="257"/>
      <c r="G118" s="257"/>
      <c r="H118" s="257"/>
      <c r="I118" s="258"/>
      <c r="J118" s="104">
        <v>0</v>
      </c>
      <c r="L118" s="13"/>
      <c r="M118" s="13"/>
      <c r="N118" s="13"/>
      <c r="O118" s="13"/>
      <c r="P118" s="13"/>
      <c r="Q118" s="6"/>
      <c r="R118" s="14"/>
      <c r="S118" s="14"/>
    </row>
    <row r="119" spans="2:19" x14ac:dyDescent="0.25">
      <c r="B119" s="103" t="s">
        <v>9</v>
      </c>
      <c r="C119" s="256" t="s">
        <v>121</v>
      </c>
      <c r="D119" s="257"/>
      <c r="E119" s="257"/>
      <c r="F119" s="257"/>
      <c r="G119" s="257"/>
      <c r="H119" s="257"/>
      <c r="I119" s="258"/>
      <c r="J119" s="104">
        <v>0</v>
      </c>
      <c r="L119" s="13"/>
      <c r="M119" s="13"/>
      <c r="N119" s="13"/>
      <c r="O119" s="13"/>
      <c r="P119" s="13"/>
      <c r="Q119" s="6"/>
      <c r="R119" s="14"/>
      <c r="S119" s="14"/>
    </row>
    <row r="120" spans="2:19" x14ac:dyDescent="0.25">
      <c r="B120" s="103" t="s">
        <v>11</v>
      </c>
      <c r="C120" s="259" t="s">
        <v>174</v>
      </c>
      <c r="D120" s="260"/>
      <c r="E120" s="260"/>
      <c r="F120" s="260"/>
      <c r="G120" s="260"/>
      <c r="H120" s="260"/>
      <c r="I120" s="261"/>
      <c r="J120" s="104">
        <v>0</v>
      </c>
      <c r="L120" s="13"/>
      <c r="M120" s="13"/>
      <c r="N120" s="13"/>
      <c r="O120" s="13"/>
      <c r="P120" s="13"/>
      <c r="Q120" s="6"/>
      <c r="R120" s="14"/>
      <c r="S120" s="14"/>
    </row>
    <row r="121" spans="2:19" x14ac:dyDescent="0.25">
      <c r="B121" s="103" t="s">
        <v>13</v>
      </c>
      <c r="C121" s="262" t="s">
        <v>34</v>
      </c>
      <c r="D121" s="263"/>
      <c r="E121" s="263"/>
      <c r="F121" s="263"/>
      <c r="G121" s="263"/>
      <c r="H121" s="263"/>
      <c r="I121" s="264"/>
      <c r="J121" s="104">
        <v>0</v>
      </c>
      <c r="L121" s="13"/>
      <c r="M121" s="13"/>
      <c r="N121" s="13"/>
      <c r="O121" s="13"/>
      <c r="P121" s="13"/>
      <c r="Q121" s="6"/>
      <c r="R121" s="14"/>
      <c r="S121" s="14"/>
    </row>
    <row r="122" spans="2:19" x14ac:dyDescent="0.25">
      <c r="B122" s="103"/>
      <c r="C122" s="262"/>
      <c r="D122" s="263"/>
      <c r="E122" s="263"/>
      <c r="F122" s="263"/>
      <c r="G122" s="263"/>
      <c r="H122" s="263"/>
      <c r="I122" s="264"/>
      <c r="J122" s="104">
        <v>0</v>
      </c>
      <c r="N122" s="6"/>
      <c r="O122" s="6"/>
      <c r="P122" s="6"/>
      <c r="Q122" s="6"/>
      <c r="R122" s="6"/>
    </row>
    <row r="123" spans="2:19" x14ac:dyDescent="0.25">
      <c r="B123" s="265" t="s">
        <v>122</v>
      </c>
      <c r="C123" s="266"/>
      <c r="D123" s="266"/>
      <c r="E123" s="266"/>
      <c r="F123" s="266"/>
      <c r="G123" s="266"/>
      <c r="H123" s="266"/>
      <c r="I123" s="267"/>
      <c r="J123" s="66">
        <f>SUM($J$118:$J$122)</f>
        <v>0</v>
      </c>
      <c r="N123" s="6"/>
      <c r="O123" s="6"/>
      <c r="P123" s="6"/>
      <c r="Q123" s="6"/>
      <c r="R123" s="6"/>
    </row>
    <row r="124" spans="2:19" s="165" customFormat="1" ht="11.25" x14ac:dyDescent="0.25">
      <c r="B124" s="268"/>
      <c r="C124" s="268"/>
      <c r="D124" s="268"/>
      <c r="E124" s="268"/>
      <c r="F124" s="268"/>
      <c r="G124" s="268"/>
      <c r="H124" s="268"/>
      <c r="I124" s="268"/>
      <c r="J124" s="268"/>
      <c r="K124" s="164"/>
    </row>
    <row r="125" spans="2:19" x14ac:dyDescent="0.25">
      <c r="B125" s="230" t="s">
        <v>123</v>
      </c>
      <c r="C125" s="230"/>
      <c r="D125" s="230"/>
      <c r="E125" s="230"/>
      <c r="F125" s="230"/>
      <c r="G125" s="230"/>
      <c r="H125" s="230"/>
      <c r="I125" s="230"/>
      <c r="J125" s="230"/>
      <c r="L125" s="26"/>
      <c r="M125" s="26"/>
      <c r="N125" s="26"/>
      <c r="O125" s="26"/>
      <c r="P125" s="26"/>
      <c r="Q125" s="26"/>
      <c r="R125" s="26"/>
    </row>
    <row r="126" spans="2:19" x14ac:dyDescent="0.25">
      <c r="B126" s="176">
        <v>6</v>
      </c>
      <c r="C126" s="232" t="s">
        <v>124</v>
      </c>
      <c r="D126" s="233"/>
      <c r="E126" s="233"/>
      <c r="F126" s="233"/>
      <c r="G126" s="234"/>
      <c r="H126" s="176" t="s">
        <v>125</v>
      </c>
      <c r="I126" s="176" t="s">
        <v>39</v>
      </c>
      <c r="J126" s="56" t="s">
        <v>26</v>
      </c>
      <c r="K126" s="27"/>
      <c r="L126" s="27"/>
      <c r="M126" s="27"/>
      <c r="N126" s="27"/>
      <c r="O126" s="27"/>
      <c r="P126" s="27"/>
      <c r="Q126" s="27"/>
      <c r="R126" s="6"/>
    </row>
    <row r="127" spans="2:19" x14ac:dyDescent="0.25">
      <c r="B127" s="242" t="s">
        <v>7</v>
      </c>
      <c r="C127" s="244" t="s">
        <v>126</v>
      </c>
      <c r="D127" s="245"/>
      <c r="E127" s="245"/>
      <c r="F127" s="245"/>
      <c r="G127" s="246"/>
      <c r="H127" s="247">
        <f>SUM($J$123,$J$114,$J$87,$J$73,$J$32)</f>
        <v>0</v>
      </c>
      <c r="I127" s="249"/>
      <c r="J127" s="251">
        <f>ROUND($H$127*$I$127,2)</f>
        <v>0</v>
      </c>
      <c r="K127" s="28"/>
      <c r="L127" s="28"/>
      <c r="M127" s="28"/>
      <c r="N127" s="28"/>
      <c r="O127" s="28"/>
      <c r="P127" s="28"/>
      <c r="Q127" s="28"/>
      <c r="R127" s="6"/>
    </row>
    <row r="128" spans="2:19" ht="12.75" customHeight="1" x14ac:dyDescent="0.25">
      <c r="B128" s="243"/>
      <c r="C128" s="253" t="s">
        <v>127</v>
      </c>
      <c r="D128" s="254"/>
      <c r="E128" s="254"/>
      <c r="F128" s="254"/>
      <c r="G128" s="255"/>
      <c r="H128" s="248"/>
      <c r="I128" s="250"/>
      <c r="J128" s="252"/>
      <c r="K128" s="28"/>
      <c r="L128" s="28"/>
      <c r="M128" s="28"/>
      <c r="N128" s="28"/>
      <c r="O128" s="28"/>
      <c r="P128" s="28"/>
      <c r="Q128" s="28"/>
      <c r="R128" s="6"/>
    </row>
    <row r="129" spans="2:18" ht="12.75" customHeight="1" x14ac:dyDescent="0.25">
      <c r="B129" s="242" t="s">
        <v>9</v>
      </c>
      <c r="C129" s="244" t="s">
        <v>128</v>
      </c>
      <c r="D129" s="245"/>
      <c r="E129" s="245"/>
      <c r="F129" s="245"/>
      <c r="G129" s="246"/>
      <c r="H129" s="247">
        <f>SUM($J$123,$J$114,$J$87,$J$73,$J$32)+$J$127</f>
        <v>0</v>
      </c>
      <c r="I129" s="249"/>
      <c r="J129" s="251">
        <f>ROUND($H$129*$I$129,2)</f>
        <v>0</v>
      </c>
      <c r="K129" s="120"/>
      <c r="L129" s="28"/>
      <c r="M129" s="28"/>
      <c r="N129" s="28"/>
      <c r="O129" s="28"/>
      <c r="P129" s="28"/>
      <c r="Q129" s="28"/>
      <c r="R129" s="6"/>
    </row>
    <row r="130" spans="2:18" ht="12.75" customHeight="1" x14ac:dyDescent="0.25">
      <c r="B130" s="243"/>
      <c r="C130" s="253" t="s">
        <v>129</v>
      </c>
      <c r="D130" s="254"/>
      <c r="E130" s="254"/>
      <c r="F130" s="254"/>
      <c r="G130" s="255"/>
      <c r="H130" s="248"/>
      <c r="I130" s="250"/>
      <c r="J130" s="252"/>
      <c r="K130" s="28"/>
      <c r="L130" s="28"/>
      <c r="M130" s="28"/>
      <c r="N130" s="28"/>
      <c r="O130" s="28"/>
      <c r="P130" s="28"/>
      <c r="Q130" s="28"/>
      <c r="R130" s="6"/>
    </row>
    <row r="131" spans="2:18" ht="12.75" customHeight="1" x14ac:dyDescent="0.25">
      <c r="B131" s="235" t="s">
        <v>130</v>
      </c>
      <c r="C131" s="236"/>
      <c r="D131" s="236"/>
      <c r="E131" s="236"/>
      <c r="F131" s="236"/>
      <c r="G131" s="236"/>
      <c r="H131" s="236"/>
      <c r="I131" s="237"/>
      <c r="J131" s="72">
        <f>$H$129+$J$129</f>
        <v>0</v>
      </c>
      <c r="K131" s="28"/>
      <c r="L131" s="28"/>
      <c r="M131" s="28"/>
      <c r="N131" s="28"/>
      <c r="O131" s="28"/>
      <c r="P131" s="28"/>
      <c r="Q131" s="28"/>
      <c r="R131" s="6"/>
    </row>
    <row r="132" spans="2:18" ht="12.75" customHeight="1" x14ac:dyDescent="0.25">
      <c r="B132" s="235" t="s">
        <v>131</v>
      </c>
      <c r="C132" s="236"/>
      <c r="D132" s="236"/>
      <c r="E132" s="236"/>
      <c r="F132" s="236"/>
      <c r="G132" s="236"/>
      <c r="H132" s="236"/>
      <c r="I132" s="237"/>
      <c r="J132" s="72">
        <f>$J$131/(1-$I$139)</f>
        <v>0</v>
      </c>
      <c r="K132" s="28"/>
      <c r="L132" s="28"/>
      <c r="M132" s="28"/>
      <c r="N132" s="28"/>
      <c r="O132" s="28"/>
      <c r="P132" s="28"/>
      <c r="Q132" s="6"/>
      <c r="R132" s="6"/>
    </row>
    <row r="133" spans="2:18" ht="12.75" customHeight="1" x14ac:dyDescent="0.25">
      <c r="B133" s="91" t="s">
        <v>132</v>
      </c>
      <c r="C133" s="221" t="s">
        <v>133</v>
      </c>
      <c r="D133" s="221"/>
      <c r="E133" s="221"/>
      <c r="F133" s="221"/>
      <c r="G133" s="221"/>
      <c r="H133" s="221"/>
      <c r="I133" s="180"/>
      <c r="J133" s="8">
        <f>$J$132*$I$133</f>
        <v>0</v>
      </c>
      <c r="K133" s="27"/>
      <c r="L133" s="238" t="str">
        <f>IF($J$14="lucro real",$XEN$1,IF($J$14="lucro presumido"," "," "))</f>
        <v xml:space="preserve"> </v>
      </c>
      <c r="M133" s="238"/>
      <c r="N133" s="238"/>
      <c r="O133" s="238"/>
      <c r="P133" s="238"/>
      <c r="Q133" s="27"/>
      <c r="R133" s="6"/>
    </row>
    <row r="134" spans="2:18" x14ac:dyDescent="0.25">
      <c r="B134" s="91" t="s">
        <v>134</v>
      </c>
      <c r="C134" s="221" t="s">
        <v>135</v>
      </c>
      <c r="D134" s="221"/>
      <c r="E134" s="221"/>
      <c r="F134" s="221"/>
      <c r="G134" s="221"/>
      <c r="H134" s="221"/>
      <c r="I134" s="180"/>
      <c r="J134" s="8">
        <f>ROUND($J$132*$I$134,2)</f>
        <v>0</v>
      </c>
      <c r="K134" s="27"/>
      <c r="L134" s="238"/>
      <c r="M134" s="238"/>
      <c r="N134" s="238"/>
      <c r="O134" s="238"/>
      <c r="P134" s="238"/>
      <c r="Q134" s="27"/>
      <c r="R134" s="6"/>
    </row>
    <row r="135" spans="2:18" x14ac:dyDescent="0.25">
      <c r="B135" s="91" t="s">
        <v>136</v>
      </c>
      <c r="C135" s="239" t="s">
        <v>137</v>
      </c>
      <c r="D135" s="240"/>
      <c r="E135" s="240"/>
      <c r="F135" s="240"/>
      <c r="G135" s="240"/>
      <c r="H135" s="241"/>
      <c r="I135" s="180"/>
      <c r="J135" s="8">
        <f>ROUND($J$132*$I$135,2)</f>
        <v>0</v>
      </c>
      <c r="K135" s="27"/>
      <c r="L135" s="238"/>
      <c r="M135" s="238"/>
      <c r="N135" s="238"/>
      <c r="O135" s="238"/>
      <c r="P135" s="238"/>
      <c r="Q135" s="27"/>
      <c r="R135" s="6"/>
    </row>
    <row r="136" spans="2:18" x14ac:dyDescent="0.25">
      <c r="B136" s="91" t="s">
        <v>13</v>
      </c>
      <c r="C136" s="221" t="s">
        <v>138</v>
      </c>
      <c r="D136" s="221"/>
      <c r="E136" s="221"/>
      <c r="F136" s="221"/>
      <c r="G136" s="221"/>
      <c r="H136" s="221"/>
      <c r="I136" s="180"/>
      <c r="J136" s="8">
        <f>ROUND($J$132*$I$136,2)</f>
        <v>0</v>
      </c>
      <c r="K136" s="27"/>
      <c r="L136" s="238"/>
      <c r="M136" s="238"/>
      <c r="N136" s="238"/>
      <c r="O136" s="238"/>
      <c r="P136" s="238"/>
      <c r="Q136" s="27"/>
      <c r="R136" s="6"/>
    </row>
    <row r="137" spans="2:18" x14ac:dyDescent="0.25">
      <c r="B137" s="91" t="s">
        <v>139</v>
      </c>
      <c r="C137" s="221" t="s">
        <v>140</v>
      </c>
      <c r="D137" s="221"/>
      <c r="E137" s="221"/>
      <c r="F137" s="221"/>
      <c r="G137" s="221"/>
      <c r="H137" s="221"/>
      <c r="I137" s="180"/>
      <c r="J137" s="8">
        <f>ROUND($J$132*$I$137,2)</f>
        <v>0</v>
      </c>
      <c r="K137" s="27"/>
      <c r="L137" s="238"/>
      <c r="M137" s="238"/>
      <c r="N137" s="238"/>
      <c r="O137" s="238"/>
      <c r="P137" s="238"/>
      <c r="Q137" s="27"/>
      <c r="R137" s="6"/>
    </row>
    <row r="138" spans="2:18" x14ac:dyDescent="0.25">
      <c r="B138" s="91" t="s">
        <v>141</v>
      </c>
      <c r="C138" s="221" t="s">
        <v>142</v>
      </c>
      <c r="D138" s="221"/>
      <c r="E138" s="221"/>
      <c r="F138" s="221"/>
      <c r="G138" s="221"/>
      <c r="H138" s="221"/>
      <c r="I138" s="180"/>
      <c r="J138" s="8">
        <f>ROUND($J$132*$I$138,2)</f>
        <v>0</v>
      </c>
      <c r="K138" s="27"/>
      <c r="L138" s="238"/>
      <c r="M138" s="238"/>
      <c r="N138" s="238"/>
      <c r="O138" s="238"/>
      <c r="P138" s="238"/>
      <c r="Q138" s="27"/>
      <c r="R138" s="6"/>
    </row>
    <row r="139" spans="2:18" x14ac:dyDescent="0.25">
      <c r="B139" s="177" t="s">
        <v>16</v>
      </c>
      <c r="C139" s="229" t="s">
        <v>143</v>
      </c>
      <c r="D139" s="229"/>
      <c r="E139" s="229"/>
      <c r="F139" s="229"/>
      <c r="G139" s="229"/>
      <c r="H139" s="229"/>
      <c r="I139" s="25">
        <f>SUM($I$133:$I$138)</f>
        <v>0</v>
      </c>
      <c r="J139" s="12">
        <f>ROUND(SUM($J$133:$J$138),2)</f>
        <v>0</v>
      </c>
      <c r="K139" s="27"/>
      <c r="L139" s="27"/>
      <c r="M139" s="27"/>
      <c r="N139" s="27"/>
      <c r="O139" s="27"/>
      <c r="P139" s="27"/>
      <c r="Q139" s="27"/>
      <c r="R139" s="6"/>
    </row>
    <row r="140" spans="2:18" s="77" customFormat="1" x14ac:dyDescent="0.25">
      <c r="B140" s="73"/>
      <c r="C140" s="73"/>
      <c r="D140" s="73"/>
      <c r="E140" s="73"/>
    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40" s="76"/>
      <c r="Q140" s="76"/>
    </row>
    <row r="141" spans="2:18" s="165" customFormat="1" x14ac:dyDescent="0.25">
      <c r="B141" s="230" t="s">
        <v>144</v>
      </c>
      <c r="C141" s="230"/>
      <c r="D141" s="230"/>
      <c r="E141" s="230"/>
      <c r="F141" s="230"/>
      <c r="G141" s="230"/>
      <c r="H141" s="230"/>
      <c r="I141" s="230"/>
      <c r="J141" s="230"/>
      <c r="K141" s="164"/>
    </row>
    <row r="142" spans="2:18" s="165" customFormat="1" x14ac:dyDescent="0.25">
      <c r="B142" s="162" t="s">
        <v>145</v>
      </c>
      <c r="C142" s="231" t="s">
        <v>126</v>
      </c>
      <c r="D142" s="231"/>
      <c r="E142" s="231"/>
      <c r="F142" s="231"/>
      <c r="G142" s="231"/>
      <c r="H142" s="231"/>
      <c r="I142" s="231"/>
      <c r="J142" s="50">
        <f>$J$127</f>
        <v>0</v>
      </c>
      <c r="K142" s="164"/>
    </row>
    <row r="143" spans="2:18" s="165" customFormat="1" x14ac:dyDescent="0.25">
      <c r="B143" s="162" t="s">
        <v>146</v>
      </c>
      <c r="C143" s="231" t="s">
        <v>128</v>
      </c>
      <c r="D143" s="231"/>
      <c r="E143" s="231"/>
      <c r="F143" s="231"/>
      <c r="G143" s="231"/>
      <c r="H143" s="231"/>
      <c r="I143" s="231"/>
      <c r="J143" s="50">
        <f>$J$129</f>
        <v>0</v>
      </c>
      <c r="K143" s="164"/>
    </row>
    <row r="144" spans="2:18" s="165" customFormat="1" x14ac:dyDescent="0.25">
      <c r="B144" s="162" t="s">
        <v>147</v>
      </c>
      <c r="C144" s="231" t="s">
        <v>148</v>
      </c>
      <c r="D144" s="231"/>
      <c r="E144" s="231"/>
      <c r="F144" s="231"/>
      <c r="G144" s="231"/>
      <c r="H144" s="231"/>
      <c r="I144" s="231"/>
      <c r="J144" s="50">
        <f>$J$139</f>
        <v>0</v>
      </c>
      <c r="K144" s="164"/>
    </row>
    <row r="145" spans="2:18" s="165" customFormat="1" x14ac:dyDescent="0.25">
      <c r="B145" s="232" t="s">
        <v>149</v>
      </c>
      <c r="C145" s="233"/>
      <c r="D145" s="233"/>
      <c r="E145" s="233"/>
      <c r="F145" s="233"/>
      <c r="G145" s="233"/>
      <c r="H145" s="233"/>
      <c r="I145" s="234"/>
      <c r="J145" s="56">
        <f>ROUND(SUM($J$142:$J$144),2)</f>
        <v>0</v>
      </c>
      <c r="K145" s="164"/>
    </row>
    <row r="146" spans="2:18" s="77" customFormat="1" x14ac:dyDescent="0.25">
      <c r="B146" s="73"/>
      <c r="C146" s="73"/>
      <c r="D146" s="73"/>
      <c r="E146" s="73"/>
      <c r="F146" s="73"/>
      <c r="G146" s="73"/>
      <c r="H146" s="73"/>
      <c r="I146" s="74"/>
      <c r="J146" s="75"/>
      <c r="K146" s="76"/>
      <c r="L146" s="76"/>
      <c r="M146" s="76"/>
      <c r="N146" s="76"/>
      <c r="O146" s="76"/>
      <c r="P146" s="76"/>
      <c r="Q146" s="76"/>
    </row>
    <row r="147" spans="2:18" x14ac:dyDescent="0.25">
      <c r="B147" s="224" t="s">
        <v>150</v>
      </c>
      <c r="C147" s="224"/>
      <c r="D147" s="224"/>
      <c r="E147" s="224"/>
      <c r="F147" s="224"/>
      <c r="G147" s="224"/>
      <c r="H147" s="224"/>
      <c r="I147" s="224"/>
      <c r="J147" s="224"/>
      <c r="L147" s="26"/>
      <c r="M147" s="6"/>
      <c r="N147" s="6"/>
      <c r="O147" s="6"/>
      <c r="P147" s="6"/>
      <c r="Q147" s="6"/>
      <c r="R147" s="6"/>
    </row>
    <row r="148" spans="2:18" ht="12.75" customHeight="1" x14ac:dyDescent="0.25">
      <c r="B148" s="162"/>
      <c r="C148" s="225" t="s">
        <v>151</v>
      </c>
      <c r="D148" s="226"/>
      <c r="E148" s="226"/>
      <c r="F148" s="226"/>
      <c r="G148" s="226"/>
      <c r="H148" s="226"/>
      <c r="I148" s="227"/>
      <c r="J148" s="50" t="s">
        <v>26</v>
      </c>
      <c r="M148" s="6"/>
      <c r="N148" s="6"/>
      <c r="O148" s="6"/>
      <c r="P148" s="6"/>
      <c r="Q148" s="6"/>
      <c r="R148" s="6"/>
    </row>
    <row r="149" spans="2:18" ht="12.75" customHeight="1" x14ac:dyDescent="0.25">
      <c r="B149" s="92" t="s">
        <v>7</v>
      </c>
      <c r="C149" s="228" t="s">
        <v>24</v>
      </c>
      <c r="D149" s="228"/>
      <c r="E149" s="228"/>
      <c r="F149" s="228"/>
      <c r="G149" s="228"/>
      <c r="H149" s="228"/>
      <c r="I149" s="228"/>
      <c r="J149" s="29">
        <f>$J$32</f>
        <v>0</v>
      </c>
      <c r="M149" s="6"/>
      <c r="N149" s="6"/>
      <c r="O149" s="6"/>
      <c r="P149" s="6"/>
      <c r="Q149" s="6"/>
      <c r="R149" s="6"/>
    </row>
    <row r="150" spans="2:18" x14ac:dyDescent="0.25">
      <c r="B150" s="93" t="s">
        <v>9</v>
      </c>
      <c r="C150" s="221" t="s">
        <v>36</v>
      </c>
      <c r="D150" s="221"/>
      <c r="E150" s="221"/>
      <c r="F150" s="221"/>
      <c r="G150" s="221"/>
      <c r="H150" s="221"/>
      <c r="I150" s="221"/>
      <c r="J150" s="29">
        <f>$J$73</f>
        <v>0</v>
      </c>
      <c r="M150" s="6"/>
      <c r="N150" s="6"/>
      <c r="O150" s="6"/>
      <c r="P150" s="6"/>
      <c r="Q150" s="6"/>
      <c r="R150" s="6"/>
    </row>
    <row r="151" spans="2:18" x14ac:dyDescent="0.25">
      <c r="B151" s="94" t="s">
        <v>11</v>
      </c>
      <c r="C151" s="221" t="s">
        <v>81</v>
      </c>
      <c r="D151" s="221"/>
      <c r="E151" s="221"/>
      <c r="F151" s="221"/>
      <c r="G151" s="221"/>
      <c r="H151" s="221"/>
      <c r="I151" s="221"/>
      <c r="J151" s="29">
        <f>$J$87</f>
        <v>0</v>
      </c>
      <c r="M151" s="6"/>
      <c r="N151" s="6"/>
      <c r="O151" s="6"/>
      <c r="P151" s="6"/>
      <c r="Q151" s="6"/>
      <c r="R151" s="6"/>
    </row>
    <row r="152" spans="2:18" x14ac:dyDescent="0.25">
      <c r="B152" s="95" t="s">
        <v>13</v>
      </c>
      <c r="C152" s="221" t="s">
        <v>95</v>
      </c>
      <c r="D152" s="221"/>
      <c r="E152" s="221"/>
      <c r="F152" s="221"/>
      <c r="G152" s="221"/>
      <c r="H152" s="221"/>
      <c r="I152" s="221"/>
      <c r="J152" s="29">
        <f>$J$114</f>
        <v>0</v>
      </c>
      <c r="M152" s="6"/>
      <c r="N152" s="6"/>
      <c r="O152" s="6"/>
      <c r="P152" s="6"/>
      <c r="Q152" s="6"/>
      <c r="R152" s="6"/>
    </row>
    <row r="153" spans="2:18" x14ac:dyDescent="0.25">
      <c r="B153" s="96" t="s">
        <v>15</v>
      </c>
      <c r="C153" s="221" t="s">
        <v>118</v>
      </c>
      <c r="D153" s="221"/>
      <c r="E153" s="221"/>
      <c r="F153" s="221"/>
      <c r="G153" s="221"/>
      <c r="H153" s="221"/>
      <c r="I153" s="221"/>
      <c r="J153" s="29">
        <f>J$123</f>
        <v>0</v>
      </c>
      <c r="M153" s="6"/>
      <c r="N153" s="6"/>
      <c r="O153" s="6"/>
      <c r="P153" s="6"/>
      <c r="Q153" s="6"/>
      <c r="R153" s="6"/>
    </row>
    <row r="154" spans="2:18" x14ac:dyDescent="0.25">
      <c r="B154" s="7"/>
      <c r="C154" s="222" t="s">
        <v>152</v>
      </c>
      <c r="D154" s="222"/>
      <c r="E154" s="222"/>
      <c r="F154" s="222"/>
      <c r="G154" s="222"/>
      <c r="H154" s="222"/>
      <c r="I154" s="222"/>
      <c r="J154" s="30">
        <f>SUM($J$149:$J$153)</f>
        <v>0</v>
      </c>
      <c r="M154" s="6"/>
      <c r="N154" s="6"/>
      <c r="O154" s="6"/>
      <c r="P154" s="6"/>
      <c r="Q154" s="6"/>
      <c r="R154" s="6"/>
    </row>
    <row r="155" spans="2:18" x14ac:dyDescent="0.25">
      <c r="B155" s="97" t="s">
        <v>16</v>
      </c>
      <c r="C155" s="221" t="s">
        <v>123</v>
      </c>
      <c r="D155" s="221"/>
      <c r="E155" s="221"/>
      <c r="F155" s="221"/>
      <c r="G155" s="221"/>
      <c r="H155" s="221"/>
      <c r="I155" s="221"/>
      <c r="J155" s="29">
        <f>$J$145</f>
        <v>0</v>
      </c>
      <c r="M155" s="6"/>
      <c r="N155" s="6"/>
      <c r="O155" s="6"/>
      <c r="P155" s="6"/>
      <c r="Q155" s="6"/>
      <c r="R155" s="6"/>
    </row>
    <row r="156" spans="2:18" x14ac:dyDescent="0.25">
      <c r="B156" s="34"/>
      <c r="C156" s="172"/>
      <c r="D156" s="172"/>
      <c r="E156" s="172"/>
      <c r="F156" s="172"/>
      <c r="G156" s="172"/>
      <c r="H156" s="172"/>
      <c r="I156" s="172"/>
      <c r="J156" s="35"/>
      <c r="M156" s="6"/>
      <c r="N156" s="6"/>
      <c r="O156" s="6"/>
      <c r="P156" s="6"/>
      <c r="Q156" s="6"/>
      <c r="R156" s="6"/>
    </row>
    <row r="157" spans="2:18" x14ac:dyDescent="0.25">
      <c r="B157" s="178"/>
      <c r="C157" s="223" t="s">
        <v>153</v>
      </c>
      <c r="D157" s="223"/>
      <c r="E157" s="223"/>
      <c r="F157" s="223"/>
      <c r="G157" s="223"/>
      <c r="H157" s="223"/>
      <c r="I157" s="223"/>
      <c r="J157" s="82">
        <f>SUM($J$154:$J$155)</f>
        <v>0</v>
      </c>
      <c r="K157" s="105"/>
      <c r="L157" s="106"/>
      <c r="M157" s="6"/>
      <c r="N157" s="6"/>
      <c r="O157" s="6"/>
      <c r="P157" s="6"/>
      <c r="Q157" s="6"/>
      <c r="R157" s="6"/>
    </row>
    <row r="158" spans="2:18" x14ac:dyDescent="0.25">
      <c r="B158" s="178"/>
      <c r="C158" s="211" t="s">
        <v>154</v>
      </c>
      <c r="D158" s="212"/>
      <c r="E158" s="212"/>
      <c r="F158" s="212"/>
      <c r="G158" s="212"/>
      <c r="H158" s="212"/>
      <c r="I158" s="213"/>
      <c r="J158" s="83">
        <v>1</v>
      </c>
      <c r="K158" s="165"/>
      <c r="L158" s="106"/>
      <c r="M158" s="6"/>
      <c r="N158" s="6"/>
      <c r="O158" s="6"/>
      <c r="P158" s="6"/>
      <c r="Q158" s="6"/>
      <c r="R158" s="6"/>
    </row>
    <row r="159" spans="2:18" x14ac:dyDescent="0.25">
      <c r="B159" s="178"/>
      <c r="C159" s="211" t="s">
        <v>155</v>
      </c>
      <c r="D159" s="212"/>
      <c r="E159" s="212"/>
      <c r="F159" s="212"/>
      <c r="G159" s="212"/>
      <c r="H159" s="212"/>
      <c r="I159" s="213"/>
      <c r="J159" s="110">
        <f>$J$158*$J$157</f>
        <v>0</v>
      </c>
      <c r="K159" s="165"/>
      <c r="M159" s="6"/>
      <c r="N159" s="6"/>
      <c r="O159" s="6"/>
      <c r="P159" s="6"/>
      <c r="Q159" s="6"/>
      <c r="R159" s="6"/>
    </row>
    <row r="160" spans="2:18" x14ac:dyDescent="0.25">
      <c r="B160" s="178"/>
      <c r="C160" s="211" t="s">
        <v>156</v>
      </c>
      <c r="D160" s="212"/>
      <c r="E160" s="212"/>
      <c r="F160" s="212"/>
      <c r="G160" s="212"/>
      <c r="H160" s="212"/>
      <c r="I160" s="213"/>
      <c r="J160" s="83">
        <v>2</v>
      </c>
      <c r="K160" s="165"/>
      <c r="M160" s="6"/>
      <c r="N160" s="6"/>
      <c r="O160" s="6"/>
      <c r="P160" s="6"/>
      <c r="Q160" s="6"/>
      <c r="R160" s="6"/>
    </row>
    <row r="161" spans="2:18" x14ac:dyDescent="0.25">
      <c r="B161" s="178"/>
      <c r="C161" s="211" t="str">
        <f>_xlfn.CONCAT("Custo Total Mensal com Mão-de-Obra para ",$I$20)</f>
        <v>Custo Total Mensal com Mão-de-Obra para Analista de Dados (Especialista)</v>
      </c>
      <c r="D161" s="212"/>
      <c r="E161" s="212"/>
      <c r="F161" s="212"/>
      <c r="G161" s="212"/>
      <c r="H161" s="212"/>
      <c r="I161" s="213"/>
      <c r="J161" s="82">
        <f>$J$159*$J$160</f>
        <v>0</v>
      </c>
      <c r="K161" s="165"/>
      <c r="M161" s="6"/>
      <c r="N161" s="6"/>
      <c r="O161" s="6"/>
      <c r="P161" s="6"/>
      <c r="Q161" s="6"/>
      <c r="R161" s="6"/>
    </row>
    <row r="162" spans="2:18" x14ac:dyDescent="0.25">
      <c r="B162" s="33"/>
      <c r="C162" s="33"/>
      <c r="D162" s="33"/>
      <c r="E162" s="33"/>
      <c r="F162" s="33"/>
      <c r="G162" s="33"/>
      <c r="H162" s="33"/>
      <c r="I162" s="33"/>
      <c r="J162" s="81"/>
      <c r="K162" s="165"/>
      <c r="M162" s="6"/>
      <c r="N162" s="6"/>
      <c r="O162" s="6"/>
      <c r="P162" s="6"/>
      <c r="Q162" s="6"/>
      <c r="R162" s="6"/>
    </row>
    <row r="163" spans="2:18" ht="15.75" x14ac:dyDescent="0.25">
      <c r="B163" s="214"/>
      <c r="C163" s="214"/>
      <c r="D163" s="214"/>
      <c r="E163" s="214"/>
      <c r="F163" s="214"/>
      <c r="G163" s="21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2:18" ht="24.75" customHeight="1" x14ac:dyDescent="0.25">
      <c r="B164" s="215" t="s">
        <v>157</v>
      </c>
      <c r="C164" s="216"/>
      <c r="D164" s="216"/>
      <c r="E164" s="216"/>
      <c r="F164" s="216"/>
      <c r="G164" s="217"/>
      <c r="H164" s="218">
        <f>$J$161*12</f>
        <v>0</v>
      </c>
      <c r="I164" s="219"/>
      <c r="J164" s="220"/>
      <c r="K164" s="6"/>
      <c r="L164" s="6"/>
      <c r="M164" s="6"/>
      <c r="N164" s="6"/>
      <c r="O164" s="6"/>
      <c r="P164" s="6"/>
      <c r="Q164" s="6"/>
      <c r="R164" s="6"/>
    </row>
    <row r="165" spans="2:18" ht="24.75" customHeight="1" x14ac:dyDescent="0.25">
      <c r="B165" s="215" t="s">
        <v>158</v>
      </c>
      <c r="C165" s="216"/>
      <c r="D165" s="216"/>
      <c r="E165" s="216"/>
      <c r="F165" s="216"/>
      <c r="G165" s="217"/>
      <c r="H165" s="218">
        <f>$J$161*$J$12</f>
        <v>0</v>
      </c>
      <c r="I165" s="219"/>
      <c r="J165" s="220"/>
      <c r="K165" s="6"/>
      <c r="L165" s="6"/>
      <c r="M165" s="6"/>
      <c r="N165" s="6"/>
      <c r="O165" s="6"/>
      <c r="P165" s="6"/>
      <c r="Q165" s="6"/>
      <c r="R165" s="6"/>
    </row>
    <row r="166" spans="2:18" x14ac:dyDescent="0.25">
      <c r="B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2:18" x14ac:dyDescent="0.25">
      <c r="B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2:18" x14ac:dyDescent="0.25">
      <c r="B168" s="6"/>
      <c r="F168" s="6"/>
      <c r="G168" s="6"/>
      <c r="H168" s="6"/>
      <c r="I168" s="6"/>
      <c r="J168" s="6"/>
    </row>
  </sheetData>
  <mergeCells count="230">
    <mergeCell ref="B2:J2"/>
    <mergeCell ref="B3:C3"/>
    <mergeCell ref="D3:J3"/>
    <mergeCell ref="B4:C4"/>
    <mergeCell ref="D4:J4"/>
    <mergeCell ref="B5:C5"/>
    <mergeCell ref="D5:J5"/>
    <mergeCell ref="C12:I12"/>
    <mergeCell ref="C13:I13"/>
    <mergeCell ref="C14:I14"/>
    <mergeCell ref="B15:J15"/>
    <mergeCell ref="B16:J16"/>
    <mergeCell ref="B17:J17"/>
    <mergeCell ref="B6:C6"/>
    <mergeCell ref="D6:J6"/>
    <mergeCell ref="B8:J8"/>
    <mergeCell ref="C9:I9"/>
    <mergeCell ref="C10:I10"/>
    <mergeCell ref="C11:I11"/>
    <mergeCell ref="C21:H21"/>
    <mergeCell ref="I21:J21"/>
    <mergeCell ref="B23:J23"/>
    <mergeCell ref="C24:I24"/>
    <mergeCell ref="C25:D25"/>
    <mergeCell ref="C26:D26"/>
    <mergeCell ref="C18:H18"/>
    <mergeCell ref="I18:J18"/>
    <mergeCell ref="C19:H19"/>
    <mergeCell ref="I19:J19"/>
    <mergeCell ref="C20:F20"/>
    <mergeCell ref="I20:J20"/>
    <mergeCell ref="B34:J34"/>
    <mergeCell ref="C35:H35"/>
    <mergeCell ref="B36:B37"/>
    <mergeCell ref="C36:H36"/>
    <mergeCell ref="I36:I37"/>
    <mergeCell ref="J36:J37"/>
    <mergeCell ref="C37:H37"/>
    <mergeCell ref="C27:D27"/>
    <mergeCell ref="C28:D28"/>
    <mergeCell ref="C29:D29"/>
    <mergeCell ref="C30:E30"/>
    <mergeCell ref="C31:D31"/>
    <mergeCell ref="B32:I32"/>
    <mergeCell ref="B41:H41"/>
    <mergeCell ref="B42:I42"/>
    <mergeCell ref="C44:H44"/>
    <mergeCell ref="C45:H45"/>
    <mergeCell ref="K45:L45"/>
    <mergeCell ref="C46:H46"/>
    <mergeCell ref="K46:L46"/>
    <mergeCell ref="B38:B39"/>
    <mergeCell ref="C38:H38"/>
    <mergeCell ref="I38:I39"/>
    <mergeCell ref="J38:J39"/>
    <mergeCell ref="C39:H39"/>
    <mergeCell ref="B40:I40"/>
    <mergeCell ref="C50:H50"/>
    <mergeCell ref="K50:L50"/>
    <mergeCell ref="C51:H51"/>
    <mergeCell ref="K51:L51"/>
    <mergeCell ref="C52:H52"/>
    <mergeCell ref="K52:L52"/>
    <mergeCell ref="B47:B48"/>
    <mergeCell ref="C47:F48"/>
    <mergeCell ref="I47:I48"/>
    <mergeCell ref="J47:J48"/>
    <mergeCell ref="K47:L48"/>
    <mergeCell ref="C49:H49"/>
    <mergeCell ref="K49:L49"/>
    <mergeCell ref="B58:B59"/>
    <mergeCell ref="C58:E58"/>
    <mergeCell ref="J58:J59"/>
    <mergeCell ref="K58:P59"/>
    <mergeCell ref="C59:E59"/>
    <mergeCell ref="B60:B61"/>
    <mergeCell ref="J60:J61"/>
    <mergeCell ref="K60:P61"/>
    <mergeCell ref="C53:H53"/>
    <mergeCell ref="K53:L53"/>
    <mergeCell ref="C54:H54"/>
    <mergeCell ref="K54:L54"/>
    <mergeCell ref="C55:H55"/>
    <mergeCell ref="C57:I57"/>
    <mergeCell ref="C65:I65"/>
    <mergeCell ref="K65:P65"/>
    <mergeCell ref="C67:I67"/>
    <mergeCell ref="B68:J68"/>
    <mergeCell ref="B69:J69"/>
    <mergeCell ref="C70:I70"/>
    <mergeCell ref="C62:I62"/>
    <mergeCell ref="K62:P62"/>
    <mergeCell ref="C63:I63"/>
    <mergeCell ref="K63:P63"/>
    <mergeCell ref="C64:I64"/>
    <mergeCell ref="K64:P64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7:H87"/>
    <mergeCell ref="B89:J89"/>
    <mergeCell ref="C90:I90"/>
    <mergeCell ref="B91:B92"/>
    <mergeCell ref="C91:I91"/>
    <mergeCell ref="J91:J9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95:B96"/>
    <mergeCell ref="C95:F95"/>
    <mergeCell ref="I95:I96"/>
    <mergeCell ref="J95:J96"/>
    <mergeCell ref="K95:P95"/>
    <mergeCell ref="C96:F96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C105:I105"/>
    <mergeCell ref="C106:H106"/>
    <mergeCell ref="B107:I107"/>
    <mergeCell ref="B109:J109"/>
    <mergeCell ref="C110:I110"/>
    <mergeCell ref="C111:I111"/>
    <mergeCell ref="B101:B102"/>
    <mergeCell ref="C101:H101"/>
    <mergeCell ref="I101:I102"/>
    <mergeCell ref="J101:J102"/>
    <mergeCell ref="C102:H102"/>
    <mergeCell ref="B103:I103"/>
    <mergeCell ref="C119:I119"/>
    <mergeCell ref="C120:I120"/>
    <mergeCell ref="C121:I121"/>
    <mergeCell ref="C122:I122"/>
    <mergeCell ref="B123:I123"/>
    <mergeCell ref="B124:J124"/>
    <mergeCell ref="B112:I112"/>
    <mergeCell ref="B113:H113"/>
    <mergeCell ref="B114:I114"/>
    <mergeCell ref="B116:J116"/>
    <mergeCell ref="C117:I117"/>
    <mergeCell ref="C118:I118"/>
    <mergeCell ref="B129:B130"/>
    <mergeCell ref="C129:G129"/>
    <mergeCell ref="H129:H130"/>
    <mergeCell ref="I129:I130"/>
    <mergeCell ref="J129:J130"/>
    <mergeCell ref="C130:G130"/>
    <mergeCell ref="B125:J125"/>
    <mergeCell ref="C126:G126"/>
    <mergeCell ref="B127:B128"/>
    <mergeCell ref="C127:G127"/>
    <mergeCell ref="H127:H128"/>
    <mergeCell ref="I127:I128"/>
    <mergeCell ref="J127:J128"/>
    <mergeCell ref="C128:G128"/>
    <mergeCell ref="B131:I131"/>
    <mergeCell ref="B132:I132"/>
    <mergeCell ref="C133:H133"/>
    <mergeCell ref="L133:P138"/>
    <mergeCell ref="C134:H134"/>
    <mergeCell ref="C135:H135"/>
    <mergeCell ref="C136:H136"/>
    <mergeCell ref="C137:H137"/>
    <mergeCell ref="C138:H138"/>
    <mergeCell ref="B147:J147"/>
    <mergeCell ref="C148:I148"/>
    <mergeCell ref="C149:I149"/>
    <mergeCell ref="C150:I150"/>
    <mergeCell ref="C151:I151"/>
    <mergeCell ref="C152:I152"/>
    <mergeCell ref="C139:H139"/>
    <mergeCell ref="B141:J141"/>
    <mergeCell ref="C142:I142"/>
    <mergeCell ref="C143:I143"/>
    <mergeCell ref="C144:I144"/>
    <mergeCell ref="B145:I145"/>
    <mergeCell ref="C160:I160"/>
    <mergeCell ref="C161:I161"/>
    <mergeCell ref="B163:G163"/>
    <mergeCell ref="B164:G164"/>
    <mergeCell ref="H164:J164"/>
    <mergeCell ref="B165:G165"/>
    <mergeCell ref="H165:J165"/>
    <mergeCell ref="C153:I153"/>
    <mergeCell ref="C154:I154"/>
    <mergeCell ref="C155:I155"/>
    <mergeCell ref="C157:I157"/>
    <mergeCell ref="C158:I158"/>
    <mergeCell ref="C159:I159"/>
  </mergeCells>
  <dataValidations count="2">
    <dataValidation type="list" allowBlank="1" showInputMessage="1" showErrorMessage="1" sqref="J14" xr:uid="{6A154F0F-9A61-4919-B994-E8405B4C353C}">
      <formula1>"LUCRO REAL, LUCRO PRESUMIDO, SIMPLES"</formula1>
    </dataValidation>
    <dataValidation type="list" sqref="I18:J18" xr:uid="{AA83D059-C1D0-4E2E-B055-4F865FCA0E54}">
      <formula1>"44 Horas Semanais, 40 Horas Semanais, 12x36 Noturno, 12x36 Diurno"</formula1>
    </dataValidation>
  </dataValidations>
  <pageMargins left="0.51181102362204722" right="0.51181102362204722" top="1.1811023622047245" bottom="0.78740157480314965" header="0.51181102362204722" footer="0.31496062992125984"/>
  <pageSetup paperSize="9" scale="86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78AE-CFCE-4056-A2DE-F54793C4FFF2}">
  <sheetPr>
    <pageSetUpPr fitToPage="1"/>
  </sheetPr>
  <dimension ref="B1:XEN168"/>
  <sheetViews>
    <sheetView showGridLines="0" topLeftCell="A130" zoomScaleNormal="100" workbookViewId="0">
      <selection activeCell="I21" sqref="I21:J21"/>
    </sheetView>
  </sheetViews>
  <sheetFormatPr defaultColWidth="9.140625" defaultRowHeight="12.75" x14ac:dyDescent="0.25"/>
  <cols>
    <col min="1" max="1" width="1.7109375" style="6" customWidth="1"/>
    <col min="2" max="2" width="3.42578125" style="31" bestFit="1" customWidth="1"/>
    <col min="3" max="3" width="16.7109375" style="6" customWidth="1"/>
    <col min="4" max="4" width="14.140625" style="6" customWidth="1"/>
    <col min="5" max="5" width="11.85546875" style="6" customWidth="1"/>
    <col min="6" max="6" width="7.5703125" style="31" bestFit="1" customWidth="1"/>
    <col min="7" max="7" width="11.5703125" style="31" bestFit="1" customWidth="1"/>
    <col min="8" max="8" width="12.42578125" style="31" bestFit="1" customWidth="1"/>
    <col min="9" max="9" width="14.140625" style="31" customWidth="1"/>
    <col min="10" max="10" width="14.7109375" style="32" customWidth="1"/>
    <col min="11" max="11" width="9.28515625" style="164" customWidth="1"/>
    <col min="12" max="12" width="13.28515625" style="165" bestFit="1" customWidth="1"/>
    <col min="13" max="13" width="11.85546875" style="165" bestFit="1" customWidth="1"/>
    <col min="14" max="14" width="11.42578125" style="165" bestFit="1" customWidth="1"/>
    <col min="15" max="17" width="9.140625" style="165"/>
    <col min="18" max="18" width="10" style="165" bestFit="1" customWidth="1"/>
    <col min="19" max="19" width="10" style="6" bestFit="1" customWidth="1"/>
    <col min="20" max="16384" width="9.140625" style="6"/>
  </cols>
  <sheetData>
    <row r="1" spans="2:13 16368:16368" ht="9" customHeight="1" x14ac:dyDescent="0.25">
      <c r="XEN1" s="98" t="s">
        <v>0</v>
      </c>
    </row>
    <row r="2" spans="2:13 16368:16368" x14ac:dyDescent="0.25">
      <c r="B2" s="368" t="s">
        <v>1</v>
      </c>
      <c r="C2" s="368"/>
      <c r="D2" s="368"/>
      <c r="E2" s="368"/>
      <c r="F2" s="368"/>
      <c r="G2" s="368"/>
      <c r="H2" s="368"/>
      <c r="I2" s="368"/>
      <c r="J2" s="368"/>
    </row>
    <row r="3" spans="2:13 16368:16368" x14ac:dyDescent="0.25">
      <c r="B3" s="222" t="s">
        <v>2</v>
      </c>
      <c r="C3" s="222"/>
      <c r="D3" s="375" t="s">
        <v>170</v>
      </c>
      <c r="E3" s="373"/>
      <c r="F3" s="373"/>
      <c r="G3" s="373"/>
      <c r="H3" s="373"/>
      <c r="I3" s="373"/>
      <c r="J3" s="374"/>
    </row>
    <row r="4" spans="2:13 16368:16368" x14ac:dyDescent="0.25">
      <c r="B4" s="222" t="s">
        <v>3</v>
      </c>
      <c r="C4" s="222"/>
      <c r="D4" s="372"/>
      <c r="E4" s="373"/>
      <c r="F4" s="373"/>
      <c r="G4" s="373"/>
      <c r="H4" s="373"/>
      <c r="I4" s="373"/>
      <c r="J4" s="374"/>
    </row>
    <row r="5" spans="2:13 16368:16368" x14ac:dyDescent="0.25">
      <c r="B5" s="222" t="s">
        <v>4</v>
      </c>
      <c r="C5" s="222"/>
      <c r="D5" s="372"/>
      <c r="E5" s="373"/>
      <c r="F5" s="373"/>
      <c r="G5" s="373"/>
      <c r="H5" s="373"/>
      <c r="I5" s="373"/>
      <c r="J5" s="374"/>
    </row>
    <row r="6" spans="2:13 16368:16368" x14ac:dyDescent="0.25">
      <c r="B6" s="222" t="s">
        <v>5</v>
      </c>
      <c r="C6" s="222"/>
      <c r="D6" s="372"/>
      <c r="E6" s="373"/>
      <c r="F6" s="373"/>
      <c r="G6" s="373"/>
      <c r="H6" s="373"/>
      <c r="I6" s="373"/>
      <c r="J6" s="374"/>
    </row>
    <row r="7" spans="2:13 16368:16368" x14ac:dyDescent="0.25">
      <c r="B7" s="88"/>
      <c r="C7" s="88"/>
      <c r="D7" s="89"/>
      <c r="E7" s="77"/>
      <c r="F7" s="77"/>
      <c r="G7" s="77"/>
      <c r="H7" s="77"/>
      <c r="I7" s="77"/>
      <c r="J7" s="77"/>
    </row>
    <row r="8" spans="2:13 16368:16368" x14ac:dyDescent="0.25">
      <c r="B8" s="368" t="s">
        <v>6</v>
      </c>
      <c r="C8" s="368"/>
      <c r="D8" s="368"/>
      <c r="E8" s="368"/>
      <c r="F8" s="368"/>
      <c r="G8" s="368"/>
      <c r="H8" s="368"/>
      <c r="I8" s="368"/>
      <c r="J8" s="368"/>
    </row>
    <row r="9" spans="2:13 16368:16368" ht="12.75" customHeight="1" x14ac:dyDescent="0.25">
      <c r="B9" s="91" t="s">
        <v>7</v>
      </c>
      <c r="C9" s="228" t="s">
        <v>8</v>
      </c>
      <c r="D9" s="228"/>
      <c r="E9" s="228"/>
      <c r="F9" s="228"/>
      <c r="G9" s="228"/>
      <c r="H9" s="228"/>
      <c r="I9" s="228"/>
      <c r="J9" s="67"/>
    </row>
    <row r="10" spans="2:13 16368:16368" x14ac:dyDescent="0.25">
      <c r="B10" s="91" t="s">
        <v>9</v>
      </c>
      <c r="C10" s="228" t="s">
        <v>10</v>
      </c>
      <c r="D10" s="228"/>
      <c r="E10" s="228"/>
      <c r="F10" s="228"/>
      <c r="G10" s="228"/>
      <c r="H10" s="228"/>
      <c r="I10" s="228"/>
      <c r="J10" s="68"/>
    </row>
    <row r="11" spans="2:13 16368:16368" ht="12.75" customHeight="1" x14ac:dyDescent="0.25">
      <c r="B11" s="91" t="s">
        <v>11</v>
      </c>
      <c r="C11" s="228" t="s">
        <v>12</v>
      </c>
      <c r="D11" s="228"/>
      <c r="E11" s="228"/>
      <c r="F11" s="228"/>
      <c r="G11" s="228"/>
      <c r="H11" s="228"/>
      <c r="I11" s="228"/>
      <c r="J11" s="69"/>
    </row>
    <row r="12" spans="2:13 16368:16368" ht="12.75" customHeight="1" x14ac:dyDescent="0.25">
      <c r="B12" s="91" t="s">
        <v>13</v>
      </c>
      <c r="C12" s="228" t="s">
        <v>14</v>
      </c>
      <c r="D12" s="228"/>
      <c r="E12" s="228"/>
      <c r="F12" s="228"/>
      <c r="G12" s="228"/>
      <c r="H12" s="228"/>
      <c r="I12" s="228"/>
      <c r="J12" s="99">
        <v>20</v>
      </c>
    </row>
    <row r="13" spans="2:13 16368:16368" ht="12.75" customHeight="1" x14ac:dyDescent="0.25">
      <c r="B13" s="91" t="s">
        <v>15</v>
      </c>
      <c r="C13" s="366" t="s">
        <v>171</v>
      </c>
      <c r="D13" s="366"/>
      <c r="E13" s="366"/>
      <c r="F13" s="366"/>
      <c r="G13" s="366"/>
      <c r="H13" s="366"/>
      <c r="I13" s="366"/>
      <c r="J13" s="69"/>
    </row>
    <row r="14" spans="2:13 16368:16368" ht="12.75" customHeight="1" x14ac:dyDescent="0.25">
      <c r="B14" s="91" t="s">
        <v>16</v>
      </c>
      <c r="C14" s="366" t="s">
        <v>17</v>
      </c>
      <c r="D14" s="366"/>
      <c r="E14" s="366"/>
      <c r="F14" s="366"/>
      <c r="G14" s="366"/>
      <c r="H14" s="366"/>
      <c r="I14" s="366"/>
      <c r="J14" s="100" t="s">
        <v>176</v>
      </c>
      <c r="L14" s="6"/>
      <c r="M14" s="6"/>
    </row>
    <row r="15" spans="2:13 16368:16368" x14ac:dyDescent="0.25">
      <c r="B15" s="367"/>
      <c r="C15" s="367"/>
      <c r="D15" s="367"/>
      <c r="E15" s="367"/>
      <c r="F15" s="367"/>
      <c r="G15" s="367"/>
      <c r="H15" s="367"/>
      <c r="I15" s="367"/>
      <c r="J15" s="367"/>
      <c r="L15" s="107"/>
      <c r="M15" s="107"/>
    </row>
    <row r="16" spans="2:13 16368:16368" x14ac:dyDescent="0.25">
      <c r="B16" s="368" t="s">
        <v>18</v>
      </c>
      <c r="C16" s="368"/>
      <c r="D16" s="368"/>
      <c r="E16" s="368"/>
      <c r="F16" s="368"/>
      <c r="G16" s="368"/>
      <c r="H16" s="368"/>
      <c r="I16" s="368"/>
      <c r="J16" s="368"/>
      <c r="K16" s="165"/>
    </row>
    <row r="17" spans="2:18" x14ac:dyDescent="0.25">
      <c r="B17" s="369" t="s">
        <v>19</v>
      </c>
      <c r="C17" s="370"/>
      <c r="D17" s="370"/>
      <c r="E17" s="370"/>
      <c r="F17" s="370"/>
      <c r="G17" s="370"/>
      <c r="H17" s="370"/>
      <c r="I17" s="370"/>
      <c r="J17" s="371"/>
      <c r="K17" s="165"/>
    </row>
    <row r="18" spans="2:18" ht="12.75" customHeight="1" x14ac:dyDescent="0.25">
      <c r="B18" s="7">
        <v>1</v>
      </c>
      <c r="C18" s="244" t="s">
        <v>20</v>
      </c>
      <c r="D18" s="245"/>
      <c r="E18" s="245"/>
      <c r="F18" s="245"/>
      <c r="G18" s="245"/>
      <c r="H18" s="246"/>
      <c r="I18" s="360" t="s">
        <v>21</v>
      </c>
      <c r="J18" s="360"/>
      <c r="K18" s="165"/>
      <c r="L18" s="6"/>
    </row>
    <row r="19" spans="2:18" ht="12.75" customHeight="1" x14ac:dyDescent="0.25">
      <c r="B19" s="7">
        <v>2</v>
      </c>
      <c r="C19" s="361" t="s">
        <v>175</v>
      </c>
      <c r="D19" s="362"/>
      <c r="E19" s="362"/>
      <c r="F19" s="362"/>
      <c r="G19" s="362"/>
      <c r="H19" s="363"/>
      <c r="I19" s="364"/>
      <c r="J19" s="364"/>
      <c r="K19" s="165"/>
      <c r="L19" s="107"/>
      <c r="M19" s="6"/>
      <c r="N19" s="6"/>
      <c r="O19" s="6"/>
      <c r="P19" s="6"/>
      <c r="Q19" s="6"/>
      <c r="R19" s="6"/>
    </row>
    <row r="20" spans="2:18" ht="12.75" customHeight="1" x14ac:dyDescent="0.25">
      <c r="B20" s="7">
        <v>3</v>
      </c>
      <c r="C20" s="244" t="s">
        <v>22</v>
      </c>
      <c r="D20" s="245"/>
      <c r="E20" s="245"/>
      <c r="F20" s="246"/>
      <c r="G20" s="36" t="s">
        <v>23</v>
      </c>
      <c r="H20" s="152"/>
      <c r="I20" s="365" t="s">
        <v>159</v>
      </c>
      <c r="J20" s="365"/>
      <c r="K20" s="165"/>
      <c r="L20" s="6"/>
      <c r="M20" s="6"/>
      <c r="N20" s="6"/>
      <c r="O20" s="6"/>
      <c r="P20" s="6"/>
      <c r="Q20" s="6"/>
      <c r="R20" s="6"/>
    </row>
    <row r="21" spans="2:18" ht="12.75" customHeight="1" x14ac:dyDescent="0.25">
      <c r="B21" s="7">
        <v>4</v>
      </c>
      <c r="C21" s="244" t="s">
        <v>162</v>
      </c>
      <c r="D21" s="245"/>
      <c r="E21" s="245"/>
      <c r="F21" s="245"/>
      <c r="G21" s="245"/>
      <c r="H21" s="246"/>
      <c r="I21" s="357"/>
      <c r="J21" s="358"/>
      <c r="K21" s="165"/>
      <c r="L21" s="6"/>
      <c r="M21" s="6"/>
      <c r="N21" s="6"/>
      <c r="O21" s="6"/>
      <c r="P21" s="6"/>
      <c r="Q21" s="6"/>
      <c r="R21" s="6"/>
    </row>
    <row r="22" spans="2:18" ht="12.75" customHeight="1" x14ac:dyDescent="0.25">
      <c r="B22" s="38"/>
      <c r="C22" s="39"/>
      <c r="D22" s="39"/>
      <c r="E22" s="39"/>
      <c r="F22" s="39"/>
      <c r="G22" s="39"/>
      <c r="H22" s="39"/>
      <c r="I22" s="6"/>
      <c r="J22" s="165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359" t="s">
        <v>24</v>
      </c>
      <c r="C23" s="359"/>
      <c r="D23" s="359"/>
      <c r="E23" s="359"/>
      <c r="F23" s="359"/>
      <c r="G23" s="359"/>
      <c r="H23" s="359"/>
      <c r="I23" s="359"/>
      <c r="J23" s="359"/>
      <c r="K23" s="165"/>
      <c r="L23" s="6"/>
      <c r="M23" s="6"/>
      <c r="N23" s="6"/>
      <c r="O23" s="6"/>
      <c r="P23" s="6"/>
      <c r="Q23" s="6"/>
      <c r="R23" s="6"/>
    </row>
    <row r="24" spans="2:18" x14ac:dyDescent="0.25">
      <c r="B24" s="161">
        <v>1</v>
      </c>
      <c r="C24" s="359" t="s">
        <v>25</v>
      </c>
      <c r="D24" s="359"/>
      <c r="E24" s="359"/>
      <c r="F24" s="359"/>
      <c r="G24" s="359"/>
      <c r="H24" s="359"/>
      <c r="I24" s="359"/>
      <c r="J24" s="51" t="s">
        <v>26</v>
      </c>
      <c r="K24" s="165"/>
      <c r="L24" s="6"/>
      <c r="M24" s="6"/>
      <c r="N24" s="6"/>
      <c r="O24" s="6"/>
      <c r="P24" s="6"/>
      <c r="Q24" s="6"/>
      <c r="R24" s="6"/>
    </row>
    <row r="25" spans="2:18" x14ac:dyDescent="0.25">
      <c r="B25" s="7" t="s">
        <v>7</v>
      </c>
      <c r="C25" s="352" t="s">
        <v>27</v>
      </c>
      <c r="D25" s="353"/>
      <c r="E25" s="153"/>
      <c r="F25" s="153"/>
      <c r="G25" s="153"/>
      <c r="H25" s="153"/>
      <c r="I25" s="101"/>
      <c r="J25" s="181"/>
      <c r="K25" s="165"/>
      <c r="L25" s="6"/>
      <c r="M25" s="6"/>
      <c r="N25" s="6"/>
      <c r="O25" s="6"/>
      <c r="P25" s="6"/>
      <c r="Q25" s="6"/>
      <c r="R25" s="6"/>
    </row>
    <row r="26" spans="2:18" x14ac:dyDescent="0.25">
      <c r="B26" s="7" t="s">
        <v>9</v>
      </c>
      <c r="C26" s="239" t="s">
        <v>28</v>
      </c>
      <c r="D26" s="240"/>
      <c r="E26" s="155"/>
      <c r="F26" s="155"/>
      <c r="G26" s="155"/>
      <c r="H26" s="155"/>
      <c r="I26" s="43">
        <v>0</v>
      </c>
      <c r="J26" s="8">
        <f>ROUND($J$25*$I$26,2)</f>
        <v>0</v>
      </c>
      <c r="K26" s="165"/>
      <c r="L26" s="6"/>
      <c r="M26" s="6"/>
      <c r="N26" s="6"/>
      <c r="O26" s="6"/>
      <c r="P26" s="6"/>
      <c r="Q26" s="6"/>
      <c r="R26" s="6"/>
    </row>
    <row r="27" spans="2:18" x14ac:dyDescent="0.25">
      <c r="B27" s="7" t="s">
        <v>11</v>
      </c>
      <c r="C27" s="239" t="s">
        <v>29</v>
      </c>
      <c r="D27" s="240"/>
      <c r="E27" s="155"/>
      <c r="F27" s="155"/>
      <c r="G27" s="155"/>
      <c r="H27" s="155"/>
      <c r="I27" s="43">
        <v>0</v>
      </c>
      <c r="J27" s="8">
        <f>ROUND($J$25*$I$27,2)</f>
        <v>0</v>
      </c>
      <c r="K27" s="165"/>
      <c r="L27" s="6"/>
      <c r="M27" s="6"/>
      <c r="N27" s="6"/>
      <c r="O27" s="6"/>
      <c r="P27" s="6"/>
      <c r="Q27" s="6"/>
      <c r="R27" s="6"/>
    </row>
    <row r="28" spans="2:18" ht="18.75" customHeight="1" x14ac:dyDescent="0.25">
      <c r="B28" s="7" t="s">
        <v>13</v>
      </c>
      <c r="C28" s="350" t="s">
        <v>30</v>
      </c>
      <c r="D28" s="351"/>
      <c r="E28" s="155"/>
      <c r="F28" s="155"/>
      <c r="G28" s="155"/>
      <c r="H28" s="155"/>
      <c r="I28" s="166"/>
      <c r="J28" s="8">
        <v>0</v>
      </c>
      <c r="K28" s="165"/>
      <c r="L28" s="6"/>
      <c r="M28" s="6"/>
      <c r="N28" s="6"/>
      <c r="O28" s="6"/>
      <c r="P28" s="6"/>
      <c r="Q28" s="6"/>
      <c r="R28" s="6"/>
    </row>
    <row r="29" spans="2:18" x14ac:dyDescent="0.25">
      <c r="B29" s="7" t="s">
        <v>15</v>
      </c>
      <c r="C29" s="239" t="s">
        <v>31</v>
      </c>
      <c r="D29" s="240"/>
      <c r="E29" s="155"/>
      <c r="F29" s="155"/>
      <c r="G29" s="155"/>
      <c r="H29" s="155"/>
      <c r="I29" s="166"/>
      <c r="J29" s="8">
        <v>0</v>
      </c>
      <c r="K29" s="165"/>
      <c r="L29" s="6"/>
      <c r="M29" s="6"/>
      <c r="N29" s="6"/>
      <c r="O29" s="6"/>
      <c r="P29" s="6"/>
      <c r="Q29" s="6"/>
      <c r="R29" s="6"/>
    </row>
    <row r="30" spans="2:18" x14ac:dyDescent="0.25">
      <c r="B30" s="7" t="s">
        <v>16</v>
      </c>
      <c r="C30" s="352" t="s">
        <v>32</v>
      </c>
      <c r="D30" s="353"/>
      <c r="E30" s="353"/>
      <c r="F30" s="9"/>
      <c r="G30" s="10"/>
      <c r="H30" s="10"/>
      <c r="I30" s="179"/>
      <c r="J30" s="8">
        <v>0</v>
      </c>
      <c r="L30" s="6"/>
      <c r="M30" s="6"/>
      <c r="N30" s="6"/>
      <c r="O30" s="6"/>
      <c r="P30" s="6"/>
      <c r="Q30" s="6"/>
      <c r="R30" s="6"/>
    </row>
    <row r="31" spans="2:18" x14ac:dyDescent="0.25">
      <c r="B31" s="7" t="s">
        <v>33</v>
      </c>
      <c r="C31" s="239" t="s">
        <v>34</v>
      </c>
      <c r="D31" s="240"/>
      <c r="E31" s="155"/>
      <c r="F31" s="155"/>
      <c r="G31" s="155"/>
      <c r="H31" s="155"/>
      <c r="I31" s="166"/>
      <c r="J31" s="8">
        <v>0</v>
      </c>
      <c r="L31" s="6"/>
      <c r="M31" s="6"/>
      <c r="N31" s="6"/>
      <c r="O31" s="6"/>
      <c r="P31" s="6"/>
      <c r="Q31" s="6"/>
      <c r="R31" s="6"/>
    </row>
    <row r="32" spans="2:18" ht="15" customHeight="1" x14ac:dyDescent="0.25">
      <c r="B32" s="354" t="s">
        <v>35</v>
      </c>
      <c r="C32" s="355"/>
      <c r="D32" s="355"/>
      <c r="E32" s="355"/>
      <c r="F32" s="355"/>
      <c r="G32" s="355"/>
      <c r="H32" s="355"/>
      <c r="I32" s="356"/>
      <c r="J32" s="53">
        <f>ROUND(SUM(J25:J31),2)</f>
        <v>0</v>
      </c>
      <c r="L32" s="6"/>
      <c r="M32" s="6"/>
      <c r="N32" s="6"/>
      <c r="O32" s="6"/>
      <c r="P32" s="6"/>
      <c r="Q32" s="6"/>
      <c r="R32" s="6"/>
    </row>
    <row r="33" spans="2:18" x14ac:dyDescent="0.25">
      <c r="B33" s="6"/>
      <c r="F33" s="6"/>
      <c r="G33" s="6"/>
      <c r="H33" s="164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331" t="s">
        <v>36</v>
      </c>
      <c r="C34" s="331"/>
      <c r="D34" s="331"/>
      <c r="E34" s="331"/>
      <c r="F34" s="331"/>
      <c r="G34" s="331"/>
      <c r="H34" s="331"/>
      <c r="I34" s="331"/>
      <c r="J34" s="331"/>
      <c r="L34" s="6"/>
      <c r="M34" s="6"/>
      <c r="N34" s="6"/>
      <c r="O34" s="6"/>
      <c r="P34" s="6"/>
      <c r="Q34" s="6"/>
      <c r="R34" s="6"/>
    </row>
    <row r="35" spans="2:18" x14ac:dyDescent="0.25">
      <c r="B35" s="168" t="s">
        <v>37</v>
      </c>
      <c r="C35" s="331" t="s">
        <v>38</v>
      </c>
      <c r="D35" s="331"/>
      <c r="E35" s="331"/>
      <c r="F35" s="331"/>
      <c r="G35" s="331"/>
      <c r="H35" s="331"/>
      <c r="I35" s="168" t="s">
        <v>39</v>
      </c>
      <c r="J35" s="40" t="s">
        <v>26</v>
      </c>
      <c r="M35" s="6"/>
      <c r="N35" s="6"/>
      <c r="O35" s="6"/>
      <c r="P35" s="6"/>
      <c r="Q35" s="6"/>
      <c r="R35" s="6"/>
    </row>
    <row r="36" spans="2:18" x14ac:dyDescent="0.25">
      <c r="B36" s="242" t="s">
        <v>7</v>
      </c>
      <c r="C36" s="277" t="s">
        <v>40</v>
      </c>
      <c r="D36" s="278"/>
      <c r="E36" s="278"/>
      <c r="F36" s="278"/>
      <c r="G36" s="278"/>
      <c r="H36" s="279"/>
      <c r="I36" s="342">
        <f>1/12</f>
        <v>8.3333333333333329E-2</v>
      </c>
      <c r="J36" s="251">
        <f>ROUND($J$32*$I$36,2)</f>
        <v>0</v>
      </c>
      <c r="M36" s="6"/>
      <c r="N36" s="6"/>
      <c r="O36" s="6"/>
      <c r="P36" s="6"/>
      <c r="Q36" s="6"/>
      <c r="R36" s="6"/>
    </row>
    <row r="37" spans="2:18" x14ac:dyDescent="0.25">
      <c r="B37" s="243"/>
      <c r="C37" s="328" t="s">
        <v>41</v>
      </c>
      <c r="D37" s="283"/>
      <c r="E37" s="283"/>
      <c r="F37" s="283"/>
      <c r="G37" s="283"/>
      <c r="H37" s="284"/>
      <c r="I37" s="343"/>
      <c r="J37" s="252"/>
      <c r="L37" s="19"/>
      <c r="M37" s="6"/>
      <c r="N37" s="6"/>
      <c r="O37" s="6"/>
      <c r="P37" s="6"/>
      <c r="Q37" s="6"/>
      <c r="R37" s="6"/>
    </row>
    <row r="38" spans="2:18" ht="12.75" customHeight="1" x14ac:dyDescent="0.25">
      <c r="B38" s="242" t="s">
        <v>9</v>
      </c>
      <c r="C38" s="308" t="s">
        <v>42</v>
      </c>
      <c r="D38" s="309"/>
      <c r="E38" s="309"/>
      <c r="F38" s="309"/>
      <c r="G38" s="309"/>
      <c r="H38" s="310"/>
      <c r="I38" s="342">
        <v>0.121</v>
      </c>
      <c r="J38" s="251">
        <f>ROUND($J$32*$I$38,2)</f>
        <v>0</v>
      </c>
      <c r="M38" s="6"/>
      <c r="N38" s="6"/>
      <c r="O38" s="6"/>
      <c r="P38" s="6"/>
      <c r="Q38" s="6"/>
      <c r="R38" s="6"/>
    </row>
    <row r="39" spans="2:18" x14ac:dyDescent="0.25">
      <c r="B39" s="243"/>
      <c r="C39" s="347" t="s">
        <v>43</v>
      </c>
      <c r="D39" s="348"/>
      <c r="E39" s="348"/>
      <c r="F39" s="348"/>
      <c r="G39" s="348"/>
      <c r="H39" s="349"/>
      <c r="I39" s="343"/>
      <c r="J39" s="252"/>
      <c r="L39" s="19"/>
      <c r="M39" s="6"/>
      <c r="N39" s="6"/>
      <c r="O39" s="6"/>
      <c r="P39" s="6"/>
      <c r="Q39" s="6"/>
      <c r="R39" s="6"/>
    </row>
    <row r="40" spans="2:18" ht="15" customHeight="1" x14ac:dyDescent="0.25">
      <c r="B40" s="225" t="s">
        <v>44</v>
      </c>
      <c r="C40" s="226"/>
      <c r="D40" s="226"/>
      <c r="E40" s="226"/>
      <c r="F40" s="226"/>
      <c r="G40" s="226"/>
      <c r="H40" s="226"/>
      <c r="I40" s="227"/>
      <c r="J40" s="46">
        <f>ROUND(SUM(J36:J39),2)</f>
        <v>0</v>
      </c>
      <c r="M40" s="6"/>
      <c r="N40" s="6"/>
      <c r="O40" s="6"/>
      <c r="P40" s="6"/>
      <c r="Q40" s="6"/>
      <c r="R40" s="6"/>
    </row>
    <row r="41" spans="2:18" ht="13.5" customHeight="1" x14ac:dyDescent="0.25">
      <c r="B41" s="345" t="s">
        <v>45</v>
      </c>
      <c r="C41" s="346"/>
      <c r="D41" s="346"/>
      <c r="E41" s="346"/>
      <c r="F41" s="346"/>
      <c r="G41" s="346"/>
      <c r="H41" s="346"/>
      <c r="I41" s="79">
        <f>I55</f>
        <v>0.33800000000000002</v>
      </c>
      <c r="J41" s="37">
        <f>ROUND($J$40*$I$41,2)</f>
        <v>0</v>
      </c>
      <c r="K41" s="165"/>
      <c r="L41" s="6"/>
      <c r="M41" s="6"/>
      <c r="N41" s="6"/>
      <c r="O41" s="6"/>
      <c r="P41" s="6"/>
      <c r="Q41" s="6"/>
      <c r="R41" s="6"/>
    </row>
    <row r="42" spans="2:18" ht="12.75" customHeight="1" x14ac:dyDescent="0.25">
      <c r="B42" s="285" t="s">
        <v>46</v>
      </c>
      <c r="C42" s="286"/>
      <c r="D42" s="286"/>
      <c r="E42" s="286"/>
      <c r="F42" s="286"/>
      <c r="G42" s="286"/>
      <c r="H42" s="286"/>
      <c r="I42" s="286"/>
      <c r="J42" s="47">
        <f>ROUND($J$40+$J$41,2)</f>
        <v>0</v>
      </c>
      <c r="K42" s="165"/>
      <c r="L42" s="6"/>
      <c r="M42" s="6"/>
      <c r="N42" s="6"/>
      <c r="O42" s="6"/>
      <c r="P42" s="6"/>
      <c r="Q42" s="6"/>
      <c r="R42" s="6"/>
    </row>
    <row r="43" spans="2:18" x14ac:dyDescent="0.25">
      <c r="B43" s="33"/>
      <c r="C43" s="44"/>
      <c r="D43" s="44"/>
      <c r="E43" s="44"/>
      <c r="F43" s="44"/>
      <c r="G43" s="44"/>
      <c r="H43" s="44"/>
      <c r="I43" s="44"/>
      <c r="J43" s="45"/>
      <c r="M43" s="6"/>
      <c r="N43" s="6"/>
      <c r="O43" s="6"/>
      <c r="P43" s="6"/>
      <c r="Q43" s="6"/>
      <c r="R43" s="6"/>
    </row>
    <row r="44" spans="2:18" x14ac:dyDescent="0.25">
      <c r="B44" s="168" t="s">
        <v>47</v>
      </c>
      <c r="C44" s="331" t="s">
        <v>48</v>
      </c>
      <c r="D44" s="331"/>
      <c r="E44" s="331"/>
      <c r="F44" s="331"/>
      <c r="G44" s="331"/>
      <c r="H44" s="331"/>
      <c r="I44" s="168" t="s">
        <v>39</v>
      </c>
      <c r="J44" s="40" t="s">
        <v>26</v>
      </c>
      <c r="N44" s="6"/>
      <c r="O44" s="6"/>
      <c r="P44" s="6"/>
      <c r="Q44" s="6"/>
      <c r="R44" s="6"/>
    </row>
    <row r="45" spans="2:18" x14ac:dyDescent="0.25">
      <c r="B45" s="7" t="s">
        <v>7</v>
      </c>
      <c r="C45" s="221" t="s">
        <v>49</v>
      </c>
      <c r="D45" s="221"/>
      <c r="E45" s="221"/>
      <c r="F45" s="221"/>
      <c r="G45" s="221"/>
      <c r="H45" s="221"/>
      <c r="I45" s="15">
        <v>0.2</v>
      </c>
      <c r="J45" s="8">
        <f>ROUND($J$32*$I$45,2)</f>
        <v>0</v>
      </c>
      <c r="K45" s="290"/>
      <c r="L45" s="290"/>
      <c r="N45" s="6"/>
      <c r="O45" s="6"/>
      <c r="P45" s="6"/>
      <c r="Q45" s="6"/>
      <c r="R45" s="6"/>
    </row>
    <row r="46" spans="2:18" x14ac:dyDescent="0.25">
      <c r="B46" s="7" t="s">
        <v>9</v>
      </c>
      <c r="C46" s="221" t="s">
        <v>50</v>
      </c>
      <c r="D46" s="221"/>
      <c r="E46" s="221"/>
      <c r="F46" s="221"/>
      <c r="G46" s="221"/>
      <c r="H46" s="221"/>
      <c r="I46" s="15">
        <v>2.5000000000000001E-2</v>
      </c>
      <c r="J46" s="8">
        <f>ROUND($J$32*$I$46,2)</f>
        <v>0</v>
      </c>
      <c r="K46" s="290"/>
      <c r="L46" s="290"/>
      <c r="M46" s="164"/>
      <c r="N46" s="6"/>
      <c r="O46" s="6"/>
      <c r="P46" s="6"/>
      <c r="Q46" s="6"/>
      <c r="R46" s="6"/>
    </row>
    <row r="47" spans="2:18" ht="12.75" customHeight="1" x14ac:dyDescent="0.25">
      <c r="B47" s="337" t="s">
        <v>11</v>
      </c>
      <c r="C47" s="308" t="s">
        <v>51</v>
      </c>
      <c r="D47" s="309"/>
      <c r="E47" s="309"/>
      <c r="F47" s="310"/>
      <c r="G47" s="17" t="s">
        <v>52</v>
      </c>
      <c r="H47" s="17" t="s">
        <v>53</v>
      </c>
      <c r="I47" s="342">
        <f>$G$48*$H$48</f>
        <v>0</v>
      </c>
      <c r="J47" s="251">
        <f>ROUND($J$32*$I$47,2)</f>
        <v>0</v>
      </c>
      <c r="K47" s="344"/>
      <c r="L47" s="344"/>
      <c r="M47" s="164"/>
      <c r="N47" s="6"/>
      <c r="O47" s="6"/>
      <c r="P47" s="6"/>
      <c r="Q47" s="6"/>
      <c r="R47" s="6"/>
    </row>
    <row r="48" spans="2:18" x14ac:dyDescent="0.25">
      <c r="B48" s="338"/>
      <c r="C48" s="339"/>
      <c r="D48" s="340"/>
      <c r="E48" s="340"/>
      <c r="F48" s="341"/>
      <c r="G48" s="175"/>
      <c r="H48" s="78"/>
      <c r="I48" s="343"/>
      <c r="J48" s="252"/>
      <c r="K48" s="344"/>
      <c r="L48" s="344"/>
      <c r="M48" s="164"/>
      <c r="N48" s="6"/>
      <c r="O48" s="6"/>
      <c r="P48" s="6"/>
      <c r="Q48" s="6"/>
      <c r="R48" s="6"/>
    </row>
    <row r="49" spans="2:18" x14ac:dyDescent="0.25">
      <c r="B49" s="7" t="s">
        <v>13</v>
      </c>
      <c r="C49" s="221" t="s">
        <v>54</v>
      </c>
      <c r="D49" s="221"/>
      <c r="E49" s="221"/>
      <c r="F49" s="221"/>
      <c r="G49" s="221"/>
      <c r="H49" s="221"/>
      <c r="I49" s="15">
        <v>1.4999999999999999E-2</v>
      </c>
      <c r="J49" s="8">
        <f>ROUND($J$32*$I$49,2)</f>
        <v>0</v>
      </c>
      <c r="K49" s="290"/>
      <c r="L49" s="290"/>
      <c r="M49" s="164"/>
      <c r="N49" s="6"/>
      <c r="O49" s="6"/>
      <c r="P49" s="6"/>
      <c r="Q49" s="6"/>
      <c r="R49" s="6"/>
    </row>
    <row r="50" spans="2:18" x14ac:dyDescent="0.25">
      <c r="B50" s="7" t="s">
        <v>15</v>
      </c>
      <c r="C50" s="221" t="s">
        <v>55</v>
      </c>
      <c r="D50" s="221"/>
      <c r="E50" s="221"/>
      <c r="F50" s="221"/>
      <c r="G50" s="221"/>
      <c r="H50" s="221"/>
      <c r="I50" s="15">
        <v>0.01</v>
      </c>
      <c r="J50" s="8">
        <f>ROUND($J$32*$I$50,2)</f>
        <v>0</v>
      </c>
      <c r="K50" s="290"/>
      <c r="L50" s="290"/>
      <c r="M50" s="164"/>
      <c r="N50" s="6"/>
      <c r="O50" s="6"/>
      <c r="P50" s="6"/>
      <c r="Q50" s="6"/>
      <c r="R50" s="6"/>
    </row>
    <row r="51" spans="2:18" x14ac:dyDescent="0.25">
      <c r="B51" s="7" t="s">
        <v>16</v>
      </c>
      <c r="C51" s="221" t="s">
        <v>56</v>
      </c>
      <c r="D51" s="221"/>
      <c r="E51" s="221"/>
      <c r="F51" s="221"/>
      <c r="G51" s="221"/>
      <c r="H51" s="221"/>
      <c r="I51" s="15">
        <v>6.0000000000000001E-3</v>
      </c>
      <c r="J51" s="8">
        <f>ROUND($J$32*$I$51,2)</f>
        <v>0</v>
      </c>
      <c r="K51" s="290"/>
      <c r="L51" s="290"/>
      <c r="M51" s="164"/>
      <c r="N51" s="6"/>
      <c r="O51" s="6"/>
      <c r="P51" s="6"/>
      <c r="Q51" s="6"/>
      <c r="R51" s="6"/>
    </row>
    <row r="52" spans="2:18" x14ac:dyDescent="0.25">
      <c r="B52" s="7" t="s">
        <v>33</v>
      </c>
      <c r="C52" s="221" t="s">
        <v>57</v>
      </c>
      <c r="D52" s="221"/>
      <c r="E52" s="221"/>
      <c r="F52" s="221"/>
      <c r="G52" s="221"/>
      <c r="H52" s="221"/>
      <c r="I52" s="15">
        <v>2E-3</v>
      </c>
      <c r="J52" s="8">
        <f>ROUND($J$32*$I$52,2)</f>
        <v>0</v>
      </c>
      <c r="K52" s="290"/>
      <c r="L52" s="290"/>
      <c r="M52" s="16"/>
      <c r="N52" s="6"/>
      <c r="O52" s="6"/>
      <c r="P52" s="6"/>
      <c r="Q52" s="6"/>
      <c r="R52" s="6"/>
    </row>
    <row r="53" spans="2:18" x14ac:dyDescent="0.25">
      <c r="B53" s="7" t="s">
        <v>58</v>
      </c>
      <c r="C53" s="239" t="s">
        <v>59</v>
      </c>
      <c r="D53" s="240"/>
      <c r="E53" s="240"/>
      <c r="F53" s="240"/>
      <c r="G53" s="240"/>
      <c r="H53" s="241"/>
      <c r="I53" s="18">
        <v>0.08</v>
      </c>
      <c r="J53" s="8">
        <f>ROUND($J$32*$I$53,2)</f>
        <v>0</v>
      </c>
      <c r="K53" s="290"/>
      <c r="L53" s="290"/>
      <c r="M53" s="164"/>
      <c r="N53" s="6"/>
      <c r="O53" s="6"/>
      <c r="P53" s="6"/>
      <c r="Q53" s="6"/>
      <c r="R53" s="6"/>
    </row>
    <row r="54" spans="2:18" x14ac:dyDescent="0.25">
      <c r="B54" s="7" t="s">
        <v>60</v>
      </c>
      <c r="C54" s="239" t="s">
        <v>61</v>
      </c>
      <c r="D54" s="240"/>
      <c r="E54" s="240"/>
      <c r="F54" s="240"/>
      <c r="G54" s="240"/>
      <c r="H54" s="241"/>
      <c r="I54" s="15">
        <v>0</v>
      </c>
      <c r="J54" s="8">
        <f>ROUND($J$32*$I$54,2)</f>
        <v>0</v>
      </c>
      <c r="K54" s="290"/>
      <c r="L54" s="290"/>
      <c r="M54" s="164"/>
      <c r="N54" s="6"/>
      <c r="O54" s="6"/>
      <c r="P54" s="6"/>
      <c r="Q54" s="6"/>
      <c r="R54" s="6"/>
    </row>
    <row r="55" spans="2:18" x14ac:dyDescent="0.25">
      <c r="B55" s="162"/>
      <c r="C55" s="285" t="s">
        <v>46</v>
      </c>
      <c r="D55" s="286"/>
      <c r="E55" s="286"/>
      <c r="F55" s="286"/>
      <c r="G55" s="286"/>
      <c r="H55" s="287"/>
      <c r="I55" s="48">
        <f>SUM(I45:I54)</f>
        <v>0.33800000000000002</v>
      </c>
      <c r="J55" s="46">
        <f>ROUND(SUM($J$45:$J$54),2)</f>
        <v>0</v>
      </c>
      <c r="M55" s="6"/>
      <c r="N55" s="6"/>
      <c r="O55" s="6"/>
      <c r="P55" s="6"/>
      <c r="Q55" s="6"/>
      <c r="R55" s="6"/>
    </row>
    <row r="56" spans="2:18" x14ac:dyDescent="0.25">
      <c r="B56" s="6"/>
      <c r="F56" s="6"/>
      <c r="G56" s="6"/>
      <c r="H56" s="6"/>
      <c r="I56" s="6"/>
      <c r="J56" s="6"/>
      <c r="M56" s="6"/>
      <c r="N56" s="6"/>
      <c r="O56" s="6"/>
      <c r="P56" s="6"/>
      <c r="Q56" s="6"/>
      <c r="R56" s="6"/>
    </row>
    <row r="57" spans="2:18" x14ac:dyDescent="0.25">
      <c r="B57" s="156" t="s">
        <v>62</v>
      </c>
      <c r="C57" s="331" t="s">
        <v>63</v>
      </c>
      <c r="D57" s="331"/>
      <c r="E57" s="331"/>
      <c r="F57" s="331"/>
      <c r="G57" s="331"/>
      <c r="H57" s="331"/>
      <c r="I57" s="331"/>
      <c r="J57" s="40" t="s">
        <v>26</v>
      </c>
      <c r="L57" s="6"/>
      <c r="M57" s="6"/>
      <c r="N57" s="6"/>
      <c r="O57" s="6"/>
      <c r="P57" s="6"/>
      <c r="Q57" s="6"/>
      <c r="R57" s="6"/>
    </row>
    <row r="58" spans="2:18" x14ac:dyDescent="0.25">
      <c r="B58" s="242" t="s">
        <v>7</v>
      </c>
      <c r="C58" s="277" t="s">
        <v>64</v>
      </c>
      <c r="D58" s="278"/>
      <c r="E58" s="279"/>
      <c r="F58" s="91" t="s">
        <v>65</v>
      </c>
      <c r="G58" s="91" t="s">
        <v>66</v>
      </c>
      <c r="H58" s="91" t="s">
        <v>67</v>
      </c>
      <c r="I58" s="91" t="s">
        <v>68</v>
      </c>
      <c r="J58" s="332">
        <v>0</v>
      </c>
      <c r="K58" s="334"/>
      <c r="L58" s="334"/>
      <c r="M58" s="334"/>
      <c r="N58" s="334"/>
      <c r="O58" s="334"/>
      <c r="P58" s="334"/>
      <c r="Q58" s="6"/>
      <c r="R58" s="6"/>
    </row>
    <row r="59" spans="2:18" x14ac:dyDescent="0.25">
      <c r="B59" s="243"/>
      <c r="C59" s="328" t="s">
        <v>69</v>
      </c>
      <c r="D59" s="283"/>
      <c r="E59" s="284"/>
      <c r="F59" s="171"/>
      <c r="G59" s="41"/>
      <c r="H59" s="171"/>
      <c r="I59" s="80"/>
      <c r="J59" s="333"/>
      <c r="K59" s="334"/>
      <c r="L59" s="334"/>
      <c r="M59" s="334"/>
      <c r="N59" s="334"/>
      <c r="O59" s="334"/>
      <c r="P59" s="334"/>
      <c r="Q59" s="6"/>
      <c r="R59" s="6"/>
    </row>
    <row r="60" spans="2:18" x14ac:dyDescent="0.25">
      <c r="B60" s="242" t="s">
        <v>9</v>
      </c>
      <c r="C60" s="157" t="s">
        <v>70</v>
      </c>
      <c r="D60" s="158"/>
      <c r="E60" s="158"/>
      <c r="F60" s="158"/>
      <c r="G60" s="91" t="s">
        <v>66</v>
      </c>
      <c r="H60" s="91" t="s">
        <v>67</v>
      </c>
      <c r="I60" s="91" t="s">
        <v>68</v>
      </c>
      <c r="J60" s="335">
        <f>ROUND(((($G$61*(1-$I$61))*$H$61)),2)</f>
        <v>0</v>
      </c>
      <c r="K60" s="334"/>
      <c r="L60" s="334"/>
      <c r="M60" s="334"/>
      <c r="N60" s="334"/>
      <c r="O60" s="334"/>
      <c r="P60" s="334"/>
      <c r="Q60" s="6"/>
      <c r="R60" s="6"/>
    </row>
    <row r="61" spans="2:18" x14ac:dyDescent="0.25">
      <c r="B61" s="243"/>
      <c r="C61" s="159" t="s">
        <v>71</v>
      </c>
      <c r="D61" s="160"/>
      <c r="E61" s="160"/>
      <c r="F61" s="160"/>
      <c r="G61" s="41"/>
      <c r="H61" s="171">
        <v>22</v>
      </c>
      <c r="I61" s="42"/>
      <c r="J61" s="336"/>
      <c r="K61" s="334"/>
      <c r="L61" s="334"/>
      <c r="M61" s="334"/>
      <c r="N61" s="334"/>
      <c r="O61" s="334"/>
      <c r="P61" s="334"/>
      <c r="Q61" s="6"/>
      <c r="R61" s="6"/>
    </row>
    <row r="62" spans="2:18" x14ac:dyDescent="0.25">
      <c r="B62" s="7" t="s">
        <v>11</v>
      </c>
      <c r="C62" s="239" t="s">
        <v>72</v>
      </c>
      <c r="D62" s="240"/>
      <c r="E62" s="240"/>
      <c r="F62" s="240"/>
      <c r="G62" s="240"/>
      <c r="H62" s="240"/>
      <c r="I62" s="241"/>
      <c r="J62" s="8"/>
      <c r="K62" s="329"/>
      <c r="L62" s="330"/>
      <c r="M62" s="330"/>
      <c r="N62" s="330"/>
      <c r="O62" s="330"/>
      <c r="P62" s="330"/>
      <c r="Q62" s="6"/>
      <c r="R62" s="6"/>
    </row>
    <row r="63" spans="2:18" x14ac:dyDescent="0.25">
      <c r="B63" s="7" t="s">
        <v>13</v>
      </c>
      <c r="C63" s="239" t="s">
        <v>73</v>
      </c>
      <c r="D63" s="240"/>
      <c r="E63" s="240"/>
      <c r="F63" s="240"/>
      <c r="G63" s="240"/>
      <c r="H63" s="240"/>
      <c r="I63" s="241"/>
      <c r="J63" s="8">
        <v>0</v>
      </c>
      <c r="K63" s="329"/>
      <c r="L63" s="330"/>
      <c r="M63" s="330"/>
      <c r="N63" s="330"/>
      <c r="O63" s="330"/>
      <c r="P63" s="330"/>
      <c r="Q63" s="6"/>
      <c r="R63" s="6"/>
    </row>
    <row r="64" spans="2:18" x14ac:dyDescent="0.25">
      <c r="B64" s="7" t="s">
        <v>15</v>
      </c>
      <c r="C64" s="239" t="s">
        <v>74</v>
      </c>
      <c r="D64" s="240"/>
      <c r="E64" s="240"/>
      <c r="F64" s="240"/>
      <c r="G64" s="240"/>
      <c r="H64" s="240"/>
      <c r="I64" s="241"/>
      <c r="J64" s="8">
        <v>0</v>
      </c>
      <c r="K64" s="329"/>
      <c r="L64" s="330"/>
      <c r="M64" s="330"/>
      <c r="N64" s="330"/>
      <c r="O64" s="330"/>
      <c r="P64" s="330"/>
      <c r="Q64" s="6"/>
      <c r="R64" s="6"/>
    </row>
    <row r="65" spans="2:18" x14ac:dyDescent="0.25">
      <c r="B65" s="7" t="s">
        <v>16</v>
      </c>
      <c r="C65" s="239" t="s">
        <v>75</v>
      </c>
      <c r="D65" s="240"/>
      <c r="E65" s="240"/>
      <c r="F65" s="240"/>
      <c r="G65" s="240"/>
      <c r="H65" s="240"/>
      <c r="I65" s="241"/>
      <c r="J65" s="8">
        <v>0</v>
      </c>
      <c r="K65" s="329"/>
      <c r="L65" s="330"/>
      <c r="M65" s="330"/>
      <c r="N65" s="330"/>
      <c r="O65" s="330"/>
      <c r="P65" s="330"/>
      <c r="Q65" s="6"/>
      <c r="R65" s="6"/>
    </row>
    <row r="66" spans="2:18" x14ac:dyDescent="0.25">
      <c r="B66" s="7" t="s">
        <v>60</v>
      </c>
      <c r="C66" s="154" t="s">
        <v>34</v>
      </c>
      <c r="D66" s="155"/>
      <c r="E66" s="155"/>
      <c r="F66" s="155"/>
      <c r="G66" s="155"/>
      <c r="H66" s="155"/>
      <c r="I66" s="166"/>
      <c r="J66" s="8">
        <v>0</v>
      </c>
      <c r="K66" s="11"/>
      <c r="L66" s="167"/>
      <c r="M66" s="167"/>
      <c r="N66" s="167"/>
      <c r="O66" s="167"/>
      <c r="P66" s="167"/>
      <c r="Q66" s="6"/>
      <c r="R66" s="6"/>
    </row>
    <row r="67" spans="2:18" x14ac:dyDescent="0.25">
      <c r="B67" s="162"/>
      <c r="C67" s="285" t="s">
        <v>46</v>
      </c>
      <c r="D67" s="286"/>
      <c r="E67" s="286"/>
      <c r="F67" s="286"/>
      <c r="G67" s="286"/>
      <c r="H67" s="286"/>
      <c r="I67" s="287"/>
      <c r="J67" s="46">
        <f>ROUND(SUM($J$58:$J$66),2)</f>
        <v>0</v>
      </c>
      <c r="Q67" s="6"/>
      <c r="R67" s="6"/>
    </row>
    <row r="68" spans="2:18" s="165" customFormat="1" ht="11.25" x14ac:dyDescent="0.25">
      <c r="B68" s="268"/>
      <c r="C68" s="268"/>
      <c r="D68" s="268"/>
      <c r="E68" s="268"/>
      <c r="F68" s="268"/>
      <c r="G68" s="268"/>
      <c r="H68" s="268"/>
      <c r="I68" s="268"/>
      <c r="J68" s="268"/>
      <c r="K68" s="164"/>
    </row>
    <row r="69" spans="2:18" s="165" customFormat="1" x14ac:dyDescent="0.25">
      <c r="B69" s="331" t="s">
        <v>76</v>
      </c>
      <c r="C69" s="331"/>
      <c r="D69" s="331"/>
      <c r="E69" s="331"/>
      <c r="F69" s="331"/>
      <c r="G69" s="331"/>
      <c r="H69" s="331"/>
      <c r="I69" s="331"/>
      <c r="J69" s="331"/>
      <c r="K69" s="164"/>
    </row>
    <row r="70" spans="2:18" s="165" customFormat="1" x14ac:dyDescent="0.25">
      <c r="B70" s="162" t="s">
        <v>37</v>
      </c>
      <c r="C70" s="231" t="s">
        <v>77</v>
      </c>
      <c r="D70" s="231"/>
      <c r="E70" s="231"/>
      <c r="F70" s="231"/>
      <c r="G70" s="231"/>
      <c r="H70" s="231"/>
      <c r="I70" s="231"/>
      <c r="J70" s="50">
        <f>$J$42</f>
        <v>0</v>
      </c>
      <c r="K70" s="164"/>
    </row>
    <row r="71" spans="2:18" s="165" customFormat="1" x14ac:dyDescent="0.25">
      <c r="B71" s="162" t="s">
        <v>47</v>
      </c>
      <c r="C71" s="231" t="s">
        <v>78</v>
      </c>
      <c r="D71" s="231"/>
      <c r="E71" s="231"/>
      <c r="F71" s="231"/>
      <c r="G71" s="231"/>
      <c r="H71" s="231"/>
      <c r="I71" s="231"/>
      <c r="J71" s="50">
        <f>$J$55</f>
        <v>0</v>
      </c>
      <c r="K71" s="164"/>
    </row>
    <row r="72" spans="2:18" s="165" customFormat="1" x14ac:dyDescent="0.25">
      <c r="B72" s="162" t="s">
        <v>62</v>
      </c>
      <c r="C72" s="231" t="s">
        <v>79</v>
      </c>
      <c r="D72" s="231"/>
      <c r="E72" s="231"/>
      <c r="F72" s="231"/>
      <c r="G72" s="231"/>
      <c r="H72" s="231"/>
      <c r="I72" s="231"/>
      <c r="J72" s="50">
        <f>$J$67</f>
        <v>0</v>
      </c>
      <c r="K72" s="164"/>
    </row>
    <row r="73" spans="2:18" s="165" customFormat="1" x14ac:dyDescent="0.25">
      <c r="B73" s="322" t="s">
        <v>80</v>
      </c>
      <c r="C73" s="323"/>
      <c r="D73" s="323"/>
      <c r="E73" s="323"/>
      <c r="F73" s="323"/>
      <c r="G73" s="323"/>
      <c r="H73" s="323"/>
      <c r="I73" s="324"/>
      <c r="J73" s="40">
        <f>ROUND(SUM(J70:J72),2)</f>
        <v>0</v>
      </c>
      <c r="K73" s="164"/>
    </row>
    <row r="74" spans="2:18" s="165" customFormat="1" ht="11.25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164"/>
    </row>
    <row r="75" spans="2:18" x14ac:dyDescent="0.25">
      <c r="B75" s="325" t="s">
        <v>81</v>
      </c>
      <c r="C75" s="325"/>
      <c r="D75" s="325"/>
      <c r="E75" s="325"/>
      <c r="F75" s="325"/>
      <c r="G75" s="325"/>
      <c r="H75" s="325"/>
      <c r="I75" s="325"/>
      <c r="J75" s="325"/>
      <c r="Q75" s="6"/>
      <c r="R75" s="6"/>
    </row>
    <row r="76" spans="2:18" x14ac:dyDescent="0.25">
      <c r="B76" s="169" t="s">
        <v>82</v>
      </c>
      <c r="C76" s="325" t="s">
        <v>83</v>
      </c>
      <c r="D76" s="325"/>
      <c r="E76" s="325"/>
      <c r="F76" s="325"/>
      <c r="G76" s="325"/>
      <c r="H76" s="325"/>
      <c r="I76" s="325"/>
      <c r="J76" s="52" t="s">
        <v>26</v>
      </c>
      <c r="Q76" s="6"/>
      <c r="R76" s="6"/>
    </row>
    <row r="77" spans="2:18" x14ac:dyDescent="0.25">
      <c r="B77" s="242" t="s">
        <v>7</v>
      </c>
      <c r="C77" s="277" t="s">
        <v>84</v>
      </c>
      <c r="D77" s="278"/>
      <c r="E77" s="278"/>
      <c r="F77" s="278"/>
      <c r="G77" s="278"/>
      <c r="H77" s="279"/>
      <c r="I77" s="326"/>
      <c r="J77" s="251">
        <f>ROUND((($J$32/12)*$I$77),2)</f>
        <v>0</v>
      </c>
      <c r="K77" s="20"/>
      <c r="Q77" s="6"/>
      <c r="R77" s="6"/>
    </row>
    <row r="78" spans="2:18" x14ac:dyDescent="0.25">
      <c r="B78" s="243"/>
      <c r="C78" s="328" t="s">
        <v>85</v>
      </c>
      <c r="D78" s="283"/>
      <c r="E78" s="283"/>
      <c r="F78" s="283"/>
      <c r="G78" s="283"/>
      <c r="H78" s="284"/>
      <c r="I78" s="327"/>
      <c r="J78" s="252"/>
      <c r="K78" s="20"/>
      <c r="Q78" s="6"/>
      <c r="R78" s="6"/>
    </row>
    <row r="79" spans="2:18" ht="12.75" customHeight="1" x14ac:dyDescent="0.25">
      <c r="B79" s="242" t="s">
        <v>9</v>
      </c>
      <c r="C79" s="302" t="s">
        <v>86</v>
      </c>
      <c r="D79" s="303"/>
      <c r="E79" s="303"/>
      <c r="F79" s="303"/>
      <c r="G79" s="303"/>
      <c r="H79" s="304"/>
      <c r="I79" s="314" t="e">
        <f>+$J$79/$J$32</f>
        <v>#DIV/0!</v>
      </c>
      <c r="J79" s="251">
        <f>ROUND($J$77*8%,2)</f>
        <v>0</v>
      </c>
      <c r="Q79" s="6"/>
      <c r="R79" s="6"/>
    </row>
    <row r="80" spans="2:18" x14ac:dyDescent="0.25">
      <c r="B80" s="243"/>
      <c r="C80" s="315" t="s">
        <v>87</v>
      </c>
      <c r="D80" s="316"/>
      <c r="E80" s="316"/>
      <c r="F80" s="316"/>
      <c r="G80" s="316"/>
      <c r="H80" s="317"/>
      <c r="I80" s="281"/>
      <c r="J80" s="252"/>
      <c r="Q80" s="6"/>
      <c r="R80" s="6"/>
    </row>
    <row r="81" spans="2:18" ht="12.75" customHeight="1" x14ac:dyDescent="0.25">
      <c r="B81" s="242" t="s">
        <v>11</v>
      </c>
      <c r="C81" s="318" t="s">
        <v>88</v>
      </c>
      <c r="D81" s="318"/>
      <c r="E81" s="318"/>
      <c r="F81" s="318"/>
      <c r="G81" s="318"/>
      <c r="H81" s="318"/>
      <c r="I81" s="319">
        <f xml:space="preserve"> ((7 / 30) / 12)</f>
        <v>1.9444444444444445E-2</v>
      </c>
      <c r="J81" s="251">
        <f>ROUND((($J$32/30)*7)/12,2)</f>
        <v>0</v>
      </c>
      <c r="K81" s="20"/>
      <c r="Q81" s="6"/>
      <c r="R81" s="6"/>
    </row>
    <row r="82" spans="2:18" ht="12.75" customHeight="1" x14ac:dyDescent="0.25">
      <c r="B82" s="243"/>
      <c r="C82" s="321" t="s">
        <v>89</v>
      </c>
      <c r="D82" s="321"/>
      <c r="E82" s="321"/>
      <c r="F82" s="321"/>
      <c r="G82" s="321"/>
      <c r="H82" s="321"/>
      <c r="I82" s="320"/>
      <c r="J82" s="252"/>
      <c r="K82" s="115"/>
      <c r="L82" s="116"/>
      <c r="M82" s="19"/>
      <c r="N82" s="19"/>
      <c r="O82" s="19"/>
      <c r="Q82" s="6"/>
      <c r="R82" s="6"/>
    </row>
    <row r="83" spans="2:18" ht="12.75" customHeight="1" x14ac:dyDescent="0.25">
      <c r="B83" s="242" t="s">
        <v>13</v>
      </c>
      <c r="C83" s="302" t="s">
        <v>90</v>
      </c>
      <c r="D83" s="303"/>
      <c r="E83" s="303"/>
      <c r="F83" s="303"/>
      <c r="G83" s="303"/>
      <c r="H83" s="304"/>
      <c r="I83" s="280" t="e">
        <f>$J$83/$J$32</f>
        <v>#DIV/0!</v>
      </c>
      <c r="J83" s="251">
        <f>ROUND($J$81*$I$55,2)</f>
        <v>0</v>
      </c>
      <c r="K83" s="117"/>
      <c r="L83" s="118"/>
      <c r="O83" s="19"/>
      <c r="Q83" s="6"/>
      <c r="R83" s="6"/>
    </row>
    <row r="84" spans="2:18" x14ac:dyDescent="0.25">
      <c r="B84" s="243"/>
      <c r="C84" s="305" t="s">
        <v>91</v>
      </c>
      <c r="D84" s="306"/>
      <c r="E84" s="306"/>
      <c r="F84" s="306"/>
      <c r="G84" s="306"/>
      <c r="H84" s="307"/>
      <c r="I84" s="281"/>
      <c r="J84" s="252"/>
      <c r="K84" s="117"/>
      <c r="L84" s="119"/>
      <c r="Q84" s="6"/>
      <c r="R84" s="6"/>
    </row>
    <row r="85" spans="2:18" ht="12.75" customHeight="1" x14ac:dyDescent="0.25">
      <c r="B85" s="242" t="s">
        <v>15</v>
      </c>
      <c r="C85" s="308" t="s">
        <v>92</v>
      </c>
      <c r="D85" s="309"/>
      <c r="E85" s="309"/>
      <c r="F85" s="309"/>
      <c r="G85" s="309"/>
      <c r="H85" s="310"/>
      <c r="I85" s="280">
        <v>0.04</v>
      </c>
      <c r="J85" s="251">
        <f>ROUND((($J$32)*$I$85),2)</f>
        <v>0</v>
      </c>
      <c r="K85" s="117"/>
      <c r="L85" s="118"/>
      <c r="Q85" s="6"/>
      <c r="R85" s="6"/>
    </row>
    <row r="86" spans="2:18" x14ac:dyDescent="0.25">
      <c r="B86" s="243"/>
      <c r="C86" s="311" t="s">
        <v>93</v>
      </c>
      <c r="D86" s="312"/>
      <c r="E86" s="312"/>
      <c r="F86" s="312"/>
      <c r="G86" s="312"/>
      <c r="H86" s="313"/>
      <c r="I86" s="281"/>
      <c r="J86" s="252"/>
      <c r="K86" s="117"/>
      <c r="L86" s="119"/>
      <c r="Q86" s="6"/>
      <c r="R86" s="6"/>
    </row>
    <row r="87" spans="2:18" ht="15" customHeight="1" x14ac:dyDescent="0.25">
      <c r="B87" s="299" t="s">
        <v>94</v>
      </c>
      <c r="C87" s="300"/>
      <c r="D87" s="300"/>
      <c r="E87" s="300"/>
      <c r="F87" s="300"/>
      <c r="G87" s="300"/>
      <c r="H87" s="301"/>
      <c r="I87" s="54" t="e">
        <f>SUM(I77:I86)</f>
        <v>#DIV/0!</v>
      </c>
      <c r="J87" s="55">
        <f>SUM($J$77:$J$86)</f>
        <v>0</v>
      </c>
      <c r="K87" s="21"/>
      <c r="Q87" s="6"/>
      <c r="R87" s="6"/>
    </row>
    <row r="88" spans="2:18" s="165" customFormat="1" ht="11.25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164"/>
    </row>
    <row r="89" spans="2:18" x14ac:dyDescent="0.25">
      <c r="B89" s="269" t="s">
        <v>95</v>
      </c>
      <c r="C89" s="269"/>
      <c r="D89" s="269"/>
      <c r="E89" s="269"/>
      <c r="F89" s="269"/>
      <c r="G89" s="269"/>
      <c r="H89" s="269"/>
      <c r="I89" s="269"/>
      <c r="J89" s="269"/>
      <c r="K89" s="20"/>
      <c r="Q89" s="6"/>
      <c r="R89" s="6"/>
    </row>
    <row r="90" spans="2:18" ht="12.75" customHeight="1" x14ac:dyDescent="0.25">
      <c r="B90" s="174" t="s">
        <v>96</v>
      </c>
      <c r="C90" s="269" t="s">
        <v>97</v>
      </c>
      <c r="D90" s="269"/>
      <c r="E90" s="269"/>
      <c r="F90" s="269"/>
      <c r="G90" s="269"/>
      <c r="H90" s="269"/>
      <c r="I90" s="269"/>
      <c r="J90" s="70" t="s">
        <v>26</v>
      </c>
      <c r="K90" s="22"/>
      <c r="Q90" s="6"/>
      <c r="R90" s="6"/>
    </row>
    <row r="91" spans="2:18" x14ac:dyDescent="0.25">
      <c r="B91" s="242" t="s">
        <v>7</v>
      </c>
      <c r="C91" s="288" t="s">
        <v>98</v>
      </c>
      <c r="D91" s="289"/>
      <c r="E91" s="289"/>
      <c r="F91" s="289"/>
      <c r="G91" s="289"/>
      <c r="H91" s="289"/>
      <c r="I91" s="291"/>
      <c r="J91" s="251">
        <f>ROUND($J$38/12,2)</f>
        <v>0</v>
      </c>
      <c r="K91" s="290"/>
      <c r="L91" s="290"/>
      <c r="M91" s="290"/>
      <c r="N91" s="290"/>
      <c r="O91" s="290"/>
      <c r="P91" s="290"/>
      <c r="Q91" s="6"/>
      <c r="R91" s="6"/>
    </row>
    <row r="92" spans="2:18" x14ac:dyDescent="0.25">
      <c r="B92" s="243"/>
      <c r="C92" s="292" t="s">
        <v>99</v>
      </c>
      <c r="D92" s="293"/>
      <c r="E92" s="293"/>
      <c r="F92" s="293"/>
      <c r="G92" s="293"/>
      <c r="H92" s="293"/>
      <c r="I92" s="294"/>
      <c r="J92" s="252"/>
      <c r="L92" s="164"/>
      <c r="M92" s="164"/>
      <c r="N92" s="164"/>
      <c r="O92" s="164"/>
      <c r="P92" s="23"/>
      <c r="Q92" s="14"/>
      <c r="R92" s="6"/>
    </row>
    <row r="93" spans="2:18" ht="12.75" customHeight="1" x14ac:dyDescent="0.25">
      <c r="B93" s="242" t="s">
        <v>9</v>
      </c>
      <c r="C93" s="288" t="s">
        <v>100</v>
      </c>
      <c r="D93" s="289"/>
      <c r="E93" s="291"/>
      <c r="F93" s="295"/>
      <c r="G93" s="296"/>
      <c r="H93" s="270"/>
      <c r="I93" s="280" t="e">
        <f>+$J$93/$J$32</f>
        <v>#DIV/0!</v>
      </c>
      <c r="J93" s="251">
        <f>ROUND(((($J$32/30)/12)*$H$93),2)</f>
        <v>0</v>
      </c>
      <c r="K93" s="290"/>
      <c r="L93" s="290"/>
      <c r="M93" s="290"/>
      <c r="N93" s="290"/>
      <c r="O93" s="290"/>
      <c r="P93" s="290"/>
      <c r="Q93" s="24"/>
      <c r="R93" s="6"/>
    </row>
    <row r="94" spans="2:18" x14ac:dyDescent="0.25">
      <c r="B94" s="243"/>
      <c r="C94" s="292" t="s">
        <v>101</v>
      </c>
      <c r="D94" s="293"/>
      <c r="E94" s="294"/>
      <c r="F94" s="297"/>
      <c r="G94" s="298"/>
      <c r="H94" s="270"/>
      <c r="I94" s="281"/>
      <c r="J94" s="252"/>
      <c r="L94" s="164"/>
      <c r="M94" s="164"/>
      <c r="N94" s="164"/>
      <c r="O94" s="164"/>
      <c r="P94" s="164"/>
      <c r="Q94" s="6"/>
      <c r="R94" s="6"/>
    </row>
    <row r="95" spans="2:18" x14ac:dyDescent="0.25">
      <c r="B95" s="242" t="s">
        <v>11</v>
      </c>
      <c r="C95" s="288" t="s">
        <v>102</v>
      </c>
      <c r="D95" s="289"/>
      <c r="E95" s="289"/>
      <c r="F95" s="291"/>
      <c r="G95" s="163" t="s">
        <v>103</v>
      </c>
      <c r="H95" s="171"/>
      <c r="I95" s="280"/>
      <c r="J95" s="251">
        <f>ROUND(((($J$32/30)/12)*$H$95*$H$96),2)</f>
        <v>0</v>
      </c>
      <c r="K95" s="290"/>
      <c r="L95" s="290"/>
      <c r="M95" s="290"/>
      <c r="N95" s="290"/>
      <c r="O95" s="290"/>
      <c r="P95" s="290"/>
      <c r="Q95" s="6"/>
      <c r="R95" s="6"/>
    </row>
    <row r="96" spans="2:18" x14ac:dyDescent="0.25">
      <c r="B96" s="243"/>
      <c r="C96" s="292" t="s">
        <v>104</v>
      </c>
      <c r="D96" s="293"/>
      <c r="E96" s="293"/>
      <c r="F96" s="294"/>
      <c r="G96" s="163" t="s">
        <v>105</v>
      </c>
      <c r="H96" s="58"/>
      <c r="I96" s="281"/>
      <c r="J96" s="252"/>
      <c r="L96" s="164"/>
      <c r="M96" s="164"/>
      <c r="N96" s="164"/>
      <c r="O96" s="164"/>
      <c r="P96" s="164"/>
      <c r="Q96" s="6"/>
      <c r="R96" s="6"/>
    </row>
    <row r="97" spans="2:18" x14ac:dyDescent="0.25">
      <c r="B97" s="242" t="s">
        <v>13</v>
      </c>
      <c r="C97" s="288" t="s">
        <v>106</v>
      </c>
      <c r="D97" s="289"/>
      <c r="E97" s="289"/>
      <c r="F97" s="289"/>
      <c r="G97" s="163" t="s">
        <v>103</v>
      </c>
      <c r="H97" s="171"/>
      <c r="I97" s="280" t="e">
        <f>+$J$97/$J$32</f>
        <v>#DIV/0!</v>
      </c>
      <c r="J97" s="251">
        <f>ROUND(((($J$32/30)*$H$97)/12)*$H$98,2)</f>
        <v>0</v>
      </c>
      <c r="K97" s="290"/>
      <c r="L97" s="290"/>
      <c r="M97" s="290"/>
      <c r="N97" s="290"/>
      <c r="O97" s="290"/>
      <c r="P97" s="290"/>
      <c r="Q97" s="6"/>
      <c r="R97" s="6"/>
    </row>
    <row r="98" spans="2:18" x14ac:dyDescent="0.25">
      <c r="B98" s="243"/>
      <c r="C98" s="60" t="s">
        <v>107</v>
      </c>
      <c r="D98" s="57"/>
      <c r="E98" s="57"/>
      <c r="F98" s="57"/>
      <c r="G98" s="163" t="s">
        <v>105</v>
      </c>
      <c r="H98" s="58"/>
      <c r="I98" s="281"/>
      <c r="J98" s="252"/>
      <c r="L98" s="164"/>
      <c r="M98" s="164"/>
      <c r="N98" s="164"/>
      <c r="O98" s="164"/>
      <c r="P98" s="164"/>
      <c r="Q98" s="6"/>
      <c r="R98" s="6"/>
    </row>
    <row r="99" spans="2:18" x14ac:dyDescent="0.25">
      <c r="B99" s="242" t="s">
        <v>15</v>
      </c>
      <c r="C99" s="288" t="s">
        <v>108</v>
      </c>
      <c r="D99" s="289"/>
      <c r="E99" s="289"/>
      <c r="F99" s="291"/>
      <c r="G99" s="163" t="s">
        <v>103</v>
      </c>
      <c r="H99" s="171"/>
      <c r="I99" s="280" t="e">
        <f>+$J$99/$J$32</f>
        <v>#DIV/0!</v>
      </c>
      <c r="J99" s="251">
        <f>ROUND(((($J$32 / 30) * $H$99) /12) * $H$100,2)</f>
        <v>0</v>
      </c>
      <c r="K99" s="290"/>
      <c r="L99" s="290"/>
      <c r="M99" s="290"/>
      <c r="N99" s="290"/>
      <c r="O99" s="290"/>
      <c r="P99" s="290"/>
      <c r="Q99" s="6"/>
      <c r="R99" s="6"/>
    </row>
    <row r="100" spans="2:18" x14ac:dyDescent="0.25">
      <c r="B100" s="243"/>
      <c r="C100" s="59" t="s">
        <v>107</v>
      </c>
      <c r="D100" s="160"/>
      <c r="E100" s="160"/>
      <c r="F100" s="160"/>
      <c r="G100" s="163" t="s">
        <v>105</v>
      </c>
      <c r="H100" s="58"/>
      <c r="I100" s="281"/>
      <c r="J100" s="252"/>
      <c r="L100" s="164"/>
      <c r="M100" s="164"/>
      <c r="N100" s="164"/>
      <c r="O100" s="164"/>
      <c r="P100" s="164"/>
      <c r="Q100" s="6"/>
      <c r="R100" s="6"/>
    </row>
    <row r="101" spans="2:18" ht="14.25" customHeight="1" x14ac:dyDescent="0.25">
      <c r="B101" s="242" t="s">
        <v>16</v>
      </c>
      <c r="C101" s="277" t="s">
        <v>172</v>
      </c>
      <c r="D101" s="278"/>
      <c r="E101" s="278"/>
      <c r="F101" s="278"/>
      <c r="G101" s="278"/>
      <c r="H101" s="279"/>
      <c r="I101" s="280" t="e">
        <f>$J$101/$J$32</f>
        <v>#DIV/0!</v>
      </c>
      <c r="J101" s="251"/>
      <c r="K101" s="20"/>
      <c r="M101" s="6"/>
      <c r="N101" s="6"/>
      <c r="O101" s="6"/>
      <c r="P101" s="6"/>
      <c r="Q101" s="6"/>
      <c r="R101" s="6"/>
    </row>
    <row r="102" spans="2:18" ht="15" customHeight="1" x14ac:dyDescent="0.25">
      <c r="B102" s="243"/>
      <c r="C102" s="282" t="s">
        <v>173</v>
      </c>
      <c r="D102" s="283"/>
      <c r="E102" s="283"/>
      <c r="F102" s="283"/>
      <c r="G102" s="283"/>
      <c r="H102" s="284"/>
      <c r="I102" s="281"/>
      <c r="J102" s="252"/>
      <c r="K102" s="20"/>
      <c r="M102" s="6"/>
      <c r="N102" s="6"/>
      <c r="O102" s="6"/>
      <c r="P102" s="6"/>
      <c r="Q102" s="6"/>
      <c r="R102" s="6"/>
    </row>
    <row r="103" spans="2:18" ht="15" customHeight="1" x14ac:dyDescent="0.25">
      <c r="B103" s="285" t="s">
        <v>46</v>
      </c>
      <c r="C103" s="286"/>
      <c r="D103" s="286"/>
      <c r="E103" s="286"/>
      <c r="F103" s="286"/>
      <c r="G103" s="286"/>
      <c r="H103" s="286"/>
      <c r="I103" s="287"/>
      <c r="J103" s="46">
        <f>ROUND(SUM($J$91:$J$102),2)</f>
        <v>0</v>
      </c>
      <c r="Q103" s="6"/>
      <c r="R103" s="6"/>
    </row>
    <row r="104" spans="2:18" s="165" customFormat="1" ht="11.25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164"/>
    </row>
    <row r="105" spans="2:18" s="2" customFormat="1" ht="15" x14ac:dyDescent="0.25">
      <c r="B105" s="170" t="s">
        <v>109</v>
      </c>
      <c r="C105" s="269" t="s">
        <v>110</v>
      </c>
      <c r="D105" s="269"/>
      <c r="E105" s="269"/>
      <c r="F105" s="269"/>
      <c r="G105" s="269"/>
      <c r="H105" s="269"/>
      <c r="I105" s="269"/>
      <c r="J105" s="70" t="s">
        <v>26</v>
      </c>
      <c r="K105" s="1"/>
      <c r="L105" s="3"/>
    </row>
    <row r="106" spans="2:18" s="2" customFormat="1" ht="15.75" customHeight="1" x14ac:dyDescent="0.25">
      <c r="B106" s="63" t="s">
        <v>7</v>
      </c>
      <c r="C106" s="275" t="s">
        <v>111</v>
      </c>
      <c r="D106" s="275"/>
      <c r="E106" s="275"/>
      <c r="F106" s="275"/>
      <c r="G106" s="275"/>
      <c r="H106" s="275"/>
      <c r="I106" s="61" t="e">
        <f>$J$106/$J$32</f>
        <v>#DIV/0!</v>
      </c>
      <c r="J106" s="64"/>
      <c r="K106" s="1"/>
    </row>
    <row r="107" spans="2:18" s="2" customFormat="1" ht="15" x14ac:dyDescent="0.25">
      <c r="B107" s="276" t="s">
        <v>46</v>
      </c>
      <c r="C107" s="276"/>
      <c r="D107" s="276"/>
      <c r="E107" s="276"/>
      <c r="F107" s="276"/>
      <c r="G107" s="276"/>
      <c r="H107" s="276"/>
      <c r="I107" s="276"/>
      <c r="J107" s="62">
        <f>SUM($J$106:$J$106)</f>
        <v>0</v>
      </c>
      <c r="K107" s="1"/>
    </row>
    <row r="108" spans="2:18" s="165" customFormat="1" ht="11.25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164"/>
    </row>
    <row r="109" spans="2:18" s="165" customFormat="1" x14ac:dyDescent="0.25">
      <c r="B109" s="269" t="s">
        <v>112</v>
      </c>
      <c r="C109" s="269"/>
      <c r="D109" s="269"/>
      <c r="E109" s="269"/>
      <c r="F109" s="269"/>
      <c r="G109" s="269"/>
      <c r="H109" s="269"/>
      <c r="I109" s="269"/>
      <c r="J109" s="269"/>
      <c r="K109" s="164"/>
    </row>
    <row r="110" spans="2:18" s="165" customFormat="1" x14ac:dyDescent="0.25">
      <c r="B110" s="162" t="s">
        <v>96</v>
      </c>
      <c r="C110" s="231" t="s">
        <v>113</v>
      </c>
      <c r="D110" s="231"/>
      <c r="E110" s="231"/>
      <c r="F110" s="231"/>
      <c r="G110" s="231"/>
      <c r="H110" s="231"/>
      <c r="I110" s="231"/>
      <c r="J110" s="50">
        <f>$J$103</f>
        <v>0</v>
      </c>
      <c r="K110" s="164"/>
    </row>
    <row r="111" spans="2:18" s="165" customFormat="1" x14ac:dyDescent="0.25">
      <c r="B111" s="162" t="s">
        <v>109</v>
      </c>
      <c r="C111" s="231" t="s">
        <v>114</v>
      </c>
      <c r="D111" s="231"/>
      <c r="E111" s="231"/>
      <c r="F111" s="231"/>
      <c r="G111" s="231"/>
      <c r="H111" s="231"/>
      <c r="I111" s="231"/>
      <c r="J111" s="50">
        <f>$J$107</f>
        <v>0</v>
      </c>
      <c r="K111" s="164"/>
    </row>
    <row r="112" spans="2:18" s="165" customFormat="1" x14ac:dyDescent="0.25">
      <c r="B112" s="269" t="s">
        <v>115</v>
      </c>
      <c r="C112" s="269"/>
      <c r="D112" s="269"/>
      <c r="E112" s="269"/>
      <c r="F112" s="269"/>
      <c r="G112" s="269"/>
      <c r="H112" s="269"/>
      <c r="I112" s="269"/>
      <c r="J112" s="71">
        <f>SUM($J$110:$J$111)</f>
        <v>0</v>
      </c>
      <c r="K112" s="164"/>
    </row>
    <row r="113" spans="2:19" s="165" customFormat="1" x14ac:dyDescent="0.25">
      <c r="B113" s="270" t="s">
        <v>116</v>
      </c>
      <c r="C113" s="270"/>
      <c r="D113" s="270"/>
      <c r="E113" s="270"/>
      <c r="F113" s="270"/>
      <c r="G113" s="270"/>
      <c r="H113" s="270"/>
      <c r="I113" s="58">
        <f>$I$55</f>
        <v>0.33800000000000002</v>
      </c>
      <c r="J113" s="41">
        <f>ROUND($J$112*$I$113,2)</f>
        <v>0</v>
      </c>
      <c r="K113" s="164"/>
    </row>
    <row r="114" spans="2:19" s="165" customFormat="1" x14ac:dyDescent="0.25">
      <c r="B114" s="271" t="s">
        <v>117</v>
      </c>
      <c r="C114" s="272"/>
      <c r="D114" s="272"/>
      <c r="E114" s="272"/>
      <c r="F114" s="272"/>
      <c r="G114" s="272"/>
      <c r="H114" s="272"/>
      <c r="I114" s="273"/>
      <c r="J114" s="70">
        <f>J112+J113</f>
        <v>0</v>
      </c>
      <c r="K114" s="164"/>
    </row>
    <row r="115" spans="2:19" s="165" customFormat="1" ht="11.25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164"/>
    </row>
    <row r="116" spans="2:19" x14ac:dyDescent="0.25">
      <c r="B116" s="274" t="s">
        <v>118</v>
      </c>
      <c r="C116" s="274"/>
      <c r="D116" s="274"/>
      <c r="E116" s="274"/>
      <c r="F116" s="274"/>
      <c r="G116" s="274"/>
      <c r="H116" s="274"/>
      <c r="I116" s="274"/>
      <c r="J116" s="274"/>
      <c r="K116" s="20"/>
      <c r="Q116" s="6"/>
      <c r="R116" s="6"/>
    </row>
    <row r="117" spans="2:19" ht="12.75" customHeight="1" x14ac:dyDescent="0.25">
      <c r="B117" s="173">
        <v>5</v>
      </c>
      <c r="C117" s="274" t="s">
        <v>119</v>
      </c>
      <c r="D117" s="274"/>
      <c r="E117" s="274"/>
      <c r="F117" s="274"/>
      <c r="G117" s="274"/>
      <c r="H117" s="274"/>
      <c r="I117" s="274"/>
      <c r="J117" s="65" t="s">
        <v>26</v>
      </c>
      <c r="K117" s="22"/>
      <c r="Q117" s="6"/>
      <c r="R117" s="6"/>
    </row>
    <row r="118" spans="2:19" x14ac:dyDescent="0.25">
      <c r="B118" s="103" t="s">
        <v>7</v>
      </c>
      <c r="C118" s="256" t="s">
        <v>120</v>
      </c>
      <c r="D118" s="257"/>
      <c r="E118" s="257"/>
      <c r="F118" s="257"/>
      <c r="G118" s="257"/>
      <c r="H118" s="257"/>
      <c r="I118" s="258"/>
      <c r="J118" s="104">
        <v>0</v>
      </c>
      <c r="L118" s="13"/>
      <c r="M118" s="13"/>
      <c r="N118" s="13"/>
      <c r="O118" s="13"/>
      <c r="P118" s="13"/>
      <c r="Q118" s="6"/>
      <c r="R118" s="14"/>
      <c r="S118" s="14"/>
    </row>
    <row r="119" spans="2:19" x14ac:dyDescent="0.25">
      <c r="B119" s="103" t="s">
        <v>9</v>
      </c>
      <c r="C119" s="256" t="s">
        <v>121</v>
      </c>
      <c r="D119" s="257"/>
      <c r="E119" s="257"/>
      <c r="F119" s="257"/>
      <c r="G119" s="257"/>
      <c r="H119" s="257"/>
      <c r="I119" s="258"/>
      <c r="J119" s="104">
        <v>0</v>
      </c>
      <c r="L119" s="13"/>
      <c r="M119" s="13"/>
      <c r="N119" s="13"/>
      <c r="O119" s="13"/>
      <c r="P119" s="13"/>
      <c r="Q119" s="6"/>
      <c r="R119" s="14"/>
      <c r="S119" s="14"/>
    </row>
    <row r="120" spans="2:19" x14ac:dyDescent="0.25">
      <c r="B120" s="103" t="s">
        <v>11</v>
      </c>
      <c r="C120" s="259" t="s">
        <v>174</v>
      </c>
      <c r="D120" s="260"/>
      <c r="E120" s="260"/>
      <c r="F120" s="260"/>
      <c r="G120" s="260"/>
      <c r="H120" s="260"/>
      <c r="I120" s="261"/>
      <c r="J120" s="104">
        <v>0</v>
      </c>
      <c r="L120" s="13"/>
      <c r="M120" s="13"/>
      <c r="N120" s="13"/>
      <c r="O120" s="13"/>
      <c r="P120" s="13"/>
      <c r="Q120" s="6"/>
      <c r="R120" s="14"/>
      <c r="S120" s="14"/>
    </row>
    <row r="121" spans="2:19" x14ac:dyDescent="0.25">
      <c r="B121" s="103" t="s">
        <v>13</v>
      </c>
      <c r="C121" s="262" t="s">
        <v>34</v>
      </c>
      <c r="D121" s="263"/>
      <c r="E121" s="263"/>
      <c r="F121" s="263"/>
      <c r="G121" s="263"/>
      <c r="H121" s="263"/>
      <c r="I121" s="264"/>
      <c r="J121" s="104">
        <v>0</v>
      </c>
      <c r="L121" s="13"/>
      <c r="M121" s="13"/>
      <c r="N121" s="13"/>
      <c r="O121" s="13"/>
      <c r="P121" s="13"/>
      <c r="Q121" s="6"/>
      <c r="R121" s="14"/>
      <c r="S121" s="14"/>
    </row>
    <row r="122" spans="2:19" x14ac:dyDescent="0.25">
      <c r="B122" s="103"/>
      <c r="C122" s="262"/>
      <c r="D122" s="263"/>
      <c r="E122" s="263"/>
      <c r="F122" s="263"/>
      <c r="G122" s="263"/>
      <c r="H122" s="263"/>
      <c r="I122" s="264"/>
      <c r="J122" s="104">
        <v>0</v>
      </c>
      <c r="N122" s="6"/>
      <c r="O122" s="6"/>
      <c r="P122" s="6"/>
      <c r="Q122" s="6"/>
      <c r="R122" s="6"/>
    </row>
    <row r="123" spans="2:19" x14ac:dyDescent="0.25">
      <c r="B123" s="265" t="s">
        <v>122</v>
      </c>
      <c r="C123" s="266"/>
      <c r="D123" s="266"/>
      <c r="E123" s="266"/>
      <c r="F123" s="266"/>
      <c r="G123" s="266"/>
      <c r="H123" s="266"/>
      <c r="I123" s="267"/>
      <c r="J123" s="66">
        <f>SUM($J$118:$J$122)</f>
        <v>0</v>
      </c>
      <c r="N123" s="6"/>
      <c r="O123" s="6"/>
      <c r="P123" s="6"/>
      <c r="Q123" s="6"/>
      <c r="R123" s="6"/>
    </row>
    <row r="124" spans="2:19" s="165" customFormat="1" ht="11.25" x14ac:dyDescent="0.25">
      <c r="B124" s="268"/>
      <c r="C124" s="268"/>
      <c r="D124" s="268"/>
      <c r="E124" s="268"/>
      <c r="F124" s="268"/>
      <c r="G124" s="268"/>
      <c r="H124" s="268"/>
      <c r="I124" s="268"/>
      <c r="J124" s="268"/>
      <c r="K124" s="164"/>
    </row>
    <row r="125" spans="2:19" x14ac:dyDescent="0.25">
      <c r="B125" s="230" t="s">
        <v>123</v>
      </c>
      <c r="C125" s="230"/>
      <c r="D125" s="230"/>
      <c r="E125" s="230"/>
      <c r="F125" s="230"/>
      <c r="G125" s="230"/>
      <c r="H125" s="230"/>
      <c r="I125" s="230"/>
      <c r="J125" s="230"/>
      <c r="L125" s="26"/>
      <c r="M125" s="26"/>
      <c r="N125" s="26"/>
      <c r="O125" s="26"/>
      <c r="P125" s="26"/>
      <c r="Q125" s="26"/>
      <c r="R125" s="26"/>
    </row>
    <row r="126" spans="2:19" x14ac:dyDescent="0.25">
      <c r="B126" s="176">
        <v>6</v>
      </c>
      <c r="C126" s="232" t="s">
        <v>124</v>
      </c>
      <c r="D126" s="233"/>
      <c r="E126" s="233"/>
      <c r="F126" s="233"/>
      <c r="G126" s="234"/>
      <c r="H126" s="176" t="s">
        <v>125</v>
      </c>
      <c r="I126" s="176" t="s">
        <v>39</v>
      </c>
      <c r="J126" s="56" t="s">
        <v>26</v>
      </c>
      <c r="K126" s="27"/>
      <c r="L126" s="27"/>
      <c r="M126" s="27"/>
      <c r="N126" s="27"/>
      <c r="O126" s="27"/>
      <c r="P126" s="27"/>
      <c r="Q126" s="27"/>
      <c r="R126" s="6"/>
    </row>
    <row r="127" spans="2:19" x14ac:dyDescent="0.25">
      <c r="B127" s="242" t="s">
        <v>7</v>
      </c>
      <c r="C127" s="244" t="s">
        <v>126</v>
      </c>
      <c r="D127" s="245"/>
      <c r="E127" s="245"/>
      <c r="F127" s="245"/>
      <c r="G127" s="246"/>
      <c r="H127" s="247">
        <f>SUM($J$123,$J$114,$J$87,$J$73,$J$32)</f>
        <v>0</v>
      </c>
      <c r="I127" s="249"/>
      <c r="J127" s="251">
        <f>ROUND($H$127*$I$127,2)</f>
        <v>0</v>
      </c>
      <c r="K127" s="28"/>
      <c r="L127" s="28"/>
      <c r="M127" s="28"/>
      <c r="N127" s="28"/>
      <c r="O127" s="28"/>
      <c r="P127" s="28"/>
      <c r="Q127" s="28"/>
      <c r="R127" s="6"/>
    </row>
    <row r="128" spans="2:19" ht="12.75" customHeight="1" x14ac:dyDescent="0.25">
      <c r="B128" s="243"/>
      <c r="C128" s="253" t="s">
        <v>127</v>
      </c>
      <c r="D128" s="254"/>
      <c r="E128" s="254"/>
      <c r="F128" s="254"/>
      <c r="G128" s="255"/>
      <c r="H128" s="248"/>
      <c r="I128" s="250"/>
      <c r="J128" s="252"/>
      <c r="K128" s="28"/>
      <c r="L128" s="28"/>
      <c r="M128" s="28"/>
      <c r="N128" s="28"/>
      <c r="O128" s="28"/>
      <c r="P128" s="28"/>
      <c r="Q128" s="28"/>
      <c r="R128" s="6"/>
    </row>
    <row r="129" spans="2:18" ht="12.75" customHeight="1" x14ac:dyDescent="0.25">
      <c r="B129" s="242" t="s">
        <v>9</v>
      </c>
      <c r="C129" s="244" t="s">
        <v>128</v>
      </c>
      <c r="D129" s="245"/>
      <c r="E129" s="245"/>
      <c r="F129" s="245"/>
      <c r="G129" s="246"/>
      <c r="H129" s="247">
        <f>SUM($J$123,$J$114,$J$87,$J$73,$J$32)+$J$127</f>
        <v>0</v>
      </c>
      <c r="I129" s="249"/>
      <c r="J129" s="251">
        <f>ROUND($H$129*$I$129,2)</f>
        <v>0</v>
      </c>
      <c r="K129" s="120"/>
      <c r="L129" s="28"/>
      <c r="M129" s="28"/>
      <c r="N129" s="28"/>
      <c r="O129" s="28"/>
      <c r="P129" s="28"/>
      <c r="Q129" s="28"/>
      <c r="R129" s="6"/>
    </row>
    <row r="130" spans="2:18" ht="12.75" customHeight="1" x14ac:dyDescent="0.25">
      <c r="B130" s="243"/>
      <c r="C130" s="253" t="s">
        <v>129</v>
      </c>
      <c r="D130" s="254"/>
      <c r="E130" s="254"/>
      <c r="F130" s="254"/>
      <c r="G130" s="255"/>
      <c r="H130" s="248"/>
      <c r="I130" s="250"/>
      <c r="J130" s="252"/>
      <c r="K130" s="28"/>
      <c r="L130" s="28"/>
      <c r="M130" s="28"/>
      <c r="N130" s="28"/>
      <c r="O130" s="28"/>
      <c r="P130" s="28"/>
      <c r="Q130" s="28"/>
      <c r="R130" s="6"/>
    </row>
    <row r="131" spans="2:18" ht="12.75" customHeight="1" x14ac:dyDescent="0.25">
      <c r="B131" s="235" t="s">
        <v>130</v>
      </c>
      <c r="C131" s="236"/>
      <c r="D131" s="236"/>
      <c r="E131" s="236"/>
      <c r="F131" s="236"/>
      <c r="G131" s="236"/>
      <c r="H131" s="236"/>
      <c r="I131" s="237"/>
      <c r="J131" s="72">
        <f>$H$129+$J$129</f>
        <v>0</v>
      </c>
      <c r="K131" s="28"/>
      <c r="L131" s="28"/>
      <c r="M131" s="28"/>
      <c r="N131" s="28"/>
      <c r="O131" s="28"/>
      <c r="P131" s="28"/>
      <c r="Q131" s="28"/>
      <c r="R131" s="6"/>
    </row>
    <row r="132" spans="2:18" ht="12.75" customHeight="1" x14ac:dyDescent="0.25">
      <c r="B132" s="235" t="s">
        <v>131</v>
      </c>
      <c r="C132" s="236"/>
      <c r="D132" s="236"/>
      <c r="E132" s="236"/>
      <c r="F132" s="236"/>
      <c r="G132" s="236"/>
      <c r="H132" s="236"/>
      <c r="I132" s="237"/>
      <c r="J132" s="72">
        <f>$J$131/(1-$I$139)</f>
        <v>0</v>
      </c>
      <c r="K132" s="28"/>
      <c r="L132" s="28"/>
      <c r="M132" s="28"/>
      <c r="N132" s="28"/>
      <c r="O132" s="28"/>
      <c r="P132" s="28"/>
      <c r="Q132" s="6"/>
      <c r="R132" s="6"/>
    </row>
    <row r="133" spans="2:18" ht="12.75" customHeight="1" x14ac:dyDescent="0.25">
      <c r="B133" s="91" t="s">
        <v>132</v>
      </c>
      <c r="C133" s="221" t="s">
        <v>133</v>
      </c>
      <c r="D133" s="221"/>
      <c r="E133" s="221"/>
      <c r="F133" s="221"/>
      <c r="G133" s="221"/>
      <c r="H133" s="221"/>
      <c r="I133" s="180"/>
      <c r="J133" s="8">
        <f>$J$132*$I$133</f>
        <v>0</v>
      </c>
      <c r="K133" s="27"/>
      <c r="L133" s="238" t="str">
        <f>IF($J$14="lucro real",$XEN$1,IF($J$14="lucro presumido"," "," "))</f>
        <v xml:space="preserve"> </v>
      </c>
      <c r="M133" s="238"/>
      <c r="N133" s="238"/>
      <c r="O133" s="238"/>
      <c r="P133" s="238"/>
      <c r="Q133" s="27"/>
      <c r="R133" s="6"/>
    </row>
    <row r="134" spans="2:18" x14ac:dyDescent="0.25">
      <c r="B134" s="91" t="s">
        <v>134</v>
      </c>
      <c r="C134" s="221" t="s">
        <v>135</v>
      </c>
      <c r="D134" s="221"/>
      <c r="E134" s="221"/>
      <c r="F134" s="221"/>
      <c r="G134" s="221"/>
      <c r="H134" s="221"/>
      <c r="I134" s="180"/>
      <c r="J134" s="8">
        <f>ROUND($J$132*$I$134,2)</f>
        <v>0</v>
      </c>
      <c r="K134" s="27"/>
      <c r="L134" s="238"/>
      <c r="M134" s="238"/>
      <c r="N134" s="238"/>
      <c r="O134" s="238"/>
      <c r="P134" s="238"/>
      <c r="Q134" s="27"/>
      <c r="R134" s="6"/>
    </row>
    <row r="135" spans="2:18" x14ac:dyDescent="0.25">
      <c r="B135" s="91" t="s">
        <v>136</v>
      </c>
      <c r="C135" s="239" t="s">
        <v>137</v>
      </c>
      <c r="D135" s="240"/>
      <c r="E135" s="240"/>
      <c r="F135" s="240"/>
      <c r="G135" s="240"/>
      <c r="H135" s="241"/>
      <c r="I135" s="180"/>
      <c r="J135" s="8">
        <f>ROUND($J$132*$I$135,2)</f>
        <v>0</v>
      </c>
      <c r="K135" s="27"/>
      <c r="L135" s="238"/>
      <c r="M135" s="238"/>
      <c r="N135" s="238"/>
      <c r="O135" s="238"/>
      <c r="P135" s="238"/>
      <c r="Q135" s="27"/>
      <c r="R135" s="6"/>
    </row>
    <row r="136" spans="2:18" x14ac:dyDescent="0.25">
      <c r="B136" s="91" t="s">
        <v>13</v>
      </c>
      <c r="C136" s="221" t="s">
        <v>138</v>
      </c>
      <c r="D136" s="221"/>
      <c r="E136" s="221"/>
      <c r="F136" s="221"/>
      <c r="G136" s="221"/>
      <c r="H136" s="221"/>
      <c r="I136" s="180"/>
      <c r="J136" s="8">
        <f>ROUND($J$132*$I$136,2)</f>
        <v>0</v>
      </c>
      <c r="K136" s="27"/>
      <c r="L136" s="238"/>
      <c r="M136" s="238"/>
      <c r="N136" s="238"/>
      <c r="O136" s="238"/>
      <c r="P136" s="238"/>
      <c r="Q136" s="27"/>
      <c r="R136" s="6"/>
    </row>
    <row r="137" spans="2:18" x14ac:dyDescent="0.25">
      <c r="B137" s="91" t="s">
        <v>139</v>
      </c>
      <c r="C137" s="221" t="s">
        <v>140</v>
      </c>
      <c r="D137" s="221"/>
      <c r="E137" s="221"/>
      <c r="F137" s="221"/>
      <c r="G137" s="221"/>
      <c r="H137" s="221"/>
      <c r="I137" s="180"/>
      <c r="J137" s="8">
        <f>ROUND($J$132*$I$137,2)</f>
        <v>0</v>
      </c>
      <c r="K137" s="27"/>
      <c r="L137" s="238"/>
      <c r="M137" s="238"/>
      <c r="N137" s="238"/>
      <c r="O137" s="238"/>
      <c r="P137" s="238"/>
      <c r="Q137" s="27"/>
      <c r="R137" s="6"/>
    </row>
    <row r="138" spans="2:18" x14ac:dyDescent="0.25">
      <c r="B138" s="91" t="s">
        <v>141</v>
      </c>
      <c r="C138" s="221" t="s">
        <v>142</v>
      </c>
      <c r="D138" s="221"/>
      <c r="E138" s="221"/>
      <c r="F138" s="221"/>
      <c r="G138" s="221"/>
      <c r="H138" s="221"/>
      <c r="I138" s="180"/>
      <c r="J138" s="8">
        <f>ROUND($J$132*$I$138,2)</f>
        <v>0</v>
      </c>
      <c r="K138" s="27"/>
      <c r="L138" s="238"/>
      <c r="M138" s="238"/>
      <c r="N138" s="238"/>
      <c r="O138" s="238"/>
      <c r="P138" s="238"/>
      <c r="Q138" s="27"/>
      <c r="R138" s="6"/>
    </row>
    <row r="139" spans="2:18" x14ac:dyDescent="0.25">
      <c r="B139" s="177" t="s">
        <v>16</v>
      </c>
      <c r="C139" s="229" t="s">
        <v>143</v>
      </c>
      <c r="D139" s="229"/>
      <c r="E139" s="229"/>
      <c r="F139" s="229"/>
      <c r="G139" s="229"/>
      <c r="H139" s="229"/>
      <c r="I139" s="25">
        <f>SUM($I$133:$I$138)</f>
        <v>0</v>
      </c>
      <c r="J139" s="12">
        <f>ROUND(SUM($J$133:$J$138),2)</f>
        <v>0</v>
      </c>
      <c r="K139" s="27"/>
      <c r="L139" s="27"/>
      <c r="M139" s="27"/>
      <c r="N139" s="27"/>
      <c r="O139" s="27"/>
      <c r="P139" s="27"/>
      <c r="Q139" s="27"/>
      <c r="R139" s="6"/>
    </row>
    <row r="140" spans="2:18" s="77" customFormat="1" x14ac:dyDescent="0.25">
      <c r="B140" s="73"/>
      <c r="C140" s="73"/>
      <c r="D140" s="73"/>
      <c r="E140" s="73"/>
    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40" s="76"/>
      <c r="Q140" s="76"/>
    </row>
    <row r="141" spans="2:18" s="165" customFormat="1" x14ac:dyDescent="0.25">
      <c r="B141" s="230" t="s">
        <v>144</v>
      </c>
      <c r="C141" s="230"/>
      <c r="D141" s="230"/>
      <c r="E141" s="230"/>
      <c r="F141" s="230"/>
      <c r="G141" s="230"/>
      <c r="H141" s="230"/>
      <c r="I141" s="230"/>
      <c r="J141" s="230"/>
      <c r="K141" s="164"/>
    </row>
    <row r="142" spans="2:18" s="165" customFormat="1" x14ac:dyDescent="0.25">
      <c r="B142" s="162" t="s">
        <v>145</v>
      </c>
      <c r="C142" s="231" t="s">
        <v>126</v>
      </c>
      <c r="D142" s="231"/>
      <c r="E142" s="231"/>
      <c r="F142" s="231"/>
      <c r="G142" s="231"/>
      <c r="H142" s="231"/>
      <c r="I142" s="231"/>
      <c r="J142" s="50">
        <f>$J$127</f>
        <v>0</v>
      </c>
      <c r="K142" s="164"/>
    </row>
    <row r="143" spans="2:18" s="165" customFormat="1" x14ac:dyDescent="0.25">
      <c r="B143" s="162" t="s">
        <v>146</v>
      </c>
      <c r="C143" s="231" t="s">
        <v>128</v>
      </c>
      <c r="D143" s="231"/>
      <c r="E143" s="231"/>
      <c r="F143" s="231"/>
      <c r="G143" s="231"/>
      <c r="H143" s="231"/>
      <c r="I143" s="231"/>
      <c r="J143" s="50">
        <f>$J$129</f>
        <v>0</v>
      </c>
      <c r="K143" s="164"/>
    </row>
    <row r="144" spans="2:18" s="165" customFormat="1" x14ac:dyDescent="0.25">
      <c r="B144" s="162" t="s">
        <v>147</v>
      </c>
      <c r="C144" s="231" t="s">
        <v>148</v>
      </c>
      <c r="D144" s="231"/>
      <c r="E144" s="231"/>
      <c r="F144" s="231"/>
      <c r="G144" s="231"/>
      <c r="H144" s="231"/>
      <c r="I144" s="231"/>
      <c r="J144" s="50">
        <f>$J$139</f>
        <v>0</v>
      </c>
      <c r="K144" s="164"/>
    </row>
    <row r="145" spans="2:18" s="165" customFormat="1" x14ac:dyDescent="0.25">
      <c r="B145" s="232" t="s">
        <v>149</v>
      </c>
      <c r="C145" s="233"/>
      <c r="D145" s="233"/>
      <c r="E145" s="233"/>
      <c r="F145" s="233"/>
      <c r="G145" s="233"/>
      <c r="H145" s="233"/>
      <c r="I145" s="234"/>
      <c r="J145" s="56">
        <f>ROUND(SUM($J$142:$J$144),2)</f>
        <v>0</v>
      </c>
      <c r="K145" s="164"/>
    </row>
    <row r="146" spans="2:18" s="77" customFormat="1" x14ac:dyDescent="0.25">
      <c r="B146" s="73"/>
      <c r="C146" s="73"/>
      <c r="D146" s="73"/>
      <c r="E146" s="73"/>
      <c r="F146" s="73"/>
      <c r="G146" s="73"/>
      <c r="H146" s="73"/>
      <c r="I146" s="74"/>
      <c r="J146" s="75"/>
      <c r="K146" s="76"/>
      <c r="L146" s="76"/>
      <c r="M146" s="76"/>
      <c r="N146" s="76"/>
      <c r="O146" s="76"/>
      <c r="P146" s="76"/>
      <c r="Q146" s="76"/>
    </row>
    <row r="147" spans="2:18" x14ac:dyDescent="0.25">
      <c r="B147" s="224" t="s">
        <v>150</v>
      </c>
      <c r="C147" s="224"/>
      <c r="D147" s="224"/>
      <c r="E147" s="224"/>
      <c r="F147" s="224"/>
      <c r="G147" s="224"/>
      <c r="H147" s="224"/>
      <c r="I147" s="224"/>
      <c r="J147" s="224"/>
      <c r="L147" s="26"/>
      <c r="M147" s="6"/>
      <c r="N147" s="6"/>
      <c r="O147" s="6"/>
      <c r="P147" s="6"/>
      <c r="Q147" s="6"/>
      <c r="R147" s="6"/>
    </row>
    <row r="148" spans="2:18" ht="12.75" customHeight="1" x14ac:dyDescent="0.25">
      <c r="B148" s="162"/>
      <c r="C148" s="225" t="s">
        <v>151</v>
      </c>
      <c r="D148" s="226"/>
      <c r="E148" s="226"/>
      <c r="F148" s="226"/>
      <c r="G148" s="226"/>
      <c r="H148" s="226"/>
      <c r="I148" s="227"/>
      <c r="J148" s="50" t="s">
        <v>26</v>
      </c>
      <c r="M148" s="6"/>
      <c r="N148" s="6"/>
      <c r="O148" s="6"/>
      <c r="P148" s="6"/>
      <c r="Q148" s="6"/>
      <c r="R148" s="6"/>
    </row>
    <row r="149" spans="2:18" ht="12.75" customHeight="1" x14ac:dyDescent="0.25">
      <c r="B149" s="92" t="s">
        <v>7</v>
      </c>
      <c r="C149" s="228" t="s">
        <v>24</v>
      </c>
      <c r="D149" s="228"/>
      <c r="E149" s="228"/>
      <c r="F149" s="228"/>
      <c r="G149" s="228"/>
      <c r="H149" s="228"/>
      <c r="I149" s="228"/>
      <c r="J149" s="29">
        <f>$J$32</f>
        <v>0</v>
      </c>
      <c r="M149" s="6"/>
      <c r="N149" s="6"/>
      <c r="O149" s="6"/>
      <c r="P149" s="6"/>
      <c r="Q149" s="6"/>
      <c r="R149" s="6"/>
    </row>
    <row r="150" spans="2:18" x14ac:dyDescent="0.25">
      <c r="B150" s="93" t="s">
        <v>9</v>
      </c>
      <c r="C150" s="221" t="s">
        <v>36</v>
      </c>
      <c r="D150" s="221"/>
      <c r="E150" s="221"/>
      <c r="F150" s="221"/>
      <c r="G150" s="221"/>
      <c r="H150" s="221"/>
      <c r="I150" s="221"/>
      <c r="J150" s="29">
        <f>$J$73</f>
        <v>0</v>
      </c>
      <c r="M150" s="6"/>
      <c r="N150" s="6"/>
      <c r="O150" s="6"/>
      <c r="P150" s="6"/>
      <c r="Q150" s="6"/>
      <c r="R150" s="6"/>
    </row>
    <row r="151" spans="2:18" x14ac:dyDescent="0.25">
      <c r="B151" s="94" t="s">
        <v>11</v>
      </c>
      <c r="C151" s="221" t="s">
        <v>81</v>
      </c>
      <c r="D151" s="221"/>
      <c r="E151" s="221"/>
      <c r="F151" s="221"/>
      <c r="G151" s="221"/>
      <c r="H151" s="221"/>
      <c r="I151" s="221"/>
      <c r="J151" s="29">
        <f>$J$87</f>
        <v>0</v>
      </c>
      <c r="M151" s="6"/>
      <c r="N151" s="6"/>
      <c r="O151" s="6"/>
      <c r="P151" s="6"/>
      <c r="Q151" s="6"/>
      <c r="R151" s="6"/>
    </row>
    <row r="152" spans="2:18" x14ac:dyDescent="0.25">
      <c r="B152" s="95" t="s">
        <v>13</v>
      </c>
      <c r="C152" s="221" t="s">
        <v>95</v>
      </c>
      <c r="D152" s="221"/>
      <c r="E152" s="221"/>
      <c r="F152" s="221"/>
      <c r="G152" s="221"/>
      <c r="H152" s="221"/>
      <c r="I152" s="221"/>
      <c r="J152" s="29">
        <f>$J$114</f>
        <v>0</v>
      </c>
      <c r="M152" s="6"/>
      <c r="N152" s="6"/>
      <c r="O152" s="6"/>
      <c r="P152" s="6"/>
      <c r="Q152" s="6"/>
      <c r="R152" s="6"/>
    </row>
    <row r="153" spans="2:18" x14ac:dyDescent="0.25">
      <c r="B153" s="96" t="s">
        <v>15</v>
      </c>
      <c r="C153" s="221" t="s">
        <v>118</v>
      </c>
      <c r="D153" s="221"/>
      <c r="E153" s="221"/>
      <c r="F153" s="221"/>
      <c r="G153" s="221"/>
      <c r="H153" s="221"/>
      <c r="I153" s="221"/>
      <c r="J153" s="29">
        <f>J$123</f>
        <v>0</v>
      </c>
      <c r="M153" s="6"/>
      <c r="N153" s="6"/>
      <c r="O153" s="6"/>
      <c r="P153" s="6"/>
      <c r="Q153" s="6"/>
      <c r="R153" s="6"/>
    </row>
    <row r="154" spans="2:18" x14ac:dyDescent="0.25">
      <c r="B154" s="7"/>
      <c r="C154" s="222" t="s">
        <v>152</v>
      </c>
      <c r="D154" s="222"/>
      <c r="E154" s="222"/>
      <c r="F154" s="222"/>
      <c r="G154" s="222"/>
      <c r="H154" s="222"/>
      <c r="I154" s="222"/>
      <c r="J154" s="30">
        <f>SUM($J$149:$J$153)</f>
        <v>0</v>
      </c>
      <c r="M154" s="6"/>
      <c r="N154" s="6"/>
      <c r="O154" s="6"/>
      <c r="P154" s="6"/>
      <c r="Q154" s="6"/>
      <c r="R154" s="6"/>
    </row>
    <row r="155" spans="2:18" x14ac:dyDescent="0.25">
      <c r="B155" s="97" t="s">
        <v>16</v>
      </c>
      <c r="C155" s="221" t="s">
        <v>123</v>
      </c>
      <c r="D155" s="221"/>
      <c r="E155" s="221"/>
      <c r="F155" s="221"/>
      <c r="G155" s="221"/>
      <c r="H155" s="221"/>
      <c r="I155" s="221"/>
      <c r="J155" s="29">
        <f>$J$145</f>
        <v>0</v>
      </c>
      <c r="M155" s="6"/>
      <c r="N155" s="6"/>
      <c r="O155" s="6"/>
      <c r="P155" s="6"/>
      <c r="Q155" s="6"/>
      <c r="R155" s="6"/>
    </row>
    <row r="156" spans="2:18" x14ac:dyDescent="0.25">
      <c r="B156" s="34"/>
      <c r="C156" s="172"/>
      <c r="D156" s="172"/>
      <c r="E156" s="172"/>
      <c r="F156" s="172"/>
      <c r="G156" s="172"/>
      <c r="H156" s="172"/>
      <c r="I156" s="172"/>
      <c r="J156" s="35"/>
      <c r="M156" s="6"/>
      <c r="N156" s="6"/>
      <c r="O156" s="6"/>
      <c r="P156" s="6"/>
      <c r="Q156" s="6"/>
      <c r="R156" s="6"/>
    </row>
    <row r="157" spans="2:18" x14ac:dyDescent="0.25">
      <c r="B157" s="178"/>
      <c r="C157" s="223" t="s">
        <v>153</v>
      </c>
      <c r="D157" s="223"/>
      <c r="E157" s="223"/>
      <c r="F157" s="223"/>
      <c r="G157" s="223"/>
      <c r="H157" s="223"/>
      <c r="I157" s="223"/>
      <c r="J157" s="82">
        <f>SUM($J$154:$J$155)</f>
        <v>0</v>
      </c>
      <c r="K157" s="105"/>
      <c r="L157" s="106"/>
      <c r="M157" s="6"/>
      <c r="N157" s="6"/>
      <c r="O157" s="6"/>
      <c r="P157" s="6"/>
      <c r="Q157" s="6"/>
      <c r="R157" s="6"/>
    </row>
    <row r="158" spans="2:18" x14ac:dyDescent="0.25">
      <c r="B158" s="178"/>
      <c r="C158" s="211" t="s">
        <v>154</v>
      </c>
      <c r="D158" s="212"/>
      <c r="E158" s="212"/>
      <c r="F158" s="212"/>
      <c r="G158" s="212"/>
      <c r="H158" s="212"/>
      <c r="I158" s="213"/>
      <c r="J158" s="83">
        <v>1</v>
      </c>
      <c r="K158" s="165"/>
      <c r="L158" s="106"/>
      <c r="M158" s="6"/>
      <c r="N158" s="6"/>
      <c r="O158" s="6"/>
      <c r="P158" s="6"/>
      <c r="Q158" s="6"/>
      <c r="R158" s="6"/>
    </row>
    <row r="159" spans="2:18" x14ac:dyDescent="0.25">
      <c r="B159" s="178"/>
      <c r="C159" s="211" t="s">
        <v>155</v>
      </c>
      <c r="D159" s="212"/>
      <c r="E159" s="212"/>
      <c r="F159" s="212"/>
      <c r="G159" s="212"/>
      <c r="H159" s="212"/>
      <c r="I159" s="213"/>
      <c r="J159" s="110">
        <f>$J$158*$J$157</f>
        <v>0</v>
      </c>
      <c r="K159" s="165"/>
      <c r="M159" s="6"/>
      <c r="N159" s="6"/>
      <c r="O159" s="6"/>
      <c r="P159" s="6"/>
      <c r="Q159" s="6"/>
      <c r="R159" s="6"/>
    </row>
    <row r="160" spans="2:18" x14ac:dyDescent="0.25">
      <c r="B160" s="178"/>
      <c r="C160" s="211" t="s">
        <v>156</v>
      </c>
      <c r="D160" s="212"/>
      <c r="E160" s="212"/>
      <c r="F160" s="212"/>
      <c r="G160" s="212"/>
      <c r="H160" s="212"/>
      <c r="I160" s="213"/>
      <c r="J160" s="83">
        <v>8</v>
      </c>
      <c r="K160" s="165"/>
      <c r="M160" s="6"/>
      <c r="N160" s="6"/>
      <c r="O160" s="6"/>
      <c r="P160" s="6"/>
      <c r="Q160" s="6"/>
      <c r="R160" s="6"/>
    </row>
    <row r="161" spans="2:18" x14ac:dyDescent="0.25">
      <c r="B161" s="178"/>
      <c r="C161" s="211" t="str">
        <f>_xlfn.CONCAT("Custo Total Mensal com Mão-de-Obra para ",$I$20)</f>
        <v>Custo Total Mensal com Mão-de-Obra para Analista de Dados (Sênior)</v>
      </c>
      <c r="D161" s="212"/>
      <c r="E161" s="212"/>
      <c r="F161" s="212"/>
      <c r="G161" s="212"/>
      <c r="H161" s="212"/>
      <c r="I161" s="213"/>
      <c r="J161" s="82">
        <f>$J$159*$J$160</f>
        <v>0</v>
      </c>
      <c r="K161" s="165"/>
      <c r="M161" s="6"/>
      <c r="N161" s="6"/>
      <c r="O161" s="6"/>
      <c r="P161" s="6"/>
      <c r="Q161" s="6"/>
      <c r="R161" s="6"/>
    </row>
    <row r="162" spans="2:18" x14ac:dyDescent="0.25">
      <c r="B162" s="33"/>
      <c r="C162" s="33"/>
      <c r="D162" s="33"/>
      <c r="E162" s="33"/>
      <c r="F162" s="33"/>
      <c r="G162" s="33"/>
      <c r="H162" s="33"/>
      <c r="I162" s="33"/>
      <c r="J162" s="81"/>
      <c r="K162" s="165"/>
      <c r="M162" s="6"/>
      <c r="N162" s="6"/>
      <c r="O162" s="6"/>
      <c r="P162" s="6"/>
      <c r="Q162" s="6"/>
      <c r="R162" s="6"/>
    </row>
    <row r="163" spans="2:18" ht="15.75" x14ac:dyDescent="0.25">
      <c r="B163" s="214"/>
      <c r="C163" s="214"/>
      <c r="D163" s="214"/>
      <c r="E163" s="214"/>
      <c r="F163" s="214"/>
      <c r="G163" s="21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2:18" ht="24.75" customHeight="1" x14ac:dyDescent="0.25">
      <c r="B164" s="215" t="s">
        <v>157</v>
      </c>
      <c r="C164" s="216"/>
      <c r="D164" s="216"/>
      <c r="E164" s="216"/>
      <c r="F164" s="216"/>
      <c r="G164" s="217"/>
      <c r="H164" s="218">
        <f>$J$161*12</f>
        <v>0</v>
      </c>
      <c r="I164" s="219"/>
      <c r="J164" s="220"/>
      <c r="K164" s="6"/>
      <c r="L164" s="6"/>
      <c r="M164" s="6"/>
      <c r="N164" s="6"/>
      <c r="O164" s="6"/>
      <c r="P164" s="6"/>
      <c r="Q164" s="6"/>
      <c r="R164" s="6"/>
    </row>
    <row r="165" spans="2:18" ht="24.75" customHeight="1" x14ac:dyDescent="0.25">
      <c r="B165" s="215" t="s">
        <v>158</v>
      </c>
      <c r="C165" s="216"/>
      <c r="D165" s="216"/>
      <c r="E165" s="216"/>
      <c r="F165" s="216"/>
      <c r="G165" s="217"/>
      <c r="H165" s="218">
        <f>$J$161*$J$12</f>
        <v>0</v>
      </c>
      <c r="I165" s="219"/>
      <c r="J165" s="220"/>
      <c r="K165" s="6"/>
      <c r="L165" s="6"/>
      <c r="M165" s="6"/>
      <c r="N165" s="6"/>
      <c r="O165" s="6"/>
      <c r="P165" s="6"/>
      <c r="Q165" s="6"/>
      <c r="R165" s="6"/>
    </row>
    <row r="166" spans="2:18" x14ac:dyDescent="0.25">
      <c r="B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2:18" x14ac:dyDescent="0.25">
      <c r="B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2:18" x14ac:dyDescent="0.25">
      <c r="B168" s="6"/>
      <c r="F168" s="6"/>
      <c r="G168" s="6"/>
      <c r="H168" s="6"/>
      <c r="I168" s="6"/>
      <c r="J168" s="6"/>
    </row>
  </sheetData>
  <mergeCells count="230">
    <mergeCell ref="B2:J2"/>
    <mergeCell ref="B3:C3"/>
    <mergeCell ref="D3:J3"/>
    <mergeCell ref="B4:C4"/>
    <mergeCell ref="D4:J4"/>
    <mergeCell ref="B5:C5"/>
    <mergeCell ref="D5:J5"/>
    <mergeCell ref="C12:I12"/>
    <mergeCell ref="C13:I13"/>
    <mergeCell ref="C14:I14"/>
    <mergeCell ref="B15:J15"/>
    <mergeCell ref="B16:J16"/>
    <mergeCell ref="B17:J17"/>
    <mergeCell ref="B6:C6"/>
    <mergeCell ref="D6:J6"/>
    <mergeCell ref="B8:J8"/>
    <mergeCell ref="C9:I9"/>
    <mergeCell ref="C10:I10"/>
    <mergeCell ref="C11:I11"/>
    <mergeCell ref="C21:H21"/>
    <mergeCell ref="I21:J21"/>
    <mergeCell ref="B23:J23"/>
    <mergeCell ref="C24:I24"/>
    <mergeCell ref="C25:D25"/>
    <mergeCell ref="C26:D26"/>
    <mergeCell ref="C18:H18"/>
    <mergeCell ref="I18:J18"/>
    <mergeCell ref="C19:H19"/>
    <mergeCell ref="I19:J19"/>
    <mergeCell ref="C20:F20"/>
    <mergeCell ref="I20:J20"/>
    <mergeCell ref="B34:J34"/>
    <mergeCell ref="C35:H35"/>
    <mergeCell ref="B36:B37"/>
    <mergeCell ref="C36:H36"/>
    <mergeCell ref="I36:I37"/>
    <mergeCell ref="J36:J37"/>
    <mergeCell ref="C37:H37"/>
    <mergeCell ref="C27:D27"/>
    <mergeCell ref="C28:D28"/>
    <mergeCell ref="C29:D29"/>
    <mergeCell ref="C30:E30"/>
    <mergeCell ref="C31:D31"/>
    <mergeCell ref="B32:I32"/>
    <mergeCell ref="B41:H41"/>
    <mergeCell ref="B42:I42"/>
    <mergeCell ref="C44:H44"/>
    <mergeCell ref="C45:H45"/>
    <mergeCell ref="K45:L45"/>
    <mergeCell ref="C46:H46"/>
    <mergeCell ref="K46:L46"/>
    <mergeCell ref="B38:B39"/>
    <mergeCell ref="C38:H38"/>
    <mergeCell ref="I38:I39"/>
    <mergeCell ref="J38:J39"/>
    <mergeCell ref="C39:H39"/>
    <mergeCell ref="B40:I40"/>
    <mergeCell ref="C50:H50"/>
    <mergeCell ref="K50:L50"/>
    <mergeCell ref="C51:H51"/>
    <mergeCell ref="K51:L51"/>
    <mergeCell ref="C52:H52"/>
    <mergeCell ref="K52:L52"/>
    <mergeCell ref="B47:B48"/>
    <mergeCell ref="C47:F48"/>
    <mergeCell ref="I47:I48"/>
    <mergeCell ref="J47:J48"/>
    <mergeCell ref="K47:L48"/>
    <mergeCell ref="C49:H49"/>
    <mergeCell ref="K49:L49"/>
    <mergeCell ref="B58:B59"/>
    <mergeCell ref="C58:E58"/>
    <mergeCell ref="J58:J59"/>
    <mergeCell ref="K58:P59"/>
    <mergeCell ref="C59:E59"/>
    <mergeCell ref="B60:B61"/>
    <mergeCell ref="J60:J61"/>
    <mergeCell ref="K60:P61"/>
    <mergeCell ref="C53:H53"/>
    <mergeCell ref="K53:L53"/>
    <mergeCell ref="C54:H54"/>
    <mergeCell ref="K54:L54"/>
    <mergeCell ref="C55:H55"/>
    <mergeCell ref="C57:I57"/>
    <mergeCell ref="C65:I65"/>
    <mergeCell ref="K65:P65"/>
    <mergeCell ref="C67:I67"/>
    <mergeCell ref="B68:J68"/>
    <mergeCell ref="B69:J69"/>
    <mergeCell ref="C70:I70"/>
    <mergeCell ref="C62:I62"/>
    <mergeCell ref="K62:P62"/>
    <mergeCell ref="C63:I63"/>
    <mergeCell ref="K63:P63"/>
    <mergeCell ref="C64:I64"/>
    <mergeCell ref="K64:P64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7:H87"/>
    <mergeCell ref="B89:J89"/>
    <mergeCell ref="C90:I90"/>
    <mergeCell ref="B91:B92"/>
    <mergeCell ref="C91:I91"/>
    <mergeCell ref="J91:J9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95:B96"/>
    <mergeCell ref="C95:F95"/>
    <mergeCell ref="I95:I96"/>
    <mergeCell ref="J95:J96"/>
    <mergeCell ref="K95:P95"/>
    <mergeCell ref="C96:F96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C105:I105"/>
    <mergeCell ref="C106:H106"/>
    <mergeCell ref="B107:I107"/>
    <mergeCell ref="B109:J109"/>
    <mergeCell ref="C110:I110"/>
    <mergeCell ref="C111:I111"/>
    <mergeCell ref="B101:B102"/>
    <mergeCell ref="C101:H101"/>
    <mergeCell ref="I101:I102"/>
    <mergeCell ref="J101:J102"/>
    <mergeCell ref="C102:H102"/>
    <mergeCell ref="B103:I103"/>
    <mergeCell ref="C119:I119"/>
    <mergeCell ref="C120:I120"/>
    <mergeCell ref="C121:I121"/>
    <mergeCell ref="C122:I122"/>
    <mergeCell ref="B123:I123"/>
    <mergeCell ref="B124:J124"/>
    <mergeCell ref="B112:I112"/>
    <mergeCell ref="B113:H113"/>
    <mergeCell ref="B114:I114"/>
    <mergeCell ref="B116:J116"/>
    <mergeCell ref="C117:I117"/>
    <mergeCell ref="C118:I118"/>
    <mergeCell ref="B129:B130"/>
    <mergeCell ref="C129:G129"/>
    <mergeCell ref="H129:H130"/>
    <mergeCell ref="I129:I130"/>
    <mergeCell ref="J129:J130"/>
    <mergeCell ref="C130:G130"/>
    <mergeCell ref="B125:J125"/>
    <mergeCell ref="C126:G126"/>
    <mergeCell ref="B127:B128"/>
    <mergeCell ref="C127:G127"/>
    <mergeCell ref="H127:H128"/>
    <mergeCell ref="I127:I128"/>
    <mergeCell ref="J127:J128"/>
    <mergeCell ref="C128:G128"/>
    <mergeCell ref="B131:I131"/>
    <mergeCell ref="B132:I132"/>
    <mergeCell ref="C133:H133"/>
    <mergeCell ref="L133:P138"/>
    <mergeCell ref="C134:H134"/>
    <mergeCell ref="C135:H135"/>
    <mergeCell ref="C136:H136"/>
    <mergeCell ref="C137:H137"/>
    <mergeCell ref="C138:H138"/>
    <mergeCell ref="B147:J147"/>
    <mergeCell ref="C148:I148"/>
    <mergeCell ref="C149:I149"/>
    <mergeCell ref="C150:I150"/>
    <mergeCell ref="C151:I151"/>
    <mergeCell ref="C152:I152"/>
    <mergeCell ref="C139:H139"/>
    <mergeCell ref="B141:J141"/>
    <mergeCell ref="C142:I142"/>
    <mergeCell ref="C143:I143"/>
    <mergeCell ref="C144:I144"/>
    <mergeCell ref="B145:I145"/>
    <mergeCell ref="C160:I160"/>
    <mergeCell ref="C161:I161"/>
    <mergeCell ref="B163:G163"/>
    <mergeCell ref="B164:G164"/>
    <mergeCell ref="H164:J164"/>
    <mergeCell ref="B165:G165"/>
    <mergeCell ref="H165:J165"/>
    <mergeCell ref="C153:I153"/>
    <mergeCell ref="C154:I154"/>
    <mergeCell ref="C155:I155"/>
    <mergeCell ref="C157:I157"/>
    <mergeCell ref="C158:I158"/>
    <mergeCell ref="C159:I159"/>
  </mergeCells>
  <dataValidations count="2">
    <dataValidation type="list" sqref="I18:J18" xr:uid="{F8BDCFF5-74E6-46C8-8AF9-42F8441BE560}">
      <formula1>"44 Horas Semanais, 40 Horas Semanais, 12x36 Noturno, 12x36 Diurno"</formula1>
    </dataValidation>
    <dataValidation type="list" allowBlank="1" showInputMessage="1" showErrorMessage="1" sqref="J14" xr:uid="{B676C0F9-DB0F-4B21-924C-83132699A130}">
      <formula1>"LUCRO REAL, LUCRO PRESUMIDO, SIMPLES"</formula1>
    </dataValidation>
  </dataValidations>
  <pageMargins left="0.51181102362204722" right="0.51181102362204722" top="1.1811023622047245" bottom="0.78740157480314965" header="0.51181102362204722" footer="0.31496062992125984"/>
  <pageSetup paperSize="9" scale="8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03FE-50BD-4A87-B6CB-2D03206ABFB8}">
  <sheetPr>
    <pageSetUpPr fitToPage="1"/>
  </sheetPr>
  <dimension ref="B1:XEN168"/>
  <sheetViews>
    <sheetView showGridLines="0" topLeftCell="A139" zoomScaleNormal="100" workbookViewId="0">
      <selection activeCell="J159" sqref="J159"/>
    </sheetView>
  </sheetViews>
  <sheetFormatPr defaultColWidth="9.140625" defaultRowHeight="12.75" x14ac:dyDescent="0.25"/>
  <cols>
    <col min="1" max="1" width="1.7109375" style="6" customWidth="1"/>
    <col min="2" max="2" width="3.42578125" style="31" bestFit="1" customWidth="1"/>
    <col min="3" max="3" width="16.7109375" style="6" customWidth="1"/>
    <col min="4" max="4" width="14.140625" style="6" customWidth="1"/>
    <col min="5" max="5" width="11.85546875" style="6" customWidth="1"/>
    <col min="6" max="6" width="7.5703125" style="31" bestFit="1" customWidth="1"/>
    <col min="7" max="7" width="11.5703125" style="31" bestFit="1" customWidth="1"/>
    <col min="8" max="8" width="12.42578125" style="31" bestFit="1" customWidth="1"/>
    <col min="9" max="9" width="14.140625" style="31" customWidth="1"/>
    <col min="10" max="10" width="14.7109375" style="32" customWidth="1"/>
    <col min="11" max="11" width="9.28515625" style="164" customWidth="1"/>
    <col min="12" max="12" width="13.28515625" style="165" bestFit="1" customWidth="1"/>
    <col min="13" max="13" width="11.85546875" style="165" bestFit="1" customWidth="1"/>
    <col min="14" max="14" width="11.42578125" style="165" bestFit="1" customWidth="1"/>
    <col min="15" max="17" width="9.140625" style="165"/>
    <col min="18" max="18" width="10" style="165" bestFit="1" customWidth="1"/>
    <col min="19" max="19" width="10" style="6" bestFit="1" customWidth="1"/>
    <col min="20" max="16384" width="9.140625" style="6"/>
  </cols>
  <sheetData>
    <row r="1" spans="2:13 16368:16368" ht="9" customHeight="1" x14ac:dyDescent="0.25">
      <c r="XEN1" s="98" t="s">
        <v>0</v>
      </c>
    </row>
    <row r="2" spans="2:13 16368:16368" x14ac:dyDescent="0.25">
      <c r="B2" s="368" t="s">
        <v>1</v>
      </c>
      <c r="C2" s="368"/>
      <c r="D2" s="368"/>
      <c r="E2" s="368"/>
      <c r="F2" s="368"/>
      <c r="G2" s="368"/>
      <c r="H2" s="368"/>
      <c r="I2" s="368"/>
      <c r="J2" s="368"/>
    </row>
    <row r="3" spans="2:13 16368:16368" x14ac:dyDescent="0.25">
      <c r="B3" s="222" t="s">
        <v>2</v>
      </c>
      <c r="C3" s="222"/>
      <c r="D3" s="375" t="s">
        <v>170</v>
      </c>
      <c r="E3" s="373"/>
      <c r="F3" s="373"/>
      <c r="G3" s="373"/>
      <c r="H3" s="373"/>
      <c r="I3" s="373"/>
      <c r="J3" s="374"/>
    </row>
    <row r="4" spans="2:13 16368:16368" x14ac:dyDescent="0.25">
      <c r="B4" s="222" t="s">
        <v>3</v>
      </c>
      <c r="C4" s="222"/>
      <c r="D4" s="372"/>
      <c r="E4" s="373"/>
      <c r="F4" s="373"/>
      <c r="G4" s="373"/>
      <c r="H4" s="373"/>
      <c r="I4" s="373"/>
      <c r="J4" s="374"/>
    </row>
    <row r="5" spans="2:13 16368:16368" x14ac:dyDescent="0.25">
      <c r="B5" s="222" t="s">
        <v>4</v>
      </c>
      <c r="C5" s="222"/>
      <c r="D5" s="372"/>
      <c r="E5" s="373"/>
      <c r="F5" s="373"/>
      <c r="G5" s="373"/>
      <c r="H5" s="373"/>
      <c r="I5" s="373"/>
      <c r="J5" s="374"/>
    </row>
    <row r="6" spans="2:13 16368:16368" x14ac:dyDescent="0.25">
      <c r="B6" s="222" t="s">
        <v>5</v>
      </c>
      <c r="C6" s="222"/>
      <c r="D6" s="372"/>
      <c r="E6" s="373"/>
      <c r="F6" s="373"/>
      <c r="G6" s="373"/>
      <c r="H6" s="373"/>
      <c r="I6" s="373"/>
      <c r="J6" s="374"/>
    </row>
    <row r="7" spans="2:13 16368:16368" x14ac:dyDescent="0.25">
      <c r="B7" s="88"/>
      <c r="C7" s="88"/>
      <c r="D7" s="89"/>
      <c r="E7" s="77"/>
      <c r="F7" s="77"/>
      <c r="G7" s="77"/>
      <c r="H7" s="77"/>
      <c r="I7" s="77"/>
      <c r="J7" s="77"/>
    </row>
    <row r="8" spans="2:13 16368:16368" x14ac:dyDescent="0.25">
      <c r="B8" s="368" t="s">
        <v>6</v>
      </c>
      <c r="C8" s="368"/>
      <c r="D8" s="368"/>
      <c r="E8" s="368"/>
      <c r="F8" s="368"/>
      <c r="G8" s="368"/>
      <c r="H8" s="368"/>
      <c r="I8" s="368"/>
      <c r="J8" s="368"/>
    </row>
    <row r="9" spans="2:13 16368:16368" ht="12.75" customHeight="1" x14ac:dyDescent="0.25">
      <c r="B9" s="91" t="s">
        <v>7</v>
      </c>
      <c r="C9" s="228" t="s">
        <v>8</v>
      </c>
      <c r="D9" s="228"/>
      <c r="E9" s="228"/>
      <c r="F9" s="228"/>
      <c r="G9" s="228"/>
      <c r="H9" s="228"/>
      <c r="I9" s="228"/>
      <c r="J9" s="67"/>
    </row>
    <row r="10" spans="2:13 16368:16368" x14ac:dyDescent="0.25">
      <c r="B10" s="91" t="s">
        <v>9</v>
      </c>
      <c r="C10" s="228" t="s">
        <v>10</v>
      </c>
      <c r="D10" s="228"/>
      <c r="E10" s="228"/>
      <c r="F10" s="228"/>
      <c r="G10" s="228"/>
      <c r="H10" s="228"/>
      <c r="I10" s="228"/>
      <c r="J10" s="68"/>
    </row>
    <row r="11" spans="2:13 16368:16368" ht="12.75" customHeight="1" x14ac:dyDescent="0.25">
      <c r="B11" s="91" t="s">
        <v>11</v>
      </c>
      <c r="C11" s="228" t="s">
        <v>12</v>
      </c>
      <c r="D11" s="228"/>
      <c r="E11" s="228"/>
      <c r="F11" s="228"/>
      <c r="G11" s="228"/>
      <c r="H11" s="228"/>
      <c r="I11" s="228"/>
      <c r="J11" s="69"/>
    </row>
    <row r="12" spans="2:13 16368:16368" ht="12.75" customHeight="1" x14ac:dyDescent="0.25">
      <c r="B12" s="91" t="s">
        <v>13</v>
      </c>
      <c r="C12" s="228" t="s">
        <v>14</v>
      </c>
      <c r="D12" s="228"/>
      <c r="E12" s="228"/>
      <c r="F12" s="228"/>
      <c r="G12" s="228"/>
      <c r="H12" s="228"/>
      <c r="I12" s="228"/>
      <c r="J12" s="99">
        <v>20</v>
      </c>
    </row>
    <row r="13" spans="2:13 16368:16368" ht="12.75" customHeight="1" x14ac:dyDescent="0.25">
      <c r="B13" s="91" t="s">
        <v>15</v>
      </c>
      <c r="C13" s="366" t="s">
        <v>171</v>
      </c>
      <c r="D13" s="366"/>
      <c r="E13" s="366"/>
      <c r="F13" s="366"/>
      <c r="G13" s="366"/>
      <c r="H13" s="366"/>
      <c r="I13" s="366"/>
      <c r="J13" s="69"/>
    </row>
    <row r="14" spans="2:13 16368:16368" ht="12.75" customHeight="1" x14ac:dyDescent="0.25">
      <c r="B14" s="91" t="s">
        <v>16</v>
      </c>
      <c r="C14" s="366" t="s">
        <v>17</v>
      </c>
      <c r="D14" s="366"/>
      <c r="E14" s="366"/>
      <c r="F14" s="366"/>
      <c r="G14" s="366"/>
      <c r="H14" s="366"/>
      <c r="I14" s="366"/>
      <c r="J14" s="100" t="s">
        <v>176</v>
      </c>
      <c r="L14" s="6"/>
      <c r="M14" s="6"/>
    </row>
    <row r="15" spans="2:13 16368:16368" x14ac:dyDescent="0.25">
      <c r="B15" s="367"/>
      <c r="C15" s="367"/>
      <c r="D15" s="367"/>
      <c r="E15" s="367"/>
      <c r="F15" s="367"/>
      <c r="G15" s="367"/>
      <c r="H15" s="367"/>
      <c r="I15" s="367"/>
      <c r="J15" s="367"/>
      <c r="L15" s="107"/>
      <c r="M15" s="107"/>
    </row>
    <row r="16" spans="2:13 16368:16368" x14ac:dyDescent="0.25">
      <c r="B16" s="368" t="s">
        <v>18</v>
      </c>
      <c r="C16" s="368"/>
      <c r="D16" s="368"/>
      <c r="E16" s="368"/>
      <c r="F16" s="368"/>
      <c r="G16" s="368"/>
      <c r="H16" s="368"/>
      <c r="I16" s="368"/>
      <c r="J16" s="368"/>
      <c r="K16" s="165"/>
    </row>
    <row r="17" spans="2:18" x14ac:dyDescent="0.25">
      <c r="B17" s="369" t="s">
        <v>19</v>
      </c>
      <c r="C17" s="370"/>
      <c r="D17" s="370"/>
      <c r="E17" s="370"/>
      <c r="F17" s="370"/>
      <c r="G17" s="370"/>
      <c r="H17" s="370"/>
      <c r="I17" s="370"/>
      <c r="J17" s="371"/>
      <c r="K17" s="165"/>
    </row>
    <row r="18" spans="2:18" ht="12.75" customHeight="1" x14ac:dyDescent="0.25">
      <c r="B18" s="7">
        <v>1</v>
      </c>
      <c r="C18" s="244" t="s">
        <v>20</v>
      </c>
      <c r="D18" s="245"/>
      <c r="E18" s="245"/>
      <c r="F18" s="245"/>
      <c r="G18" s="245"/>
      <c r="H18" s="246"/>
      <c r="I18" s="360" t="s">
        <v>21</v>
      </c>
      <c r="J18" s="360"/>
      <c r="K18" s="165"/>
      <c r="L18" s="6"/>
    </row>
    <row r="19" spans="2:18" ht="12.75" customHeight="1" x14ac:dyDescent="0.25">
      <c r="B19" s="7">
        <v>2</v>
      </c>
      <c r="C19" s="361" t="s">
        <v>175</v>
      </c>
      <c r="D19" s="362"/>
      <c r="E19" s="362"/>
      <c r="F19" s="362"/>
      <c r="G19" s="362"/>
      <c r="H19" s="363"/>
      <c r="I19" s="364"/>
      <c r="J19" s="364"/>
      <c r="K19" s="165"/>
      <c r="L19" s="107"/>
      <c r="M19" s="6"/>
      <c r="N19" s="6"/>
      <c r="O19" s="6"/>
      <c r="P19" s="6"/>
      <c r="Q19" s="6"/>
      <c r="R19" s="6"/>
    </row>
    <row r="20" spans="2:18" ht="12.75" customHeight="1" x14ac:dyDescent="0.25">
      <c r="B20" s="7">
        <v>3</v>
      </c>
      <c r="C20" s="244" t="s">
        <v>22</v>
      </c>
      <c r="D20" s="245"/>
      <c r="E20" s="245"/>
      <c r="F20" s="246"/>
      <c r="G20" s="36" t="s">
        <v>23</v>
      </c>
      <c r="H20" s="152"/>
      <c r="I20" s="365" t="s">
        <v>160</v>
      </c>
      <c r="J20" s="365"/>
      <c r="K20" s="165"/>
      <c r="L20" s="6"/>
      <c r="M20" s="6"/>
      <c r="N20" s="6"/>
      <c r="O20" s="6"/>
      <c r="P20" s="6"/>
      <c r="Q20" s="6"/>
      <c r="R20" s="6"/>
    </row>
    <row r="21" spans="2:18" ht="12.75" customHeight="1" x14ac:dyDescent="0.25">
      <c r="B21" s="7">
        <v>4</v>
      </c>
      <c r="C21" s="244" t="s">
        <v>162</v>
      </c>
      <c r="D21" s="245"/>
      <c r="E21" s="245"/>
      <c r="F21" s="245"/>
      <c r="G21" s="245"/>
      <c r="H21" s="246"/>
      <c r="I21" s="357"/>
      <c r="J21" s="358"/>
      <c r="K21" s="165"/>
      <c r="L21" s="6"/>
      <c r="M21" s="6"/>
      <c r="N21" s="6"/>
      <c r="O21" s="6"/>
      <c r="P21" s="6"/>
      <c r="Q21" s="6"/>
      <c r="R21" s="6"/>
    </row>
    <row r="22" spans="2:18" ht="12.75" customHeight="1" x14ac:dyDescent="0.25">
      <c r="B22" s="38"/>
      <c r="C22" s="39"/>
      <c r="D22" s="39"/>
      <c r="E22" s="39"/>
      <c r="F22" s="39"/>
      <c r="G22" s="39"/>
      <c r="H22" s="39"/>
      <c r="I22" s="6"/>
      <c r="J22" s="165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359" t="s">
        <v>24</v>
      </c>
      <c r="C23" s="359"/>
      <c r="D23" s="359"/>
      <c r="E23" s="359"/>
      <c r="F23" s="359"/>
      <c r="G23" s="359"/>
      <c r="H23" s="359"/>
      <c r="I23" s="359"/>
      <c r="J23" s="359"/>
      <c r="K23" s="165"/>
      <c r="L23" s="6"/>
      <c r="M23" s="6"/>
      <c r="N23" s="6"/>
      <c r="O23" s="6"/>
      <c r="P23" s="6"/>
      <c r="Q23" s="6"/>
      <c r="R23" s="6"/>
    </row>
    <row r="24" spans="2:18" x14ac:dyDescent="0.25">
      <c r="B24" s="161">
        <v>1</v>
      </c>
      <c r="C24" s="359" t="s">
        <v>25</v>
      </c>
      <c r="D24" s="359"/>
      <c r="E24" s="359"/>
      <c r="F24" s="359"/>
      <c r="G24" s="359"/>
      <c r="H24" s="359"/>
      <c r="I24" s="359"/>
      <c r="J24" s="51" t="s">
        <v>26</v>
      </c>
      <c r="K24" s="165"/>
      <c r="L24" s="6"/>
      <c r="M24" s="6"/>
      <c r="N24" s="6"/>
      <c r="O24" s="6"/>
      <c r="P24" s="6"/>
      <c r="Q24" s="6"/>
      <c r="R24" s="6"/>
    </row>
    <row r="25" spans="2:18" x14ac:dyDescent="0.25">
      <c r="B25" s="7" t="s">
        <v>7</v>
      </c>
      <c r="C25" s="352" t="s">
        <v>27</v>
      </c>
      <c r="D25" s="353"/>
      <c r="E25" s="153"/>
      <c r="F25" s="153"/>
      <c r="G25" s="153"/>
      <c r="H25" s="153"/>
      <c r="I25" s="101"/>
      <c r="J25" s="181"/>
      <c r="K25" s="165"/>
      <c r="L25" s="6"/>
      <c r="M25" s="6"/>
      <c r="N25" s="6"/>
      <c r="O25" s="6"/>
      <c r="P25" s="6"/>
      <c r="Q25" s="6"/>
      <c r="R25" s="6"/>
    </row>
    <row r="26" spans="2:18" x14ac:dyDescent="0.25">
      <c r="B26" s="7" t="s">
        <v>9</v>
      </c>
      <c r="C26" s="239" t="s">
        <v>28</v>
      </c>
      <c r="D26" s="240"/>
      <c r="E26" s="155"/>
      <c r="F26" s="155"/>
      <c r="G26" s="155"/>
      <c r="H26" s="155"/>
      <c r="I26" s="43">
        <v>0</v>
      </c>
      <c r="J26" s="8">
        <f>ROUND($J$25*$I$26,2)</f>
        <v>0</v>
      </c>
      <c r="K26" s="165"/>
      <c r="L26" s="6"/>
      <c r="M26" s="6"/>
      <c r="N26" s="6"/>
      <c r="O26" s="6"/>
      <c r="P26" s="6"/>
      <c r="Q26" s="6"/>
      <c r="R26" s="6"/>
    </row>
    <row r="27" spans="2:18" x14ac:dyDescent="0.25">
      <c r="B27" s="7" t="s">
        <v>11</v>
      </c>
      <c r="C27" s="239" t="s">
        <v>29</v>
      </c>
      <c r="D27" s="240"/>
      <c r="E27" s="155"/>
      <c r="F27" s="155"/>
      <c r="G27" s="155"/>
      <c r="H27" s="155"/>
      <c r="I27" s="43">
        <v>0</v>
      </c>
      <c r="J27" s="8">
        <f>ROUND($J$25*$I$27,2)</f>
        <v>0</v>
      </c>
      <c r="K27" s="165"/>
      <c r="L27" s="6"/>
      <c r="M27" s="6"/>
      <c r="N27" s="6"/>
      <c r="O27" s="6"/>
      <c r="P27" s="6"/>
      <c r="Q27" s="6"/>
      <c r="R27" s="6"/>
    </row>
    <row r="28" spans="2:18" ht="18.75" customHeight="1" x14ac:dyDescent="0.25">
      <c r="B28" s="7" t="s">
        <v>13</v>
      </c>
      <c r="C28" s="350" t="s">
        <v>30</v>
      </c>
      <c r="D28" s="351"/>
      <c r="E28" s="155"/>
      <c r="F28" s="155"/>
      <c r="G28" s="155"/>
      <c r="H28" s="155"/>
      <c r="I28" s="166"/>
      <c r="J28" s="8">
        <v>0</v>
      </c>
      <c r="K28" s="165"/>
      <c r="L28" s="6"/>
      <c r="M28" s="6"/>
      <c r="N28" s="6"/>
      <c r="O28" s="6"/>
      <c r="P28" s="6"/>
      <c r="Q28" s="6"/>
      <c r="R28" s="6"/>
    </row>
    <row r="29" spans="2:18" x14ac:dyDescent="0.25">
      <c r="B29" s="7" t="s">
        <v>15</v>
      </c>
      <c r="C29" s="239" t="s">
        <v>31</v>
      </c>
      <c r="D29" s="240"/>
      <c r="E29" s="155"/>
      <c r="F29" s="155"/>
      <c r="G29" s="155"/>
      <c r="H29" s="155"/>
      <c r="I29" s="166"/>
      <c r="J29" s="8">
        <v>0</v>
      </c>
      <c r="K29" s="165"/>
      <c r="L29" s="6"/>
      <c r="M29" s="6"/>
      <c r="N29" s="6"/>
      <c r="O29" s="6"/>
      <c r="P29" s="6"/>
      <c r="Q29" s="6"/>
      <c r="R29" s="6"/>
    </row>
    <row r="30" spans="2:18" x14ac:dyDescent="0.25">
      <c r="B30" s="7" t="s">
        <v>16</v>
      </c>
      <c r="C30" s="352" t="s">
        <v>32</v>
      </c>
      <c r="D30" s="353"/>
      <c r="E30" s="353"/>
      <c r="F30" s="9"/>
      <c r="G30" s="10"/>
      <c r="H30" s="10"/>
      <c r="I30" s="179"/>
      <c r="J30" s="8">
        <v>0</v>
      </c>
      <c r="L30" s="6"/>
      <c r="M30" s="6"/>
      <c r="N30" s="6"/>
      <c r="O30" s="6"/>
      <c r="P30" s="6"/>
      <c r="Q30" s="6"/>
      <c r="R30" s="6"/>
    </row>
    <row r="31" spans="2:18" x14ac:dyDescent="0.25">
      <c r="B31" s="7" t="s">
        <v>33</v>
      </c>
      <c r="C31" s="239" t="s">
        <v>34</v>
      </c>
      <c r="D31" s="240"/>
      <c r="E31" s="155"/>
      <c r="F31" s="155"/>
      <c r="G31" s="155"/>
      <c r="H31" s="155"/>
      <c r="I31" s="166"/>
      <c r="J31" s="8">
        <v>0</v>
      </c>
      <c r="L31" s="6"/>
      <c r="M31" s="6"/>
      <c r="N31" s="6"/>
      <c r="O31" s="6"/>
      <c r="P31" s="6"/>
      <c r="Q31" s="6"/>
      <c r="R31" s="6"/>
    </row>
    <row r="32" spans="2:18" ht="15" customHeight="1" x14ac:dyDescent="0.25">
      <c r="B32" s="354" t="s">
        <v>35</v>
      </c>
      <c r="C32" s="355"/>
      <c r="D32" s="355"/>
      <c r="E32" s="355"/>
      <c r="F32" s="355"/>
      <c r="G32" s="355"/>
      <c r="H32" s="355"/>
      <c r="I32" s="356"/>
      <c r="J32" s="53">
        <f>ROUND(SUM(J25:J31),2)</f>
        <v>0</v>
      </c>
      <c r="L32" s="6"/>
      <c r="M32" s="6"/>
      <c r="N32" s="6"/>
      <c r="O32" s="6"/>
      <c r="P32" s="6"/>
      <c r="Q32" s="6"/>
      <c r="R32" s="6"/>
    </row>
    <row r="33" spans="2:18" x14ac:dyDescent="0.25">
      <c r="B33" s="6"/>
      <c r="F33" s="6"/>
      <c r="G33" s="6"/>
      <c r="H33" s="164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331" t="s">
        <v>36</v>
      </c>
      <c r="C34" s="331"/>
      <c r="D34" s="331"/>
      <c r="E34" s="331"/>
      <c r="F34" s="331"/>
      <c r="G34" s="331"/>
      <c r="H34" s="331"/>
      <c r="I34" s="331"/>
      <c r="J34" s="331"/>
      <c r="L34" s="6"/>
      <c r="M34" s="6"/>
      <c r="N34" s="6"/>
      <c r="O34" s="6"/>
      <c r="P34" s="6"/>
      <c r="Q34" s="6"/>
      <c r="R34" s="6"/>
    </row>
    <row r="35" spans="2:18" x14ac:dyDescent="0.25">
      <c r="B35" s="168" t="s">
        <v>37</v>
      </c>
      <c r="C35" s="331" t="s">
        <v>38</v>
      </c>
      <c r="D35" s="331"/>
      <c r="E35" s="331"/>
      <c r="F35" s="331"/>
      <c r="G35" s="331"/>
      <c r="H35" s="331"/>
      <c r="I35" s="168" t="s">
        <v>39</v>
      </c>
      <c r="J35" s="40" t="s">
        <v>26</v>
      </c>
      <c r="M35" s="6"/>
      <c r="N35" s="6"/>
      <c r="O35" s="6"/>
      <c r="P35" s="6"/>
      <c r="Q35" s="6"/>
      <c r="R35" s="6"/>
    </row>
    <row r="36" spans="2:18" x14ac:dyDescent="0.25">
      <c r="B36" s="242" t="s">
        <v>7</v>
      </c>
      <c r="C36" s="277" t="s">
        <v>40</v>
      </c>
      <c r="D36" s="278"/>
      <c r="E36" s="278"/>
      <c r="F36" s="278"/>
      <c r="G36" s="278"/>
      <c r="H36" s="279"/>
      <c r="I36" s="342">
        <f>1/12</f>
        <v>8.3333333333333329E-2</v>
      </c>
      <c r="J36" s="251">
        <f>ROUND($J$32*$I$36,2)</f>
        <v>0</v>
      </c>
      <c r="M36" s="6"/>
      <c r="N36" s="6"/>
      <c r="O36" s="6"/>
      <c r="P36" s="6"/>
      <c r="Q36" s="6"/>
      <c r="R36" s="6"/>
    </row>
    <row r="37" spans="2:18" x14ac:dyDescent="0.25">
      <c r="B37" s="243"/>
      <c r="C37" s="328" t="s">
        <v>41</v>
      </c>
      <c r="D37" s="283"/>
      <c r="E37" s="283"/>
      <c r="F37" s="283"/>
      <c r="G37" s="283"/>
      <c r="H37" s="284"/>
      <c r="I37" s="343"/>
      <c r="J37" s="252"/>
      <c r="L37" s="19"/>
      <c r="M37" s="6"/>
      <c r="N37" s="6"/>
      <c r="O37" s="6"/>
      <c r="P37" s="6"/>
      <c r="Q37" s="6"/>
      <c r="R37" s="6"/>
    </row>
    <row r="38" spans="2:18" ht="12.75" customHeight="1" x14ac:dyDescent="0.25">
      <c r="B38" s="242" t="s">
        <v>9</v>
      </c>
      <c r="C38" s="308" t="s">
        <v>42</v>
      </c>
      <c r="D38" s="309"/>
      <c r="E38" s="309"/>
      <c r="F38" s="309"/>
      <c r="G38" s="309"/>
      <c r="H38" s="310"/>
      <c r="I38" s="342">
        <v>0.121</v>
      </c>
      <c r="J38" s="251">
        <f>ROUND($J$32*$I$38,2)</f>
        <v>0</v>
      </c>
      <c r="M38" s="6"/>
      <c r="N38" s="6"/>
      <c r="O38" s="6"/>
      <c r="P38" s="6"/>
      <c r="Q38" s="6"/>
      <c r="R38" s="6"/>
    </row>
    <row r="39" spans="2:18" x14ac:dyDescent="0.25">
      <c r="B39" s="243"/>
      <c r="C39" s="347" t="s">
        <v>43</v>
      </c>
      <c r="D39" s="348"/>
      <c r="E39" s="348"/>
      <c r="F39" s="348"/>
      <c r="G39" s="348"/>
      <c r="H39" s="349"/>
      <c r="I39" s="343"/>
      <c r="J39" s="252"/>
      <c r="L39" s="19"/>
      <c r="M39" s="6"/>
      <c r="N39" s="6"/>
      <c r="O39" s="6"/>
      <c r="P39" s="6"/>
      <c r="Q39" s="6"/>
      <c r="R39" s="6"/>
    </row>
    <row r="40" spans="2:18" ht="15" customHeight="1" x14ac:dyDescent="0.25">
      <c r="B40" s="225" t="s">
        <v>44</v>
      </c>
      <c r="C40" s="226"/>
      <c r="D40" s="226"/>
      <c r="E40" s="226"/>
      <c r="F40" s="226"/>
      <c r="G40" s="226"/>
      <c r="H40" s="226"/>
      <c r="I40" s="227"/>
      <c r="J40" s="46">
        <f>ROUND(SUM(J36:J39),2)</f>
        <v>0</v>
      </c>
      <c r="M40" s="6"/>
      <c r="N40" s="6"/>
      <c r="O40" s="6"/>
      <c r="P40" s="6"/>
      <c r="Q40" s="6"/>
      <c r="R40" s="6"/>
    </row>
    <row r="41" spans="2:18" ht="13.5" customHeight="1" x14ac:dyDescent="0.25">
      <c r="B41" s="345" t="s">
        <v>45</v>
      </c>
      <c r="C41" s="346"/>
      <c r="D41" s="346"/>
      <c r="E41" s="346"/>
      <c r="F41" s="346"/>
      <c r="G41" s="346"/>
      <c r="H41" s="346"/>
      <c r="I41" s="79">
        <f>I55</f>
        <v>0.33800000000000002</v>
      </c>
      <c r="J41" s="37">
        <f>ROUND($J$40*$I$41,2)</f>
        <v>0</v>
      </c>
      <c r="K41" s="165"/>
      <c r="L41" s="6"/>
      <c r="M41" s="6"/>
      <c r="N41" s="6"/>
      <c r="O41" s="6"/>
      <c r="P41" s="6"/>
      <c r="Q41" s="6"/>
      <c r="R41" s="6"/>
    </row>
    <row r="42" spans="2:18" ht="12.75" customHeight="1" x14ac:dyDescent="0.25">
      <c r="B42" s="285" t="s">
        <v>46</v>
      </c>
      <c r="C42" s="286"/>
      <c r="D42" s="286"/>
      <c r="E42" s="286"/>
      <c r="F42" s="286"/>
      <c r="G42" s="286"/>
      <c r="H42" s="286"/>
      <c r="I42" s="286"/>
      <c r="J42" s="47">
        <f>ROUND($J$40+$J$41,2)</f>
        <v>0</v>
      </c>
      <c r="K42" s="165"/>
      <c r="L42" s="6"/>
      <c r="M42" s="6"/>
      <c r="N42" s="6"/>
      <c r="O42" s="6"/>
      <c r="P42" s="6"/>
      <c r="Q42" s="6"/>
      <c r="R42" s="6"/>
    </row>
    <row r="43" spans="2:18" x14ac:dyDescent="0.25">
      <c r="B43" s="33"/>
      <c r="C43" s="44"/>
      <c r="D43" s="44"/>
      <c r="E43" s="44"/>
      <c r="F43" s="44"/>
      <c r="G43" s="44"/>
      <c r="H43" s="44"/>
      <c r="I43" s="44"/>
      <c r="J43" s="45"/>
      <c r="M43" s="6"/>
      <c r="N43" s="6"/>
      <c r="O43" s="6"/>
      <c r="P43" s="6"/>
      <c r="Q43" s="6"/>
      <c r="R43" s="6"/>
    </row>
    <row r="44" spans="2:18" x14ac:dyDescent="0.25">
      <c r="B44" s="168" t="s">
        <v>47</v>
      </c>
      <c r="C44" s="331" t="s">
        <v>48</v>
      </c>
      <c r="D44" s="331"/>
      <c r="E44" s="331"/>
      <c r="F44" s="331"/>
      <c r="G44" s="331"/>
      <c r="H44" s="331"/>
      <c r="I44" s="168" t="s">
        <v>39</v>
      </c>
      <c r="J44" s="40" t="s">
        <v>26</v>
      </c>
      <c r="N44" s="6"/>
      <c r="O44" s="6"/>
      <c r="P44" s="6"/>
      <c r="Q44" s="6"/>
      <c r="R44" s="6"/>
    </row>
    <row r="45" spans="2:18" x14ac:dyDescent="0.25">
      <c r="B45" s="7" t="s">
        <v>7</v>
      </c>
      <c r="C45" s="221" t="s">
        <v>49</v>
      </c>
      <c r="D45" s="221"/>
      <c r="E45" s="221"/>
      <c r="F45" s="221"/>
      <c r="G45" s="221"/>
      <c r="H45" s="221"/>
      <c r="I45" s="15">
        <v>0.2</v>
      </c>
      <c r="J45" s="8">
        <f>ROUND($J$32*$I$45,2)</f>
        <v>0</v>
      </c>
      <c r="K45" s="290"/>
      <c r="L45" s="290"/>
      <c r="N45" s="6"/>
      <c r="O45" s="6"/>
      <c r="P45" s="6"/>
      <c r="Q45" s="6"/>
      <c r="R45" s="6"/>
    </row>
    <row r="46" spans="2:18" x14ac:dyDescent="0.25">
      <c r="B46" s="7" t="s">
        <v>9</v>
      </c>
      <c r="C46" s="221" t="s">
        <v>50</v>
      </c>
      <c r="D46" s="221"/>
      <c r="E46" s="221"/>
      <c r="F46" s="221"/>
      <c r="G46" s="221"/>
      <c r="H46" s="221"/>
      <c r="I46" s="15">
        <v>2.5000000000000001E-2</v>
      </c>
      <c r="J46" s="8">
        <f>ROUND($J$32*$I$46,2)</f>
        <v>0</v>
      </c>
      <c r="K46" s="290"/>
      <c r="L46" s="290"/>
      <c r="M46" s="164"/>
      <c r="N46" s="6"/>
      <c r="O46" s="6"/>
      <c r="P46" s="6"/>
      <c r="Q46" s="6"/>
      <c r="R46" s="6"/>
    </row>
    <row r="47" spans="2:18" ht="12.75" customHeight="1" x14ac:dyDescent="0.25">
      <c r="B47" s="337" t="s">
        <v>11</v>
      </c>
      <c r="C47" s="308" t="s">
        <v>51</v>
      </c>
      <c r="D47" s="309"/>
      <c r="E47" s="309"/>
      <c r="F47" s="310"/>
      <c r="G47" s="17" t="s">
        <v>52</v>
      </c>
      <c r="H47" s="17" t="s">
        <v>53</v>
      </c>
      <c r="I47" s="342">
        <f>$G$48*$H$48</f>
        <v>0</v>
      </c>
      <c r="J47" s="251">
        <f>ROUND($J$32*$I$47,2)</f>
        <v>0</v>
      </c>
      <c r="K47" s="344"/>
      <c r="L47" s="344"/>
      <c r="M47" s="164"/>
      <c r="N47" s="6"/>
      <c r="O47" s="6"/>
      <c r="P47" s="6"/>
      <c r="Q47" s="6"/>
      <c r="R47" s="6"/>
    </row>
    <row r="48" spans="2:18" x14ac:dyDescent="0.25">
      <c r="B48" s="338"/>
      <c r="C48" s="339"/>
      <c r="D48" s="340"/>
      <c r="E48" s="340"/>
      <c r="F48" s="341"/>
      <c r="G48" s="175"/>
      <c r="H48" s="78"/>
      <c r="I48" s="343"/>
      <c r="J48" s="252"/>
      <c r="K48" s="344"/>
      <c r="L48" s="344"/>
      <c r="M48" s="164"/>
      <c r="N48" s="6"/>
      <c r="O48" s="6"/>
      <c r="P48" s="6"/>
      <c r="Q48" s="6"/>
      <c r="R48" s="6"/>
    </row>
    <row r="49" spans="2:18" x14ac:dyDescent="0.25">
      <c r="B49" s="7" t="s">
        <v>13</v>
      </c>
      <c r="C49" s="221" t="s">
        <v>54</v>
      </c>
      <c r="D49" s="221"/>
      <c r="E49" s="221"/>
      <c r="F49" s="221"/>
      <c r="G49" s="221"/>
      <c r="H49" s="221"/>
      <c r="I49" s="15">
        <v>1.4999999999999999E-2</v>
      </c>
      <c r="J49" s="8">
        <f>ROUND($J$32*$I$49,2)</f>
        <v>0</v>
      </c>
      <c r="K49" s="290"/>
      <c r="L49" s="290"/>
      <c r="M49" s="164"/>
      <c r="N49" s="6"/>
      <c r="O49" s="6"/>
      <c r="P49" s="6"/>
      <c r="Q49" s="6"/>
      <c r="R49" s="6"/>
    </row>
    <row r="50" spans="2:18" x14ac:dyDescent="0.25">
      <c r="B50" s="7" t="s">
        <v>15</v>
      </c>
      <c r="C50" s="221" t="s">
        <v>55</v>
      </c>
      <c r="D50" s="221"/>
      <c r="E50" s="221"/>
      <c r="F50" s="221"/>
      <c r="G50" s="221"/>
      <c r="H50" s="221"/>
      <c r="I50" s="15">
        <v>0.01</v>
      </c>
      <c r="J50" s="8">
        <f>ROUND($J$32*$I$50,2)</f>
        <v>0</v>
      </c>
      <c r="K50" s="290"/>
      <c r="L50" s="290"/>
      <c r="M50" s="164"/>
      <c r="N50" s="6"/>
      <c r="O50" s="6"/>
      <c r="P50" s="6"/>
      <c r="Q50" s="6"/>
      <c r="R50" s="6"/>
    </row>
    <row r="51" spans="2:18" x14ac:dyDescent="0.25">
      <c r="B51" s="7" t="s">
        <v>16</v>
      </c>
      <c r="C51" s="221" t="s">
        <v>56</v>
      </c>
      <c r="D51" s="221"/>
      <c r="E51" s="221"/>
      <c r="F51" s="221"/>
      <c r="G51" s="221"/>
      <c r="H51" s="221"/>
      <c r="I51" s="15">
        <v>6.0000000000000001E-3</v>
      </c>
      <c r="J51" s="8">
        <f>ROUND($J$32*$I$51,2)</f>
        <v>0</v>
      </c>
      <c r="K51" s="290"/>
      <c r="L51" s="290"/>
      <c r="M51" s="164"/>
      <c r="N51" s="6"/>
      <c r="O51" s="6"/>
      <c r="P51" s="6"/>
      <c r="Q51" s="6"/>
      <c r="R51" s="6"/>
    </row>
    <row r="52" spans="2:18" x14ac:dyDescent="0.25">
      <c r="B52" s="7" t="s">
        <v>33</v>
      </c>
      <c r="C52" s="221" t="s">
        <v>57</v>
      </c>
      <c r="D52" s="221"/>
      <c r="E52" s="221"/>
      <c r="F52" s="221"/>
      <c r="G52" s="221"/>
      <c r="H52" s="221"/>
      <c r="I52" s="15">
        <v>2E-3</v>
      </c>
      <c r="J52" s="8">
        <f>ROUND($J$32*$I$52,2)</f>
        <v>0</v>
      </c>
      <c r="K52" s="290"/>
      <c r="L52" s="290"/>
      <c r="M52" s="16"/>
      <c r="N52" s="6"/>
      <c r="O52" s="6"/>
      <c r="P52" s="6"/>
      <c r="Q52" s="6"/>
      <c r="R52" s="6"/>
    </row>
    <row r="53" spans="2:18" x14ac:dyDescent="0.25">
      <c r="B53" s="7" t="s">
        <v>58</v>
      </c>
      <c r="C53" s="239" t="s">
        <v>59</v>
      </c>
      <c r="D53" s="240"/>
      <c r="E53" s="240"/>
      <c r="F53" s="240"/>
      <c r="G53" s="240"/>
      <c r="H53" s="241"/>
      <c r="I53" s="18">
        <v>0.08</v>
      </c>
      <c r="J53" s="8">
        <f>ROUND($J$32*$I$53,2)</f>
        <v>0</v>
      </c>
      <c r="K53" s="290"/>
      <c r="L53" s="290"/>
      <c r="M53" s="164"/>
      <c r="N53" s="6"/>
      <c r="O53" s="6"/>
      <c r="P53" s="6"/>
      <c r="Q53" s="6"/>
      <c r="R53" s="6"/>
    </row>
    <row r="54" spans="2:18" x14ac:dyDescent="0.25">
      <c r="B54" s="7" t="s">
        <v>60</v>
      </c>
      <c r="C54" s="239" t="s">
        <v>61</v>
      </c>
      <c r="D54" s="240"/>
      <c r="E54" s="240"/>
      <c r="F54" s="240"/>
      <c r="G54" s="240"/>
      <c r="H54" s="241"/>
      <c r="I54" s="15">
        <v>0</v>
      </c>
      <c r="J54" s="8">
        <f>ROUND($J$32*$I$54,2)</f>
        <v>0</v>
      </c>
      <c r="K54" s="290"/>
      <c r="L54" s="290"/>
      <c r="M54" s="164"/>
      <c r="N54" s="6"/>
      <c r="O54" s="6"/>
      <c r="P54" s="6"/>
      <c r="Q54" s="6"/>
      <c r="R54" s="6"/>
    </row>
    <row r="55" spans="2:18" x14ac:dyDescent="0.25">
      <c r="B55" s="162"/>
      <c r="C55" s="285" t="s">
        <v>46</v>
      </c>
      <c r="D55" s="286"/>
      <c r="E55" s="286"/>
      <c r="F55" s="286"/>
      <c r="G55" s="286"/>
      <c r="H55" s="287"/>
      <c r="I55" s="48">
        <f>SUM(I45:I54)</f>
        <v>0.33800000000000002</v>
      </c>
      <c r="J55" s="46">
        <f>ROUND(SUM($J$45:$J$54),2)</f>
        <v>0</v>
      </c>
      <c r="M55" s="6"/>
      <c r="N55" s="6"/>
      <c r="O55" s="6"/>
      <c r="P55" s="6"/>
      <c r="Q55" s="6"/>
      <c r="R55" s="6"/>
    </row>
    <row r="56" spans="2:18" x14ac:dyDescent="0.25">
      <c r="B56" s="6"/>
      <c r="F56" s="6"/>
      <c r="G56" s="6"/>
      <c r="H56" s="6"/>
      <c r="I56" s="6"/>
      <c r="J56" s="6"/>
      <c r="M56" s="6"/>
      <c r="N56" s="6"/>
      <c r="O56" s="6"/>
      <c r="P56" s="6"/>
      <c r="Q56" s="6"/>
      <c r="R56" s="6"/>
    </row>
    <row r="57" spans="2:18" x14ac:dyDescent="0.25">
      <c r="B57" s="156" t="s">
        <v>62</v>
      </c>
      <c r="C57" s="331" t="s">
        <v>63</v>
      </c>
      <c r="D57" s="331"/>
      <c r="E57" s="331"/>
      <c r="F57" s="331"/>
      <c r="G57" s="331"/>
      <c r="H57" s="331"/>
      <c r="I57" s="331"/>
      <c r="J57" s="40" t="s">
        <v>26</v>
      </c>
      <c r="L57" s="6"/>
      <c r="M57" s="6"/>
      <c r="N57" s="6"/>
      <c r="O57" s="6"/>
      <c r="P57" s="6"/>
      <c r="Q57" s="6"/>
      <c r="R57" s="6"/>
    </row>
    <row r="58" spans="2:18" x14ac:dyDescent="0.25">
      <c r="B58" s="242" t="s">
        <v>7</v>
      </c>
      <c r="C58" s="277" t="s">
        <v>64</v>
      </c>
      <c r="D58" s="278"/>
      <c r="E58" s="279"/>
      <c r="F58" s="91" t="s">
        <v>65</v>
      </c>
      <c r="G58" s="91" t="s">
        <v>66</v>
      </c>
      <c r="H58" s="91" t="s">
        <v>67</v>
      </c>
      <c r="I58" s="91" t="s">
        <v>68</v>
      </c>
      <c r="J58" s="332">
        <v>0</v>
      </c>
      <c r="K58" s="334"/>
      <c r="L58" s="334"/>
      <c r="M58" s="334"/>
      <c r="N58" s="334"/>
      <c r="O58" s="334"/>
      <c r="P58" s="334"/>
      <c r="Q58" s="6"/>
      <c r="R58" s="6"/>
    </row>
    <row r="59" spans="2:18" x14ac:dyDescent="0.25">
      <c r="B59" s="243"/>
      <c r="C59" s="328" t="s">
        <v>69</v>
      </c>
      <c r="D59" s="283"/>
      <c r="E59" s="284"/>
      <c r="F59" s="171"/>
      <c r="G59" s="41"/>
      <c r="H59" s="171"/>
      <c r="I59" s="80"/>
      <c r="J59" s="333"/>
      <c r="K59" s="334"/>
      <c r="L59" s="334"/>
      <c r="M59" s="334"/>
      <c r="N59" s="334"/>
      <c r="O59" s="334"/>
      <c r="P59" s="334"/>
      <c r="Q59" s="6"/>
      <c r="R59" s="6"/>
    </row>
    <row r="60" spans="2:18" x14ac:dyDescent="0.25">
      <c r="B60" s="242" t="s">
        <v>9</v>
      </c>
      <c r="C60" s="157" t="s">
        <v>70</v>
      </c>
      <c r="D60" s="158"/>
      <c r="E60" s="158"/>
      <c r="F60" s="158"/>
      <c r="G60" s="91" t="s">
        <v>66</v>
      </c>
      <c r="H60" s="91" t="s">
        <v>67</v>
      </c>
      <c r="I60" s="91" t="s">
        <v>68</v>
      </c>
      <c r="J60" s="335">
        <f>ROUND(((($G$61*(1-$I$61))*$H$61)),2)</f>
        <v>0</v>
      </c>
      <c r="K60" s="334"/>
      <c r="L60" s="334"/>
      <c r="M60" s="334"/>
      <c r="N60" s="334"/>
      <c r="O60" s="334"/>
      <c r="P60" s="334"/>
      <c r="Q60" s="6"/>
      <c r="R60" s="6"/>
    </row>
    <row r="61" spans="2:18" x14ac:dyDescent="0.25">
      <c r="B61" s="243"/>
      <c r="C61" s="159" t="s">
        <v>71</v>
      </c>
      <c r="D61" s="160"/>
      <c r="E61" s="160"/>
      <c r="F61" s="160"/>
      <c r="G61" s="41"/>
      <c r="H61" s="171">
        <v>22</v>
      </c>
      <c r="I61" s="42"/>
      <c r="J61" s="336"/>
      <c r="K61" s="334"/>
      <c r="L61" s="334"/>
      <c r="M61" s="334"/>
      <c r="N61" s="334"/>
      <c r="O61" s="334"/>
      <c r="P61" s="334"/>
      <c r="Q61" s="6"/>
      <c r="R61" s="6"/>
    </row>
    <row r="62" spans="2:18" x14ac:dyDescent="0.25">
      <c r="B62" s="7" t="s">
        <v>11</v>
      </c>
      <c r="C62" s="239" t="s">
        <v>72</v>
      </c>
      <c r="D62" s="240"/>
      <c r="E62" s="240"/>
      <c r="F62" s="240"/>
      <c r="G62" s="240"/>
      <c r="H62" s="240"/>
      <c r="I62" s="241"/>
      <c r="J62" s="8"/>
      <c r="K62" s="329"/>
      <c r="L62" s="330"/>
      <c r="M62" s="330"/>
      <c r="N62" s="330"/>
      <c r="O62" s="330"/>
      <c r="P62" s="330"/>
      <c r="Q62" s="6"/>
      <c r="R62" s="6"/>
    </row>
    <row r="63" spans="2:18" x14ac:dyDescent="0.25">
      <c r="B63" s="7" t="s">
        <v>13</v>
      </c>
      <c r="C63" s="239" t="s">
        <v>73</v>
      </c>
      <c r="D63" s="240"/>
      <c r="E63" s="240"/>
      <c r="F63" s="240"/>
      <c r="G63" s="240"/>
      <c r="H63" s="240"/>
      <c r="I63" s="241"/>
      <c r="J63" s="8">
        <v>0</v>
      </c>
      <c r="K63" s="329"/>
      <c r="L63" s="330"/>
      <c r="M63" s="330"/>
      <c r="N63" s="330"/>
      <c r="O63" s="330"/>
      <c r="P63" s="330"/>
      <c r="Q63" s="6"/>
      <c r="R63" s="6"/>
    </row>
    <row r="64" spans="2:18" x14ac:dyDescent="0.25">
      <c r="B64" s="7" t="s">
        <v>15</v>
      </c>
      <c r="C64" s="239" t="s">
        <v>74</v>
      </c>
      <c r="D64" s="240"/>
      <c r="E64" s="240"/>
      <c r="F64" s="240"/>
      <c r="G64" s="240"/>
      <c r="H64" s="240"/>
      <c r="I64" s="241"/>
      <c r="J64" s="8">
        <v>0</v>
      </c>
      <c r="K64" s="329"/>
      <c r="L64" s="330"/>
      <c r="M64" s="330"/>
      <c r="N64" s="330"/>
      <c r="O64" s="330"/>
      <c r="P64" s="330"/>
      <c r="Q64" s="6"/>
      <c r="R64" s="6"/>
    </row>
    <row r="65" spans="2:18" x14ac:dyDescent="0.25">
      <c r="B65" s="7" t="s">
        <v>16</v>
      </c>
      <c r="C65" s="239" t="s">
        <v>75</v>
      </c>
      <c r="D65" s="240"/>
      <c r="E65" s="240"/>
      <c r="F65" s="240"/>
      <c r="G65" s="240"/>
      <c r="H65" s="240"/>
      <c r="I65" s="241"/>
      <c r="J65" s="8">
        <v>0</v>
      </c>
      <c r="K65" s="329"/>
      <c r="L65" s="330"/>
      <c r="M65" s="330"/>
      <c r="N65" s="330"/>
      <c r="O65" s="330"/>
      <c r="P65" s="330"/>
      <c r="Q65" s="6"/>
      <c r="R65" s="6"/>
    </row>
    <row r="66" spans="2:18" x14ac:dyDescent="0.25">
      <c r="B66" s="7" t="s">
        <v>60</v>
      </c>
      <c r="C66" s="154" t="s">
        <v>34</v>
      </c>
      <c r="D66" s="155"/>
      <c r="E66" s="155"/>
      <c r="F66" s="155"/>
      <c r="G66" s="155"/>
      <c r="H66" s="155"/>
      <c r="I66" s="166"/>
      <c r="J66" s="8">
        <v>0</v>
      </c>
      <c r="K66" s="11"/>
      <c r="L66" s="167"/>
      <c r="M66" s="167"/>
      <c r="N66" s="167"/>
      <c r="O66" s="167"/>
      <c r="P66" s="167"/>
      <c r="Q66" s="6"/>
      <c r="R66" s="6"/>
    </row>
    <row r="67" spans="2:18" x14ac:dyDescent="0.25">
      <c r="B67" s="162"/>
      <c r="C67" s="285" t="s">
        <v>46</v>
      </c>
      <c r="D67" s="286"/>
      <c r="E67" s="286"/>
      <c r="F67" s="286"/>
      <c r="G67" s="286"/>
      <c r="H67" s="286"/>
      <c r="I67" s="287"/>
      <c r="J67" s="46">
        <f>ROUND(SUM($J$58:$J$66),2)</f>
        <v>0</v>
      </c>
      <c r="Q67" s="6"/>
      <c r="R67" s="6"/>
    </row>
    <row r="68" spans="2:18" s="165" customFormat="1" ht="11.25" x14ac:dyDescent="0.25">
      <c r="B68" s="268"/>
      <c r="C68" s="268"/>
      <c r="D68" s="268"/>
      <c r="E68" s="268"/>
      <c r="F68" s="268"/>
      <c r="G68" s="268"/>
      <c r="H68" s="268"/>
      <c r="I68" s="268"/>
      <c r="J68" s="268"/>
      <c r="K68" s="164"/>
    </row>
    <row r="69" spans="2:18" s="165" customFormat="1" x14ac:dyDescent="0.25">
      <c r="B69" s="331" t="s">
        <v>76</v>
      </c>
      <c r="C69" s="331"/>
      <c r="D69" s="331"/>
      <c r="E69" s="331"/>
      <c r="F69" s="331"/>
      <c r="G69" s="331"/>
      <c r="H69" s="331"/>
      <c r="I69" s="331"/>
      <c r="J69" s="331"/>
      <c r="K69" s="164"/>
    </row>
    <row r="70" spans="2:18" s="165" customFormat="1" x14ac:dyDescent="0.25">
      <c r="B70" s="162" t="s">
        <v>37</v>
      </c>
      <c r="C70" s="231" t="s">
        <v>77</v>
      </c>
      <c r="D70" s="231"/>
      <c r="E70" s="231"/>
      <c r="F70" s="231"/>
      <c r="G70" s="231"/>
      <c r="H70" s="231"/>
      <c r="I70" s="231"/>
      <c r="J70" s="50">
        <f>$J$42</f>
        <v>0</v>
      </c>
      <c r="K70" s="164"/>
    </row>
    <row r="71" spans="2:18" s="165" customFormat="1" x14ac:dyDescent="0.25">
      <c r="B71" s="162" t="s">
        <v>47</v>
      </c>
      <c r="C71" s="231" t="s">
        <v>78</v>
      </c>
      <c r="D71" s="231"/>
      <c r="E71" s="231"/>
      <c r="F71" s="231"/>
      <c r="G71" s="231"/>
      <c r="H71" s="231"/>
      <c r="I71" s="231"/>
      <c r="J71" s="50">
        <f>$J$55</f>
        <v>0</v>
      </c>
      <c r="K71" s="164"/>
    </row>
    <row r="72" spans="2:18" s="165" customFormat="1" x14ac:dyDescent="0.25">
      <c r="B72" s="162" t="s">
        <v>62</v>
      </c>
      <c r="C72" s="231" t="s">
        <v>79</v>
      </c>
      <c r="D72" s="231"/>
      <c r="E72" s="231"/>
      <c r="F72" s="231"/>
      <c r="G72" s="231"/>
      <c r="H72" s="231"/>
      <c r="I72" s="231"/>
      <c r="J72" s="50">
        <f>$J$67</f>
        <v>0</v>
      </c>
      <c r="K72" s="164"/>
    </row>
    <row r="73" spans="2:18" s="165" customFormat="1" x14ac:dyDescent="0.25">
      <c r="B73" s="322" t="s">
        <v>80</v>
      </c>
      <c r="C73" s="323"/>
      <c r="D73" s="323"/>
      <c r="E73" s="323"/>
      <c r="F73" s="323"/>
      <c r="G73" s="323"/>
      <c r="H73" s="323"/>
      <c r="I73" s="324"/>
      <c r="J73" s="40">
        <f>ROUND(SUM(J70:J72),2)</f>
        <v>0</v>
      </c>
      <c r="K73" s="164"/>
    </row>
    <row r="74" spans="2:18" s="165" customFormat="1" ht="11.25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164"/>
    </row>
    <row r="75" spans="2:18" x14ac:dyDescent="0.25">
      <c r="B75" s="325" t="s">
        <v>81</v>
      </c>
      <c r="C75" s="325"/>
      <c r="D75" s="325"/>
      <c r="E75" s="325"/>
      <c r="F75" s="325"/>
      <c r="G75" s="325"/>
      <c r="H75" s="325"/>
      <c r="I75" s="325"/>
      <c r="J75" s="325"/>
      <c r="Q75" s="6"/>
      <c r="R75" s="6"/>
    </row>
    <row r="76" spans="2:18" x14ac:dyDescent="0.25">
      <c r="B76" s="169" t="s">
        <v>82</v>
      </c>
      <c r="C76" s="325" t="s">
        <v>83</v>
      </c>
      <c r="D76" s="325"/>
      <c r="E76" s="325"/>
      <c r="F76" s="325"/>
      <c r="G76" s="325"/>
      <c r="H76" s="325"/>
      <c r="I76" s="325"/>
      <c r="J76" s="52" t="s">
        <v>26</v>
      </c>
      <c r="Q76" s="6"/>
      <c r="R76" s="6"/>
    </row>
    <row r="77" spans="2:18" x14ac:dyDescent="0.25">
      <c r="B77" s="242" t="s">
        <v>7</v>
      </c>
      <c r="C77" s="277" t="s">
        <v>84</v>
      </c>
      <c r="D77" s="278"/>
      <c r="E77" s="278"/>
      <c r="F77" s="278"/>
      <c r="G77" s="278"/>
      <c r="H77" s="279"/>
      <c r="I77" s="326"/>
      <c r="J77" s="251">
        <f>ROUND((($J$32/12)*$I$77),2)</f>
        <v>0</v>
      </c>
      <c r="K77" s="20"/>
      <c r="Q77" s="6"/>
      <c r="R77" s="6"/>
    </row>
    <row r="78" spans="2:18" x14ac:dyDescent="0.25">
      <c r="B78" s="243"/>
      <c r="C78" s="328" t="s">
        <v>85</v>
      </c>
      <c r="D78" s="283"/>
      <c r="E78" s="283"/>
      <c r="F78" s="283"/>
      <c r="G78" s="283"/>
      <c r="H78" s="284"/>
      <c r="I78" s="327"/>
      <c r="J78" s="252"/>
      <c r="K78" s="20"/>
      <c r="Q78" s="6"/>
      <c r="R78" s="6"/>
    </row>
    <row r="79" spans="2:18" ht="12.75" customHeight="1" x14ac:dyDescent="0.25">
      <c r="B79" s="242" t="s">
        <v>9</v>
      </c>
      <c r="C79" s="302" t="s">
        <v>86</v>
      </c>
      <c r="D79" s="303"/>
      <c r="E79" s="303"/>
      <c r="F79" s="303"/>
      <c r="G79" s="303"/>
      <c r="H79" s="304"/>
      <c r="I79" s="314" t="e">
        <f>+$J$79/$J$32</f>
        <v>#DIV/0!</v>
      </c>
      <c r="J79" s="251">
        <f>ROUND($J$77*8%,2)</f>
        <v>0</v>
      </c>
      <c r="Q79" s="6"/>
      <c r="R79" s="6"/>
    </row>
    <row r="80" spans="2:18" x14ac:dyDescent="0.25">
      <c r="B80" s="243"/>
      <c r="C80" s="315" t="s">
        <v>87</v>
      </c>
      <c r="D80" s="316"/>
      <c r="E80" s="316"/>
      <c r="F80" s="316"/>
      <c r="G80" s="316"/>
      <c r="H80" s="317"/>
      <c r="I80" s="281"/>
      <c r="J80" s="252"/>
      <c r="Q80" s="6"/>
      <c r="R80" s="6"/>
    </row>
    <row r="81" spans="2:18" ht="12.75" customHeight="1" x14ac:dyDescent="0.25">
      <c r="B81" s="242" t="s">
        <v>11</v>
      </c>
      <c r="C81" s="318" t="s">
        <v>88</v>
      </c>
      <c r="D81" s="318"/>
      <c r="E81" s="318"/>
      <c r="F81" s="318"/>
      <c r="G81" s="318"/>
      <c r="H81" s="318"/>
      <c r="I81" s="319">
        <f xml:space="preserve"> ((7 / 30) / 12)</f>
        <v>1.9444444444444445E-2</v>
      </c>
      <c r="J81" s="251">
        <f>ROUND((($J$32/30)*7)/12,2)</f>
        <v>0</v>
      </c>
      <c r="K81" s="20"/>
      <c r="Q81" s="6"/>
      <c r="R81" s="6"/>
    </row>
    <row r="82" spans="2:18" ht="12.75" customHeight="1" x14ac:dyDescent="0.25">
      <c r="B82" s="243"/>
      <c r="C82" s="321" t="s">
        <v>89</v>
      </c>
      <c r="D82" s="321"/>
      <c r="E82" s="321"/>
      <c r="F82" s="321"/>
      <c r="G82" s="321"/>
      <c r="H82" s="321"/>
      <c r="I82" s="320"/>
      <c r="J82" s="252"/>
      <c r="K82" s="115"/>
      <c r="L82" s="116"/>
      <c r="M82" s="19"/>
      <c r="N82" s="19"/>
      <c r="O82" s="19"/>
      <c r="Q82" s="6"/>
      <c r="R82" s="6"/>
    </row>
    <row r="83" spans="2:18" ht="12.75" customHeight="1" x14ac:dyDescent="0.25">
      <c r="B83" s="242" t="s">
        <v>13</v>
      </c>
      <c r="C83" s="302" t="s">
        <v>90</v>
      </c>
      <c r="D83" s="303"/>
      <c r="E83" s="303"/>
      <c r="F83" s="303"/>
      <c r="G83" s="303"/>
      <c r="H83" s="304"/>
      <c r="I83" s="280" t="e">
        <f>$J$83/$J$32</f>
        <v>#DIV/0!</v>
      </c>
      <c r="J83" s="251">
        <f>ROUND($J$81*$I$55,2)</f>
        <v>0</v>
      </c>
      <c r="K83" s="117"/>
      <c r="L83" s="118"/>
      <c r="O83" s="19"/>
      <c r="Q83" s="6"/>
      <c r="R83" s="6"/>
    </row>
    <row r="84" spans="2:18" x14ac:dyDescent="0.25">
      <c r="B84" s="243"/>
      <c r="C84" s="305" t="s">
        <v>91</v>
      </c>
      <c r="D84" s="306"/>
      <c r="E84" s="306"/>
      <c r="F84" s="306"/>
      <c r="G84" s="306"/>
      <c r="H84" s="307"/>
      <c r="I84" s="281"/>
      <c r="J84" s="252"/>
      <c r="K84" s="117"/>
      <c r="L84" s="119"/>
      <c r="Q84" s="6"/>
      <c r="R84" s="6"/>
    </row>
    <row r="85" spans="2:18" ht="12.75" customHeight="1" x14ac:dyDescent="0.25">
      <c r="B85" s="242" t="s">
        <v>15</v>
      </c>
      <c r="C85" s="308" t="s">
        <v>92</v>
      </c>
      <c r="D85" s="309"/>
      <c r="E85" s="309"/>
      <c r="F85" s="309"/>
      <c r="G85" s="309"/>
      <c r="H85" s="310"/>
      <c r="I85" s="280">
        <v>0.04</v>
      </c>
      <c r="J85" s="251">
        <f>ROUND((($J$32)*$I$85),2)</f>
        <v>0</v>
      </c>
      <c r="K85" s="117"/>
      <c r="L85" s="118"/>
      <c r="Q85" s="6"/>
      <c r="R85" s="6"/>
    </row>
    <row r="86" spans="2:18" x14ac:dyDescent="0.25">
      <c r="B86" s="243"/>
      <c r="C86" s="311" t="s">
        <v>93</v>
      </c>
      <c r="D86" s="312"/>
      <c r="E86" s="312"/>
      <c r="F86" s="312"/>
      <c r="G86" s="312"/>
      <c r="H86" s="313"/>
      <c r="I86" s="281"/>
      <c r="J86" s="252"/>
      <c r="K86" s="117"/>
      <c r="L86" s="119"/>
      <c r="Q86" s="6"/>
      <c r="R86" s="6"/>
    </row>
    <row r="87" spans="2:18" ht="15" customHeight="1" x14ac:dyDescent="0.25">
      <c r="B87" s="299" t="s">
        <v>94</v>
      </c>
      <c r="C87" s="300"/>
      <c r="D87" s="300"/>
      <c r="E87" s="300"/>
      <c r="F87" s="300"/>
      <c r="G87" s="300"/>
      <c r="H87" s="301"/>
      <c r="I87" s="54" t="e">
        <f>SUM(I77:I86)</f>
        <v>#DIV/0!</v>
      </c>
      <c r="J87" s="55">
        <f>SUM($J$77:$J$86)</f>
        <v>0</v>
      </c>
      <c r="K87" s="21"/>
      <c r="Q87" s="6"/>
      <c r="R87" s="6"/>
    </row>
    <row r="88" spans="2:18" s="165" customFormat="1" ht="11.25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164"/>
    </row>
    <row r="89" spans="2:18" x14ac:dyDescent="0.25">
      <c r="B89" s="269" t="s">
        <v>95</v>
      </c>
      <c r="C89" s="269"/>
      <c r="D89" s="269"/>
      <c r="E89" s="269"/>
      <c r="F89" s="269"/>
      <c r="G89" s="269"/>
      <c r="H89" s="269"/>
      <c r="I89" s="269"/>
      <c r="J89" s="269"/>
      <c r="K89" s="20"/>
      <c r="Q89" s="6"/>
      <c r="R89" s="6"/>
    </row>
    <row r="90" spans="2:18" ht="12.75" customHeight="1" x14ac:dyDescent="0.25">
      <c r="B90" s="174" t="s">
        <v>96</v>
      </c>
      <c r="C90" s="269" t="s">
        <v>97</v>
      </c>
      <c r="D90" s="269"/>
      <c r="E90" s="269"/>
      <c r="F90" s="269"/>
      <c r="G90" s="269"/>
      <c r="H90" s="269"/>
      <c r="I90" s="269"/>
      <c r="J90" s="70" t="s">
        <v>26</v>
      </c>
      <c r="K90" s="22"/>
      <c r="Q90" s="6"/>
      <c r="R90" s="6"/>
    </row>
    <row r="91" spans="2:18" x14ac:dyDescent="0.25">
      <c r="B91" s="242" t="s">
        <v>7</v>
      </c>
      <c r="C91" s="288" t="s">
        <v>98</v>
      </c>
      <c r="D91" s="289"/>
      <c r="E91" s="289"/>
      <c r="F91" s="289"/>
      <c r="G91" s="289"/>
      <c r="H91" s="289"/>
      <c r="I91" s="291"/>
      <c r="J91" s="251">
        <f>ROUND($J$38/12,2)</f>
        <v>0</v>
      </c>
      <c r="K91" s="290"/>
      <c r="L91" s="290"/>
      <c r="M91" s="290"/>
      <c r="N91" s="290"/>
      <c r="O91" s="290"/>
      <c r="P91" s="290"/>
      <c r="Q91" s="6"/>
      <c r="R91" s="6"/>
    </row>
    <row r="92" spans="2:18" x14ac:dyDescent="0.25">
      <c r="B92" s="243"/>
      <c r="C92" s="292" t="s">
        <v>99</v>
      </c>
      <c r="D92" s="293"/>
      <c r="E92" s="293"/>
      <c r="F92" s="293"/>
      <c r="G92" s="293"/>
      <c r="H92" s="293"/>
      <c r="I92" s="294"/>
      <c r="J92" s="252"/>
      <c r="L92" s="164"/>
      <c r="M92" s="164"/>
      <c r="N92" s="164"/>
      <c r="O92" s="164"/>
      <c r="P92" s="23"/>
      <c r="Q92" s="14"/>
      <c r="R92" s="6"/>
    </row>
    <row r="93" spans="2:18" ht="12.75" customHeight="1" x14ac:dyDescent="0.25">
      <c r="B93" s="242" t="s">
        <v>9</v>
      </c>
      <c r="C93" s="288" t="s">
        <v>100</v>
      </c>
      <c r="D93" s="289"/>
      <c r="E93" s="291"/>
      <c r="F93" s="295"/>
      <c r="G93" s="296"/>
      <c r="H93" s="270"/>
      <c r="I93" s="280" t="e">
        <f>+$J$93/$J$32</f>
        <v>#DIV/0!</v>
      </c>
      <c r="J93" s="251">
        <f>ROUND(((($J$32/30)/12)*$H$93),2)</f>
        <v>0</v>
      </c>
      <c r="K93" s="290"/>
      <c r="L93" s="290"/>
      <c r="M93" s="290"/>
      <c r="N93" s="290"/>
      <c r="O93" s="290"/>
      <c r="P93" s="290"/>
      <c r="Q93" s="24"/>
      <c r="R93" s="6"/>
    </row>
    <row r="94" spans="2:18" x14ac:dyDescent="0.25">
      <c r="B94" s="243"/>
      <c r="C94" s="292" t="s">
        <v>101</v>
      </c>
      <c r="D94" s="293"/>
      <c r="E94" s="294"/>
      <c r="F94" s="297"/>
      <c r="G94" s="298"/>
      <c r="H94" s="270"/>
      <c r="I94" s="281"/>
      <c r="J94" s="252"/>
      <c r="L94" s="164"/>
      <c r="M94" s="164"/>
      <c r="N94" s="164"/>
      <c r="O94" s="164"/>
      <c r="P94" s="164"/>
      <c r="Q94" s="6"/>
      <c r="R94" s="6"/>
    </row>
    <row r="95" spans="2:18" x14ac:dyDescent="0.25">
      <c r="B95" s="242" t="s">
        <v>11</v>
      </c>
      <c r="C95" s="288" t="s">
        <v>102</v>
      </c>
      <c r="D95" s="289"/>
      <c r="E95" s="289"/>
      <c r="F95" s="291"/>
      <c r="G95" s="163" t="s">
        <v>103</v>
      </c>
      <c r="H95" s="171"/>
      <c r="I95" s="280"/>
      <c r="J95" s="251">
        <f>ROUND(((($J$32/30)/12)*$H$95*$H$96),2)</f>
        <v>0</v>
      </c>
      <c r="K95" s="290"/>
      <c r="L95" s="290"/>
      <c r="M95" s="290"/>
      <c r="N95" s="290"/>
      <c r="O95" s="290"/>
      <c r="P95" s="290"/>
      <c r="Q95" s="6"/>
      <c r="R95" s="6"/>
    </row>
    <row r="96" spans="2:18" x14ac:dyDescent="0.25">
      <c r="B96" s="243"/>
      <c r="C96" s="292" t="s">
        <v>104</v>
      </c>
      <c r="D96" s="293"/>
      <c r="E96" s="293"/>
      <c r="F96" s="294"/>
      <c r="G96" s="163" t="s">
        <v>105</v>
      </c>
      <c r="H96" s="58"/>
      <c r="I96" s="281"/>
      <c r="J96" s="252"/>
      <c r="L96" s="164"/>
      <c r="M96" s="164"/>
      <c r="N96" s="164"/>
      <c r="O96" s="164"/>
      <c r="P96" s="164"/>
      <c r="Q96" s="6"/>
      <c r="R96" s="6"/>
    </row>
    <row r="97" spans="2:18" x14ac:dyDescent="0.25">
      <c r="B97" s="242" t="s">
        <v>13</v>
      </c>
      <c r="C97" s="288" t="s">
        <v>106</v>
      </c>
      <c r="D97" s="289"/>
      <c r="E97" s="289"/>
      <c r="F97" s="289"/>
      <c r="G97" s="163" t="s">
        <v>103</v>
      </c>
      <c r="H97" s="171"/>
      <c r="I97" s="280" t="e">
        <f>+$J$97/$J$32</f>
        <v>#DIV/0!</v>
      </c>
      <c r="J97" s="251">
        <f>ROUND(((($J$32/30)*$H$97)/12)*$H$98,2)</f>
        <v>0</v>
      </c>
      <c r="K97" s="290"/>
      <c r="L97" s="290"/>
      <c r="M97" s="290"/>
      <c r="N97" s="290"/>
      <c r="O97" s="290"/>
      <c r="P97" s="290"/>
      <c r="Q97" s="6"/>
      <c r="R97" s="6"/>
    </row>
    <row r="98" spans="2:18" x14ac:dyDescent="0.25">
      <c r="B98" s="243"/>
      <c r="C98" s="60" t="s">
        <v>107</v>
      </c>
      <c r="D98" s="57"/>
      <c r="E98" s="57"/>
      <c r="F98" s="57"/>
      <c r="G98" s="163" t="s">
        <v>105</v>
      </c>
      <c r="H98" s="58"/>
      <c r="I98" s="281"/>
      <c r="J98" s="252"/>
      <c r="L98" s="164"/>
      <c r="M98" s="164"/>
      <c r="N98" s="164"/>
      <c r="O98" s="164"/>
      <c r="P98" s="164"/>
      <c r="Q98" s="6"/>
      <c r="R98" s="6"/>
    </row>
    <row r="99" spans="2:18" x14ac:dyDescent="0.25">
      <c r="B99" s="242" t="s">
        <v>15</v>
      </c>
      <c r="C99" s="288" t="s">
        <v>108</v>
      </c>
      <c r="D99" s="289"/>
      <c r="E99" s="289"/>
      <c r="F99" s="291"/>
      <c r="G99" s="163" t="s">
        <v>103</v>
      </c>
      <c r="H99" s="171"/>
      <c r="I99" s="280" t="e">
        <f>+$J$99/$J$32</f>
        <v>#DIV/0!</v>
      </c>
      <c r="J99" s="251">
        <f>ROUND(((($J$32 / 30) * $H$99) /12) * $H$100,2)</f>
        <v>0</v>
      </c>
      <c r="K99" s="290"/>
      <c r="L99" s="290"/>
      <c r="M99" s="290"/>
      <c r="N99" s="290"/>
      <c r="O99" s="290"/>
      <c r="P99" s="290"/>
      <c r="Q99" s="6"/>
      <c r="R99" s="6"/>
    </row>
    <row r="100" spans="2:18" x14ac:dyDescent="0.25">
      <c r="B100" s="243"/>
      <c r="C100" s="59" t="s">
        <v>107</v>
      </c>
      <c r="D100" s="160"/>
      <c r="E100" s="160"/>
      <c r="F100" s="160"/>
      <c r="G100" s="163" t="s">
        <v>105</v>
      </c>
      <c r="H100" s="58"/>
      <c r="I100" s="281"/>
      <c r="J100" s="252"/>
      <c r="L100" s="164"/>
      <c r="M100" s="164"/>
      <c r="N100" s="164"/>
      <c r="O100" s="164"/>
      <c r="P100" s="164"/>
      <c r="Q100" s="6"/>
      <c r="R100" s="6"/>
    </row>
    <row r="101" spans="2:18" ht="14.25" customHeight="1" x14ac:dyDescent="0.25">
      <c r="B101" s="242" t="s">
        <v>16</v>
      </c>
      <c r="C101" s="277" t="s">
        <v>172</v>
      </c>
      <c r="D101" s="278"/>
      <c r="E101" s="278"/>
      <c r="F101" s="278"/>
      <c r="G101" s="278"/>
      <c r="H101" s="279"/>
      <c r="I101" s="280" t="e">
        <f>$J$101/$J$32</f>
        <v>#DIV/0!</v>
      </c>
      <c r="J101" s="251"/>
      <c r="K101" s="20"/>
      <c r="M101" s="6"/>
      <c r="N101" s="6"/>
      <c r="O101" s="6"/>
      <c r="P101" s="6"/>
      <c r="Q101" s="6"/>
      <c r="R101" s="6"/>
    </row>
    <row r="102" spans="2:18" ht="15" customHeight="1" x14ac:dyDescent="0.25">
      <c r="B102" s="243"/>
      <c r="C102" s="282" t="s">
        <v>173</v>
      </c>
      <c r="D102" s="283"/>
      <c r="E102" s="283"/>
      <c r="F102" s="283"/>
      <c r="G102" s="283"/>
      <c r="H102" s="284"/>
      <c r="I102" s="281"/>
      <c r="J102" s="252"/>
      <c r="K102" s="20"/>
      <c r="M102" s="6"/>
      <c r="N102" s="6"/>
      <c r="O102" s="6"/>
      <c r="P102" s="6"/>
      <c r="Q102" s="6"/>
      <c r="R102" s="6"/>
    </row>
    <row r="103" spans="2:18" ht="15" customHeight="1" x14ac:dyDescent="0.25">
      <c r="B103" s="285" t="s">
        <v>46</v>
      </c>
      <c r="C103" s="286"/>
      <c r="D103" s="286"/>
      <c r="E103" s="286"/>
      <c r="F103" s="286"/>
      <c r="G103" s="286"/>
      <c r="H103" s="286"/>
      <c r="I103" s="287"/>
      <c r="J103" s="46">
        <f>ROUND(SUM($J$91:$J$102),2)</f>
        <v>0</v>
      </c>
      <c r="Q103" s="6"/>
      <c r="R103" s="6"/>
    </row>
    <row r="104" spans="2:18" s="165" customFormat="1" ht="11.25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164"/>
    </row>
    <row r="105" spans="2:18" s="2" customFormat="1" ht="15" x14ac:dyDescent="0.25">
      <c r="B105" s="170" t="s">
        <v>109</v>
      </c>
      <c r="C105" s="269" t="s">
        <v>110</v>
      </c>
      <c r="D105" s="269"/>
      <c r="E105" s="269"/>
      <c r="F105" s="269"/>
      <c r="G105" s="269"/>
      <c r="H105" s="269"/>
      <c r="I105" s="269"/>
      <c r="J105" s="70" t="s">
        <v>26</v>
      </c>
      <c r="K105" s="1"/>
      <c r="L105" s="3"/>
    </row>
    <row r="106" spans="2:18" s="2" customFormat="1" ht="15.75" customHeight="1" x14ac:dyDescent="0.25">
      <c r="B106" s="63" t="s">
        <v>7</v>
      </c>
      <c r="C106" s="275" t="s">
        <v>111</v>
      </c>
      <c r="D106" s="275"/>
      <c r="E106" s="275"/>
      <c r="F106" s="275"/>
      <c r="G106" s="275"/>
      <c r="H106" s="275"/>
      <c r="I106" s="61" t="e">
        <f>$J$106/$J$32</f>
        <v>#DIV/0!</v>
      </c>
      <c r="J106" s="64"/>
      <c r="K106" s="1"/>
    </row>
    <row r="107" spans="2:18" s="2" customFormat="1" ht="15" x14ac:dyDescent="0.25">
      <c r="B107" s="276" t="s">
        <v>46</v>
      </c>
      <c r="C107" s="276"/>
      <c r="D107" s="276"/>
      <c r="E107" s="276"/>
      <c r="F107" s="276"/>
      <c r="G107" s="276"/>
      <c r="H107" s="276"/>
      <c r="I107" s="276"/>
      <c r="J107" s="62">
        <f>SUM($J$106:$J$106)</f>
        <v>0</v>
      </c>
      <c r="K107" s="1"/>
    </row>
    <row r="108" spans="2:18" s="165" customFormat="1" ht="11.25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164"/>
    </row>
    <row r="109" spans="2:18" s="165" customFormat="1" x14ac:dyDescent="0.25">
      <c r="B109" s="269" t="s">
        <v>112</v>
      </c>
      <c r="C109" s="269"/>
      <c r="D109" s="269"/>
      <c r="E109" s="269"/>
      <c r="F109" s="269"/>
      <c r="G109" s="269"/>
      <c r="H109" s="269"/>
      <c r="I109" s="269"/>
      <c r="J109" s="269"/>
      <c r="K109" s="164"/>
    </row>
    <row r="110" spans="2:18" s="165" customFormat="1" x14ac:dyDescent="0.25">
      <c r="B110" s="162" t="s">
        <v>96</v>
      </c>
      <c r="C110" s="231" t="s">
        <v>113</v>
      </c>
      <c r="D110" s="231"/>
      <c r="E110" s="231"/>
      <c r="F110" s="231"/>
      <c r="G110" s="231"/>
      <c r="H110" s="231"/>
      <c r="I110" s="231"/>
      <c r="J110" s="50">
        <f>$J$103</f>
        <v>0</v>
      </c>
      <c r="K110" s="164"/>
    </row>
    <row r="111" spans="2:18" s="165" customFormat="1" x14ac:dyDescent="0.25">
      <c r="B111" s="162" t="s">
        <v>109</v>
      </c>
      <c r="C111" s="231" t="s">
        <v>114</v>
      </c>
      <c r="D111" s="231"/>
      <c r="E111" s="231"/>
      <c r="F111" s="231"/>
      <c r="G111" s="231"/>
      <c r="H111" s="231"/>
      <c r="I111" s="231"/>
      <c r="J111" s="50">
        <f>$J$107</f>
        <v>0</v>
      </c>
      <c r="K111" s="164"/>
    </row>
    <row r="112" spans="2:18" s="165" customFormat="1" x14ac:dyDescent="0.25">
      <c r="B112" s="269" t="s">
        <v>115</v>
      </c>
      <c r="C112" s="269"/>
      <c r="D112" s="269"/>
      <c r="E112" s="269"/>
      <c r="F112" s="269"/>
      <c r="G112" s="269"/>
      <c r="H112" s="269"/>
      <c r="I112" s="269"/>
      <c r="J112" s="71">
        <f>SUM($J$110:$J$111)</f>
        <v>0</v>
      </c>
      <c r="K112" s="164"/>
    </row>
    <row r="113" spans="2:19" s="165" customFormat="1" x14ac:dyDescent="0.25">
      <c r="B113" s="270" t="s">
        <v>116</v>
      </c>
      <c r="C113" s="270"/>
      <c r="D113" s="270"/>
      <c r="E113" s="270"/>
      <c r="F113" s="270"/>
      <c r="G113" s="270"/>
      <c r="H113" s="270"/>
      <c r="I113" s="58">
        <f>$I$55</f>
        <v>0.33800000000000002</v>
      </c>
      <c r="J113" s="41">
        <f>ROUND($J$112*$I$113,2)</f>
        <v>0</v>
      </c>
      <c r="K113" s="164"/>
    </row>
    <row r="114" spans="2:19" s="165" customFormat="1" x14ac:dyDescent="0.25">
      <c r="B114" s="271" t="s">
        <v>117</v>
      </c>
      <c r="C114" s="272"/>
      <c r="D114" s="272"/>
      <c r="E114" s="272"/>
      <c r="F114" s="272"/>
      <c r="G114" s="272"/>
      <c r="H114" s="272"/>
      <c r="I114" s="273"/>
      <c r="J114" s="70">
        <f>J112+J113</f>
        <v>0</v>
      </c>
      <c r="K114" s="164"/>
    </row>
    <row r="115" spans="2:19" s="165" customFormat="1" ht="11.25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164"/>
    </row>
    <row r="116" spans="2:19" x14ac:dyDescent="0.25">
      <c r="B116" s="274" t="s">
        <v>118</v>
      </c>
      <c r="C116" s="274"/>
      <c r="D116" s="274"/>
      <c r="E116" s="274"/>
      <c r="F116" s="274"/>
      <c r="G116" s="274"/>
      <c r="H116" s="274"/>
      <c r="I116" s="274"/>
      <c r="J116" s="274"/>
      <c r="K116" s="20"/>
      <c r="Q116" s="6"/>
      <c r="R116" s="6"/>
    </row>
    <row r="117" spans="2:19" ht="12.75" customHeight="1" x14ac:dyDescent="0.25">
      <c r="B117" s="173">
        <v>5</v>
      </c>
      <c r="C117" s="274" t="s">
        <v>119</v>
      </c>
      <c r="D117" s="274"/>
      <c r="E117" s="274"/>
      <c r="F117" s="274"/>
      <c r="G117" s="274"/>
      <c r="H117" s="274"/>
      <c r="I117" s="274"/>
      <c r="J117" s="65" t="s">
        <v>26</v>
      </c>
      <c r="K117" s="22"/>
      <c r="Q117" s="6"/>
      <c r="R117" s="6"/>
    </row>
    <row r="118" spans="2:19" x14ac:dyDescent="0.25">
      <c r="B118" s="103" t="s">
        <v>7</v>
      </c>
      <c r="C118" s="256" t="s">
        <v>120</v>
      </c>
      <c r="D118" s="257"/>
      <c r="E118" s="257"/>
      <c r="F118" s="257"/>
      <c r="G118" s="257"/>
      <c r="H118" s="257"/>
      <c r="I118" s="258"/>
      <c r="J118" s="104">
        <v>0</v>
      </c>
      <c r="L118" s="13"/>
      <c r="M118" s="13"/>
      <c r="N118" s="13"/>
      <c r="O118" s="13"/>
      <c r="P118" s="13"/>
      <c r="Q118" s="6"/>
      <c r="R118" s="14"/>
      <c r="S118" s="14"/>
    </row>
    <row r="119" spans="2:19" x14ac:dyDescent="0.25">
      <c r="B119" s="103" t="s">
        <v>9</v>
      </c>
      <c r="C119" s="256" t="s">
        <v>121</v>
      </c>
      <c r="D119" s="257"/>
      <c r="E119" s="257"/>
      <c r="F119" s="257"/>
      <c r="G119" s="257"/>
      <c r="H119" s="257"/>
      <c r="I119" s="258"/>
      <c r="J119" s="104">
        <v>0</v>
      </c>
      <c r="L119" s="13"/>
      <c r="M119" s="13"/>
      <c r="N119" s="13"/>
      <c r="O119" s="13"/>
      <c r="P119" s="13"/>
      <c r="Q119" s="6"/>
      <c r="R119" s="14"/>
      <c r="S119" s="14"/>
    </row>
    <row r="120" spans="2:19" x14ac:dyDescent="0.25">
      <c r="B120" s="103" t="s">
        <v>11</v>
      </c>
      <c r="C120" s="259" t="s">
        <v>174</v>
      </c>
      <c r="D120" s="260"/>
      <c r="E120" s="260"/>
      <c r="F120" s="260"/>
      <c r="G120" s="260"/>
      <c r="H120" s="260"/>
      <c r="I120" s="261"/>
      <c r="J120" s="104">
        <v>0</v>
      </c>
      <c r="L120" s="13"/>
      <c r="M120" s="13"/>
      <c r="N120" s="13"/>
      <c r="O120" s="13"/>
      <c r="P120" s="13"/>
      <c r="Q120" s="6"/>
      <c r="R120" s="14"/>
      <c r="S120" s="14"/>
    </row>
    <row r="121" spans="2:19" x14ac:dyDescent="0.25">
      <c r="B121" s="103" t="s">
        <v>13</v>
      </c>
      <c r="C121" s="262" t="s">
        <v>34</v>
      </c>
      <c r="D121" s="263"/>
      <c r="E121" s="263"/>
      <c r="F121" s="263"/>
      <c r="G121" s="263"/>
      <c r="H121" s="263"/>
      <c r="I121" s="264"/>
      <c r="J121" s="104">
        <v>0</v>
      </c>
      <c r="L121" s="13"/>
      <c r="M121" s="13"/>
      <c r="N121" s="13"/>
      <c r="O121" s="13"/>
      <c r="P121" s="13"/>
      <c r="Q121" s="6"/>
      <c r="R121" s="14"/>
      <c r="S121" s="14"/>
    </row>
    <row r="122" spans="2:19" x14ac:dyDescent="0.25">
      <c r="B122" s="103"/>
      <c r="C122" s="262"/>
      <c r="D122" s="263"/>
      <c r="E122" s="263"/>
      <c r="F122" s="263"/>
      <c r="G122" s="263"/>
      <c r="H122" s="263"/>
      <c r="I122" s="264"/>
      <c r="J122" s="104">
        <v>0</v>
      </c>
      <c r="N122" s="6"/>
      <c r="O122" s="6"/>
      <c r="P122" s="6"/>
      <c r="Q122" s="6"/>
      <c r="R122" s="6"/>
    </row>
    <row r="123" spans="2:19" x14ac:dyDescent="0.25">
      <c r="B123" s="265" t="s">
        <v>122</v>
      </c>
      <c r="C123" s="266"/>
      <c r="D123" s="266"/>
      <c r="E123" s="266"/>
      <c r="F123" s="266"/>
      <c r="G123" s="266"/>
      <c r="H123" s="266"/>
      <c r="I123" s="267"/>
      <c r="J123" s="66">
        <f>SUM($J$118:$J$122)</f>
        <v>0</v>
      </c>
      <c r="N123" s="6"/>
      <c r="O123" s="6"/>
      <c r="P123" s="6"/>
      <c r="Q123" s="6"/>
      <c r="R123" s="6"/>
    </row>
    <row r="124" spans="2:19" s="165" customFormat="1" ht="11.25" x14ac:dyDescent="0.25">
      <c r="B124" s="268"/>
      <c r="C124" s="268"/>
      <c r="D124" s="268"/>
      <c r="E124" s="268"/>
      <c r="F124" s="268"/>
      <c r="G124" s="268"/>
      <c r="H124" s="268"/>
      <c r="I124" s="268"/>
      <c r="J124" s="268"/>
      <c r="K124" s="164"/>
    </row>
    <row r="125" spans="2:19" x14ac:dyDescent="0.25">
      <c r="B125" s="230" t="s">
        <v>123</v>
      </c>
      <c r="C125" s="230"/>
      <c r="D125" s="230"/>
      <c r="E125" s="230"/>
      <c r="F125" s="230"/>
      <c r="G125" s="230"/>
      <c r="H125" s="230"/>
      <c r="I125" s="230"/>
      <c r="J125" s="230"/>
      <c r="L125" s="26"/>
      <c r="M125" s="26"/>
      <c r="N125" s="26"/>
      <c r="O125" s="26"/>
      <c r="P125" s="26"/>
      <c r="Q125" s="26"/>
      <c r="R125" s="26"/>
    </row>
    <row r="126" spans="2:19" x14ac:dyDescent="0.25">
      <c r="B126" s="176">
        <v>6</v>
      </c>
      <c r="C126" s="232" t="s">
        <v>124</v>
      </c>
      <c r="D126" s="233"/>
      <c r="E126" s="233"/>
      <c r="F126" s="233"/>
      <c r="G126" s="234"/>
      <c r="H126" s="176" t="s">
        <v>125</v>
      </c>
      <c r="I126" s="176" t="s">
        <v>39</v>
      </c>
      <c r="J126" s="56" t="s">
        <v>26</v>
      </c>
      <c r="K126" s="27"/>
      <c r="L126" s="27"/>
      <c r="M126" s="27"/>
      <c r="N126" s="27"/>
      <c r="O126" s="27"/>
      <c r="P126" s="27"/>
      <c r="Q126" s="27"/>
      <c r="R126" s="6"/>
    </row>
    <row r="127" spans="2:19" x14ac:dyDescent="0.25">
      <c r="B127" s="242" t="s">
        <v>7</v>
      </c>
      <c r="C127" s="244" t="s">
        <v>126</v>
      </c>
      <c r="D127" s="245"/>
      <c r="E127" s="245"/>
      <c r="F127" s="245"/>
      <c r="G127" s="246"/>
      <c r="H127" s="247">
        <f>SUM($J$123,$J$114,$J$87,$J$73,$J$32)</f>
        <v>0</v>
      </c>
      <c r="I127" s="249"/>
      <c r="J127" s="251">
        <f>ROUND($H$127*$I$127,2)</f>
        <v>0</v>
      </c>
      <c r="K127" s="28"/>
      <c r="L127" s="28"/>
      <c r="M127" s="28"/>
      <c r="N127" s="28"/>
      <c r="O127" s="28"/>
      <c r="P127" s="28"/>
      <c r="Q127" s="28"/>
      <c r="R127" s="6"/>
    </row>
    <row r="128" spans="2:19" ht="12.75" customHeight="1" x14ac:dyDescent="0.25">
      <c r="B128" s="243"/>
      <c r="C128" s="253" t="s">
        <v>127</v>
      </c>
      <c r="D128" s="254"/>
      <c r="E128" s="254"/>
      <c r="F128" s="254"/>
      <c r="G128" s="255"/>
      <c r="H128" s="248"/>
      <c r="I128" s="250"/>
      <c r="J128" s="252"/>
      <c r="K128" s="28"/>
      <c r="L128" s="28"/>
      <c r="M128" s="28"/>
      <c r="N128" s="28"/>
      <c r="O128" s="28"/>
      <c r="P128" s="28"/>
      <c r="Q128" s="28"/>
      <c r="R128" s="6"/>
    </row>
    <row r="129" spans="2:18" ht="12.75" customHeight="1" x14ac:dyDescent="0.25">
      <c r="B129" s="242" t="s">
        <v>9</v>
      </c>
      <c r="C129" s="244" t="s">
        <v>128</v>
      </c>
      <c r="D129" s="245"/>
      <c r="E129" s="245"/>
      <c r="F129" s="245"/>
      <c r="G129" s="246"/>
      <c r="H129" s="247">
        <f>SUM($J$123,$J$114,$J$87,$J$73,$J$32)+$J$127</f>
        <v>0</v>
      </c>
      <c r="I129" s="249"/>
      <c r="J129" s="251">
        <f>ROUND($H$129*$I$129,2)</f>
        <v>0</v>
      </c>
      <c r="K129" s="120"/>
      <c r="L129" s="28"/>
      <c r="M129" s="28"/>
      <c r="N129" s="28"/>
      <c r="O129" s="28"/>
      <c r="P129" s="28"/>
      <c r="Q129" s="28"/>
      <c r="R129" s="6"/>
    </row>
    <row r="130" spans="2:18" ht="12.75" customHeight="1" x14ac:dyDescent="0.25">
      <c r="B130" s="243"/>
      <c r="C130" s="253" t="s">
        <v>129</v>
      </c>
      <c r="D130" s="254"/>
      <c r="E130" s="254"/>
      <c r="F130" s="254"/>
      <c r="G130" s="255"/>
      <c r="H130" s="248"/>
      <c r="I130" s="250"/>
      <c r="J130" s="252"/>
      <c r="K130" s="28"/>
      <c r="L130" s="28"/>
      <c r="M130" s="28"/>
      <c r="N130" s="28"/>
      <c r="O130" s="28"/>
      <c r="P130" s="28"/>
      <c r="Q130" s="28"/>
      <c r="R130" s="6"/>
    </row>
    <row r="131" spans="2:18" ht="12.75" customHeight="1" x14ac:dyDescent="0.25">
      <c r="B131" s="235" t="s">
        <v>130</v>
      </c>
      <c r="C131" s="236"/>
      <c r="D131" s="236"/>
      <c r="E131" s="236"/>
      <c r="F131" s="236"/>
      <c r="G131" s="236"/>
      <c r="H131" s="236"/>
      <c r="I131" s="237"/>
      <c r="J131" s="72">
        <f>$H$129+$J$129</f>
        <v>0</v>
      </c>
      <c r="K131" s="28"/>
      <c r="L131" s="28"/>
      <c r="M131" s="28"/>
      <c r="N131" s="28"/>
      <c r="O131" s="28"/>
      <c r="P131" s="28"/>
      <c r="Q131" s="28"/>
      <c r="R131" s="6"/>
    </row>
    <row r="132" spans="2:18" ht="12.75" customHeight="1" x14ac:dyDescent="0.25">
      <c r="B132" s="235" t="s">
        <v>131</v>
      </c>
      <c r="C132" s="236"/>
      <c r="D132" s="236"/>
      <c r="E132" s="236"/>
      <c r="F132" s="236"/>
      <c r="G132" s="236"/>
      <c r="H132" s="236"/>
      <c r="I132" s="237"/>
      <c r="J132" s="72">
        <f>$J$131/(1-$I$139)</f>
        <v>0</v>
      </c>
      <c r="K132" s="28"/>
      <c r="L132" s="28"/>
      <c r="M132" s="28"/>
      <c r="N132" s="28"/>
      <c r="O132" s="28"/>
      <c r="P132" s="28"/>
      <c r="Q132" s="6"/>
      <c r="R132" s="6"/>
    </row>
    <row r="133" spans="2:18" ht="12.75" customHeight="1" x14ac:dyDescent="0.25">
      <c r="B133" s="91" t="s">
        <v>132</v>
      </c>
      <c r="C133" s="221" t="s">
        <v>133</v>
      </c>
      <c r="D133" s="221"/>
      <c r="E133" s="221"/>
      <c r="F133" s="221"/>
      <c r="G133" s="221"/>
      <c r="H133" s="221"/>
      <c r="I133" s="180"/>
      <c r="J133" s="8">
        <f>$J$132*$I$133</f>
        <v>0</v>
      </c>
      <c r="K133" s="27"/>
      <c r="L133" s="238" t="str">
        <f>IF($J$14="lucro real",$XEN$1,IF($J$14="lucro presumido"," "," "))</f>
        <v xml:space="preserve"> </v>
      </c>
      <c r="M133" s="238"/>
      <c r="N133" s="238"/>
      <c r="O133" s="238"/>
      <c r="P133" s="238"/>
      <c r="Q133" s="27"/>
      <c r="R133" s="6"/>
    </row>
    <row r="134" spans="2:18" x14ac:dyDescent="0.25">
      <c r="B134" s="91" t="s">
        <v>134</v>
      </c>
      <c r="C134" s="221" t="s">
        <v>135</v>
      </c>
      <c r="D134" s="221"/>
      <c r="E134" s="221"/>
      <c r="F134" s="221"/>
      <c r="G134" s="221"/>
      <c r="H134" s="221"/>
      <c r="I134" s="180"/>
      <c r="J134" s="8">
        <f>ROUND($J$132*$I$134,2)</f>
        <v>0</v>
      </c>
      <c r="K134" s="27"/>
      <c r="L134" s="238"/>
      <c r="M134" s="238"/>
      <c r="N134" s="238"/>
      <c r="O134" s="238"/>
      <c r="P134" s="238"/>
      <c r="Q134" s="27"/>
      <c r="R134" s="6"/>
    </row>
    <row r="135" spans="2:18" x14ac:dyDescent="0.25">
      <c r="B135" s="91" t="s">
        <v>136</v>
      </c>
      <c r="C135" s="239" t="s">
        <v>137</v>
      </c>
      <c r="D135" s="240"/>
      <c r="E135" s="240"/>
      <c r="F135" s="240"/>
      <c r="G135" s="240"/>
      <c r="H135" s="241"/>
      <c r="I135" s="180"/>
      <c r="J135" s="8">
        <f>ROUND($J$132*$I$135,2)</f>
        <v>0</v>
      </c>
      <c r="K135" s="27"/>
      <c r="L135" s="238"/>
      <c r="M135" s="238"/>
      <c r="N135" s="238"/>
      <c r="O135" s="238"/>
      <c r="P135" s="238"/>
      <c r="Q135" s="27"/>
      <c r="R135" s="6"/>
    </row>
    <row r="136" spans="2:18" x14ac:dyDescent="0.25">
      <c r="B136" s="91" t="s">
        <v>13</v>
      </c>
      <c r="C136" s="221" t="s">
        <v>138</v>
      </c>
      <c r="D136" s="221"/>
      <c r="E136" s="221"/>
      <c r="F136" s="221"/>
      <c r="G136" s="221"/>
      <c r="H136" s="221"/>
      <c r="I136" s="180"/>
      <c r="J136" s="8">
        <f>ROUND($J$132*$I$136,2)</f>
        <v>0</v>
      </c>
      <c r="K136" s="27"/>
      <c r="L136" s="238"/>
      <c r="M136" s="238"/>
      <c r="N136" s="238"/>
      <c r="O136" s="238"/>
      <c r="P136" s="238"/>
      <c r="Q136" s="27"/>
      <c r="R136" s="6"/>
    </row>
    <row r="137" spans="2:18" x14ac:dyDescent="0.25">
      <c r="B137" s="91" t="s">
        <v>139</v>
      </c>
      <c r="C137" s="221" t="s">
        <v>140</v>
      </c>
      <c r="D137" s="221"/>
      <c r="E137" s="221"/>
      <c r="F137" s="221"/>
      <c r="G137" s="221"/>
      <c r="H137" s="221"/>
      <c r="I137" s="180"/>
      <c r="J137" s="8">
        <f>ROUND($J$132*$I$137,2)</f>
        <v>0</v>
      </c>
      <c r="K137" s="27"/>
      <c r="L137" s="238"/>
      <c r="M137" s="238"/>
      <c r="N137" s="238"/>
      <c r="O137" s="238"/>
      <c r="P137" s="238"/>
      <c r="Q137" s="27"/>
      <c r="R137" s="6"/>
    </row>
    <row r="138" spans="2:18" x14ac:dyDescent="0.25">
      <c r="B138" s="91" t="s">
        <v>141</v>
      </c>
      <c r="C138" s="221" t="s">
        <v>142</v>
      </c>
      <c r="D138" s="221"/>
      <c r="E138" s="221"/>
      <c r="F138" s="221"/>
      <c r="G138" s="221"/>
      <c r="H138" s="221"/>
      <c r="I138" s="180"/>
      <c r="J138" s="8">
        <f>ROUND($J$132*$I$138,2)</f>
        <v>0</v>
      </c>
      <c r="K138" s="27"/>
      <c r="L138" s="238"/>
      <c r="M138" s="238"/>
      <c r="N138" s="238"/>
      <c r="O138" s="238"/>
      <c r="P138" s="238"/>
      <c r="Q138" s="27"/>
      <c r="R138" s="6"/>
    </row>
    <row r="139" spans="2:18" x14ac:dyDescent="0.25">
      <c r="B139" s="177" t="s">
        <v>16</v>
      </c>
      <c r="C139" s="229" t="s">
        <v>143</v>
      </c>
      <c r="D139" s="229"/>
      <c r="E139" s="229"/>
      <c r="F139" s="229"/>
      <c r="G139" s="229"/>
      <c r="H139" s="229"/>
      <c r="I139" s="25">
        <f>SUM($I$133:$I$138)</f>
        <v>0</v>
      </c>
      <c r="J139" s="12">
        <f>ROUND(SUM($J$133:$J$138),2)</f>
        <v>0</v>
      </c>
      <c r="K139" s="27"/>
      <c r="L139" s="27"/>
      <c r="M139" s="27"/>
      <c r="N139" s="27"/>
      <c r="O139" s="27"/>
      <c r="P139" s="27"/>
      <c r="Q139" s="27"/>
      <c r="R139" s="6"/>
    </row>
    <row r="140" spans="2:18" s="77" customFormat="1" x14ac:dyDescent="0.25">
      <c r="B140" s="73"/>
      <c r="C140" s="73"/>
      <c r="D140" s="73"/>
      <c r="E140" s="73"/>
    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40" s="76"/>
      <c r="Q140" s="76"/>
    </row>
    <row r="141" spans="2:18" s="165" customFormat="1" x14ac:dyDescent="0.25">
      <c r="B141" s="230" t="s">
        <v>144</v>
      </c>
      <c r="C141" s="230"/>
      <c r="D141" s="230"/>
      <c r="E141" s="230"/>
      <c r="F141" s="230"/>
      <c r="G141" s="230"/>
      <c r="H141" s="230"/>
      <c r="I141" s="230"/>
      <c r="J141" s="230"/>
      <c r="K141" s="164"/>
    </row>
    <row r="142" spans="2:18" s="165" customFormat="1" x14ac:dyDescent="0.25">
      <c r="B142" s="162" t="s">
        <v>145</v>
      </c>
      <c r="C142" s="231" t="s">
        <v>126</v>
      </c>
      <c r="D142" s="231"/>
      <c r="E142" s="231"/>
      <c r="F142" s="231"/>
      <c r="G142" s="231"/>
      <c r="H142" s="231"/>
      <c r="I142" s="231"/>
      <c r="J142" s="50">
        <f>$J$127</f>
        <v>0</v>
      </c>
      <c r="K142" s="164"/>
    </row>
    <row r="143" spans="2:18" s="165" customFormat="1" x14ac:dyDescent="0.25">
      <c r="B143" s="162" t="s">
        <v>146</v>
      </c>
      <c r="C143" s="231" t="s">
        <v>128</v>
      </c>
      <c r="D143" s="231"/>
      <c r="E143" s="231"/>
      <c r="F143" s="231"/>
      <c r="G143" s="231"/>
      <c r="H143" s="231"/>
      <c r="I143" s="231"/>
      <c r="J143" s="50">
        <f>$J$129</f>
        <v>0</v>
      </c>
      <c r="K143" s="164"/>
    </row>
    <row r="144" spans="2:18" s="165" customFormat="1" x14ac:dyDescent="0.25">
      <c r="B144" s="162" t="s">
        <v>147</v>
      </c>
      <c r="C144" s="231" t="s">
        <v>148</v>
      </c>
      <c r="D144" s="231"/>
      <c r="E144" s="231"/>
      <c r="F144" s="231"/>
      <c r="G144" s="231"/>
      <c r="H144" s="231"/>
      <c r="I144" s="231"/>
      <c r="J144" s="50">
        <f>$J$139</f>
        <v>0</v>
      </c>
      <c r="K144" s="164"/>
    </row>
    <row r="145" spans="2:18" s="165" customFormat="1" x14ac:dyDescent="0.25">
      <c r="B145" s="232" t="s">
        <v>149</v>
      </c>
      <c r="C145" s="233"/>
      <c r="D145" s="233"/>
      <c r="E145" s="233"/>
      <c r="F145" s="233"/>
      <c r="G145" s="233"/>
      <c r="H145" s="233"/>
      <c r="I145" s="234"/>
      <c r="J145" s="56">
        <f>ROUND(SUM($J$142:$J$144),2)</f>
        <v>0</v>
      </c>
      <c r="K145" s="164"/>
    </row>
    <row r="146" spans="2:18" s="77" customFormat="1" x14ac:dyDescent="0.25">
      <c r="B146" s="73"/>
      <c r="C146" s="73"/>
      <c r="D146" s="73"/>
      <c r="E146" s="73"/>
      <c r="F146" s="73"/>
      <c r="G146" s="73"/>
      <c r="H146" s="73"/>
      <c r="I146" s="74"/>
      <c r="J146" s="75"/>
      <c r="K146" s="76"/>
      <c r="L146" s="76"/>
      <c r="M146" s="76"/>
      <c r="N146" s="76"/>
      <c r="O146" s="76"/>
      <c r="P146" s="76"/>
      <c r="Q146" s="76"/>
    </row>
    <row r="147" spans="2:18" x14ac:dyDescent="0.25">
      <c r="B147" s="224" t="s">
        <v>150</v>
      </c>
      <c r="C147" s="224"/>
      <c r="D147" s="224"/>
      <c r="E147" s="224"/>
      <c r="F147" s="224"/>
      <c r="G147" s="224"/>
      <c r="H147" s="224"/>
      <c r="I147" s="224"/>
      <c r="J147" s="224"/>
      <c r="L147" s="26"/>
      <c r="M147" s="6"/>
      <c r="N147" s="6"/>
      <c r="O147" s="6"/>
      <c r="P147" s="6"/>
      <c r="Q147" s="6"/>
      <c r="R147" s="6"/>
    </row>
    <row r="148" spans="2:18" ht="12.75" customHeight="1" x14ac:dyDescent="0.25">
      <c r="B148" s="162"/>
      <c r="C148" s="225" t="s">
        <v>151</v>
      </c>
      <c r="D148" s="226"/>
      <c r="E148" s="226"/>
      <c r="F148" s="226"/>
      <c r="G148" s="226"/>
      <c r="H148" s="226"/>
      <c r="I148" s="227"/>
      <c r="J148" s="50" t="s">
        <v>26</v>
      </c>
      <c r="M148" s="6"/>
      <c r="N148" s="6"/>
      <c r="O148" s="6"/>
      <c r="P148" s="6"/>
      <c r="Q148" s="6"/>
      <c r="R148" s="6"/>
    </row>
    <row r="149" spans="2:18" ht="12.75" customHeight="1" x14ac:dyDescent="0.25">
      <c r="B149" s="92" t="s">
        <v>7</v>
      </c>
      <c r="C149" s="228" t="s">
        <v>24</v>
      </c>
      <c r="D149" s="228"/>
      <c r="E149" s="228"/>
      <c r="F149" s="228"/>
      <c r="G149" s="228"/>
      <c r="H149" s="228"/>
      <c r="I149" s="228"/>
      <c r="J149" s="29">
        <f>$J$32</f>
        <v>0</v>
      </c>
      <c r="M149" s="6"/>
      <c r="N149" s="6"/>
      <c r="O149" s="6"/>
      <c r="P149" s="6"/>
      <c r="Q149" s="6"/>
      <c r="R149" s="6"/>
    </row>
    <row r="150" spans="2:18" x14ac:dyDescent="0.25">
      <c r="B150" s="93" t="s">
        <v>9</v>
      </c>
      <c r="C150" s="221" t="s">
        <v>36</v>
      </c>
      <c r="D150" s="221"/>
      <c r="E150" s="221"/>
      <c r="F150" s="221"/>
      <c r="G150" s="221"/>
      <c r="H150" s="221"/>
      <c r="I150" s="221"/>
      <c r="J150" s="29">
        <f>$J$73</f>
        <v>0</v>
      </c>
      <c r="M150" s="6"/>
      <c r="N150" s="6"/>
      <c r="O150" s="6"/>
      <c r="P150" s="6"/>
      <c r="Q150" s="6"/>
      <c r="R150" s="6"/>
    </row>
    <row r="151" spans="2:18" x14ac:dyDescent="0.25">
      <c r="B151" s="94" t="s">
        <v>11</v>
      </c>
      <c r="C151" s="221" t="s">
        <v>81</v>
      </c>
      <c r="D151" s="221"/>
      <c r="E151" s="221"/>
      <c r="F151" s="221"/>
      <c r="G151" s="221"/>
      <c r="H151" s="221"/>
      <c r="I151" s="221"/>
      <c r="J151" s="29">
        <f>$J$87</f>
        <v>0</v>
      </c>
      <c r="M151" s="6"/>
      <c r="N151" s="6"/>
      <c r="O151" s="6"/>
      <c r="P151" s="6"/>
      <c r="Q151" s="6"/>
      <c r="R151" s="6"/>
    </row>
    <row r="152" spans="2:18" x14ac:dyDescent="0.25">
      <c r="B152" s="95" t="s">
        <v>13</v>
      </c>
      <c r="C152" s="221" t="s">
        <v>95</v>
      </c>
      <c r="D152" s="221"/>
      <c r="E152" s="221"/>
      <c r="F152" s="221"/>
      <c r="G152" s="221"/>
      <c r="H152" s="221"/>
      <c r="I152" s="221"/>
      <c r="J152" s="29">
        <f>$J$114</f>
        <v>0</v>
      </c>
      <c r="M152" s="6"/>
      <c r="N152" s="6"/>
      <c r="O152" s="6"/>
      <c r="P152" s="6"/>
      <c r="Q152" s="6"/>
      <c r="R152" s="6"/>
    </row>
    <row r="153" spans="2:18" x14ac:dyDescent="0.25">
      <c r="B153" s="96" t="s">
        <v>15</v>
      </c>
      <c r="C153" s="221" t="s">
        <v>118</v>
      </c>
      <c r="D153" s="221"/>
      <c r="E153" s="221"/>
      <c r="F153" s="221"/>
      <c r="G153" s="221"/>
      <c r="H153" s="221"/>
      <c r="I153" s="221"/>
      <c r="J153" s="29">
        <f>J$123</f>
        <v>0</v>
      </c>
      <c r="M153" s="6"/>
      <c r="N153" s="6"/>
      <c r="O153" s="6"/>
      <c r="P153" s="6"/>
      <c r="Q153" s="6"/>
      <c r="R153" s="6"/>
    </row>
    <row r="154" spans="2:18" x14ac:dyDescent="0.25">
      <c r="B154" s="7"/>
      <c r="C154" s="222" t="s">
        <v>152</v>
      </c>
      <c r="D154" s="222"/>
      <c r="E154" s="222"/>
      <c r="F154" s="222"/>
      <c r="G154" s="222"/>
      <c r="H154" s="222"/>
      <c r="I154" s="222"/>
      <c r="J154" s="30">
        <f>SUM($J$149:$J$153)</f>
        <v>0</v>
      </c>
      <c r="M154" s="6"/>
      <c r="N154" s="6"/>
      <c r="O154" s="6"/>
      <c r="P154" s="6"/>
      <c r="Q154" s="6"/>
      <c r="R154" s="6"/>
    </row>
    <row r="155" spans="2:18" x14ac:dyDescent="0.25">
      <c r="B155" s="97" t="s">
        <v>16</v>
      </c>
      <c r="C155" s="221" t="s">
        <v>123</v>
      </c>
      <c r="D155" s="221"/>
      <c r="E155" s="221"/>
      <c r="F155" s="221"/>
      <c r="G155" s="221"/>
      <c r="H155" s="221"/>
      <c r="I155" s="221"/>
      <c r="J155" s="29">
        <f>$J$145</f>
        <v>0</v>
      </c>
      <c r="M155" s="6"/>
      <c r="N155" s="6"/>
      <c r="O155" s="6"/>
      <c r="P155" s="6"/>
      <c r="Q155" s="6"/>
      <c r="R155" s="6"/>
    </row>
    <row r="156" spans="2:18" x14ac:dyDescent="0.25">
      <c r="B156" s="34"/>
      <c r="C156" s="172"/>
      <c r="D156" s="172"/>
      <c r="E156" s="172"/>
      <c r="F156" s="172"/>
      <c r="G156" s="172"/>
      <c r="H156" s="172"/>
      <c r="I156" s="172"/>
      <c r="J156" s="35"/>
      <c r="M156" s="6"/>
      <c r="N156" s="6"/>
      <c r="O156" s="6"/>
      <c r="P156" s="6"/>
      <c r="Q156" s="6"/>
      <c r="R156" s="6"/>
    </row>
    <row r="157" spans="2:18" x14ac:dyDescent="0.25">
      <c r="B157" s="178"/>
      <c r="C157" s="223" t="s">
        <v>153</v>
      </c>
      <c r="D157" s="223"/>
      <c r="E157" s="223"/>
      <c r="F157" s="223"/>
      <c r="G157" s="223"/>
      <c r="H157" s="223"/>
      <c r="I157" s="223"/>
      <c r="J157" s="82">
        <f>SUM($J$154:$J$155)</f>
        <v>0</v>
      </c>
      <c r="K157" s="105"/>
      <c r="L157" s="106"/>
      <c r="M157" s="6"/>
      <c r="N157" s="6"/>
      <c r="O157" s="6"/>
      <c r="P157" s="6"/>
      <c r="Q157" s="6"/>
      <c r="R157" s="6"/>
    </row>
    <row r="158" spans="2:18" x14ac:dyDescent="0.25">
      <c r="B158" s="178"/>
      <c r="C158" s="211" t="s">
        <v>154</v>
      </c>
      <c r="D158" s="212"/>
      <c r="E158" s="212"/>
      <c r="F158" s="212"/>
      <c r="G158" s="212"/>
      <c r="H158" s="212"/>
      <c r="I158" s="213"/>
      <c r="J158" s="83">
        <v>1</v>
      </c>
      <c r="K158" s="165"/>
      <c r="L158" s="106"/>
      <c r="M158" s="6"/>
      <c r="N158" s="6"/>
      <c r="O158" s="6"/>
      <c r="P158" s="6"/>
      <c r="Q158" s="6"/>
      <c r="R158" s="6"/>
    </row>
    <row r="159" spans="2:18" x14ac:dyDescent="0.25">
      <c r="B159" s="178"/>
      <c r="C159" s="211" t="s">
        <v>155</v>
      </c>
      <c r="D159" s="212"/>
      <c r="E159" s="212"/>
      <c r="F159" s="212"/>
      <c r="G159" s="212"/>
      <c r="H159" s="212"/>
      <c r="I159" s="213"/>
      <c r="J159" s="110">
        <f>$J$158*$J$157</f>
        <v>0</v>
      </c>
      <c r="K159" s="165"/>
      <c r="M159" s="6"/>
      <c r="N159" s="6"/>
      <c r="O159" s="6"/>
      <c r="P159" s="6"/>
      <c r="Q159" s="6"/>
      <c r="R159" s="6"/>
    </row>
    <row r="160" spans="2:18" x14ac:dyDescent="0.25">
      <c r="B160" s="178"/>
      <c r="C160" s="211" t="s">
        <v>156</v>
      </c>
      <c r="D160" s="212"/>
      <c r="E160" s="212"/>
      <c r="F160" s="212"/>
      <c r="G160" s="212"/>
      <c r="H160" s="212"/>
      <c r="I160" s="213"/>
      <c r="J160" s="83">
        <v>4</v>
      </c>
      <c r="K160" s="165"/>
      <c r="M160" s="6"/>
      <c r="N160" s="6"/>
      <c r="O160" s="6"/>
      <c r="P160" s="6"/>
      <c r="Q160" s="6"/>
      <c r="R160" s="6"/>
    </row>
    <row r="161" spans="2:18" x14ac:dyDescent="0.25">
      <c r="B161" s="178"/>
      <c r="C161" s="211" t="str">
        <f>_xlfn.CONCAT("Custo Total Mensal com Mão-de-Obra para ",$I$20)</f>
        <v>Custo Total Mensal com Mão-de-Obra para Analista de Dados (Pleno)</v>
      </c>
      <c r="D161" s="212"/>
      <c r="E161" s="212"/>
      <c r="F161" s="212"/>
      <c r="G161" s="212"/>
      <c r="H161" s="212"/>
      <c r="I161" s="213"/>
      <c r="J161" s="82">
        <f>$J$159*$J$160</f>
        <v>0</v>
      </c>
      <c r="K161" s="165"/>
      <c r="M161" s="6"/>
      <c r="N161" s="6"/>
      <c r="O161" s="6"/>
      <c r="P161" s="6"/>
      <c r="Q161" s="6"/>
      <c r="R161" s="6"/>
    </row>
    <row r="162" spans="2:18" x14ac:dyDescent="0.25">
      <c r="B162" s="33"/>
      <c r="C162" s="33"/>
      <c r="D162" s="33"/>
      <c r="E162" s="33"/>
      <c r="F162" s="33"/>
      <c r="G162" s="33"/>
      <c r="H162" s="33"/>
      <c r="I162" s="33"/>
      <c r="J162" s="81"/>
      <c r="K162" s="165"/>
      <c r="M162" s="6"/>
      <c r="N162" s="6"/>
      <c r="O162" s="6"/>
      <c r="P162" s="6"/>
      <c r="Q162" s="6"/>
      <c r="R162" s="6"/>
    </row>
    <row r="163" spans="2:18" ht="15.75" x14ac:dyDescent="0.25">
      <c r="B163" s="214"/>
      <c r="C163" s="214"/>
      <c r="D163" s="214"/>
      <c r="E163" s="214"/>
      <c r="F163" s="214"/>
      <c r="G163" s="21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2:18" ht="24.75" customHeight="1" x14ac:dyDescent="0.25">
      <c r="B164" s="215" t="s">
        <v>157</v>
      </c>
      <c r="C164" s="216"/>
      <c r="D164" s="216"/>
      <c r="E164" s="216"/>
      <c r="F164" s="216"/>
      <c r="G164" s="217"/>
      <c r="H164" s="218">
        <f>$J$161*12</f>
        <v>0</v>
      </c>
      <c r="I164" s="219"/>
      <c r="J164" s="220"/>
      <c r="K164" s="6"/>
      <c r="L164" s="6"/>
      <c r="M164" s="6"/>
      <c r="N164" s="6"/>
      <c r="O164" s="6"/>
      <c r="P164" s="6"/>
      <c r="Q164" s="6"/>
      <c r="R164" s="6"/>
    </row>
    <row r="165" spans="2:18" ht="24.75" customHeight="1" x14ac:dyDescent="0.25">
      <c r="B165" s="215" t="s">
        <v>158</v>
      </c>
      <c r="C165" s="216"/>
      <c r="D165" s="216"/>
      <c r="E165" s="216"/>
      <c r="F165" s="216"/>
      <c r="G165" s="217"/>
      <c r="H165" s="218">
        <f>$J$161*$J$12</f>
        <v>0</v>
      </c>
      <c r="I165" s="219"/>
      <c r="J165" s="220"/>
      <c r="K165" s="6"/>
      <c r="L165" s="6"/>
      <c r="M165" s="6"/>
      <c r="N165" s="6"/>
      <c r="O165" s="6"/>
      <c r="P165" s="6"/>
      <c r="Q165" s="6"/>
      <c r="R165" s="6"/>
    </row>
    <row r="166" spans="2:18" x14ac:dyDescent="0.25">
      <c r="B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2:18" x14ac:dyDescent="0.25">
      <c r="B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2:18" x14ac:dyDescent="0.25">
      <c r="B168" s="6"/>
      <c r="F168" s="6"/>
      <c r="G168" s="6"/>
      <c r="H168" s="6"/>
      <c r="I168" s="6"/>
      <c r="J168" s="6"/>
    </row>
  </sheetData>
  <mergeCells count="230">
    <mergeCell ref="B2:J2"/>
    <mergeCell ref="B3:C3"/>
    <mergeCell ref="D3:J3"/>
    <mergeCell ref="B4:C4"/>
    <mergeCell ref="D4:J4"/>
    <mergeCell ref="B5:C5"/>
    <mergeCell ref="D5:J5"/>
    <mergeCell ref="C12:I12"/>
    <mergeCell ref="C13:I13"/>
    <mergeCell ref="C14:I14"/>
    <mergeCell ref="B15:J15"/>
    <mergeCell ref="B16:J16"/>
    <mergeCell ref="B17:J17"/>
    <mergeCell ref="B6:C6"/>
    <mergeCell ref="D6:J6"/>
    <mergeCell ref="B8:J8"/>
    <mergeCell ref="C9:I9"/>
    <mergeCell ref="C10:I10"/>
    <mergeCell ref="C11:I11"/>
    <mergeCell ref="C21:H21"/>
    <mergeCell ref="I21:J21"/>
    <mergeCell ref="B23:J23"/>
    <mergeCell ref="C24:I24"/>
    <mergeCell ref="C25:D25"/>
    <mergeCell ref="C26:D26"/>
    <mergeCell ref="C18:H18"/>
    <mergeCell ref="I18:J18"/>
    <mergeCell ref="C19:H19"/>
    <mergeCell ref="I19:J19"/>
    <mergeCell ref="C20:F20"/>
    <mergeCell ref="I20:J20"/>
    <mergeCell ref="B34:J34"/>
    <mergeCell ref="C35:H35"/>
    <mergeCell ref="B36:B37"/>
    <mergeCell ref="C36:H36"/>
    <mergeCell ref="I36:I37"/>
    <mergeCell ref="J36:J37"/>
    <mergeCell ref="C37:H37"/>
    <mergeCell ref="C27:D27"/>
    <mergeCell ref="C28:D28"/>
    <mergeCell ref="C29:D29"/>
    <mergeCell ref="C30:E30"/>
    <mergeCell ref="C31:D31"/>
    <mergeCell ref="B32:I32"/>
    <mergeCell ref="B41:H41"/>
    <mergeCell ref="B42:I42"/>
    <mergeCell ref="C44:H44"/>
    <mergeCell ref="C45:H45"/>
    <mergeCell ref="K45:L45"/>
    <mergeCell ref="C46:H46"/>
    <mergeCell ref="K46:L46"/>
    <mergeCell ref="B38:B39"/>
    <mergeCell ref="C38:H38"/>
    <mergeCell ref="I38:I39"/>
    <mergeCell ref="J38:J39"/>
    <mergeCell ref="C39:H39"/>
    <mergeCell ref="B40:I40"/>
    <mergeCell ref="C50:H50"/>
    <mergeCell ref="K50:L50"/>
    <mergeCell ref="C51:H51"/>
    <mergeCell ref="K51:L51"/>
    <mergeCell ref="C52:H52"/>
    <mergeCell ref="K52:L52"/>
    <mergeCell ref="B47:B48"/>
    <mergeCell ref="C47:F48"/>
    <mergeCell ref="I47:I48"/>
    <mergeCell ref="J47:J48"/>
    <mergeCell ref="K47:L48"/>
    <mergeCell ref="C49:H49"/>
    <mergeCell ref="K49:L49"/>
    <mergeCell ref="B58:B59"/>
    <mergeCell ref="C58:E58"/>
    <mergeCell ref="J58:J59"/>
    <mergeCell ref="K58:P59"/>
    <mergeCell ref="C59:E59"/>
    <mergeCell ref="B60:B61"/>
    <mergeCell ref="J60:J61"/>
    <mergeCell ref="K60:P61"/>
    <mergeCell ref="C53:H53"/>
    <mergeCell ref="K53:L53"/>
    <mergeCell ref="C54:H54"/>
    <mergeCell ref="K54:L54"/>
    <mergeCell ref="C55:H55"/>
    <mergeCell ref="C57:I57"/>
    <mergeCell ref="C65:I65"/>
    <mergeCell ref="K65:P65"/>
    <mergeCell ref="C67:I67"/>
    <mergeCell ref="B68:J68"/>
    <mergeCell ref="B69:J69"/>
    <mergeCell ref="C70:I70"/>
    <mergeCell ref="C62:I62"/>
    <mergeCell ref="K62:P62"/>
    <mergeCell ref="C63:I63"/>
    <mergeCell ref="K63:P63"/>
    <mergeCell ref="C64:I64"/>
    <mergeCell ref="K64:P64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7:H87"/>
    <mergeCell ref="B89:J89"/>
    <mergeCell ref="C90:I90"/>
    <mergeCell ref="B91:B92"/>
    <mergeCell ref="C91:I91"/>
    <mergeCell ref="J91:J9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95:B96"/>
    <mergeCell ref="C95:F95"/>
    <mergeCell ref="I95:I96"/>
    <mergeCell ref="J95:J96"/>
    <mergeCell ref="K95:P95"/>
    <mergeCell ref="C96:F96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C105:I105"/>
    <mergeCell ref="C106:H106"/>
    <mergeCell ref="B107:I107"/>
    <mergeCell ref="B109:J109"/>
    <mergeCell ref="C110:I110"/>
    <mergeCell ref="C111:I111"/>
    <mergeCell ref="B101:B102"/>
    <mergeCell ref="C101:H101"/>
    <mergeCell ref="I101:I102"/>
    <mergeCell ref="J101:J102"/>
    <mergeCell ref="C102:H102"/>
    <mergeCell ref="B103:I103"/>
    <mergeCell ref="C119:I119"/>
    <mergeCell ref="C120:I120"/>
    <mergeCell ref="C121:I121"/>
    <mergeCell ref="C122:I122"/>
    <mergeCell ref="B123:I123"/>
    <mergeCell ref="B124:J124"/>
    <mergeCell ref="B112:I112"/>
    <mergeCell ref="B113:H113"/>
    <mergeCell ref="B114:I114"/>
    <mergeCell ref="B116:J116"/>
    <mergeCell ref="C117:I117"/>
    <mergeCell ref="C118:I118"/>
    <mergeCell ref="B129:B130"/>
    <mergeCell ref="C129:G129"/>
    <mergeCell ref="H129:H130"/>
    <mergeCell ref="I129:I130"/>
    <mergeCell ref="J129:J130"/>
    <mergeCell ref="C130:G130"/>
    <mergeCell ref="B125:J125"/>
    <mergeCell ref="C126:G126"/>
    <mergeCell ref="B127:B128"/>
    <mergeCell ref="C127:G127"/>
    <mergeCell ref="H127:H128"/>
    <mergeCell ref="I127:I128"/>
    <mergeCell ref="J127:J128"/>
    <mergeCell ref="C128:G128"/>
    <mergeCell ref="B131:I131"/>
    <mergeCell ref="B132:I132"/>
    <mergeCell ref="C133:H133"/>
    <mergeCell ref="L133:P138"/>
    <mergeCell ref="C134:H134"/>
    <mergeCell ref="C135:H135"/>
    <mergeCell ref="C136:H136"/>
    <mergeCell ref="C137:H137"/>
    <mergeCell ref="C138:H138"/>
    <mergeCell ref="B147:J147"/>
    <mergeCell ref="C148:I148"/>
    <mergeCell ref="C149:I149"/>
    <mergeCell ref="C150:I150"/>
    <mergeCell ref="C151:I151"/>
    <mergeCell ref="C152:I152"/>
    <mergeCell ref="C139:H139"/>
    <mergeCell ref="B141:J141"/>
    <mergeCell ref="C142:I142"/>
    <mergeCell ref="C143:I143"/>
    <mergeCell ref="C144:I144"/>
    <mergeCell ref="B145:I145"/>
    <mergeCell ref="C160:I160"/>
    <mergeCell ref="C161:I161"/>
    <mergeCell ref="B163:G163"/>
    <mergeCell ref="B164:G164"/>
    <mergeCell ref="H164:J164"/>
    <mergeCell ref="B165:G165"/>
    <mergeCell ref="H165:J165"/>
    <mergeCell ref="C153:I153"/>
    <mergeCell ref="C154:I154"/>
    <mergeCell ref="C155:I155"/>
    <mergeCell ref="C157:I157"/>
    <mergeCell ref="C158:I158"/>
    <mergeCell ref="C159:I159"/>
  </mergeCells>
  <dataValidations count="2">
    <dataValidation type="list" allowBlank="1" showInputMessage="1" showErrorMessage="1" sqref="J14" xr:uid="{DB331C1B-16F8-4148-B8DA-43D072B38947}">
      <formula1>"LUCRO REAL, LUCRO PRESUMIDO, SIMPLES"</formula1>
    </dataValidation>
    <dataValidation type="list" sqref="I18:J18" xr:uid="{2C05AED8-4599-4DA0-A92E-908304F9B384}">
      <formula1>"44 Horas Semanais, 40 Horas Semanais, 12x36 Noturno, 12x36 Diurno"</formula1>
    </dataValidation>
  </dataValidations>
  <pageMargins left="0.51181102362204722" right="0.51181102362204722" top="1.1811023622047245" bottom="0.78740157480314965" header="0.51181102362204722" footer="0.31496062992125984"/>
  <pageSetup paperSize="9" scale="8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E1F8-DB3B-4DBE-B952-790F0D22D904}">
  <sheetPr>
    <pageSetUpPr fitToPage="1"/>
  </sheetPr>
  <dimension ref="B1:XEN168"/>
  <sheetViews>
    <sheetView showGridLines="0" topLeftCell="A136" zoomScaleNormal="100" workbookViewId="0">
      <selection activeCell="J159" sqref="J159"/>
    </sheetView>
  </sheetViews>
  <sheetFormatPr defaultColWidth="9.140625" defaultRowHeight="12.75" x14ac:dyDescent="0.25"/>
  <cols>
    <col min="1" max="1" width="1.7109375" style="6" customWidth="1"/>
    <col min="2" max="2" width="3.42578125" style="31" bestFit="1" customWidth="1"/>
    <col min="3" max="3" width="16.7109375" style="6" customWidth="1"/>
    <col min="4" max="4" width="14.140625" style="6" customWidth="1"/>
    <col min="5" max="5" width="11.85546875" style="6" customWidth="1"/>
    <col min="6" max="6" width="7.5703125" style="31" bestFit="1" customWidth="1"/>
    <col min="7" max="7" width="11.5703125" style="31" bestFit="1" customWidth="1"/>
    <col min="8" max="8" width="12.42578125" style="31" bestFit="1" customWidth="1"/>
    <col min="9" max="9" width="14.140625" style="31" customWidth="1"/>
    <col min="10" max="10" width="14.7109375" style="32" customWidth="1"/>
    <col min="11" max="11" width="9.28515625" style="164" customWidth="1"/>
    <col min="12" max="12" width="13.28515625" style="165" bestFit="1" customWidth="1"/>
    <col min="13" max="13" width="11.85546875" style="165" bestFit="1" customWidth="1"/>
    <col min="14" max="14" width="11.42578125" style="165" bestFit="1" customWidth="1"/>
    <col min="15" max="17" width="9.140625" style="165"/>
    <col min="18" max="18" width="10" style="165" bestFit="1" customWidth="1"/>
    <col min="19" max="19" width="10" style="6" bestFit="1" customWidth="1"/>
    <col min="20" max="16384" width="9.140625" style="6"/>
  </cols>
  <sheetData>
    <row r="1" spans="2:13 16368:16368" ht="9" customHeight="1" x14ac:dyDescent="0.25">
      <c r="XEN1" s="98" t="s">
        <v>0</v>
      </c>
    </row>
    <row r="2" spans="2:13 16368:16368" x14ac:dyDescent="0.25">
      <c r="B2" s="368" t="s">
        <v>1</v>
      </c>
      <c r="C2" s="368"/>
      <c r="D2" s="368"/>
      <c r="E2" s="368"/>
      <c r="F2" s="368"/>
      <c r="G2" s="368"/>
      <c r="H2" s="368"/>
      <c r="I2" s="368"/>
      <c r="J2" s="368"/>
    </row>
    <row r="3" spans="2:13 16368:16368" x14ac:dyDescent="0.25">
      <c r="B3" s="222" t="s">
        <v>2</v>
      </c>
      <c r="C3" s="222"/>
      <c r="D3" s="375" t="s">
        <v>170</v>
      </c>
      <c r="E3" s="373"/>
      <c r="F3" s="373"/>
      <c r="G3" s="373"/>
      <c r="H3" s="373"/>
      <c r="I3" s="373"/>
      <c r="J3" s="374"/>
    </row>
    <row r="4" spans="2:13 16368:16368" x14ac:dyDescent="0.25">
      <c r="B4" s="222" t="s">
        <v>3</v>
      </c>
      <c r="C4" s="222"/>
      <c r="D4" s="372"/>
      <c r="E4" s="373"/>
      <c r="F4" s="373"/>
      <c r="G4" s="373"/>
      <c r="H4" s="373"/>
      <c r="I4" s="373"/>
      <c r="J4" s="374"/>
    </row>
    <row r="5" spans="2:13 16368:16368" x14ac:dyDescent="0.25">
      <c r="B5" s="222" t="s">
        <v>4</v>
      </c>
      <c r="C5" s="222"/>
      <c r="D5" s="372"/>
      <c r="E5" s="373"/>
      <c r="F5" s="373"/>
      <c r="G5" s="373"/>
      <c r="H5" s="373"/>
      <c r="I5" s="373"/>
      <c r="J5" s="374"/>
    </row>
    <row r="6" spans="2:13 16368:16368" x14ac:dyDescent="0.25">
      <c r="B6" s="222" t="s">
        <v>5</v>
      </c>
      <c r="C6" s="222"/>
      <c r="D6" s="372"/>
      <c r="E6" s="373"/>
      <c r="F6" s="373"/>
      <c r="G6" s="373"/>
      <c r="H6" s="373"/>
      <c r="I6" s="373"/>
      <c r="J6" s="374"/>
    </row>
    <row r="7" spans="2:13 16368:16368" x14ac:dyDescent="0.25">
      <c r="B7" s="88"/>
      <c r="C7" s="88"/>
      <c r="D7" s="89"/>
      <c r="E7" s="77"/>
      <c r="F7" s="77"/>
      <c r="G7" s="77"/>
      <c r="H7" s="77"/>
      <c r="I7" s="77"/>
      <c r="J7" s="77"/>
    </row>
    <row r="8" spans="2:13 16368:16368" x14ac:dyDescent="0.25">
      <c r="B8" s="368" t="s">
        <v>6</v>
      </c>
      <c r="C8" s="368"/>
      <c r="D8" s="368"/>
      <c r="E8" s="368"/>
      <c r="F8" s="368"/>
      <c r="G8" s="368"/>
      <c r="H8" s="368"/>
      <c r="I8" s="368"/>
      <c r="J8" s="368"/>
    </row>
    <row r="9" spans="2:13 16368:16368" ht="12.75" customHeight="1" x14ac:dyDescent="0.25">
      <c r="B9" s="91" t="s">
        <v>7</v>
      </c>
      <c r="C9" s="228" t="s">
        <v>8</v>
      </c>
      <c r="D9" s="228"/>
      <c r="E9" s="228"/>
      <c r="F9" s="228"/>
      <c r="G9" s="228"/>
      <c r="H9" s="228"/>
      <c r="I9" s="228"/>
      <c r="J9" s="67"/>
    </row>
    <row r="10" spans="2:13 16368:16368" x14ac:dyDescent="0.25">
      <c r="B10" s="91" t="s">
        <v>9</v>
      </c>
      <c r="C10" s="228" t="s">
        <v>10</v>
      </c>
      <c r="D10" s="228"/>
      <c r="E10" s="228"/>
      <c r="F10" s="228"/>
      <c r="G10" s="228"/>
      <c r="H10" s="228"/>
      <c r="I10" s="228"/>
      <c r="J10" s="68"/>
    </row>
    <row r="11" spans="2:13 16368:16368" ht="12.75" customHeight="1" x14ac:dyDescent="0.25">
      <c r="B11" s="91" t="s">
        <v>11</v>
      </c>
      <c r="C11" s="228" t="s">
        <v>12</v>
      </c>
      <c r="D11" s="228"/>
      <c r="E11" s="228"/>
      <c r="F11" s="228"/>
      <c r="G11" s="228"/>
      <c r="H11" s="228"/>
      <c r="I11" s="228"/>
      <c r="J11" s="69"/>
    </row>
    <row r="12" spans="2:13 16368:16368" ht="12.75" customHeight="1" x14ac:dyDescent="0.25">
      <c r="B12" s="91" t="s">
        <v>13</v>
      </c>
      <c r="C12" s="228" t="s">
        <v>14</v>
      </c>
      <c r="D12" s="228"/>
      <c r="E12" s="228"/>
      <c r="F12" s="228"/>
      <c r="G12" s="228"/>
      <c r="H12" s="228"/>
      <c r="I12" s="228"/>
      <c r="J12" s="99">
        <v>20</v>
      </c>
    </row>
    <row r="13" spans="2:13 16368:16368" ht="12.75" customHeight="1" x14ac:dyDescent="0.25">
      <c r="B13" s="91" t="s">
        <v>15</v>
      </c>
      <c r="C13" s="366" t="s">
        <v>171</v>
      </c>
      <c r="D13" s="366"/>
      <c r="E13" s="366"/>
      <c r="F13" s="366"/>
      <c r="G13" s="366"/>
      <c r="H13" s="366"/>
      <c r="I13" s="366"/>
      <c r="J13" s="69"/>
    </row>
    <row r="14" spans="2:13 16368:16368" ht="12.75" customHeight="1" x14ac:dyDescent="0.25">
      <c r="B14" s="91" t="s">
        <v>16</v>
      </c>
      <c r="C14" s="366" t="s">
        <v>17</v>
      </c>
      <c r="D14" s="366"/>
      <c r="E14" s="366"/>
      <c r="F14" s="366"/>
      <c r="G14" s="366"/>
      <c r="H14" s="366"/>
      <c r="I14" s="366"/>
      <c r="J14" s="100" t="s">
        <v>176</v>
      </c>
      <c r="L14" s="6"/>
      <c r="M14" s="6"/>
    </row>
    <row r="15" spans="2:13 16368:16368" x14ac:dyDescent="0.25">
      <c r="B15" s="367"/>
      <c r="C15" s="367"/>
      <c r="D15" s="367"/>
      <c r="E15" s="367"/>
      <c r="F15" s="367"/>
      <c r="G15" s="367"/>
      <c r="H15" s="367"/>
      <c r="I15" s="367"/>
      <c r="J15" s="367"/>
      <c r="L15" s="107"/>
      <c r="M15" s="107"/>
    </row>
    <row r="16" spans="2:13 16368:16368" x14ac:dyDescent="0.25">
      <c r="B16" s="368" t="s">
        <v>18</v>
      </c>
      <c r="C16" s="368"/>
      <c r="D16" s="368"/>
      <c r="E16" s="368"/>
      <c r="F16" s="368"/>
      <c r="G16" s="368"/>
      <c r="H16" s="368"/>
      <c r="I16" s="368"/>
      <c r="J16" s="368"/>
      <c r="K16" s="165"/>
    </row>
    <row r="17" spans="2:18" x14ac:dyDescent="0.25">
      <c r="B17" s="369" t="s">
        <v>19</v>
      </c>
      <c r="C17" s="370"/>
      <c r="D17" s="370"/>
      <c r="E17" s="370"/>
      <c r="F17" s="370"/>
      <c r="G17" s="370"/>
      <c r="H17" s="370"/>
      <c r="I17" s="370"/>
      <c r="J17" s="371"/>
      <c r="K17" s="165"/>
    </row>
    <row r="18" spans="2:18" ht="12.75" customHeight="1" x14ac:dyDescent="0.25">
      <c r="B18" s="7">
        <v>1</v>
      </c>
      <c r="C18" s="244" t="s">
        <v>20</v>
      </c>
      <c r="D18" s="245"/>
      <c r="E18" s="245"/>
      <c r="F18" s="245"/>
      <c r="G18" s="245"/>
      <c r="H18" s="246"/>
      <c r="I18" s="360" t="s">
        <v>21</v>
      </c>
      <c r="J18" s="360"/>
      <c r="K18" s="165"/>
      <c r="L18" s="6"/>
    </row>
    <row r="19" spans="2:18" ht="12.75" customHeight="1" x14ac:dyDescent="0.25">
      <c r="B19" s="7">
        <v>2</v>
      </c>
      <c r="C19" s="361" t="s">
        <v>175</v>
      </c>
      <c r="D19" s="362"/>
      <c r="E19" s="362"/>
      <c r="F19" s="362"/>
      <c r="G19" s="362"/>
      <c r="H19" s="363"/>
      <c r="I19" s="364"/>
      <c r="J19" s="364"/>
      <c r="K19" s="165"/>
      <c r="L19" s="107"/>
      <c r="M19" s="6"/>
      <c r="N19" s="6"/>
      <c r="O19" s="6"/>
      <c r="P19" s="6"/>
      <c r="Q19" s="6"/>
      <c r="R19" s="6"/>
    </row>
    <row r="20" spans="2:18" ht="12.75" customHeight="1" x14ac:dyDescent="0.25">
      <c r="B20" s="7">
        <v>3</v>
      </c>
      <c r="C20" s="244" t="s">
        <v>22</v>
      </c>
      <c r="D20" s="245"/>
      <c r="E20" s="245"/>
      <c r="F20" s="246"/>
      <c r="G20" s="36" t="s">
        <v>23</v>
      </c>
      <c r="H20" s="152"/>
      <c r="I20" s="365" t="s">
        <v>160</v>
      </c>
      <c r="J20" s="365"/>
      <c r="K20" s="165"/>
      <c r="L20" s="6"/>
      <c r="M20" s="6"/>
      <c r="N20" s="6"/>
      <c r="O20" s="6"/>
      <c r="P20" s="6"/>
      <c r="Q20" s="6"/>
      <c r="R20" s="6"/>
    </row>
    <row r="21" spans="2:18" ht="12.75" customHeight="1" x14ac:dyDescent="0.25">
      <c r="B21" s="7">
        <v>4</v>
      </c>
      <c r="C21" s="244" t="s">
        <v>162</v>
      </c>
      <c r="D21" s="245"/>
      <c r="E21" s="245"/>
      <c r="F21" s="245"/>
      <c r="G21" s="245"/>
      <c r="H21" s="246"/>
      <c r="I21" s="357"/>
      <c r="J21" s="358"/>
      <c r="K21" s="165"/>
      <c r="L21" s="6"/>
      <c r="M21" s="6"/>
      <c r="N21" s="6"/>
      <c r="O21" s="6"/>
      <c r="P21" s="6"/>
      <c r="Q21" s="6"/>
      <c r="R21" s="6"/>
    </row>
    <row r="22" spans="2:18" ht="12.75" customHeight="1" x14ac:dyDescent="0.25">
      <c r="B22" s="38"/>
      <c r="C22" s="39"/>
      <c r="D22" s="39"/>
      <c r="E22" s="39"/>
      <c r="F22" s="39"/>
      <c r="G22" s="39"/>
      <c r="H22" s="39"/>
      <c r="I22" s="6"/>
      <c r="J22" s="165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359" t="s">
        <v>24</v>
      </c>
      <c r="C23" s="359"/>
      <c r="D23" s="359"/>
      <c r="E23" s="359"/>
      <c r="F23" s="359"/>
      <c r="G23" s="359"/>
      <c r="H23" s="359"/>
      <c r="I23" s="359"/>
      <c r="J23" s="359"/>
      <c r="K23" s="165"/>
      <c r="L23" s="6"/>
      <c r="M23" s="6"/>
      <c r="N23" s="6"/>
      <c r="O23" s="6"/>
      <c r="P23" s="6"/>
      <c r="Q23" s="6"/>
      <c r="R23" s="6"/>
    </row>
    <row r="24" spans="2:18" x14ac:dyDescent="0.25">
      <c r="B24" s="161">
        <v>1</v>
      </c>
      <c r="C24" s="359" t="s">
        <v>25</v>
      </c>
      <c r="D24" s="359"/>
      <c r="E24" s="359"/>
      <c r="F24" s="359"/>
      <c r="G24" s="359"/>
      <c r="H24" s="359"/>
      <c r="I24" s="359"/>
      <c r="J24" s="51" t="s">
        <v>26</v>
      </c>
      <c r="K24" s="165"/>
      <c r="L24" s="6"/>
      <c r="M24" s="6"/>
      <c r="N24" s="6"/>
      <c r="O24" s="6"/>
      <c r="P24" s="6"/>
      <c r="Q24" s="6"/>
      <c r="R24" s="6"/>
    </row>
    <row r="25" spans="2:18" x14ac:dyDescent="0.25">
      <c r="B25" s="7" t="s">
        <v>7</v>
      </c>
      <c r="C25" s="352" t="s">
        <v>27</v>
      </c>
      <c r="D25" s="353"/>
      <c r="E25" s="153"/>
      <c r="F25" s="153"/>
      <c r="G25" s="153"/>
      <c r="H25" s="153"/>
      <c r="I25" s="101"/>
      <c r="J25" s="181"/>
      <c r="K25" s="165"/>
      <c r="L25" s="6"/>
      <c r="M25" s="6"/>
      <c r="N25" s="6"/>
      <c r="O25" s="6"/>
      <c r="P25" s="6"/>
      <c r="Q25" s="6"/>
      <c r="R25" s="6"/>
    </row>
    <row r="26" spans="2:18" x14ac:dyDescent="0.25">
      <c r="B26" s="7" t="s">
        <v>9</v>
      </c>
      <c r="C26" s="239" t="s">
        <v>28</v>
      </c>
      <c r="D26" s="240"/>
      <c r="E26" s="155"/>
      <c r="F26" s="155"/>
      <c r="G26" s="155"/>
      <c r="H26" s="155"/>
      <c r="I26" s="43">
        <v>0</v>
      </c>
      <c r="J26" s="8">
        <f>ROUND($J$25*$I$26,2)</f>
        <v>0</v>
      </c>
      <c r="K26" s="165"/>
      <c r="L26" s="6"/>
      <c r="M26" s="6"/>
      <c r="N26" s="6"/>
      <c r="O26" s="6"/>
      <c r="P26" s="6"/>
      <c r="Q26" s="6"/>
      <c r="R26" s="6"/>
    </row>
    <row r="27" spans="2:18" x14ac:dyDescent="0.25">
      <c r="B27" s="7" t="s">
        <v>11</v>
      </c>
      <c r="C27" s="239" t="s">
        <v>29</v>
      </c>
      <c r="D27" s="240"/>
      <c r="E27" s="155"/>
      <c r="F27" s="155"/>
      <c r="G27" s="155"/>
      <c r="H27" s="155"/>
      <c r="I27" s="43">
        <v>0</v>
      </c>
      <c r="J27" s="8">
        <f>ROUND($J$25*$I$27,2)</f>
        <v>0</v>
      </c>
      <c r="K27" s="165"/>
      <c r="L27" s="6"/>
      <c r="M27" s="6"/>
      <c r="N27" s="6"/>
      <c r="O27" s="6"/>
      <c r="P27" s="6"/>
      <c r="Q27" s="6"/>
      <c r="R27" s="6"/>
    </row>
    <row r="28" spans="2:18" ht="18.75" customHeight="1" x14ac:dyDescent="0.25">
      <c r="B28" s="7" t="s">
        <v>13</v>
      </c>
      <c r="C28" s="350" t="s">
        <v>30</v>
      </c>
      <c r="D28" s="351"/>
      <c r="E28" s="155"/>
      <c r="F28" s="155"/>
      <c r="G28" s="155"/>
      <c r="H28" s="155"/>
      <c r="I28" s="166"/>
      <c r="J28" s="8">
        <v>0</v>
      </c>
      <c r="K28" s="165"/>
      <c r="L28" s="6"/>
      <c r="M28" s="6"/>
      <c r="N28" s="6"/>
      <c r="O28" s="6"/>
      <c r="P28" s="6"/>
      <c r="Q28" s="6"/>
      <c r="R28" s="6"/>
    </row>
    <row r="29" spans="2:18" x14ac:dyDescent="0.25">
      <c r="B29" s="7" t="s">
        <v>15</v>
      </c>
      <c r="C29" s="239" t="s">
        <v>31</v>
      </c>
      <c r="D29" s="240"/>
      <c r="E29" s="155"/>
      <c r="F29" s="155"/>
      <c r="G29" s="155"/>
      <c r="H29" s="155"/>
      <c r="I29" s="166"/>
      <c r="J29" s="8">
        <v>0</v>
      </c>
      <c r="K29" s="165"/>
      <c r="L29" s="6"/>
      <c r="M29" s="6"/>
      <c r="N29" s="6"/>
      <c r="O29" s="6"/>
      <c r="P29" s="6"/>
      <c r="Q29" s="6"/>
      <c r="R29" s="6"/>
    </row>
    <row r="30" spans="2:18" x14ac:dyDescent="0.25">
      <c r="B30" s="7" t="s">
        <v>16</v>
      </c>
      <c r="C30" s="352" t="s">
        <v>32</v>
      </c>
      <c r="D30" s="353"/>
      <c r="E30" s="353"/>
      <c r="F30" s="9"/>
      <c r="G30" s="10"/>
      <c r="H30" s="10"/>
      <c r="I30" s="179"/>
      <c r="J30" s="8">
        <v>0</v>
      </c>
      <c r="L30" s="6"/>
      <c r="M30" s="6"/>
      <c r="N30" s="6"/>
      <c r="O30" s="6"/>
      <c r="P30" s="6"/>
      <c r="Q30" s="6"/>
      <c r="R30" s="6"/>
    </row>
    <row r="31" spans="2:18" x14ac:dyDescent="0.25">
      <c r="B31" s="7" t="s">
        <v>33</v>
      </c>
      <c r="C31" s="239" t="s">
        <v>34</v>
      </c>
      <c r="D31" s="240"/>
      <c r="E31" s="155"/>
      <c r="F31" s="155"/>
      <c r="G31" s="155"/>
      <c r="H31" s="155"/>
      <c r="I31" s="166"/>
      <c r="J31" s="8">
        <v>0</v>
      </c>
      <c r="L31" s="6"/>
      <c r="M31" s="6"/>
      <c r="N31" s="6"/>
      <c r="O31" s="6"/>
      <c r="P31" s="6"/>
      <c r="Q31" s="6"/>
      <c r="R31" s="6"/>
    </row>
    <row r="32" spans="2:18" ht="15" customHeight="1" x14ac:dyDescent="0.25">
      <c r="B32" s="354" t="s">
        <v>35</v>
      </c>
      <c r="C32" s="355"/>
      <c r="D32" s="355"/>
      <c r="E32" s="355"/>
      <c r="F32" s="355"/>
      <c r="G32" s="355"/>
      <c r="H32" s="355"/>
      <c r="I32" s="356"/>
      <c r="J32" s="53">
        <f>ROUND(SUM(J25:J31),2)</f>
        <v>0</v>
      </c>
      <c r="L32" s="6"/>
      <c r="M32" s="6"/>
      <c r="N32" s="6"/>
      <c r="O32" s="6"/>
      <c r="P32" s="6"/>
      <c r="Q32" s="6"/>
      <c r="R32" s="6"/>
    </row>
    <row r="33" spans="2:18" x14ac:dyDescent="0.25">
      <c r="B33" s="6"/>
      <c r="F33" s="6"/>
      <c r="G33" s="6"/>
      <c r="H33" s="164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25">
      <c r="B34" s="331" t="s">
        <v>36</v>
      </c>
      <c r="C34" s="331"/>
      <c r="D34" s="331"/>
      <c r="E34" s="331"/>
      <c r="F34" s="331"/>
      <c r="G34" s="331"/>
      <c r="H34" s="331"/>
      <c r="I34" s="331"/>
      <c r="J34" s="331"/>
      <c r="L34" s="6"/>
      <c r="M34" s="6"/>
      <c r="N34" s="6"/>
      <c r="O34" s="6"/>
      <c r="P34" s="6"/>
      <c r="Q34" s="6"/>
      <c r="R34" s="6"/>
    </row>
    <row r="35" spans="2:18" x14ac:dyDescent="0.25">
      <c r="B35" s="168" t="s">
        <v>37</v>
      </c>
      <c r="C35" s="331" t="s">
        <v>38</v>
      </c>
      <c r="D35" s="331"/>
      <c r="E35" s="331"/>
      <c r="F35" s="331"/>
      <c r="G35" s="331"/>
      <c r="H35" s="331"/>
      <c r="I35" s="168" t="s">
        <v>39</v>
      </c>
      <c r="J35" s="40" t="s">
        <v>26</v>
      </c>
      <c r="M35" s="6"/>
      <c r="N35" s="6"/>
      <c r="O35" s="6"/>
      <c r="P35" s="6"/>
      <c r="Q35" s="6"/>
      <c r="R35" s="6"/>
    </row>
    <row r="36" spans="2:18" x14ac:dyDescent="0.25">
      <c r="B36" s="242" t="s">
        <v>7</v>
      </c>
      <c r="C36" s="277" t="s">
        <v>40</v>
      </c>
      <c r="D36" s="278"/>
      <c r="E36" s="278"/>
      <c r="F36" s="278"/>
      <c r="G36" s="278"/>
      <c r="H36" s="279"/>
      <c r="I36" s="342">
        <f>1/12</f>
        <v>8.3333333333333329E-2</v>
      </c>
      <c r="J36" s="251">
        <f>ROUND($J$32*$I$36,2)</f>
        <v>0</v>
      </c>
      <c r="M36" s="6"/>
      <c r="N36" s="6"/>
      <c r="O36" s="6"/>
      <c r="P36" s="6"/>
      <c r="Q36" s="6"/>
      <c r="R36" s="6"/>
    </row>
    <row r="37" spans="2:18" x14ac:dyDescent="0.25">
      <c r="B37" s="243"/>
      <c r="C37" s="328" t="s">
        <v>41</v>
      </c>
      <c r="D37" s="283"/>
      <c r="E37" s="283"/>
      <c r="F37" s="283"/>
      <c r="G37" s="283"/>
      <c r="H37" s="284"/>
      <c r="I37" s="343"/>
      <c r="J37" s="252"/>
      <c r="L37" s="19"/>
      <c r="M37" s="6"/>
      <c r="N37" s="6"/>
      <c r="O37" s="6"/>
      <c r="P37" s="6"/>
      <c r="Q37" s="6"/>
      <c r="R37" s="6"/>
    </row>
    <row r="38" spans="2:18" ht="12.75" customHeight="1" x14ac:dyDescent="0.25">
      <c r="B38" s="242" t="s">
        <v>9</v>
      </c>
      <c r="C38" s="308" t="s">
        <v>42</v>
      </c>
      <c r="D38" s="309"/>
      <c r="E38" s="309"/>
      <c r="F38" s="309"/>
      <c r="G38" s="309"/>
      <c r="H38" s="310"/>
      <c r="I38" s="342">
        <v>0.121</v>
      </c>
      <c r="J38" s="251">
        <f>ROUND($J$32*$I$38,2)</f>
        <v>0</v>
      </c>
      <c r="M38" s="6"/>
      <c r="N38" s="6"/>
      <c r="O38" s="6"/>
      <c r="P38" s="6"/>
      <c r="Q38" s="6"/>
      <c r="R38" s="6"/>
    </row>
    <row r="39" spans="2:18" x14ac:dyDescent="0.25">
      <c r="B39" s="243"/>
      <c r="C39" s="347" t="s">
        <v>43</v>
      </c>
      <c r="D39" s="348"/>
      <c r="E39" s="348"/>
      <c r="F39" s="348"/>
      <c r="G39" s="348"/>
      <c r="H39" s="349"/>
      <c r="I39" s="343"/>
      <c r="J39" s="252"/>
      <c r="L39" s="19"/>
      <c r="M39" s="6"/>
      <c r="N39" s="6"/>
      <c r="O39" s="6"/>
      <c r="P39" s="6"/>
      <c r="Q39" s="6"/>
      <c r="R39" s="6"/>
    </row>
    <row r="40" spans="2:18" ht="15" customHeight="1" x14ac:dyDescent="0.25">
      <c r="B40" s="225" t="s">
        <v>44</v>
      </c>
      <c r="C40" s="226"/>
      <c r="D40" s="226"/>
      <c r="E40" s="226"/>
      <c r="F40" s="226"/>
      <c r="G40" s="226"/>
      <c r="H40" s="226"/>
      <c r="I40" s="227"/>
      <c r="J40" s="46">
        <f>ROUND(SUM(J36:J39),2)</f>
        <v>0</v>
      </c>
      <c r="M40" s="6"/>
      <c r="N40" s="6"/>
      <c r="O40" s="6"/>
      <c r="P40" s="6"/>
      <c r="Q40" s="6"/>
      <c r="R40" s="6"/>
    </row>
    <row r="41" spans="2:18" ht="13.5" customHeight="1" x14ac:dyDescent="0.25">
      <c r="B41" s="345" t="s">
        <v>45</v>
      </c>
      <c r="C41" s="346"/>
      <c r="D41" s="346"/>
      <c r="E41" s="346"/>
      <c r="F41" s="346"/>
      <c r="G41" s="346"/>
      <c r="H41" s="346"/>
      <c r="I41" s="79">
        <f>I55</f>
        <v>0.33800000000000002</v>
      </c>
      <c r="J41" s="37">
        <f>ROUND($J$40*$I$41,2)</f>
        <v>0</v>
      </c>
      <c r="K41" s="165"/>
      <c r="L41" s="6"/>
      <c r="M41" s="6"/>
      <c r="N41" s="6"/>
      <c r="O41" s="6"/>
      <c r="P41" s="6"/>
      <c r="Q41" s="6"/>
      <c r="R41" s="6"/>
    </row>
    <row r="42" spans="2:18" ht="12.75" customHeight="1" x14ac:dyDescent="0.25">
      <c r="B42" s="285" t="s">
        <v>46</v>
      </c>
      <c r="C42" s="286"/>
      <c r="D42" s="286"/>
      <c r="E42" s="286"/>
      <c r="F42" s="286"/>
      <c r="G42" s="286"/>
      <c r="H42" s="286"/>
      <c r="I42" s="286"/>
      <c r="J42" s="47">
        <f>ROUND($J$40+$J$41,2)</f>
        <v>0</v>
      </c>
      <c r="K42" s="165"/>
      <c r="L42" s="6"/>
      <c r="M42" s="6"/>
      <c r="N42" s="6"/>
      <c r="O42" s="6"/>
      <c r="P42" s="6"/>
      <c r="Q42" s="6"/>
      <c r="R42" s="6"/>
    </row>
    <row r="43" spans="2:18" x14ac:dyDescent="0.25">
      <c r="B43" s="33"/>
      <c r="C43" s="44"/>
      <c r="D43" s="44"/>
      <c r="E43" s="44"/>
      <c r="F43" s="44"/>
      <c r="G43" s="44"/>
      <c r="H43" s="44"/>
      <c r="I43" s="44"/>
      <c r="J43" s="45"/>
      <c r="M43" s="6"/>
      <c r="N43" s="6"/>
      <c r="O43" s="6"/>
      <c r="P43" s="6"/>
      <c r="Q43" s="6"/>
      <c r="R43" s="6"/>
    </row>
    <row r="44" spans="2:18" x14ac:dyDescent="0.25">
      <c r="B44" s="168" t="s">
        <v>47</v>
      </c>
      <c r="C44" s="331" t="s">
        <v>48</v>
      </c>
      <c r="D44" s="331"/>
      <c r="E44" s="331"/>
      <c r="F44" s="331"/>
      <c r="G44" s="331"/>
      <c r="H44" s="331"/>
      <c r="I44" s="168" t="s">
        <v>39</v>
      </c>
      <c r="J44" s="40" t="s">
        <v>26</v>
      </c>
      <c r="N44" s="6"/>
      <c r="O44" s="6"/>
      <c r="P44" s="6"/>
      <c r="Q44" s="6"/>
      <c r="R44" s="6"/>
    </row>
    <row r="45" spans="2:18" x14ac:dyDescent="0.25">
      <c r="B45" s="7" t="s">
        <v>7</v>
      </c>
      <c r="C45" s="221" t="s">
        <v>49</v>
      </c>
      <c r="D45" s="221"/>
      <c r="E45" s="221"/>
      <c r="F45" s="221"/>
      <c r="G45" s="221"/>
      <c r="H45" s="221"/>
      <c r="I45" s="15">
        <v>0.2</v>
      </c>
      <c r="J45" s="8">
        <f>ROUND($J$32*$I$45,2)</f>
        <v>0</v>
      </c>
      <c r="K45" s="290"/>
      <c r="L45" s="290"/>
      <c r="N45" s="6"/>
      <c r="O45" s="6"/>
      <c r="P45" s="6"/>
      <c r="Q45" s="6"/>
      <c r="R45" s="6"/>
    </row>
    <row r="46" spans="2:18" x14ac:dyDescent="0.25">
      <c r="B46" s="7" t="s">
        <v>9</v>
      </c>
      <c r="C46" s="221" t="s">
        <v>50</v>
      </c>
      <c r="D46" s="221"/>
      <c r="E46" s="221"/>
      <c r="F46" s="221"/>
      <c r="G46" s="221"/>
      <c r="H46" s="221"/>
      <c r="I46" s="15">
        <v>2.5000000000000001E-2</v>
      </c>
      <c r="J46" s="8">
        <f>ROUND($J$32*$I$46,2)</f>
        <v>0</v>
      </c>
      <c r="K46" s="290"/>
      <c r="L46" s="290"/>
      <c r="M46" s="164"/>
      <c r="N46" s="6"/>
      <c r="O46" s="6"/>
      <c r="P46" s="6"/>
      <c r="Q46" s="6"/>
      <c r="R46" s="6"/>
    </row>
    <row r="47" spans="2:18" ht="12.75" customHeight="1" x14ac:dyDescent="0.25">
      <c r="B47" s="337" t="s">
        <v>11</v>
      </c>
      <c r="C47" s="308" t="s">
        <v>51</v>
      </c>
      <c r="D47" s="309"/>
      <c r="E47" s="309"/>
      <c r="F47" s="310"/>
      <c r="G47" s="17" t="s">
        <v>52</v>
      </c>
      <c r="H47" s="17" t="s">
        <v>53</v>
      </c>
      <c r="I47" s="342">
        <f>$G$48*$H$48</f>
        <v>0</v>
      </c>
      <c r="J47" s="251">
        <f>ROUND($J$32*$I$47,2)</f>
        <v>0</v>
      </c>
      <c r="K47" s="344"/>
      <c r="L47" s="344"/>
      <c r="M47" s="164"/>
      <c r="N47" s="6"/>
      <c r="O47" s="6"/>
      <c r="P47" s="6"/>
      <c r="Q47" s="6"/>
      <c r="R47" s="6"/>
    </row>
    <row r="48" spans="2:18" x14ac:dyDescent="0.25">
      <c r="B48" s="338"/>
      <c r="C48" s="339"/>
      <c r="D48" s="340"/>
      <c r="E48" s="340"/>
      <c r="F48" s="341"/>
      <c r="G48" s="175"/>
      <c r="H48" s="78"/>
      <c r="I48" s="343"/>
      <c r="J48" s="252"/>
      <c r="K48" s="344"/>
      <c r="L48" s="344"/>
      <c r="M48" s="164"/>
      <c r="N48" s="6"/>
      <c r="O48" s="6"/>
      <c r="P48" s="6"/>
      <c r="Q48" s="6"/>
      <c r="R48" s="6"/>
    </row>
    <row r="49" spans="2:18" x14ac:dyDescent="0.25">
      <c r="B49" s="7" t="s">
        <v>13</v>
      </c>
      <c r="C49" s="221" t="s">
        <v>54</v>
      </c>
      <c r="D49" s="221"/>
      <c r="E49" s="221"/>
      <c r="F49" s="221"/>
      <c r="G49" s="221"/>
      <c r="H49" s="221"/>
      <c r="I49" s="15">
        <v>1.4999999999999999E-2</v>
      </c>
      <c r="J49" s="8">
        <f>ROUND($J$32*$I$49,2)</f>
        <v>0</v>
      </c>
      <c r="K49" s="290"/>
      <c r="L49" s="290"/>
      <c r="M49" s="164"/>
      <c r="N49" s="6"/>
      <c r="O49" s="6"/>
      <c r="P49" s="6"/>
      <c r="Q49" s="6"/>
      <c r="R49" s="6"/>
    </row>
    <row r="50" spans="2:18" x14ac:dyDescent="0.25">
      <c r="B50" s="7" t="s">
        <v>15</v>
      </c>
      <c r="C50" s="221" t="s">
        <v>55</v>
      </c>
      <c r="D50" s="221"/>
      <c r="E50" s="221"/>
      <c r="F50" s="221"/>
      <c r="G50" s="221"/>
      <c r="H50" s="221"/>
      <c r="I50" s="15">
        <v>0.01</v>
      </c>
      <c r="J50" s="8">
        <f>ROUND($J$32*$I$50,2)</f>
        <v>0</v>
      </c>
      <c r="K50" s="290"/>
      <c r="L50" s="290"/>
      <c r="M50" s="164"/>
      <c r="N50" s="6"/>
      <c r="O50" s="6"/>
      <c r="P50" s="6"/>
      <c r="Q50" s="6"/>
      <c r="R50" s="6"/>
    </row>
    <row r="51" spans="2:18" x14ac:dyDescent="0.25">
      <c r="B51" s="7" t="s">
        <v>16</v>
      </c>
      <c r="C51" s="221" t="s">
        <v>56</v>
      </c>
      <c r="D51" s="221"/>
      <c r="E51" s="221"/>
      <c r="F51" s="221"/>
      <c r="G51" s="221"/>
      <c r="H51" s="221"/>
      <c r="I51" s="15">
        <v>6.0000000000000001E-3</v>
      </c>
      <c r="J51" s="8">
        <f>ROUND($J$32*$I$51,2)</f>
        <v>0</v>
      </c>
      <c r="K51" s="290"/>
      <c r="L51" s="290"/>
      <c r="M51" s="164"/>
      <c r="N51" s="6"/>
      <c r="O51" s="6"/>
      <c r="P51" s="6"/>
      <c r="Q51" s="6"/>
      <c r="R51" s="6"/>
    </row>
    <row r="52" spans="2:18" x14ac:dyDescent="0.25">
      <c r="B52" s="7" t="s">
        <v>33</v>
      </c>
      <c r="C52" s="221" t="s">
        <v>57</v>
      </c>
      <c r="D52" s="221"/>
      <c r="E52" s="221"/>
      <c r="F52" s="221"/>
      <c r="G52" s="221"/>
      <c r="H52" s="221"/>
      <c r="I52" s="15">
        <v>2E-3</v>
      </c>
      <c r="J52" s="8">
        <f>ROUND($J$32*$I$52,2)</f>
        <v>0</v>
      </c>
      <c r="K52" s="290"/>
      <c r="L52" s="290"/>
      <c r="M52" s="16"/>
      <c r="N52" s="6"/>
      <c r="O52" s="6"/>
      <c r="P52" s="6"/>
      <c r="Q52" s="6"/>
      <c r="R52" s="6"/>
    </row>
    <row r="53" spans="2:18" x14ac:dyDescent="0.25">
      <c r="B53" s="7" t="s">
        <v>58</v>
      </c>
      <c r="C53" s="239" t="s">
        <v>59</v>
      </c>
      <c r="D53" s="240"/>
      <c r="E53" s="240"/>
      <c r="F53" s="240"/>
      <c r="G53" s="240"/>
      <c r="H53" s="241"/>
      <c r="I53" s="18">
        <v>0.08</v>
      </c>
      <c r="J53" s="8">
        <f>ROUND($J$32*$I$53,2)</f>
        <v>0</v>
      </c>
      <c r="K53" s="290"/>
      <c r="L53" s="290"/>
      <c r="M53" s="164"/>
      <c r="N53" s="6"/>
      <c r="O53" s="6"/>
      <c r="P53" s="6"/>
      <c r="Q53" s="6"/>
      <c r="R53" s="6"/>
    </row>
    <row r="54" spans="2:18" x14ac:dyDescent="0.25">
      <c r="B54" s="7" t="s">
        <v>60</v>
      </c>
      <c r="C54" s="239" t="s">
        <v>61</v>
      </c>
      <c r="D54" s="240"/>
      <c r="E54" s="240"/>
      <c r="F54" s="240"/>
      <c r="G54" s="240"/>
      <c r="H54" s="241"/>
      <c r="I54" s="15">
        <v>0</v>
      </c>
      <c r="J54" s="8">
        <f>ROUND($J$32*$I$54,2)</f>
        <v>0</v>
      </c>
      <c r="K54" s="290"/>
      <c r="L54" s="290"/>
      <c r="M54" s="164"/>
      <c r="N54" s="6"/>
      <c r="O54" s="6"/>
      <c r="P54" s="6"/>
      <c r="Q54" s="6"/>
      <c r="R54" s="6"/>
    </row>
    <row r="55" spans="2:18" x14ac:dyDescent="0.25">
      <c r="B55" s="162"/>
      <c r="C55" s="285" t="s">
        <v>46</v>
      </c>
      <c r="D55" s="286"/>
      <c r="E55" s="286"/>
      <c r="F55" s="286"/>
      <c r="G55" s="286"/>
      <c r="H55" s="287"/>
      <c r="I55" s="48">
        <f>SUM(I45:I54)</f>
        <v>0.33800000000000002</v>
      </c>
      <c r="J55" s="46">
        <f>ROUND(SUM($J$45:$J$54),2)</f>
        <v>0</v>
      </c>
      <c r="M55" s="6"/>
      <c r="N55" s="6"/>
      <c r="O55" s="6"/>
      <c r="P55" s="6"/>
      <c r="Q55" s="6"/>
      <c r="R55" s="6"/>
    </row>
    <row r="56" spans="2:18" x14ac:dyDescent="0.25">
      <c r="B56" s="6"/>
      <c r="F56" s="6"/>
      <c r="G56" s="6"/>
      <c r="H56" s="6"/>
      <c r="I56" s="6"/>
      <c r="J56" s="6"/>
      <c r="M56" s="6"/>
      <c r="N56" s="6"/>
      <c r="O56" s="6"/>
      <c r="P56" s="6"/>
      <c r="Q56" s="6"/>
      <c r="R56" s="6"/>
    </row>
    <row r="57" spans="2:18" x14ac:dyDescent="0.25">
      <c r="B57" s="156" t="s">
        <v>62</v>
      </c>
      <c r="C57" s="331" t="s">
        <v>63</v>
      </c>
      <c r="D57" s="331"/>
      <c r="E57" s="331"/>
      <c r="F57" s="331"/>
      <c r="G57" s="331"/>
      <c r="H57" s="331"/>
      <c r="I57" s="331"/>
      <c r="J57" s="40" t="s">
        <v>26</v>
      </c>
      <c r="L57" s="6"/>
      <c r="M57" s="6"/>
      <c r="N57" s="6"/>
      <c r="O57" s="6"/>
      <c r="P57" s="6"/>
      <c r="Q57" s="6"/>
      <c r="R57" s="6"/>
    </row>
    <row r="58" spans="2:18" x14ac:dyDescent="0.25">
      <c r="B58" s="242" t="s">
        <v>7</v>
      </c>
      <c r="C58" s="277" t="s">
        <v>64</v>
      </c>
      <c r="D58" s="278"/>
      <c r="E58" s="279"/>
      <c r="F58" s="91" t="s">
        <v>65</v>
      </c>
      <c r="G58" s="91" t="s">
        <v>66</v>
      </c>
      <c r="H58" s="91" t="s">
        <v>67</v>
      </c>
      <c r="I58" s="91" t="s">
        <v>68</v>
      </c>
      <c r="J58" s="332">
        <v>0</v>
      </c>
      <c r="K58" s="334"/>
      <c r="L58" s="334"/>
      <c r="M58" s="334"/>
      <c r="N58" s="334"/>
      <c r="O58" s="334"/>
      <c r="P58" s="334"/>
      <c r="Q58" s="6"/>
      <c r="R58" s="6"/>
    </row>
    <row r="59" spans="2:18" x14ac:dyDescent="0.25">
      <c r="B59" s="243"/>
      <c r="C59" s="328" t="s">
        <v>69</v>
      </c>
      <c r="D59" s="283"/>
      <c r="E59" s="284"/>
      <c r="F59" s="171"/>
      <c r="G59" s="41"/>
      <c r="H59" s="171"/>
      <c r="I59" s="80"/>
      <c r="J59" s="333"/>
      <c r="K59" s="334"/>
      <c r="L59" s="334"/>
      <c r="M59" s="334"/>
      <c r="N59" s="334"/>
      <c r="O59" s="334"/>
      <c r="P59" s="334"/>
      <c r="Q59" s="6"/>
      <c r="R59" s="6"/>
    </row>
    <row r="60" spans="2:18" x14ac:dyDescent="0.25">
      <c r="B60" s="242" t="s">
        <v>9</v>
      </c>
      <c r="C60" s="157" t="s">
        <v>70</v>
      </c>
      <c r="D60" s="158"/>
      <c r="E60" s="158"/>
      <c r="F60" s="158"/>
      <c r="G60" s="91" t="s">
        <v>66</v>
      </c>
      <c r="H60" s="91" t="s">
        <v>67</v>
      </c>
      <c r="I60" s="91" t="s">
        <v>68</v>
      </c>
      <c r="J60" s="335">
        <f>ROUND(((($G$61*(1-$I$61))*$H$61)),2)</f>
        <v>0</v>
      </c>
      <c r="K60" s="334"/>
      <c r="L60" s="334"/>
      <c r="M60" s="334"/>
      <c r="N60" s="334"/>
      <c r="O60" s="334"/>
      <c r="P60" s="334"/>
      <c r="Q60" s="6"/>
      <c r="R60" s="6"/>
    </row>
    <row r="61" spans="2:18" x14ac:dyDescent="0.25">
      <c r="B61" s="243"/>
      <c r="C61" s="159" t="s">
        <v>71</v>
      </c>
      <c r="D61" s="160"/>
      <c r="E61" s="160"/>
      <c r="F61" s="160"/>
      <c r="G61" s="41"/>
      <c r="H61" s="171">
        <v>22</v>
      </c>
      <c r="I61" s="42"/>
      <c r="J61" s="336"/>
      <c r="K61" s="334"/>
      <c r="L61" s="334"/>
      <c r="M61" s="334"/>
      <c r="N61" s="334"/>
      <c r="O61" s="334"/>
      <c r="P61" s="334"/>
      <c r="Q61" s="6"/>
      <c r="R61" s="6"/>
    </row>
    <row r="62" spans="2:18" x14ac:dyDescent="0.25">
      <c r="B62" s="7" t="s">
        <v>11</v>
      </c>
      <c r="C62" s="239" t="s">
        <v>72</v>
      </c>
      <c r="D62" s="240"/>
      <c r="E62" s="240"/>
      <c r="F62" s="240"/>
      <c r="G62" s="240"/>
      <c r="H62" s="240"/>
      <c r="I62" s="241"/>
      <c r="J62" s="8"/>
      <c r="K62" s="329"/>
      <c r="L62" s="330"/>
      <c r="M62" s="330"/>
      <c r="N62" s="330"/>
      <c r="O62" s="330"/>
      <c r="P62" s="330"/>
      <c r="Q62" s="6"/>
      <c r="R62" s="6"/>
    </row>
    <row r="63" spans="2:18" x14ac:dyDescent="0.25">
      <c r="B63" s="7" t="s">
        <v>13</v>
      </c>
      <c r="C63" s="239" t="s">
        <v>73</v>
      </c>
      <c r="D63" s="240"/>
      <c r="E63" s="240"/>
      <c r="F63" s="240"/>
      <c r="G63" s="240"/>
      <c r="H63" s="240"/>
      <c r="I63" s="241"/>
      <c r="J63" s="8">
        <v>0</v>
      </c>
      <c r="K63" s="329"/>
      <c r="L63" s="330"/>
      <c r="M63" s="330"/>
      <c r="N63" s="330"/>
      <c r="O63" s="330"/>
      <c r="P63" s="330"/>
      <c r="Q63" s="6"/>
      <c r="R63" s="6"/>
    </row>
    <row r="64" spans="2:18" x14ac:dyDescent="0.25">
      <c r="B64" s="7" t="s">
        <v>15</v>
      </c>
      <c r="C64" s="239" t="s">
        <v>74</v>
      </c>
      <c r="D64" s="240"/>
      <c r="E64" s="240"/>
      <c r="F64" s="240"/>
      <c r="G64" s="240"/>
      <c r="H64" s="240"/>
      <c r="I64" s="241"/>
      <c r="J64" s="8">
        <v>0</v>
      </c>
      <c r="K64" s="329"/>
      <c r="L64" s="330"/>
      <c r="M64" s="330"/>
      <c r="N64" s="330"/>
      <c r="O64" s="330"/>
      <c r="P64" s="330"/>
      <c r="Q64" s="6"/>
      <c r="R64" s="6"/>
    </row>
    <row r="65" spans="2:18" x14ac:dyDescent="0.25">
      <c r="B65" s="7" t="s">
        <v>16</v>
      </c>
      <c r="C65" s="239" t="s">
        <v>75</v>
      </c>
      <c r="D65" s="240"/>
      <c r="E65" s="240"/>
      <c r="F65" s="240"/>
      <c r="G65" s="240"/>
      <c r="H65" s="240"/>
      <c r="I65" s="241"/>
      <c r="J65" s="8">
        <v>0</v>
      </c>
      <c r="K65" s="329"/>
      <c r="L65" s="330"/>
      <c r="M65" s="330"/>
      <c r="N65" s="330"/>
      <c r="O65" s="330"/>
      <c r="P65" s="330"/>
      <c r="Q65" s="6"/>
      <c r="R65" s="6"/>
    </row>
    <row r="66" spans="2:18" x14ac:dyDescent="0.25">
      <c r="B66" s="7" t="s">
        <v>60</v>
      </c>
      <c r="C66" s="154" t="s">
        <v>34</v>
      </c>
      <c r="D66" s="155"/>
      <c r="E66" s="155"/>
      <c r="F66" s="155"/>
      <c r="G66" s="155"/>
      <c r="H66" s="155"/>
      <c r="I66" s="166"/>
      <c r="J66" s="8">
        <v>0</v>
      </c>
      <c r="K66" s="11"/>
      <c r="L66" s="167"/>
      <c r="M66" s="167"/>
      <c r="N66" s="167"/>
      <c r="O66" s="167"/>
      <c r="P66" s="167"/>
      <c r="Q66" s="6"/>
      <c r="R66" s="6"/>
    </row>
    <row r="67" spans="2:18" x14ac:dyDescent="0.25">
      <c r="B67" s="162"/>
      <c r="C67" s="285" t="s">
        <v>46</v>
      </c>
      <c r="D67" s="286"/>
      <c r="E67" s="286"/>
      <c r="F67" s="286"/>
      <c r="G67" s="286"/>
      <c r="H67" s="286"/>
      <c r="I67" s="287"/>
      <c r="J67" s="46">
        <f>ROUND(SUM($J$58:$J$66),2)</f>
        <v>0</v>
      </c>
      <c r="Q67" s="6"/>
      <c r="R67" s="6"/>
    </row>
    <row r="68" spans="2:18" s="165" customFormat="1" ht="11.25" x14ac:dyDescent="0.25">
      <c r="B68" s="268"/>
      <c r="C68" s="268"/>
      <c r="D68" s="268"/>
      <c r="E68" s="268"/>
      <c r="F68" s="268"/>
      <c r="G68" s="268"/>
      <c r="H68" s="268"/>
      <c r="I68" s="268"/>
      <c r="J68" s="268"/>
      <c r="K68" s="164"/>
    </row>
    <row r="69" spans="2:18" s="165" customFormat="1" x14ac:dyDescent="0.25">
      <c r="B69" s="331" t="s">
        <v>76</v>
      </c>
      <c r="C69" s="331"/>
      <c r="D69" s="331"/>
      <c r="E69" s="331"/>
      <c r="F69" s="331"/>
      <c r="G69" s="331"/>
      <c r="H69" s="331"/>
      <c r="I69" s="331"/>
      <c r="J69" s="331"/>
      <c r="K69" s="164"/>
    </row>
    <row r="70" spans="2:18" s="165" customFormat="1" x14ac:dyDescent="0.25">
      <c r="B70" s="162" t="s">
        <v>37</v>
      </c>
      <c r="C70" s="231" t="s">
        <v>77</v>
      </c>
      <c r="D70" s="231"/>
      <c r="E70" s="231"/>
      <c r="F70" s="231"/>
      <c r="G70" s="231"/>
      <c r="H70" s="231"/>
      <c r="I70" s="231"/>
      <c r="J70" s="50">
        <f>$J$42</f>
        <v>0</v>
      </c>
      <c r="K70" s="164"/>
    </row>
    <row r="71" spans="2:18" s="165" customFormat="1" x14ac:dyDescent="0.25">
      <c r="B71" s="162" t="s">
        <v>47</v>
      </c>
      <c r="C71" s="231" t="s">
        <v>78</v>
      </c>
      <c r="D71" s="231"/>
      <c r="E71" s="231"/>
      <c r="F71" s="231"/>
      <c r="G71" s="231"/>
      <c r="H71" s="231"/>
      <c r="I71" s="231"/>
      <c r="J71" s="50">
        <f>$J$55</f>
        <v>0</v>
      </c>
      <c r="K71" s="164"/>
    </row>
    <row r="72" spans="2:18" s="165" customFormat="1" x14ac:dyDescent="0.25">
      <c r="B72" s="162" t="s">
        <v>62</v>
      </c>
      <c r="C72" s="231" t="s">
        <v>79</v>
      </c>
      <c r="D72" s="231"/>
      <c r="E72" s="231"/>
      <c r="F72" s="231"/>
      <c r="G72" s="231"/>
      <c r="H72" s="231"/>
      <c r="I72" s="231"/>
      <c r="J72" s="50">
        <f>$J$67</f>
        <v>0</v>
      </c>
      <c r="K72" s="164"/>
    </row>
    <row r="73" spans="2:18" s="165" customFormat="1" x14ac:dyDescent="0.25">
      <c r="B73" s="322" t="s">
        <v>80</v>
      </c>
      <c r="C73" s="323"/>
      <c r="D73" s="323"/>
      <c r="E73" s="323"/>
      <c r="F73" s="323"/>
      <c r="G73" s="323"/>
      <c r="H73" s="323"/>
      <c r="I73" s="324"/>
      <c r="J73" s="40">
        <f>ROUND(SUM(J70:J72),2)</f>
        <v>0</v>
      </c>
      <c r="K73" s="164"/>
    </row>
    <row r="74" spans="2:18" s="165" customFormat="1" ht="11.25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164"/>
    </row>
    <row r="75" spans="2:18" x14ac:dyDescent="0.25">
      <c r="B75" s="325" t="s">
        <v>81</v>
      </c>
      <c r="C75" s="325"/>
      <c r="D75" s="325"/>
      <c r="E75" s="325"/>
      <c r="F75" s="325"/>
      <c r="G75" s="325"/>
      <c r="H75" s="325"/>
      <c r="I75" s="325"/>
      <c r="J75" s="325"/>
      <c r="Q75" s="6"/>
      <c r="R75" s="6"/>
    </row>
    <row r="76" spans="2:18" x14ac:dyDescent="0.25">
      <c r="B76" s="169" t="s">
        <v>82</v>
      </c>
      <c r="C76" s="325" t="s">
        <v>83</v>
      </c>
      <c r="D76" s="325"/>
      <c r="E76" s="325"/>
      <c r="F76" s="325"/>
      <c r="G76" s="325"/>
      <c r="H76" s="325"/>
      <c r="I76" s="325"/>
      <c r="J76" s="52" t="s">
        <v>26</v>
      </c>
      <c r="Q76" s="6"/>
      <c r="R76" s="6"/>
    </row>
    <row r="77" spans="2:18" x14ac:dyDescent="0.25">
      <c r="B77" s="242" t="s">
        <v>7</v>
      </c>
      <c r="C77" s="277" t="s">
        <v>84</v>
      </c>
      <c r="D77" s="278"/>
      <c r="E77" s="278"/>
      <c r="F77" s="278"/>
      <c r="G77" s="278"/>
      <c r="H77" s="279"/>
      <c r="I77" s="326"/>
      <c r="J77" s="251">
        <f>ROUND((($J$32/12)*$I$77),2)</f>
        <v>0</v>
      </c>
      <c r="K77" s="20"/>
      <c r="Q77" s="6"/>
      <c r="R77" s="6"/>
    </row>
    <row r="78" spans="2:18" x14ac:dyDescent="0.25">
      <c r="B78" s="243"/>
      <c r="C78" s="328" t="s">
        <v>85</v>
      </c>
      <c r="D78" s="283"/>
      <c r="E78" s="283"/>
      <c r="F78" s="283"/>
      <c r="G78" s="283"/>
      <c r="H78" s="284"/>
      <c r="I78" s="327"/>
      <c r="J78" s="252"/>
      <c r="K78" s="20"/>
      <c r="Q78" s="6"/>
      <c r="R78" s="6"/>
    </row>
    <row r="79" spans="2:18" ht="12.75" customHeight="1" x14ac:dyDescent="0.25">
      <c r="B79" s="242" t="s">
        <v>9</v>
      </c>
      <c r="C79" s="302" t="s">
        <v>86</v>
      </c>
      <c r="D79" s="303"/>
      <c r="E79" s="303"/>
      <c r="F79" s="303"/>
      <c r="G79" s="303"/>
      <c r="H79" s="304"/>
      <c r="I79" s="314" t="e">
        <f>+$J$79/$J$32</f>
        <v>#DIV/0!</v>
      </c>
      <c r="J79" s="251">
        <f>ROUND($J$77*8%,2)</f>
        <v>0</v>
      </c>
      <c r="Q79" s="6"/>
      <c r="R79" s="6"/>
    </row>
    <row r="80" spans="2:18" x14ac:dyDescent="0.25">
      <c r="B80" s="243"/>
      <c r="C80" s="315" t="s">
        <v>87</v>
      </c>
      <c r="D80" s="316"/>
      <c r="E80" s="316"/>
      <c r="F80" s="316"/>
      <c r="G80" s="316"/>
      <c r="H80" s="317"/>
      <c r="I80" s="281"/>
      <c r="J80" s="252"/>
      <c r="Q80" s="6"/>
      <c r="R80" s="6"/>
    </row>
    <row r="81" spans="2:18" ht="12.75" customHeight="1" x14ac:dyDescent="0.25">
      <c r="B81" s="242" t="s">
        <v>11</v>
      </c>
      <c r="C81" s="318" t="s">
        <v>88</v>
      </c>
      <c r="D81" s="318"/>
      <c r="E81" s="318"/>
      <c r="F81" s="318"/>
      <c r="G81" s="318"/>
      <c r="H81" s="318"/>
      <c r="I81" s="319">
        <f xml:space="preserve"> ((7 / 30) / 12)</f>
        <v>1.9444444444444445E-2</v>
      </c>
      <c r="J81" s="251">
        <f>ROUND((($J$32/30)*7)/12,2)</f>
        <v>0</v>
      </c>
      <c r="K81" s="20"/>
      <c r="Q81" s="6"/>
      <c r="R81" s="6"/>
    </row>
    <row r="82" spans="2:18" ht="12.75" customHeight="1" x14ac:dyDescent="0.25">
      <c r="B82" s="243"/>
      <c r="C82" s="321" t="s">
        <v>89</v>
      </c>
      <c r="D82" s="321"/>
      <c r="E82" s="321"/>
      <c r="F82" s="321"/>
      <c r="G82" s="321"/>
      <c r="H82" s="321"/>
      <c r="I82" s="320"/>
      <c r="J82" s="252"/>
      <c r="K82" s="115"/>
      <c r="L82" s="116"/>
      <c r="M82" s="19"/>
      <c r="N82" s="19"/>
      <c r="O82" s="19"/>
      <c r="Q82" s="6"/>
      <c r="R82" s="6"/>
    </row>
    <row r="83" spans="2:18" ht="12.75" customHeight="1" x14ac:dyDescent="0.25">
      <c r="B83" s="242" t="s">
        <v>13</v>
      </c>
      <c r="C83" s="302" t="s">
        <v>90</v>
      </c>
      <c r="D83" s="303"/>
      <c r="E83" s="303"/>
      <c r="F83" s="303"/>
      <c r="G83" s="303"/>
      <c r="H83" s="304"/>
      <c r="I83" s="280" t="e">
        <f>$J$83/$J$32</f>
        <v>#DIV/0!</v>
      </c>
      <c r="J83" s="251">
        <f>ROUND($J$81*$I$55,2)</f>
        <v>0</v>
      </c>
      <c r="K83" s="117"/>
      <c r="L83" s="118"/>
      <c r="O83" s="19"/>
      <c r="Q83" s="6"/>
      <c r="R83" s="6"/>
    </row>
    <row r="84" spans="2:18" x14ac:dyDescent="0.25">
      <c r="B84" s="243"/>
      <c r="C84" s="305" t="s">
        <v>91</v>
      </c>
      <c r="D84" s="306"/>
      <c r="E84" s="306"/>
      <c r="F84" s="306"/>
      <c r="G84" s="306"/>
      <c r="H84" s="307"/>
      <c r="I84" s="281"/>
      <c r="J84" s="252"/>
      <c r="K84" s="117"/>
      <c r="L84" s="119"/>
      <c r="Q84" s="6"/>
      <c r="R84" s="6"/>
    </row>
    <row r="85" spans="2:18" ht="12.75" customHeight="1" x14ac:dyDescent="0.25">
      <c r="B85" s="242" t="s">
        <v>15</v>
      </c>
      <c r="C85" s="308" t="s">
        <v>92</v>
      </c>
      <c r="D85" s="309"/>
      <c r="E85" s="309"/>
      <c r="F85" s="309"/>
      <c r="G85" s="309"/>
      <c r="H85" s="310"/>
      <c r="I85" s="280">
        <v>0.04</v>
      </c>
      <c r="J85" s="251">
        <f>ROUND((($J$32)*$I$85),2)</f>
        <v>0</v>
      </c>
      <c r="K85" s="117"/>
      <c r="L85" s="118"/>
      <c r="Q85" s="6"/>
      <c r="R85" s="6"/>
    </row>
    <row r="86" spans="2:18" x14ac:dyDescent="0.25">
      <c r="B86" s="243"/>
      <c r="C86" s="311" t="s">
        <v>93</v>
      </c>
      <c r="D86" s="312"/>
      <c r="E86" s="312"/>
      <c r="F86" s="312"/>
      <c r="G86" s="312"/>
      <c r="H86" s="313"/>
      <c r="I86" s="281"/>
      <c r="J86" s="252"/>
      <c r="K86" s="117"/>
      <c r="L86" s="119"/>
      <c r="Q86" s="6"/>
      <c r="R86" s="6"/>
    </row>
    <row r="87" spans="2:18" ht="15" customHeight="1" x14ac:dyDescent="0.25">
      <c r="B87" s="299" t="s">
        <v>94</v>
      </c>
      <c r="C87" s="300"/>
      <c r="D87" s="300"/>
      <c r="E87" s="300"/>
      <c r="F87" s="300"/>
      <c r="G87" s="300"/>
      <c r="H87" s="301"/>
      <c r="I87" s="54" t="e">
        <f>SUM(I77:I86)</f>
        <v>#DIV/0!</v>
      </c>
      <c r="J87" s="55">
        <f>SUM($J$77:$J$86)</f>
        <v>0</v>
      </c>
      <c r="K87" s="21"/>
      <c r="Q87" s="6"/>
      <c r="R87" s="6"/>
    </row>
    <row r="88" spans="2:18" s="165" customFormat="1" ht="11.25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164"/>
    </row>
    <row r="89" spans="2:18" x14ac:dyDescent="0.25">
      <c r="B89" s="269" t="s">
        <v>95</v>
      </c>
      <c r="C89" s="269"/>
      <c r="D89" s="269"/>
      <c r="E89" s="269"/>
      <c r="F89" s="269"/>
      <c r="G89" s="269"/>
      <c r="H89" s="269"/>
      <c r="I89" s="269"/>
      <c r="J89" s="269"/>
      <c r="K89" s="20"/>
      <c r="Q89" s="6"/>
      <c r="R89" s="6"/>
    </row>
    <row r="90" spans="2:18" ht="12.75" customHeight="1" x14ac:dyDescent="0.25">
      <c r="B90" s="174" t="s">
        <v>96</v>
      </c>
      <c r="C90" s="269" t="s">
        <v>97</v>
      </c>
      <c r="D90" s="269"/>
      <c r="E90" s="269"/>
      <c r="F90" s="269"/>
      <c r="G90" s="269"/>
      <c r="H90" s="269"/>
      <c r="I90" s="269"/>
      <c r="J90" s="70" t="s">
        <v>26</v>
      </c>
      <c r="K90" s="22"/>
      <c r="Q90" s="6"/>
      <c r="R90" s="6"/>
    </row>
    <row r="91" spans="2:18" x14ac:dyDescent="0.25">
      <c r="B91" s="242" t="s">
        <v>7</v>
      </c>
      <c r="C91" s="288" t="s">
        <v>98</v>
      </c>
      <c r="D91" s="289"/>
      <c r="E91" s="289"/>
      <c r="F91" s="289"/>
      <c r="G91" s="289"/>
      <c r="H91" s="289"/>
      <c r="I91" s="291"/>
      <c r="J91" s="251">
        <f>ROUND($J$38/12,2)</f>
        <v>0</v>
      </c>
      <c r="K91" s="290"/>
      <c r="L91" s="290"/>
      <c r="M91" s="290"/>
      <c r="N91" s="290"/>
      <c r="O91" s="290"/>
      <c r="P91" s="290"/>
      <c r="Q91" s="6"/>
      <c r="R91" s="6"/>
    </row>
    <row r="92" spans="2:18" x14ac:dyDescent="0.25">
      <c r="B92" s="243"/>
      <c r="C92" s="292" t="s">
        <v>99</v>
      </c>
      <c r="D92" s="293"/>
      <c r="E92" s="293"/>
      <c r="F92" s="293"/>
      <c r="G92" s="293"/>
      <c r="H92" s="293"/>
      <c r="I92" s="294"/>
      <c r="J92" s="252"/>
      <c r="L92" s="164"/>
      <c r="M92" s="164"/>
      <c r="N92" s="164"/>
      <c r="O92" s="164"/>
      <c r="P92" s="23"/>
      <c r="Q92" s="14"/>
      <c r="R92" s="6"/>
    </row>
    <row r="93" spans="2:18" ht="12.75" customHeight="1" x14ac:dyDescent="0.25">
      <c r="B93" s="242" t="s">
        <v>9</v>
      </c>
      <c r="C93" s="288" t="s">
        <v>100</v>
      </c>
      <c r="D93" s="289"/>
      <c r="E93" s="291"/>
      <c r="F93" s="295"/>
      <c r="G93" s="296"/>
      <c r="H93" s="270"/>
      <c r="I93" s="280" t="e">
        <f>+$J$93/$J$32</f>
        <v>#DIV/0!</v>
      </c>
      <c r="J93" s="251">
        <f>ROUND(((($J$32/30)/12)*$H$93),2)</f>
        <v>0</v>
      </c>
      <c r="K93" s="290"/>
      <c r="L93" s="290"/>
      <c r="M93" s="290"/>
      <c r="N93" s="290"/>
      <c r="O93" s="290"/>
      <c r="P93" s="290"/>
      <c r="Q93" s="24"/>
      <c r="R93" s="6"/>
    </row>
    <row r="94" spans="2:18" x14ac:dyDescent="0.25">
      <c r="B94" s="243"/>
      <c r="C94" s="292" t="s">
        <v>101</v>
      </c>
      <c r="D94" s="293"/>
      <c r="E94" s="294"/>
      <c r="F94" s="297"/>
      <c r="G94" s="298"/>
      <c r="H94" s="270"/>
      <c r="I94" s="281"/>
      <c r="J94" s="252"/>
      <c r="L94" s="164"/>
      <c r="M94" s="164"/>
      <c r="N94" s="164"/>
      <c r="O94" s="164"/>
      <c r="P94" s="164"/>
      <c r="Q94" s="6"/>
      <c r="R94" s="6"/>
    </row>
    <row r="95" spans="2:18" x14ac:dyDescent="0.25">
      <c r="B95" s="242" t="s">
        <v>11</v>
      </c>
      <c r="C95" s="288" t="s">
        <v>102</v>
      </c>
      <c r="D95" s="289"/>
      <c r="E95" s="289"/>
      <c r="F95" s="291"/>
      <c r="G95" s="163" t="s">
        <v>103</v>
      </c>
      <c r="H95" s="171"/>
      <c r="I95" s="280"/>
      <c r="J95" s="251">
        <f>ROUND(((($J$32/30)/12)*$H$95*$H$96),2)</f>
        <v>0</v>
      </c>
      <c r="K95" s="290"/>
      <c r="L95" s="290"/>
      <c r="M95" s="290"/>
      <c r="N95" s="290"/>
      <c r="O95" s="290"/>
      <c r="P95" s="290"/>
      <c r="Q95" s="6"/>
      <c r="R95" s="6"/>
    </row>
    <row r="96" spans="2:18" x14ac:dyDescent="0.25">
      <c r="B96" s="243"/>
      <c r="C96" s="292" t="s">
        <v>104</v>
      </c>
      <c r="D96" s="293"/>
      <c r="E96" s="293"/>
      <c r="F96" s="294"/>
      <c r="G96" s="163" t="s">
        <v>105</v>
      </c>
      <c r="H96" s="58"/>
      <c r="I96" s="281"/>
      <c r="J96" s="252"/>
      <c r="L96" s="164"/>
      <c r="M96" s="164"/>
      <c r="N96" s="164"/>
      <c r="O96" s="164"/>
      <c r="P96" s="164"/>
      <c r="Q96" s="6"/>
      <c r="R96" s="6"/>
    </row>
    <row r="97" spans="2:18" x14ac:dyDescent="0.25">
      <c r="B97" s="242" t="s">
        <v>13</v>
      </c>
      <c r="C97" s="288" t="s">
        <v>106</v>
      </c>
      <c r="D97" s="289"/>
      <c r="E97" s="289"/>
      <c r="F97" s="289"/>
      <c r="G97" s="163" t="s">
        <v>103</v>
      </c>
      <c r="H97" s="171"/>
      <c r="I97" s="280" t="e">
        <f>+$J$97/$J$32</f>
        <v>#DIV/0!</v>
      </c>
      <c r="J97" s="251">
        <f>ROUND(((($J$32/30)*$H$97)/12)*$H$98,2)</f>
        <v>0</v>
      </c>
      <c r="K97" s="290"/>
      <c r="L97" s="290"/>
      <c r="M97" s="290"/>
      <c r="N97" s="290"/>
      <c r="O97" s="290"/>
      <c r="P97" s="290"/>
      <c r="Q97" s="6"/>
      <c r="R97" s="6"/>
    </row>
    <row r="98" spans="2:18" x14ac:dyDescent="0.25">
      <c r="B98" s="243"/>
      <c r="C98" s="60" t="s">
        <v>107</v>
      </c>
      <c r="D98" s="57"/>
      <c r="E98" s="57"/>
      <c r="F98" s="57"/>
      <c r="G98" s="163" t="s">
        <v>105</v>
      </c>
      <c r="H98" s="58"/>
      <c r="I98" s="281"/>
      <c r="J98" s="252"/>
      <c r="L98" s="164"/>
      <c r="M98" s="164"/>
      <c r="N98" s="164"/>
      <c r="O98" s="164"/>
      <c r="P98" s="164"/>
      <c r="Q98" s="6"/>
      <c r="R98" s="6"/>
    </row>
    <row r="99" spans="2:18" x14ac:dyDescent="0.25">
      <c r="B99" s="242" t="s">
        <v>15</v>
      </c>
      <c r="C99" s="288" t="s">
        <v>108</v>
      </c>
      <c r="D99" s="289"/>
      <c r="E99" s="289"/>
      <c r="F99" s="291"/>
      <c r="G99" s="163" t="s">
        <v>103</v>
      </c>
      <c r="H99" s="171"/>
      <c r="I99" s="280" t="e">
        <f>+$J$99/$J$32</f>
        <v>#DIV/0!</v>
      </c>
      <c r="J99" s="251">
        <f>ROUND(((($J$32 / 30) * $H$99) /12) * $H$100,2)</f>
        <v>0</v>
      </c>
      <c r="K99" s="290"/>
      <c r="L99" s="290"/>
      <c r="M99" s="290"/>
      <c r="N99" s="290"/>
      <c r="O99" s="290"/>
      <c r="P99" s="290"/>
      <c r="Q99" s="6"/>
      <c r="R99" s="6"/>
    </row>
    <row r="100" spans="2:18" x14ac:dyDescent="0.25">
      <c r="B100" s="243"/>
      <c r="C100" s="59" t="s">
        <v>107</v>
      </c>
      <c r="D100" s="160"/>
      <c r="E100" s="160"/>
      <c r="F100" s="160"/>
      <c r="G100" s="163" t="s">
        <v>105</v>
      </c>
      <c r="H100" s="58"/>
      <c r="I100" s="281"/>
      <c r="J100" s="252"/>
      <c r="L100" s="164"/>
      <c r="M100" s="164"/>
      <c r="N100" s="164"/>
      <c r="O100" s="164"/>
      <c r="P100" s="164"/>
      <c r="Q100" s="6"/>
      <c r="R100" s="6"/>
    </row>
    <row r="101" spans="2:18" ht="14.25" customHeight="1" x14ac:dyDescent="0.25">
      <c r="B101" s="242" t="s">
        <v>16</v>
      </c>
      <c r="C101" s="277" t="s">
        <v>172</v>
      </c>
      <c r="D101" s="278"/>
      <c r="E101" s="278"/>
      <c r="F101" s="278"/>
      <c r="G101" s="278"/>
      <c r="H101" s="279"/>
      <c r="I101" s="280" t="e">
        <f>$J$101/$J$32</f>
        <v>#DIV/0!</v>
      </c>
      <c r="J101" s="251"/>
      <c r="K101" s="20"/>
      <c r="M101" s="6"/>
      <c r="N101" s="6"/>
      <c r="O101" s="6"/>
      <c r="P101" s="6"/>
      <c r="Q101" s="6"/>
      <c r="R101" s="6"/>
    </row>
    <row r="102" spans="2:18" ht="15" customHeight="1" x14ac:dyDescent="0.25">
      <c r="B102" s="243"/>
      <c r="C102" s="282" t="s">
        <v>173</v>
      </c>
      <c r="D102" s="283"/>
      <c r="E102" s="283"/>
      <c r="F102" s="283"/>
      <c r="G102" s="283"/>
      <c r="H102" s="284"/>
      <c r="I102" s="281"/>
      <c r="J102" s="252"/>
      <c r="K102" s="20"/>
      <c r="M102" s="6"/>
      <c r="N102" s="6"/>
      <c r="O102" s="6"/>
      <c r="P102" s="6"/>
      <c r="Q102" s="6"/>
      <c r="R102" s="6"/>
    </row>
    <row r="103" spans="2:18" ht="15" customHeight="1" x14ac:dyDescent="0.25">
      <c r="B103" s="285" t="s">
        <v>46</v>
      </c>
      <c r="C103" s="286"/>
      <c r="D103" s="286"/>
      <c r="E103" s="286"/>
      <c r="F103" s="286"/>
      <c r="G103" s="286"/>
      <c r="H103" s="286"/>
      <c r="I103" s="287"/>
      <c r="J103" s="46">
        <f>ROUND(SUM($J$91:$J$102),2)</f>
        <v>0</v>
      </c>
      <c r="Q103" s="6"/>
      <c r="R103" s="6"/>
    </row>
    <row r="104" spans="2:18" s="165" customFormat="1" ht="11.25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164"/>
    </row>
    <row r="105" spans="2:18" s="2" customFormat="1" ht="15" x14ac:dyDescent="0.25">
      <c r="B105" s="170" t="s">
        <v>109</v>
      </c>
      <c r="C105" s="269" t="s">
        <v>110</v>
      </c>
      <c r="D105" s="269"/>
      <c r="E105" s="269"/>
      <c r="F105" s="269"/>
      <c r="G105" s="269"/>
      <c r="H105" s="269"/>
      <c r="I105" s="269"/>
      <c r="J105" s="70" t="s">
        <v>26</v>
      </c>
      <c r="K105" s="1"/>
      <c r="L105" s="3"/>
    </row>
    <row r="106" spans="2:18" s="2" customFormat="1" ht="15.75" customHeight="1" x14ac:dyDescent="0.25">
      <c r="B106" s="63" t="s">
        <v>7</v>
      </c>
      <c r="C106" s="275" t="s">
        <v>111</v>
      </c>
      <c r="D106" s="275"/>
      <c r="E106" s="275"/>
      <c r="F106" s="275"/>
      <c r="G106" s="275"/>
      <c r="H106" s="275"/>
      <c r="I106" s="61" t="e">
        <f>$J$106/$J$32</f>
        <v>#DIV/0!</v>
      </c>
      <c r="J106" s="64"/>
      <c r="K106" s="1"/>
    </row>
    <row r="107" spans="2:18" s="2" customFormat="1" ht="15" x14ac:dyDescent="0.25">
      <c r="B107" s="276" t="s">
        <v>46</v>
      </c>
      <c r="C107" s="276"/>
      <c r="D107" s="276"/>
      <c r="E107" s="276"/>
      <c r="F107" s="276"/>
      <c r="G107" s="276"/>
      <c r="H107" s="276"/>
      <c r="I107" s="276"/>
      <c r="J107" s="62">
        <f>SUM($J$106:$J$106)</f>
        <v>0</v>
      </c>
      <c r="K107" s="1"/>
    </row>
    <row r="108" spans="2:18" s="165" customFormat="1" ht="11.25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164"/>
    </row>
    <row r="109" spans="2:18" s="165" customFormat="1" x14ac:dyDescent="0.25">
      <c r="B109" s="269" t="s">
        <v>112</v>
      </c>
      <c r="C109" s="269"/>
      <c r="D109" s="269"/>
      <c r="E109" s="269"/>
      <c r="F109" s="269"/>
      <c r="G109" s="269"/>
      <c r="H109" s="269"/>
      <c r="I109" s="269"/>
      <c r="J109" s="269"/>
      <c r="K109" s="164"/>
    </row>
    <row r="110" spans="2:18" s="165" customFormat="1" x14ac:dyDescent="0.25">
      <c r="B110" s="162" t="s">
        <v>96</v>
      </c>
      <c r="C110" s="231" t="s">
        <v>113</v>
      </c>
      <c r="D110" s="231"/>
      <c r="E110" s="231"/>
      <c r="F110" s="231"/>
      <c r="G110" s="231"/>
      <c r="H110" s="231"/>
      <c r="I110" s="231"/>
      <c r="J110" s="50">
        <f>$J$103</f>
        <v>0</v>
      </c>
      <c r="K110" s="164"/>
    </row>
    <row r="111" spans="2:18" s="165" customFormat="1" x14ac:dyDescent="0.25">
      <c r="B111" s="162" t="s">
        <v>109</v>
      </c>
      <c r="C111" s="231" t="s">
        <v>114</v>
      </c>
      <c r="D111" s="231"/>
      <c r="E111" s="231"/>
      <c r="F111" s="231"/>
      <c r="G111" s="231"/>
      <c r="H111" s="231"/>
      <c r="I111" s="231"/>
      <c r="J111" s="50">
        <f>$J$107</f>
        <v>0</v>
      </c>
      <c r="K111" s="164"/>
    </row>
    <row r="112" spans="2:18" s="165" customFormat="1" x14ac:dyDescent="0.25">
      <c r="B112" s="269" t="s">
        <v>115</v>
      </c>
      <c r="C112" s="269"/>
      <c r="D112" s="269"/>
      <c r="E112" s="269"/>
      <c r="F112" s="269"/>
      <c r="G112" s="269"/>
      <c r="H112" s="269"/>
      <c r="I112" s="269"/>
      <c r="J112" s="71">
        <f>SUM($J$110:$J$111)</f>
        <v>0</v>
      </c>
      <c r="K112" s="164"/>
    </row>
    <row r="113" spans="2:19" s="165" customFormat="1" x14ac:dyDescent="0.25">
      <c r="B113" s="270" t="s">
        <v>116</v>
      </c>
      <c r="C113" s="270"/>
      <c r="D113" s="270"/>
      <c r="E113" s="270"/>
      <c r="F113" s="270"/>
      <c r="G113" s="270"/>
      <c r="H113" s="270"/>
      <c r="I113" s="58">
        <f>$I$55</f>
        <v>0.33800000000000002</v>
      </c>
      <c r="J113" s="41">
        <f>ROUND($J$112*$I$113,2)</f>
        <v>0</v>
      </c>
      <c r="K113" s="164"/>
    </row>
    <row r="114" spans="2:19" s="165" customFormat="1" x14ac:dyDescent="0.25">
      <c r="B114" s="271" t="s">
        <v>117</v>
      </c>
      <c r="C114" s="272"/>
      <c r="D114" s="272"/>
      <c r="E114" s="272"/>
      <c r="F114" s="272"/>
      <c r="G114" s="272"/>
      <c r="H114" s="272"/>
      <c r="I114" s="273"/>
      <c r="J114" s="70">
        <f>J112+J113</f>
        <v>0</v>
      </c>
      <c r="K114" s="164"/>
    </row>
    <row r="115" spans="2:19" s="165" customFormat="1" ht="11.25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164"/>
    </row>
    <row r="116" spans="2:19" x14ac:dyDescent="0.25">
      <c r="B116" s="274" t="s">
        <v>118</v>
      </c>
      <c r="C116" s="274"/>
      <c r="D116" s="274"/>
      <c r="E116" s="274"/>
      <c r="F116" s="274"/>
      <c r="G116" s="274"/>
      <c r="H116" s="274"/>
      <c r="I116" s="274"/>
      <c r="J116" s="274"/>
      <c r="K116" s="20"/>
      <c r="Q116" s="6"/>
      <c r="R116" s="6"/>
    </row>
    <row r="117" spans="2:19" ht="12.75" customHeight="1" x14ac:dyDescent="0.25">
      <c r="B117" s="173">
        <v>5</v>
      </c>
      <c r="C117" s="274" t="s">
        <v>119</v>
      </c>
      <c r="D117" s="274"/>
      <c r="E117" s="274"/>
      <c r="F117" s="274"/>
      <c r="G117" s="274"/>
      <c r="H117" s="274"/>
      <c r="I117" s="274"/>
      <c r="J117" s="65" t="s">
        <v>26</v>
      </c>
      <c r="K117" s="22"/>
      <c r="Q117" s="6"/>
      <c r="R117" s="6"/>
    </row>
    <row r="118" spans="2:19" x14ac:dyDescent="0.25">
      <c r="B118" s="103" t="s">
        <v>7</v>
      </c>
      <c r="C118" s="256" t="s">
        <v>120</v>
      </c>
      <c r="D118" s="257"/>
      <c r="E118" s="257"/>
      <c r="F118" s="257"/>
      <c r="G118" s="257"/>
      <c r="H118" s="257"/>
      <c r="I118" s="258"/>
      <c r="J118" s="104">
        <v>0</v>
      </c>
      <c r="L118" s="13"/>
      <c r="M118" s="13"/>
      <c r="N118" s="13"/>
      <c r="O118" s="13"/>
      <c r="P118" s="13"/>
      <c r="Q118" s="6"/>
      <c r="R118" s="14"/>
      <c r="S118" s="14"/>
    </row>
    <row r="119" spans="2:19" x14ac:dyDescent="0.25">
      <c r="B119" s="103" t="s">
        <v>9</v>
      </c>
      <c r="C119" s="256" t="s">
        <v>121</v>
      </c>
      <c r="D119" s="257"/>
      <c r="E119" s="257"/>
      <c r="F119" s="257"/>
      <c r="G119" s="257"/>
      <c r="H119" s="257"/>
      <c r="I119" s="258"/>
      <c r="J119" s="104">
        <v>0</v>
      </c>
      <c r="L119" s="13"/>
      <c r="M119" s="13"/>
      <c r="N119" s="13"/>
      <c r="O119" s="13"/>
      <c r="P119" s="13"/>
      <c r="Q119" s="6"/>
      <c r="R119" s="14"/>
      <c r="S119" s="14"/>
    </row>
    <row r="120" spans="2:19" x14ac:dyDescent="0.25">
      <c r="B120" s="103" t="s">
        <v>11</v>
      </c>
      <c r="C120" s="259" t="s">
        <v>174</v>
      </c>
      <c r="D120" s="260"/>
      <c r="E120" s="260"/>
      <c r="F120" s="260"/>
      <c r="G120" s="260"/>
      <c r="H120" s="260"/>
      <c r="I120" s="261"/>
      <c r="J120" s="104">
        <v>0</v>
      </c>
      <c r="L120" s="13"/>
      <c r="M120" s="13"/>
      <c r="N120" s="13"/>
      <c r="O120" s="13"/>
      <c r="P120" s="13"/>
      <c r="Q120" s="6"/>
      <c r="R120" s="14"/>
      <c r="S120" s="14"/>
    </row>
    <row r="121" spans="2:19" x14ac:dyDescent="0.25">
      <c r="B121" s="103" t="s">
        <v>13</v>
      </c>
      <c r="C121" s="262" t="s">
        <v>34</v>
      </c>
      <c r="D121" s="263"/>
      <c r="E121" s="263"/>
      <c r="F121" s="263"/>
      <c r="G121" s="263"/>
      <c r="H121" s="263"/>
      <c r="I121" s="264"/>
      <c r="J121" s="104">
        <v>0</v>
      </c>
      <c r="L121" s="13"/>
      <c r="M121" s="13"/>
      <c r="N121" s="13"/>
      <c r="O121" s="13"/>
      <c r="P121" s="13"/>
      <c r="Q121" s="6"/>
      <c r="R121" s="14"/>
      <c r="S121" s="14"/>
    </row>
    <row r="122" spans="2:19" x14ac:dyDescent="0.25">
      <c r="B122" s="103"/>
      <c r="C122" s="262"/>
      <c r="D122" s="263"/>
      <c r="E122" s="263"/>
      <c r="F122" s="263"/>
      <c r="G122" s="263"/>
      <c r="H122" s="263"/>
      <c r="I122" s="264"/>
      <c r="J122" s="104">
        <v>0</v>
      </c>
      <c r="N122" s="6"/>
      <c r="O122" s="6"/>
      <c r="P122" s="6"/>
      <c r="Q122" s="6"/>
      <c r="R122" s="6"/>
    </row>
    <row r="123" spans="2:19" x14ac:dyDescent="0.25">
      <c r="B123" s="265" t="s">
        <v>122</v>
      </c>
      <c r="C123" s="266"/>
      <c r="D123" s="266"/>
      <c r="E123" s="266"/>
      <c r="F123" s="266"/>
      <c r="G123" s="266"/>
      <c r="H123" s="266"/>
      <c r="I123" s="267"/>
      <c r="J123" s="66">
        <f>SUM($J$118:$J$122)</f>
        <v>0</v>
      </c>
      <c r="N123" s="6"/>
      <c r="O123" s="6"/>
      <c r="P123" s="6"/>
      <c r="Q123" s="6"/>
      <c r="R123" s="6"/>
    </row>
    <row r="124" spans="2:19" s="165" customFormat="1" ht="11.25" x14ac:dyDescent="0.25">
      <c r="B124" s="268"/>
      <c r="C124" s="268"/>
      <c r="D124" s="268"/>
      <c r="E124" s="268"/>
      <c r="F124" s="268"/>
      <c r="G124" s="268"/>
      <c r="H124" s="268"/>
      <c r="I124" s="268"/>
      <c r="J124" s="268"/>
      <c r="K124" s="164"/>
    </row>
    <row r="125" spans="2:19" x14ac:dyDescent="0.25">
      <c r="B125" s="230" t="s">
        <v>123</v>
      </c>
      <c r="C125" s="230"/>
      <c r="D125" s="230"/>
      <c r="E125" s="230"/>
      <c r="F125" s="230"/>
      <c r="G125" s="230"/>
      <c r="H125" s="230"/>
      <c r="I125" s="230"/>
      <c r="J125" s="230"/>
      <c r="L125" s="26"/>
      <c r="M125" s="26"/>
      <c r="N125" s="26"/>
      <c r="O125" s="26"/>
      <c r="P125" s="26"/>
      <c r="Q125" s="26"/>
      <c r="R125" s="26"/>
    </row>
    <row r="126" spans="2:19" x14ac:dyDescent="0.25">
      <c r="B126" s="176">
        <v>6</v>
      </c>
      <c r="C126" s="232" t="s">
        <v>124</v>
      </c>
      <c r="D126" s="233"/>
      <c r="E126" s="233"/>
      <c r="F126" s="233"/>
      <c r="G126" s="234"/>
      <c r="H126" s="176" t="s">
        <v>125</v>
      </c>
      <c r="I126" s="176" t="s">
        <v>39</v>
      </c>
      <c r="J126" s="56" t="s">
        <v>26</v>
      </c>
      <c r="K126" s="27"/>
      <c r="L126" s="27"/>
      <c r="M126" s="27"/>
      <c r="N126" s="27"/>
      <c r="O126" s="27"/>
      <c r="P126" s="27"/>
      <c r="Q126" s="27"/>
      <c r="R126" s="6"/>
    </row>
    <row r="127" spans="2:19" x14ac:dyDescent="0.25">
      <c r="B127" s="242" t="s">
        <v>7</v>
      </c>
      <c r="C127" s="244" t="s">
        <v>126</v>
      </c>
      <c r="D127" s="245"/>
      <c r="E127" s="245"/>
      <c r="F127" s="245"/>
      <c r="G127" s="246"/>
      <c r="H127" s="247">
        <f>SUM($J$123,$J$114,$J$87,$J$73,$J$32)</f>
        <v>0</v>
      </c>
      <c r="I127" s="249"/>
      <c r="J127" s="251">
        <f>ROUND($H$127*$I$127,2)</f>
        <v>0</v>
      </c>
      <c r="K127" s="28"/>
      <c r="L127" s="28"/>
      <c r="M127" s="28"/>
      <c r="N127" s="28"/>
      <c r="O127" s="28"/>
      <c r="P127" s="28"/>
      <c r="Q127" s="28"/>
      <c r="R127" s="6"/>
    </row>
    <row r="128" spans="2:19" ht="12.75" customHeight="1" x14ac:dyDescent="0.25">
      <c r="B128" s="243"/>
      <c r="C128" s="253" t="s">
        <v>127</v>
      </c>
      <c r="D128" s="254"/>
      <c r="E128" s="254"/>
      <c r="F128" s="254"/>
      <c r="G128" s="255"/>
      <c r="H128" s="248"/>
      <c r="I128" s="250"/>
      <c r="J128" s="252"/>
      <c r="K128" s="28"/>
      <c r="L128" s="28"/>
      <c r="M128" s="28"/>
      <c r="N128" s="28"/>
      <c r="O128" s="28"/>
      <c r="P128" s="28"/>
      <c r="Q128" s="28"/>
      <c r="R128" s="6"/>
    </row>
    <row r="129" spans="2:18" ht="12.75" customHeight="1" x14ac:dyDescent="0.25">
      <c r="B129" s="242" t="s">
        <v>9</v>
      </c>
      <c r="C129" s="244" t="s">
        <v>128</v>
      </c>
      <c r="D129" s="245"/>
      <c r="E129" s="245"/>
      <c r="F129" s="245"/>
      <c r="G129" s="246"/>
      <c r="H129" s="247">
        <f>SUM($J$123,$J$114,$J$87,$J$73,$J$32)+$J$127</f>
        <v>0</v>
      </c>
      <c r="I129" s="249"/>
      <c r="J129" s="251">
        <f>ROUND($H$129*$I$129,2)</f>
        <v>0</v>
      </c>
      <c r="K129" s="120"/>
      <c r="L129" s="28"/>
      <c r="M129" s="28"/>
      <c r="N129" s="28"/>
      <c r="O129" s="28"/>
      <c r="P129" s="28"/>
      <c r="Q129" s="28"/>
      <c r="R129" s="6"/>
    </row>
    <row r="130" spans="2:18" ht="12.75" customHeight="1" x14ac:dyDescent="0.25">
      <c r="B130" s="243"/>
      <c r="C130" s="253" t="s">
        <v>129</v>
      </c>
      <c r="D130" s="254"/>
      <c r="E130" s="254"/>
      <c r="F130" s="254"/>
      <c r="G130" s="255"/>
      <c r="H130" s="248"/>
      <c r="I130" s="250"/>
      <c r="J130" s="252"/>
      <c r="K130" s="28"/>
      <c r="L130" s="28"/>
      <c r="M130" s="28"/>
      <c r="N130" s="28"/>
      <c r="O130" s="28"/>
      <c r="P130" s="28"/>
      <c r="Q130" s="28"/>
      <c r="R130" s="6"/>
    </row>
    <row r="131" spans="2:18" ht="12.75" customHeight="1" x14ac:dyDescent="0.25">
      <c r="B131" s="235" t="s">
        <v>130</v>
      </c>
      <c r="C131" s="236"/>
      <c r="D131" s="236"/>
      <c r="E131" s="236"/>
      <c r="F131" s="236"/>
      <c r="G131" s="236"/>
      <c r="H131" s="236"/>
      <c r="I131" s="237"/>
      <c r="J131" s="72">
        <f>$H$129+$J$129</f>
        <v>0</v>
      </c>
      <c r="K131" s="28"/>
      <c r="L131" s="28"/>
      <c r="M131" s="28"/>
      <c r="N131" s="28"/>
      <c r="O131" s="28"/>
      <c r="P131" s="28"/>
      <c r="Q131" s="28"/>
      <c r="R131" s="6"/>
    </row>
    <row r="132" spans="2:18" ht="12.75" customHeight="1" x14ac:dyDescent="0.25">
      <c r="B132" s="235" t="s">
        <v>131</v>
      </c>
      <c r="C132" s="236"/>
      <c r="D132" s="236"/>
      <c r="E132" s="236"/>
      <c r="F132" s="236"/>
      <c r="G132" s="236"/>
      <c r="H132" s="236"/>
      <c r="I132" s="237"/>
      <c r="J132" s="72">
        <f>$J$131/(1-$I$139)</f>
        <v>0</v>
      </c>
      <c r="K132" s="28"/>
      <c r="L132" s="28"/>
      <c r="M132" s="28"/>
      <c r="N132" s="28"/>
      <c r="O132" s="28"/>
      <c r="P132" s="28"/>
      <c r="Q132" s="6"/>
      <c r="R132" s="6"/>
    </row>
    <row r="133" spans="2:18" ht="12.75" customHeight="1" x14ac:dyDescent="0.25">
      <c r="B133" s="91" t="s">
        <v>132</v>
      </c>
      <c r="C133" s="221" t="s">
        <v>133</v>
      </c>
      <c r="D133" s="221"/>
      <c r="E133" s="221"/>
      <c r="F133" s="221"/>
      <c r="G133" s="221"/>
      <c r="H133" s="221"/>
      <c r="I133" s="180"/>
      <c r="J133" s="8">
        <f>$J$132*$I$133</f>
        <v>0</v>
      </c>
      <c r="K133" s="27"/>
      <c r="L133" s="238" t="str">
        <f>IF($J$14="lucro real",$XEN$1,IF($J$14="lucro presumido"," "," "))</f>
        <v xml:space="preserve"> </v>
      </c>
      <c r="M133" s="238"/>
      <c r="N133" s="238"/>
      <c r="O133" s="238"/>
      <c r="P133" s="238"/>
      <c r="Q133" s="27"/>
      <c r="R133" s="6"/>
    </row>
    <row r="134" spans="2:18" x14ac:dyDescent="0.25">
      <c r="B134" s="91" t="s">
        <v>134</v>
      </c>
      <c r="C134" s="221" t="s">
        <v>135</v>
      </c>
      <c r="D134" s="221"/>
      <c r="E134" s="221"/>
      <c r="F134" s="221"/>
      <c r="G134" s="221"/>
      <c r="H134" s="221"/>
      <c r="I134" s="180"/>
      <c r="J134" s="8">
        <f>ROUND($J$132*$I$134,2)</f>
        <v>0</v>
      </c>
      <c r="K134" s="27"/>
      <c r="L134" s="238"/>
      <c r="M134" s="238"/>
      <c r="N134" s="238"/>
      <c r="O134" s="238"/>
      <c r="P134" s="238"/>
      <c r="Q134" s="27"/>
      <c r="R134" s="6"/>
    </row>
    <row r="135" spans="2:18" x14ac:dyDescent="0.25">
      <c r="B135" s="91" t="s">
        <v>136</v>
      </c>
      <c r="C135" s="239" t="s">
        <v>137</v>
      </c>
      <c r="D135" s="240"/>
      <c r="E135" s="240"/>
      <c r="F135" s="240"/>
      <c r="G135" s="240"/>
      <c r="H135" s="241"/>
      <c r="I135" s="180"/>
      <c r="J135" s="8">
        <f>ROUND($J$132*$I$135,2)</f>
        <v>0</v>
      </c>
      <c r="K135" s="27"/>
      <c r="L135" s="238"/>
      <c r="M135" s="238"/>
      <c r="N135" s="238"/>
      <c r="O135" s="238"/>
      <c r="P135" s="238"/>
      <c r="Q135" s="27"/>
      <c r="R135" s="6"/>
    </row>
    <row r="136" spans="2:18" x14ac:dyDescent="0.25">
      <c r="B136" s="91" t="s">
        <v>13</v>
      </c>
      <c r="C136" s="221" t="s">
        <v>138</v>
      </c>
      <c r="D136" s="221"/>
      <c r="E136" s="221"/>
      <c r="F136" s="221"/>
      <c r="G136" s="221"/>
      <c r="H136" s="221"/>
      <c r="I136" s="180"/>
      <c r="J136" s="8">
        <f>ROUND($J$132*$I$136,2)</f>
        <v>0</v>
      </c>
      <c r="K136" s="27"/>
      <c r="L136" s="238"/>
      <c r="M136" s="238"/>
      <c r="N136" s="238"/>
      <c r="O136" s="238"/>
      <c r="P136" s="238"/>
      <c r="Q136" s="27"/>
      <c r="R136" s="6"/>
    </row>
    <row r="137" spans="2:18" x14ac:dyDescent="0.25">
      <c r="B137" s="91" t="s">
        <v>139</v>
      </c>
      <c r="C137" s="221" t="s">
        <v>140</v>
      </c>
      <c r="D137" s="221"/>
      <c r="E137" s="221"/>
      <c r="F137" s="221"/>
      <c r="G137" s="221"/>
      <c r="H137" s="221"/>
      <c r="I137" s="180"/>
      <c r="J137" s="8">
        <f>ROUND($J$132*$I$137,2)</f>
        <v>0</v>
      </c>
      <c r="K137" s="27"/>
      <c r="L137" s="238"/>
      <c r="M137" s="238"/>
      <c r="N137" s="238"/>
      <c r="O137" s="238"/>
      <c r="P137" s="238"/>
      <c r="Q137" s="27"/>
      <c r="R137" s="6"/>
    </row>
    <row r="138" spans="2:18" x14ac:dyDescent="0.25">
      <c r="B138" s="91" t="s">
        <v>141</v>
      </c>
      <c r="C138" s="221" t="s">
        <v>142</v>
      </c>
      <c r="D138" s="221"/>
      <c r="E138" s="221"/>
      <c r="F138" s="221"/>
      <c r="G138" s="221"/>
      <c r="H138" s="221"/>
      <c r="I138" s="180"/>
      <c r="J138" s="8">
        <f>ROUND($J$132*$I$138,2)</f>
        <v>0</v>
      </c>
      <c r="K138" s="27"/>
      <c r="L138" s="238"/>
      <c r="M138" s="238"/>
      <c r="N138" s="238"/>
      <c r="O138" s="238"/>
      <c r="P138" s="238"/>
      <c r="Q138" s="27"/>
      <c r="R138" s="6"/>
    </row>
    <row r="139" spans="2:18" x14ac:dyDescent="0.25">
      <c r="B139" s="177" t="s">
        <v>16</v>
      </c>
      <c r="C139" s="229" t="s">
        <v>143</v>
      </c>
      <c r="D139" s="229"/>
      <c r="E139" s="229"/>
      <c r="F139" s="229"/>
      <c r="G139" s="229"/>
      <c r="H139" s="229"/>
      <c r="I139" s="25">
        <f>SUM($I$133:$I$138)</f>
        <v>0</v>
      </c>
      <c r="J139" s="12">
        <f>ROUND(SUM($J$133:$J$138),2)</f>
        <v>0</v>
      </c>
      <c r="K139" s="27"/>
      <c r="L139" s="27"/>
      <c r="M139" s="27"/>
      <c r="N139" s="27"/>
      <c r="O139" s="27"/>
      <c r="P139" s="27"/>
      <c r="Q139" s="27"/>
      <c r="R139" s="6"/>
    </row>
    <row r="140" spans="2:18" s="77" customFormat="1" x14ac:dyDescent="0.25">
      <c r="B140" s="73"/>
      <c r="C140" s="73"/>
      <c r="D140" s="73"/>
      <c r="E140" s="73"/>
      <c r="F140" s="73"/>
      <c r="G140" s="73"/>
      <c r="H140" s="73"/>
      <c r="I140" s="74"/>
      <c r="J140" s="75"/>
      <c r="K140" s="76"/>
      <c r="L140" s="76"/>
      <c r="M140" s="76"/>
      <c r="N140" s="76"/>
      <c r="O140" s="76"/>
      <c r="P140" s="76"/>
      <c r="Q140" s="76"/>
    </row>
    <row r="141" spans="2:18" s="165" customFormat="1" x14ac:dyDescent="0.25">
      <c r="B141" s="230" t="s">
        <v>144</v>
      </c>
      <c r="C141" s="230"/>
      <c r="D141" s="230"/>
      <c r="E141" s="230"/>
      <c r="F141" s="230"/>
      <c r="G141" s="230"/>
      <c r="H141" s="230"/>
      <c r="I141" s="230"/>
      <c r="J141" s="230"/>
      <c r="K141" s="164"/>
    </row>
    <row r="142" spans="2:18" s="165" customFormat="1" x14ac:dyDescent="0.25">
      <c r="B142" s="162" t="s">
        <v>145</v>
      </c>
      <c r="C142" s="231" t="s">
        <v>126</v>
      </c>
      <c r="D142" s="231"/>
      <c r="E142" s="231"/>
      <c r="F142" s="231"/>
      <c r="G142" s="231"/>
      <c r="H142" s="231"/>
      <c r="I142" s="231"/>
      <c r="J142" s="50">
        <f>$J$127</f>
        <v>0</v>
      </c>
      <c r="K142" s="164"/>
    </row>
    <row r="143" spans="2:18" s="165" customFormat="1" x14ac:dyDescent="0.25">
      <c r="B143" s="162" t="s">
        <v>146</v>
      </c>
      <c r="C143" s="231" t="s">
        <v>128</v>
      </c>
      <c r="D143" s="231"/>
      <c r="E143" s="231"/>
      <c r="F143" s="231"/>
      <c r="G143" s="231"/>
      <c r="H143" s="231"/>
      <c r="I143" s="231"/>
      <c r="J143" s="50">
        <f>$J$129</f>
        <v>0</v>
      </c>
      <c r="K143" s="164"/>
    </row>
    <row r="144" spans="2:18" s="165" customFormat="1" x14ac:dyDescent="0.25">
      <c r="B144" s="162" t="s">
        <v>147</v>
      </c>
      <c r="C144" s="231" t="s">
        <v>148</v>
      </c>
      <c r="D144" s="231"/>
      <c r="E144" s="231"/>
      <c r="F144" s="231"/>
      <c r="G144" s="231"/>
      <c r="H144" s="231"/>
      <c r="I144" s="231"/>
      <c r="J144" s="50">
        <f>$J$139</f>
        <v>0</v>
      </c>
      <c r="K144" s="164"/>
    </row>
    <row r="145" spans="2:18" s="165" customFormat="1" x14ac:dyDescent="0.25">
      <c r="B145" s="232" t="s">
        <v>149</v>
      </c>
      <c r="C145" s="233"/>
      <c r="D145" s="233"/>
      <c r="E145" s="233"/>
      <c r="F145" s="233"/>
      <c r="G145" s="233"/>
      <c r="H145" s="233"/>
      <c r="I145" s="234"/>
      <c r="J145" s="56">
        <f>ROUND(SUM($J$142:$J$144),2)</f>
        <v>0</v>
      </c>
      <c r="K145" s="164"/>
    </row>
    <row r="146" spans="2:18" s="77" customFormat="1" x14ac:dyDescent="0.25">
      <c r="B146" s="73"/>
      <c r="C146" s="73"/>
      <c r="D146" s="73"/>
      <c r="E146" s="73"/>
      <c r="F146" s="73"/>
      <c r="G146" s="73"/>
      <c r="H146" s="73"/>
      <c r="I146" s="74"/>
      <c r="J146" s="75"/>
      <c r="K146" s="76"/>
      <c r="L146" s="76"/>
      <c r="M146" s="76"/>
      <c r="N146" s="76"/>
      <c r="O146" s="76"/>
      <c r="P146" s="76"/>
      <c r="Q146" s="76"/>
    </row>
    <row r="147" spans="2:18" x14ac:dyDescent="0.25">
      <c r="B147" s="224" t="s">
        <v>150</v>
      </c>
      <c r="C147" s="224"/>
      <c r="D147" s="224"/>
      <c r="E147" s="224"/>
      <c r="F147" s="224"/>
      <c r="G147" s="224"/>
      <c r="H147" s="224"/>
      <c r="I147" s="224"/>
      <c r="J147" s="224"/>
      <c r="L147" s="26"/>
      <c r="M147" s="6"/>
      <c r="N147" s="6"/>
      <c r="O147" s="6"/>
      <c r="P147" s="6"/>
      <c r="Q147" s="6"/>
      <c r="R147" s="6"/>
    </row>
    <row r="148" spans="2:18" ht="12.75" customHeight="1" x14ac:dyDescent="0.25">
      <c r="B148" s="162"/>
      <c r="C148" s="225" t="s">
        <v>151</v>
      </c>
      <c r="D148" s="226"/>
      <c r="E148" s="226"/>
      <c r="F148" s="226"/>
      <c r="G148" s="226"/>
      <c r="H148" s="226"/>
      <c r="I148" s="227"/>
      <c r="J148" s="50" t="s">
        <v>26</v>
      </c>
      <c r="M148" s="6"/>
      <c r="N148" s="6"/>
      <c r="O148" s="6"/>
      <c r="P148" s="6"/>
      <c r="Q148" s="6"/>
      <c r="R148" s="6"/>
    </row>
    <row r="149" spans="2:18" ht="12.75" customHeight="1" x14ac:dyDescent="0.25">
      <c r="B149" s="92" t="s">
        <v>7</v>
      </c>
      <c r="C149" s="228" t="s">
        <v>24</v>
      </c>
      <c r="D149" s="228"/>
      <c r="E149" s="228"/>
      <c r="F149" s="228"/>
      <c r="G149" s="228"/>
      <c r="H149" s="228"/>
      <c r="I149" s="228"/>
      <c r="J149" s="29">
        <f>$J$32</f>
        <v>0</v>
      </c>
      <c r="M149" s="6"/>
      <c r="N149" s="6"/>
      <c r="O149" s="6"/>
      <c r="P149" s="6"/>
      <c r="Q149" s="6"/>
      <c r="R149" s="6"/>
    </row>
    <row r="150" spans="2:18" x14ac:dyDescent="0.25">
      <c r="B150" s="93" t="s">
        <v>9</v>
      </c>
      <c r="C150" s="221" t="s">
        <v>36</v>
      </c>
      <c r="D150" s="221"/>
      <c r="E150" s="221"/>
      <c r="F150" s="221"/>
      <c r="G150" s="221"/>
      <c r="H150" s="221"/>
      <c r="I150" s="221"/>
      <c r="J150" s="29">
        <f>$J$73</f>
        <v>0</v>
      </c>
      <c r="M150" s="6"/>
      <c r="N150" s="6"/>
      <c r="O150" s="6"/>
      <c r="P150" s="6"/>
      <c r="Q150" s="6"/>
      <c r="R150" s="6"/>
    </row>
    <row r="151" spans="2:18" x14ac:dyDescent="0.25">
      <c r="B151" s="94" t="s">
        <v>11</v>
      </c>
      <c r="C151" s="221" t="s">
        <v>81</v>
      </c>
      <c r="D151" s="221"/>
      <c r="E151" s="221"/>
      <c r="F151" s="221"/>
      <c r="G151" s="221"/>
      <c r="H151" s="221"/>
      <c r="I151" s="221"/>
      <c r="J151" s="29">
        <f>$J$87</f>
        <v>0</v>
      </c>
      <c r="M151" s="6"/>
      <c r="N151" s="6"/>
      <c r="O151" s="6"/>
      <c r="P151" s="6"/>
      <c r="Q151" s="6"/>
      <c r="R151" s="6"/>
    </row>
    <row r="152" spans="2:18" x14ac:dyDescent="0.25">
      <c r="B152" s="95" t="s">
        <v>13</v>
      </c>
      <c r="C152" s="221" t="s">
        <v>95</v>
      </c>
      <c r="D152" s="221"/>
      <c r="E152" s="221"/>
      <c r="F152" s="221"/>
      <c r="G152" s="221"/>
      <c r="H152" s="221"/>
      <c r="I152" s="221"/>
      <c r="J152" s="29">
        <f>$J$114</f>
        <v>0</v>
      </c>
      <c r="M152" s="6"/>
      <c r="N152" s="6"/>
      <c r="O152" s="6"/>
      <c r="P152" s="6"/>
      <c r="Q152" s="6"/>
      <c r="R152" s="6"/>
    </row>
    <row r="153" spans="2:18" x14ac:dyDescent="0.25">
      <c r="B153" s="96" t="s">
        <v>15</v>
      </c>
      <c r="C153" s="221" t="s">
        <v>118</v>
      </c>
      <c r="D153" s="221"/>
      <c r="E153" s="221"/>
      <c r="F153" s="221"/>
      <c r="G153" s="221"/>
      <c r="H153" s="221"/>
      <c r="I153" s="221"/>
      <c r="J153" s="29">
        <f>J$123</f>
        <v>0</v>
      </c>
      <c r="M153" s="6"/>
      <c r="N153" s="6"/>
      <c r="O153" s="6"/>
      <c r="P153" s="6"/>
      <c r="Q153" s="6"/>
      <c r="R153" s="6"/>
    </row>
    <row r="154" spans="2:18" x14ac:dyDescent="0.25">
      <c r="B154" s="7"/>
      <c r="C154" s="222" t="s">
        <v>152</v>
      </c>
      <c r="D154" s="222"/>
      <c r="E154" s="222"/>
      <c r="F154" s="222"/>
      <c r="G154" s="222"/>
      <c r="H154" s="222"/>
      <c r="I154" s="222"/>
      <c r="J154" s="30">
        <f>SUM($J$149:$J$153)</f>
        <v>0</v>
      </c>
      <c r="M154" s="6"/>
      <c r="N154" s="6"/>
      <c r="O154" s="6"/>
      <c r="P154" s="6"/>
      <c r="Q154" s="6"/>
      <c r="R154" s="6"/>
    </row>
    <row r="155" spans="2:18" x14ac:dyDescent="0.25">
      <c r="B155" s="97" t="s">
        <v>16</v>
      </c>
      <c r="C155" s="221" t="s">
        <v>123</v>
      </c>
      <c r="D155" s="221"/>
      <c r="E155" s="221"/>
      <c r="F155" s="221"/>
      <c r="G155" s="221"/>
      <c r="H155" s="221"/>
      <c r="I155" s="221"/>
      <c r="J155" s="29">
        <f>$J$145</f>
        <v>0</v>
      </c>
      <c r="M155" s="6"/>
      <c r="N155" s="6"/>
      <c r="O155" s="6"/>
      <c r="P155" s="6"/>
      <c r="Q155" s="6"/>
      <c r="R155" s="6"/>
    </row>
    <row r="156" spans="2:18" x14ac:dyDescent="0.25">
      <c r="B156" s="34"/>
      <c r="C156" s="172"/>
      <c r="D156" s="172"/>
      <c r="E156" s="172"/>
      <c r="F156" s="172"/>
      <c r="G156" s="172"/>
      <c r="H156" s="172"/>
      <c r="I156" s="172"/>
      <c r="J156" s="35"/>
      <c r="M156" s="6"/>
      <c r="N156" s="6"/>
      <c r="O156" s="6"/>
      <c r="P156" s="6"/>
      <c r="Q156" s="6"/>
      <c r="R156" s="6"/>
    </row>
    <row r="157" spans="2:18" x14ac:dyDescent="0.25">
      <c r="B157" s="178"/>
      <c r="C157" s="223" t="s">
        <v>153</v>
      </c>
      <c r="D157" s="223"/>
      <c r="E157" s="223"/>
      <c r="F157" s="223"/>
      <c r="G157" s="223"/>
      <c r="H157" s="223"/>
      <c r="I157" s="223"/>
      <c r="J157" s="82">
        <f>SUM($J$154:$J$155)</f>
        <v>0</v>
      </c>
      <c r="K157" s="105"/>
      <c r="L157" s="106"/>
      <c r="M157" s="6"/>
      <c r="N157" s="6"/>
      <c r="O157" s="6"/>
      <c r="P157" s="6"/>
      <c r="Q157" s="6"/>
      <c r="R157" s="6"/>
    </row>
    <row r="158" spans="2:18" x14ac:dyDescent="0.25">
      <c r="B158" s="178"/>
      <c r="C158" s="211" t="s">
        <v>154</v>
      </c>
      <c r="D158" s="212"/>
      <c r="E158" s="212"/>
      <c r="F158" s="212"/>
      <c r="G158" s="212"/>
      <c r="H158" s="212"/>
      <c r="I158" s="213"/>
      <c r="J158" s="83">
        <v>1</v>
      </c>
      <c r="K158" s="165"/>
      <c r="L158" s="106"/>
      <c r="M158" s="6"/>
      <c r="N158" s="6"/>
      <c r="O158" s="6"/>
      <c r="P158" s="6"/>
      <c r="Q158" s="6"/>
      <c r="R158" s="6"/>
    </row>
    <row r="159" spans="2:18" x14ac:dyDescent="0.25">
      <c r="B159" s="178"/>
      <c r="C159" s="211" t="s">
        <v>155</v>
      </c>
      <c r="D159" s="212"/>
      <c r="E159" s="212"/>
      <c r="F159" s="212"/>
      <c r="G159" s="212"/>
      <c r="H159" s="212"/>
      <c r="I159" s="213"/>
      <c r="J159" s="110">
        <f>$J$158*$J$157</f>
        <v>0</v>
      </c>
      <c r="K159" s="165"/>
      <c r="M159" s="6"/>
      <c r="N159" s="6"/>
      <c r="O159" s="6"/>
      <c r="P159" s="6"/>
      <c r="Q159" s="6"/>
      <c r="R159" s="6"/>
    </row>
    <row r="160" spans="2:18" x14ac:dyDescent="0.25">
      <c r="B160" s="178"/>
      <c r="C160" s="211" t="s">
        <v>156</v>
      </c>
      <c r="D160" s="212"/>
      <c r="E160" s="212"/>
      <c r="F160" s="212"/>
      <c r="G160" s="212"/>
      <c r="H160" s="212"/>
      <c r="I160" s="213"/>
      <c r="J160" s="83">
        <v>1</v>
      </c>
      <c r="K160" s="165"/>
      <c r="M160" s="6"/>
      <c r="N160" s="6"/>
      <c r="O160" s="6"/>
      <c r="P160" s="6"/>
      <c r="Q160" s="6"/>
      <c r="R160" s="6"/>
    </row>
    <row r="161" spans="2:18" x14ac:dyDescent="0.25">
      <c r="B161" s="178"/>
      <c r="C161" s="211" t="str">
        <f>_xlfn.CONCAT("Custo Total Mensal com Mão-de-Obra para ",$I$20)</f>
        <v>Custo Total Mensal com Mão-de-Obra para Analista de Dados (Pleno)</v>
      </c>
      <c r="D161" s="212"/>
      <c r="E161" s="212"/>
      <c r="F161" s="212"/>
      <c r="G161" s="212"/>
      <c r="H161" s="212"/>
      <c r="I161" s="213"/>
      <c r="J161" s="82">
        <f>$J$159*$J$160</f>
        <v>0</v>
      </c>
      <c r="K161" s="165"/>
      <c r="M161" s="6"/>
      <c r="N161" s="6"/>
      <c r="O161" s="6"/>
      <c r="P161" s="6"/>
      <c r="Q161" s="6"/>
      <c r="R161" s="6"/>
    </row>
    <row r="162" spans="2:18" x14ac:dyDescent="0.25">
      <c r="B162" s="33"/>
      <c r="C162" s="33"/>
      <c r="D162" s="33"/>
      <c r="E162" s="33"/>
      <c r="F162" s="33"/>
      <c r="G162" s="33"/>
      <c r="H162" s="33"/>
      <c r="I162" s="33"/>
      <c r="J162" s="81"/>
      <c r="K162" s="165"/>
      <c r="M162" s="6"/>
      <c r="N162" s="6"/>
      <c r="O162" s="6"/>
      <c r="P162" s="6"/>
      <c r="Q162" s="6"/>
      <c r="R162" s="6"/>
    </row>
    <row r="163" spans="2:18" ht="15.75" x14ac:dyDescent="0.25">
      <c r="B163" s="214"/>
      <c r="C163" s="214"/>
      <c r="D163" s="214"/>
      <c r="E163" s="214"/>
      <c r="F163" s="214"/>
      <c r="G163" s="21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2:18" ht="24.75" customHeight="1" x14ac:dyDescent="0.25">
      <c r="B164" s="215" t="s">
        <v>157</v>
      </c>
      <c r="C164" s="216"/>
      <c r="D164" s="216"/>
      <c r="E164" s="216"/>
      <c r="F164" s="216"/>
      <c r="G164" s="217"/>
      <c r="H164" s="218">
        <f>$J$161*12</f>
        <v>0</v>
      </c>
      <c r="I164" s="219"/>
      <c r="J164" s="220"/>
      <c r="K164" s="6"/>
      <c r="L164" s="6"/>
      <c r="M164" s="6"/>
      <c r="N164" s="6"/>
      <c r="O164" s="6"/>
      <c r="P164" s="6"/>
      <c r="Q164" s="6"/>
      <c r="R164" s="6"/>
    </row>
    <row r="165" spans="2:18" ht="24.75" customHeight="1" x14ac:dyDescent="0.25">
      <c r="B165" s="215" t="s">
        <v>158</v>
      </c>
      <c r="C165" s="216"/>
      <c r="D165" s="216"/>
      <c r="E165" s="216"/>
      <c r="F165" s="216"/>
      <c r="G165" s="217"/>
      <c r="H165" s="218">
        <f>$J$161*$J$12</f>
        <v>0</v>
      </c>
      <c r="I165" s="219"/>
      <c r="J165" s="220"/>
      <c r="K165" s="6"/>
      <c r="L165" s="6"/>
      <c r="M165" s="6"/>
      <c r="N165" s="6"/>
      <c r="O165" s="6"/>
      <c r="P165" s="6"/>
      <c r="Q165" s="6"/>
      <c r="R165" s="6"/>
    </row>
    <row r="166" spans="2:18" x14ac:dyDescent="0.25">
      <c r="B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2:18" x14ac:dyDescent="0.25">
      <c r="B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2:18" x14ac:dyDescent="0.25">
      <c r="B168" s="6"/>
      <c r="F168" s="6"/>
      <c r="G168" s="6"/>
      <c r="H168" s="6"/>
      <c r="I168" s="6"/>
      <c r="J168" s="6"/>
    </row>
  </sheetData>
  <mergeCells count="230">
    <mergeCell ref="B2:J2"/>
    <mergeCell ref="B3:C3"/>
    <mergeCell ref="D3:J3"/>
    <mergeCell ref="B4:C4"/>
    <mergeCell ref="D4:J4"/>
    <mergeCell ref="B5:C5"/>
    <mergeCell ref="D5:J5"/>
    <mergeCell ref="C12:I12"/>
    <mergeCell ref="C13:I13"/>
    <mergeCell ref="C14:I14"/>
    <mergeCell ref="B15:J15"/>
    <mergeCell ref="B16:J16"/>
    <mergeCell ref="B17:J17"/>
    <mergeCell ref="B6:C6"/>
    <mergeCell ref="D6:J6"/>
    <mergeCell ref="B8:J8"/>
    <mergeCell ref="C9:I9"/>
    <mergeCell ref="C10:I10"/>
    <mergeCell ref="C11:I11"/>
    <mergeCell ref="C21:H21"/>
    <mergeCell ref="I21:J21"/>
    <mergeCell ref="B23:J23"/>
    <mergeCell ref="C24:I24"/>
    <mergeCell ref="C25:D25"/>
    <mergeCell ref="C26:D26"/>
    <mergeCell ref="C18:H18"/>
    <mergeCell ref="I18:J18"/>
    <mergeCell ref="C19:H19"/>
    <mergeCell ref="I19:J19"/>
    <mergeCell ref="C20:F20"/>
    <mergeCell ref="I20:J20"/>
    <mergeCell ref="B34:J34"/>
    <mergeCell ref="C35:H35"/>
    <mergeCell ref="B36:B37"/>
    <mergeCell ref="C36:H36"/>
    <mergeCell ref="I36:I37"/>
    <mergeCell ref="J36:J37"/>
    <mergeCell ref="C37:H37"/>
    <mergeCell ref="C27:D27"/>
    <mergeCell ref="C28:D28"/>
    <mergeCell ref="C29:D29"/>
    <mergeCell ref="C30:E30"/>
    <mergeCell ref="C31:D31"/>
    <mergeCell ref="B32:I32"/>
    <mergeCell ref="B41:H41"/>
    <mergeCell ref="B42:I42"/>
    <mergeCell ref="C44:H44"/>
    <mergeCell ref="C45:H45"/>
    <mergeCell ref="K45:L45"/>
    <mergeCell ref="C46:H46"/>
    <mergeCell ref="K46:L46"/>
    <mergeCell ref="B38:B39"/>
    <mergeCell ref="C38:H38"/>
    <mergeCell ref="I38:I39"/>
    <mergeCell ref="J38:J39"/>
    <mergeCell ref="C39:H39"/>
    <mergeCell ref="B40:I40"/>
    <mergeCell ref="C50:H50"/>
    <mergeCell ref="K50:L50"/>
    <mergeCell ref="C51:H51"/>
    <mergeCell ref="K51:L51"/>
    <mergeCell ref="C52:H52"/>
    <mergeCell ref="K52:L52"/>
    <mergeCell ref="B47:B48"/>
    <mergeCell ref="C47:F48"/>
    <mergeCell ref="I47:I48"/>
    <mergeCell ref="J47:J48"/>
    <mergeCell ref="K47:L48"/>
    <mergeCell ref="C49:H49"/>
    <mergeCell ref="K49:L49"/>
    <mergeCell ref="B58:B59"/>
    <mergeCell ref="C58:E58"/>
    <mergeCell ref="J58:J59"/>
    <mergeCell ref="K58:P59"/>
    <mergeCell ref="C59:E59"/>
    <mergeCell ref="B60:B61"/>
    <mergeCell ref="J60:J61"/>
    <mergeCell ref="K60:P61"/>
    <mergeCell ref="C53:H53"/>
    <mergeCell ref="K53:L53"/>
    <mergeCell ref="C54:H54"/>
    <mergeCell ref="K54:L54"/>
    <mergeCell ref="C55:H55"/>
    <mergeCell ref="C57:I57"/>
    <mergeCell ref="C65:I65"/>
    <mergeCell ref="K65:P65"/>
    <mergeCell ref="C67:I67"/>
    <mergeCell ref="B68:J68"/>
    <mergeCell ref="B69:J69"/>
    <mergeCell ref="C70:I70"/>
    <mergeCell ref="C62:I62"/>
    <mergeCell ref="K62:P62"/>
    <mergeCell ref="C63:I63"/>
    <mergeCell ref="K63:P63"/>
    <mergeCell ref="C64:I64"/>
    <mergeCell ref="K64:P64"/>
    <mergeCell ref="C71:I71"/>
    <mergeCell ref="C72:I72"/>
    <mergeCell ref="B73:I73"/>
    <mergeCell ref="B75:J75"/>
    <mergeCell ref="C76:I76"/>
    <mergeCell ref="B77:B78"/>
    <mergeCell ref="C77:H77"/>
    <mergeCell ref="I77:I78"/>
    <mergeCell ref="J77:J78"/>
    <mergeCell ref="C78:H78"/>
    <mergeCell ref="B79:B80"/>
    <mergeCell ref="C79:H79"/>
    <mergeCell ref="I79:I80"/>
    <mergeCell ref="J79:J80"/>
    <mergeCell ref="C80:H80"/>
    <mergeCell ref="B81:B82"/>
    <mergeCell ref="C81:H81"/>
    <mergeCell ref="I81:I82"/>
    <mergeCell ref="J81:J82"/>
    <mergeCell ref="C82:H82"/>
    <mergeCell ref="B87:H87"/>
    <mergeCell ref="B89:J89"/>
    <mergeCell ref="C90:I90"/>
    <mergeCell ref="B91:B92"/>
    <mergeCell ref="C91:I91"/>
    <mergeCell ref="J91:J92"/>
    <mergeCell ref="B83:B84"/>
    <mergeCell ref="C83:H83"/>
    <mergeCell ref="I83:I84"/>
    <mergeCell ref="J83:J84"/>
    <mergeCell ref="C84:H84"/>
    <mergeCell ref="B85:B86"/>
    <mergeCell ref="C85:H85"/>
    <mergeCell ref="I85:I86"/>
    <mergeCell ref="J85:J86"/>
    <mergeCell ref="C86:H86"/>
    <mergeCell ref="B95:B96"/>
    <mergeCell ref="C95:F95"/>
    <mergeCell ref="I95:I96"/>
    <mergeCell ref="J95:J96"/>
    <mergeCell ref="K95:P95"/>
    <mergeCell ref="C96:F96"/>
    <mergeCell ref="K91:P91"/>
    <mergeCell ref="C92:I92"/>
    <mergeCell ref="B93:B94"/>
    <mergeCell ref="C93:E93"/>
    <mergeCell ref="F93:G94"/>
    <mergeCell ref="H93:H94"/>
    <mergeCell ref="I93:I94"/>
    <mergeCell ref="J93:J94"/>
    <mergeCell ref="K93:P93"/>
    <mergeCell ref="C94:E94"/>
    <mergeCell ref="B97:B98"/>
    <mergeCell ref="C97:F97"/>
    <mergeCell ref="I97:I98"/>
    <mergeCell ref="J97:J98"/>
    <mergeCell ref="K97:P97"/>
    <mergeCell ref="B99:B100"/>
    <mergeCell ref="C99:F99"/>
    <mergeCell ref="I99:I100"/>
    <mergeCell ref="J99:J100"/>
    <mergeCell ref="K99:P99"/>
    <mergeCell ref="C105:I105"/>
    <mergeCell ref="C106:H106"/>
    <mergeCell ref="B107:I107"/>
    <mergeCell ref="B109:J109"/>
    <mergeCell ref="C110:I110"/>
    <mergeCell ref="C111:I111"/>
    <mergeCell ref="B101:B102"/>
    <mergeCell ref="C101:H101"/>
    <mergeCell ref="I101:I102"/>
    <mergeCell ref="J101:J102"/>
    <mergeCell ref="C102:H102"/>
    <mergeCell ref="B103:I103"/>
    <mergeCell ref="C119:I119"/>
    <mergeCell ref="C120:I120"/>
    <mergeCell ref="C121:I121"/>
    <mergeCell ref="C122:I122"/>
    <mergeCell ref="B123:I123"/>
    <mergeCell ref="B124:J124"/>
    <mergeCell ref="B112:I112"/>
    <mergeCell ref="B113:H113"/>
    <mergeCell ref="B114:I114"/>
    <mergeCell ref="B116:J116"/>
    <mergeCell ref="C117:I117"/>
    <mergeCell ref="C118:I118"/>
    <mergeCell ref="B129:B130"/>
    <mergeCell ref="C129:G129"/>
    <mergeCell ref="H129:H130"/>
    <mergeCell ref="I129:I130"/>
    <mergeCell ref="J129:J130"/>
    <mergeCell ref="C130:G130"/>
    <mergeCell ref="B125:J125"/>
    <mergeCell ref="C126:G126"/>
    <mergeCell ref="B127:B128"/>
    <mergeCell ref="C127:G127"/>
    <mergeCell ref="H127:H128"/>
    <mergeCell ref="I127:I128"/>
    <mergeCell ref="J127:J128"/>
    <mergeCell ref="C128:G128"/>
    <mergeCell ref="B131:I131"/>
    <mergeCell ref="B132:I132"/>
    <mergeCell ref="C133:H133"/>
    <mergeCell ref="L133:P138"/>
    <mergeCell ref="C134:H134"/>
    <mergeCell ref="C135:H135"/>
    <mergeCell ref="C136:H136"/>
    <mergeCell ref="C137:H137"/>
    <mergeCell ref="C138:H138"/>
    <mergeCell ref="B147:J147"/>
    <mergeCell ref="C148:I148"/>
    <mergeCell ref="C149:I149"/>
    <mergeCell ref="C150:I150"/>
    <mergeCell ref="C151:I151"/>
    <mergeCell ref="C152:I152"/>
    <mergeCell ref="C139:H139"/>
    <mergeCell ref="B141:J141"/>
    <mergeCell ref="C142:I142"/>
    <mergeCell ref="C143:I143"/>
    <mergeCell ref="C144:I144"/>
    <mergeCell ref="B145:I145"/>
    <mergeCell ref="C160:I160"/>
    <mergeCell ref="C161:I161"/>
    <mergeCell ref="B163:G163"/>
    <mergeCell ref="B164:G164"/>
    <mergeCell ref="H164:J164"/>
    <mergeCell ref="B165:G165"/>
    <mergeCell ref="H165:J165"/>
    <mergeCell ref="C153:I153"/>
    <mergeCell ref="C154:I154"/>
    <mergeCell ref="C155:I155"/>
    <mergeCell ref="C157:I157"/>
    <mergeCell ref="C158:I158"/>
    <mergeCell ref="C159:I159"/>
  </mergeCells>
  <dataValidations count="2">
    <dataValidation type="list" sqref="I18:J18" xr:uid="{357225AD-8753-42B2-84C6-3504B90E5294}">
      <formula1>"44 Horas Semanais, 40 Horas Semanais, 12x36 Noturno, 12x36 Diurno"</formula1>
    </dataValidation>
    <dataValidation type="list" allowBlank="1" showInputMessage="1" showErrorMessage="1" sqref="J14" xr:uid="{8CAA5DD7-6EBD-452A-AABA-043AC574D7D5}">
      <formula1>"LUCRO REAL, LUCRO PRESUMIDO, SIMPLES"</formula1>
    </dataValidation>
  </dataValidations>
  <pageMargins left="0.51181102362204722" right="0.51181102362204722" top="1.1811023622047245" bottom="0.78740157480314965" header="0.51181102362204722" footer="0.31496062992125984"/>
  <pageSetup paperSize="9" scale="8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CD33"/>
  <sheetViews>
    <sheetView showGridLines="0" tabSelected="1" zoomScaleNormal="100" workbookViewId="0">
      <selection activeCell="E16" sqref="E16"/>
    </sheetView>
  </sheetViews>
  <sheetFormatPr defaultColWidth="9.140625" defaultRowHeight="12.75" x14ac:dyDescent="0.2"/>
  <cols>
    <col min="1" max="1" width="9.140625" style="84"/>
    <col min="2" max="2" width="18.140625" style="84" customWidth="1"/>
    <col min="3" max="3" width="14.7109375" style="84" customWidth="1"/>
    <col min="4" max="4" width="12.85546875" style="84" customWidth="1"/>
    <col min="5" max="5" width="12.5703125" style="84" customWidth="1"/>
    <col min="6" max="6" width="10.7109375" style="84" customWidth="1"/>
    <col min="7" max="7" width="11.28515625" style="84" customWidth="1"/>
    <col min="8" max="9" width="10.7109375" style="84" customWidth="1"/>
    <col min="10" max="10" width="15.5703125" style="84" customWidth="1"/>
    <col min="11" max="11" width="15.140625" style="84" customWidth="1"/>
    <col min="12" max="12" width="15" style="84" bestFit="1" customWidth="1"/>
    <col min="13" max="13" width="9.140625" style="84"/>
    <col min="14" max="14" width="12" style="84" bestFit="1" customWidth="1"/>
    <col min="15" max="16384" width="9.140625" style="84"/>
  </cols>
  <sheetData>
    <row r="2" spans="2:82" x14ac:dyDescent="0.2">
      <c r="B2" s="377" t="s">
        <v>161</v>
      </c>
      <c r="C2" s="377"/>
      <c r="D2" s="377"/>
      <c r="E2" s="377"/>
      <c r="F2" s="377"/>
      <c r="G2" s="377"/>
    </row>
    <row r="3" spans="2:82" x14ac:dyDescent="0.2">
      <c r="CD3" s="84" t="s">
        <v>162</v>
      </c>
    </row>
    <row r="4" spans="2:82" ht="36.75" customHeight="1" x14ac:dyDescent="0.2">
      <c r="B4" s="322" t="s">
        <v>6</v>
      </c>
      <c r="C4" s="323"/>
      <c r="D4" s="323"/>
      <c r="E4" s="323"/>
      <c r="F4" s="323"/>
      <c r="G4" s="324"/>
    </row>
    <row r="5" spans="2:82" x14ac:dyDescent="0.2">
      <c r="B5" s="91" t="s">
        <v>7</v>
      </c>
      <c r="C5" s="244" t="s">
        <v>8</v>
      </c>
      <c r="D5" s="245"/>
      <c r="E5" s="245"/>
      <c r="F5" s="246"/>
      <c r="G5" s="85"/>
    </row>
    <row r="6" spans="2:82" x14ac:dyDescent="0.2">
      <c r="B6" s="91" t="s">
        <v>9</v>
      </c>
      <c r="C6" s="244" t="s">
        <v>10</v>
      </c>
      <c r="D6" s="245"/>
      <c r="E6" s="245"/>
      <c r="F6" s="246"/>
      <c r="G6" s="86">
        <f>'Cientista de Dados (Pleno)'!$J$10</f>
        <v>0</v>
      </c>
    </row>
    <row r="7" spans="2:82" x14ac:dyDescent="0.2">
      <c r="B7" s="91" t="s">
        <v>11</v>
      </c>
      <c r="C7" s="244" t="s">
        <v>12</v>
      </c>
      <c r="D7" s="245"/>
      <c r="E7" s="245"/>
      <c r="F7" s="246"/>
      <c r="G7" s="86">
        <f>'Cientista de Dados (Pleno)'!$J$11</f>
        <v>0</v>
      </c>
    </row>
    <row r="8" spans="2:82" x14ac:dyDescent="0.2">
      <c r="B8" s="91" t="s">
        <v>13</v>
      </c>
      <c r="C8" s="244" t="s">
        <v>14</v>
      </c>
      <c r="D8" s="245"/>
      <c r="E8" s="245"/>
      <c r="F8" s="246"/>
      <c r="G8" s="86">
        <f>'Cientista de Dados (Pleno)'!$J$12</f>
        <v>20</v>
      </c>
    </row>
    <row r="9" spans="2:82" ht="25.5" x14ac:dyDescent="0.2">
      <c r="B9" s="91" t="s">
        <v>15</v>
      </c>
      <c r="C9" s="244" t="s">
        <v>17</v>
      </c>
      <c r="D9" s="245"/>
      <c r="E9" s="245"/>
      <c r="F9" s="246"/>
      <c r="G9" s="87" t="str">
        <f>'Cientista de Dados (Pleno)'!$J$14</f>
        <v>LUCRO PRESUMIDO</v>
      </c>
    </row>
    <row r="10" spans="2:82" x14ac:dyDescent="0.2">
      <c r="B10" s="384"/>
      <c r="C10" s="384"/>
    </row>
    <row r="12" spans="2:82" ht="15.75" customHeight="1" x14ac:dyDescent="0.2">
      <c r="B12" s="376" t="s">
        <v>163</v>
      </c>
      <c r="C12" s="376" t="s">
        <v>164</v>
      </c>
      <c r="D12" s="376" t="s">
        <v>165</v>
      </c>
      <c r="E12" s="376" t="s">
        <v>166</v>
      </c>
      <c r="F12" s="376" t="s">
        <v>167</v>
      </c>
      <c r="G12" s="376"/>
      <c r="H12" s="376" t="s">
        <v>168</v>
      </c>
      <c r="I12" s="376"/>
    </row>
    <row r="13" spans="2:82" x14ac:dyDescent="0.2">
      <c r="B13" s="376"/>
      <c r="C13" s="376"/>
      <c r="D13" s="376"/>
      <c r="E13" s="376"/>
      <c r="F13" s="376"/>
      <c r="G13" s="376"/>
      <c r="H13" s="376"/>
      <c r="I13" s="376"/>
    </row>
    <row r="14" spans="2:82" ht="12.75" customHeight="1" x14ac:dyDescent="0.2">
      <c r="B14" s="376"/>
      <c r="C14" s="376"/>
      <c r="D14" s="376"/>
      <c r="E14" s="376"/>
      <c r="F14" s="376"/>
      <c r="G14" s="376"/>
      <c r="H14" s="376"/>
      <c r="I14" s="376"/>
    </row>
    <row r="15" spans="2:82" ht="25.5" customHeight="1" x14ac:dyDescent="0.2">
      <c r="B15" s="182" t="s">
        <v>181</v>
      </c>
      <c r="C15" s="112">
        <f>'Cientista de Dados (Especialis)'!J157</f>
        <v>0</v>
      </c>
      <c r="D15" s="91">
        <v>1</v>
      </c>
      <c r="E15" s="91">
        <v>1</v>
      </c>
      <c r="F15" s="385">
        <f t="shared" ref="F15:F16" si="0">C15</f>
        <v>0</v>
      </c>
      <c r="G15" s="386"/>
      <c r="H15" s="391">
        <f t="shared" ref="H15:H21" si="1">E15*F15</f>
        <v>0</v>
      </c>
      <c r="I15" s="392"/>
      <c r="J15" s="111"/>
      <c r="K15" s="111"/>
      <c r="L15" s="111"/>
    </row>
    <row r="16" spans="2:82" ht="25.5" customHeight="1" x14ac:dyDescent="0.2">
      <c r="B16" s="182" t="s">
        <v>177</v>
      </c>
      <c r="C16" s="112">
        <f>'Cientista de Dados (Sênior)'!J157</f>
        <v>0</v>
      </c>
      <c r="D16" s="91">
        <v>1</v>
      </c>
      <c r="E16" s="91">
        <v>4</v>
      </c>
      <c r="F16" s="385">
        <f t="shared" si="0"/>
        <v>0</v>
      </c>
      <c r="G16" s="386"/>
      <c r="H16" s="391">
        <f t="shared" ref="H16" si="2">E16*F16</f>
        <v>0</v>
      </c>
      <c r="I16" s="392"/>
      <c r="J16" s="111"/>
      <c r="K16" s="111"/>
      <c r="L16" s="111"/>
    </row>
    <row r="17" spans="2:14" ht="27" customHeight="1" x14ac:dyDescent="0.2">
      <c r="B17" s="182" t="s">
        <v>178</v>
      </c>
      <c r="C17" s="112">
        <f>'Cientista de Dados (Pleno)'!J157</f>
        <v>0</v>
      </c>
      <c r="D17" s="91">
        <v>1</v>
      </c>
      <c r="E17" s="91">
        <v>2</v>
      </c>
      <c r="F17" s="385">
        <f t="shared" ref="F17:F21" si="3">C17</f>
        <v>0</v>
      </c>
      <c r="G17" s="386"/>
      <c r="H17" s="388">
        <f t="shared" si="1"/>
        <v>0</v>
      </c>
      <c r="I17" s="389"/>
      <c r="J17" s="111"/>
      <c r="K17" s="111"/>
      <c r="L17" s="111"/>
    </row>
    <row r="18" spans="2:14" ht="27" customHeight="1" x14ac:dyDescent="0.2">
      <c r="B18" s="90" t="s">
        <v>179</v>
      </c>
      <c r="C18" s="112">
        <f>'Analista de Dados (Especialist)'!J157</f>
        <v>0</v>
      </c>
      <c r="D18" s="91">
        <v>1</v>
      </c>
      <c r="E18" s="91">
        <v>2</v>
      </c>
      <c r="F18" s="385">
        <f t="shared" si="3"/>
        <v>0</v>
      </c>
      <c r="G18" s="386"/>
      <c r="H18" s="391">
        <f t="shared" si="1"/>
        <v>0</v>
      </c>
      <c r="I18" s="392"/>
      <c r="J18" s="111"/>
      <c r="K18" s="111"/>
      <c r="L18" s="111"/>
    </row>
    <row r="19" spans="2:14" ht="27" customHeight="1" x14ac:dyDescent="0.2">
      <c r="B19" s="90" t="s">
        <v>159</v>
      </c>
      <c r="C19" s="112">
        <f>'Analista de Dados (Sênior)'!J157</f>
        <v>0</v>
      </c>
      <c r="D19" s="91">
        <v>1</v>
      </c>
      <c r="E19" s="91">
        <v>8</v>
      </c>
      <c r="F19" s="385">
        <f t="shared" si="3"/>
        <v>0</v>
      </c>
      <c r="G19" s="386"/>
      <c r="H19" s="391">
        <f t="shared" si="1"/>
        <v>0</v>
      </c>
      <c r="I19" s="392"/>
      <c r="J19" s="111"/>
      <c r="K19" s="111"/>
      <c r="L19" s="111"/>
    </row>
    <row r="20" spans="2:14" ht="27" customHeight="1" x14ac:dyDescent="0.2">
      <c r="B20" s="90" t="s">
        <v>160</v>
      </c>
      <c r="C20" s="112">
        <f>'Analista de Dados (Pleno)'!J157</f>
        <v>0</v>
      </c>
      <c r="D20" s="91">
        <v>1</v>
      </c>
      <c r="E20" s="91">
        <v>4</v>
      </c>
      <c r="F20" s="385">
        <f t="shared" si="3"/>
        <v>0</v>
      </c>
      <c r="G20" s="386"/>
      <c r="H20" s="391">
        <f t="shared" si="1"/>
        <v>0</v>
      </c>
      <c r="I20" s="392"/>
      <c r="J20" s="111"/>
      <c r="K20" s="111"/>
      <c r="L20" s="111"/>
    </row>
    <row r="21" spans="2:14" ht="25.5" customHeight="1" x14ac:dyDescent="0.2">
      <c r="B21" s="90" t="s">
        <v>180</v>
      </c>
      <c r="C21" s="112">
        <f>'Analista de Dados (Júnior)'!J157</f>
        <v>0</v>
      </c>
      <c r="D21" s="91">
        <v>1</v>
      </c>
      <c r="E21" s="91">
        <v>1</v>
      </c>
      <c r="F21" s="385">
        <f t="shared" si="3"/>
        <v>0</v>
      </c>
      <c r="G21" s="386"/>
      <c r="H21" s="388">
        <f t="shared" si="1"/>
        <v>0</v>
      </c>
      <c r="I21" s="389"/>
      <c r="J21" s="111"/>
      <c r="K21" s="111"/>
      <c r="L21" s="111"/>
    </row>
    <row r="22" spans="2:14" x14ac:dyDescent="0.2">
      <c r="B22" s="387"/>
      <c r="C22" s="387"/>
      <c r="D22" s="387"/>
      <c r="E22" s="387"/>
      <c r="F22" s="387"/>
      <c r="G22" s="387"/>
      <c r="H22" s="390"/>
      <c r="I22" s="387"/>
      <c r="J22" s="111"/>
      <c r="K22" s="111"/>
      <c r="L22" s="111"/>
      <c r="M22" s="114"/>
      <c r="N22" s="114"/>
    </row>
    <row r="23" spans="2:14" ht="25.5" customHeight="1" x14ac:dyDescent="0.2">
      <c r="B23" s="378" t="s">
        <v>157</v>
      </c>
      <c r="C23" s="379"/>
      <c r="D23" s="380"/>
      <c r="E23" s="381">
        <f>SUM(H15:I21)*12</f>
        <v>0</v>
      </c>
      <c r="F23" s="382"/>
      <c r="G23" s="383"/>
      <c r="H23" s="121"/>
      <c r="I23" s="108"/>
    </row>
    <row r="24" spans="2:14" ht="25.5" customHeight="1" x14ac:dyDescent="0.2">
      <c r="B24" s="378" t="s">
        <v>169</v>
      </c>
      <c r="C24" s="379"/>
      <c r="D24" s="380"/>
      <c r="E24" s="381">
        <f>SUM(H15:I21)*20</f>
        <v>0</v>
      </c>
      <c r="F24" s="382"/>
      <c r="G24" s="383"/>
      <c r="H24" s="109"/>
      <c r="I24" s="109"/>
      <c r="J24" s="102"/>
    </row>
    <row r="25" spans="2:14" x14ac:dyDescent="0.2">
      <c r="G25" s="102"/>
    </row>
    <row r="26" spans="2:14" x14ac:dyDescent="0.2">
      <c r="F26" s="113"/>
    </row>
    <row r="27" spans="2:14" x14ac:dyDescent="0.2">
      <c r="F27" s="113"/>
    </row>
    <row r="28" spans="2:14" x14ac:dyDescent="0.2">
      <c r="K28" s="113"/>
    </row>
    <row r="29" spans="2:14" x14ac:dyDescent="0.2">
      <c r="K29" s="114"/>
    </row>
    <row r="30" spans="2:14" x14ac:dyDescent="0.2">
      <c r="L30" s="113"/>
    </row>
    <row r="31" spans="2:14" x14ac:dyDescent="0.2">
      <c r="L31" s="113"/>
    </row>
    <row r="32" spans="2:14" x14ac:dyDescent="0.2">
      <c r="L32" s="113"/>
    </row>
    <row r="33" spans="12:12" x14ac:dyDescent="0.2">
      <c r="L33" s="113"/>
    </row>
  </sheetData>
  <sortState xmlns:xlrd2="http://schemas.microsoft.com/office/spreadsheetml/2017/richdata2" ref="L30:L33">
    <sortCondition ref="L30"/>
  </sortState>
  <mergeCells count="34">
    <mergeCell ref="H12:I14"/>
    <mergeCell ref="H17:I17"/>
    <mergeCell ref="H21:I21"/>
    <mergeCell ref="B23:D23"/>
    <mergeCell ref="H22:I22"/>
    <mergeCell ref="F15:G15"/>
    <mergeCell ref="F18:G18"/>
    <mergeCell ref="F19:G19"/>
    <mergeCell ref="F20:G20"/>
    <mergeCell ref="H15:I15"/>
    <mergeCell ref="H18:I18"/>
    <mergeCell ref="H19:I19"/>
    <mergeCell ref="H20:I20"/>
    <mergeCell ref="H16:I16"/>
    <mergeCell ref="B24:D24"/>
    <mergeCell ref="E23:G23"/>
    <mergeCell ref="E24:G24"/>
    <mergeCell ref="C9:F9"/>
    <mergeCell ref="B10:C10"/>
    <mergeCell ref="B12:B14"/>
    <mergeCell ref="F21:G21"/>
    <mergeCell ref="B22:G22"/>
    <mergeCell ref="F17:G17"/>
    <mergeCell ref="F16:G16"/>
    <mergeCell ref="B2:G2"/>
    <mergeCell ref="B4:G4"/>
    <mergeCell ref="C5:F5"/>
    <mergeCell ref="C6:F6"/>
    <mergeCell ref="C7:F7"/>
    <mergeCell ref="C8:F8"/>
    <mergeCell ref="C12:C14"/>
    <mergeCell ref="D12:D14"/>
    <mergeCell ref="E12:E14"/>
    <mergeCell ref="F12:G14"/>
  </mergeCells>
  <pageMargins left="0.51181102362204722" right="0.51181102362204722" top="1.1811023622047245" bottom="0.78740157480314965" header="0.51181102362204722" footer="0.31496062992125984"/>
  <pageSetup paperSize="9"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AB28ACD77F8D418447B914525A9C74" ma:contentTypeVersion="10" ma:contentTypeDescription="Crie um novo documento." ma:contentTypeScope="" ma:versionID="41abdfa73bc43b59cacba050d7e1d2a2">
  <xsd:schema xmlns:xsd="http://www.w3.org/2001/XMLSchema" xmlns:xs="http://www.w3.org/2001/XMLSchema" xmlns:p="http://schemas.microsoft.com/office/2006/metadata/properties" xmlns:ns2="2e95154d-bd56-491a-8a4a-7b72b8d7ac6b" targetNamespace="http://schemas.microsoft.com/office/2006/metadata/properties" ma:root="true" ma:fieldsID="bf619f24bec583b4b09724d812fb8039" ns2:_="">
    <xsd:import namespace="2e95154d-bd56-491a-8a4a-7b72b8d7a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5154d-bd56-491a-8a4a-7b72b8d7a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EBBA1-E3A7-4A32-9B3E-852264C2A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95154d-bd56-491a-8a4a-7b72b8d7a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C208C-C1A3-4BFD-BD0E-B02FE5243A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9F82C3-C853-4622-974E-F897F2B6BC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8</vt:i4>
      </vt:variant>
    </vt:vector>
  </HeadingPairs>
  <TitlesOfParts>
    <vt:vector size="17" baseType="lpstr">
      <vt:lpstr>Cientista de Dados (Especialis)</vt:lpstr>
      <vt:lpstr>Cientista de Dados (Sênior)</vt:lpstr>
      <vt:lpstr>Planilha1</vt:lpstr>
      <vt:lpstr>Cientista de Dados (Pleno)</vt:lpstr>
      <vt:lpstr>Analista de Dados (Especialist)</vt:lpstr>
      <vt:lpstr>Analista de Dados (Sênior)</vt:lpstr>
      <vt:lpstr>Analista de Dados (Pleno)</vt:lpstr>
      <vt:lpstr>Analista de Dados (Júnior)</vt:lpstr>
      <vt:lpstr>Quadro Resumo</vt:lpstr>
      <vt:lpstr>'Analista de Dados (Especialist)'!Area_de_impressao</vt:lpstr>
      <vt:lpstr>'Analista de Dados (Júnior)'!Area_de_impressao</vt:lpstr>
      <vt:lpstr>'Analista de Dados (Pleno)'!Area_de_impressao</vt:lpstr>
      <vt:lpstr>'Analista de Dados (Sênior)'!Area_de_impressao</vt:lpstr>
      <vt:lpstr>'Cientista de Dados (Especialis)'!Area_de_impressao</vt:lpstr>
      <vt:lpstr>'Cientista de Dados (Pleno)'!Area_de_impressao</vt:lpstr>
      <vt:lpstr>'Cientista de Dados (Sênior)'!Area_de_impressao</vt:lpstr>
      <vt:lpstr>'Quadro Resumo'!Area_de_impressao</vt:lpstr>
    </vt:vector>
  </TitlesOfParts>
  <Manager/>
  <Company>ANATEL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Reinaldo Tavares Nelli</cp:lastModifiedBy>
  <cp:revision/>
  <dcterms:created xsi:type="dcterms:W3CDTF">2019-04-22T12:25:15Z</dcterms:created>
  <dcterms:modified xsi:type="dcterms:W3CDTF">2022-02-23T20:05:21Z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0x010100E5AB28ACD77F8D418447B914525A9C74</vt:lpwstr>
  </property>
</Properties>
</file>