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ana.abreu\Downloads\"/>
    </mc:Choice>
  </mc:AlternateContent>
  <xr:revisionPtr revIDLastSave="0" documentId="13_ncr:1_{5B63B434-BE6E-4018-B656-F163B8C9790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Funcional Programática" sheetId="7" r:id="rId1"/>
    <sheet name="Natureza da Despesa" sheetId="8" r:id="rId2"/>
    <sheet name="Sup. de Fundos" sheetId="5" r:id="rId3"/>
    <sheet name="Indicador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4" l="1"/>
  <c r="L3" i="4"/>
  <c r="K4" i="4"/>
  <c r="K3" i="4"/>
  <c r="J4" i="4"/>
  <c r="J3" i="4"/>
  <c r="I4" i="4"/>
  <c r="I3" i="4"/>
  <c r="H4" i="4"/>
  <c r="H3" i="4"/>
  <c r="G4" i="4"/>
  <c r="F4" i="4"/>
  <c r="G3" i="4"/>
  <c r="F3" i="4"/>
  <c r="F5" i="4"/>
  <c r="M5" i="4"/>
  <c r="K5" i="4"/>
  <c r="G5" i="4"/>
  <c r="G9" i="4"/>
  <c r="F10" i="4"/>
  <c r="G10" i="4"/>
  <c r="H10" i="4"/>
  <c r="H9" i="4"/>
  <c r="H12" i="4"/>
  <c r="H11" i="4"/>
  <c r="J158" i="8"/>
  <c r="I158" i="8"/>
  <c r="H158" i="8"/>
  <c r="J122" i="8"/>
  <c r="I122" i="8"/>
  <c r="H122" i="8"/>
  <c r="G122" i="8"/>
  <c r="G159" i="8" s="1"/>
  <c r="L5" i="4"/>
  <c r="J5" i="4"/>
  <c r="I5" i="4"/>
  <c r="H5" i="4"/>
  <c r="D42" i="5" l="1"/>
  <c r="H159" i="8"/>
  <c r="I159" i="8"/>
  <c r="J15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Fábia Maria Do Nascimento</author>
  </authors>
  <commentList>
    <comment ref="F5" authorId="0" shapeId="0" xr:uid="{DDE93AB0-F59D-4709-B7E6-9EEC745440E1}">
      <text>
        <r>
          <rPr>
            <sz val="10"/>
            <color rgb="FF000000"/>
            <rFont val="Arial"/>
          </rPr>
          <t>Fábia Maria Do Nascimento:
Considerado 1/12 avos da LOA aprovada.</t>
        </r>
      </text>
    </comment>
    <comment ref="G5" authorId="0" shapeId="0" xr:uid="{52631C90-749E-4BCD-920C-495C121CBFDF}">
      <text>
        <r>
          <rPr>
            <sz val="10"/>
            <color rgb="FF000000"/>
            <rFont val="Arial"/>
          </rPr>
          <t xml:space="preserve">Fábia Maria Do Nascimento:
DPOF 12.846, de 12 de fevereiro de 2026
</t>
        </r>
      </text>
    </comment>
    <comment ref="I5" authorId="0" shapeId="0" xr:uid="{0F709EA4-AE40-4625-8875-312821A3614B}">
      <text>
        <r>
          <rPr>
            <sz val="10"/>
            <color rgb="FF000000"/>
            <rFont val="Arial"/>
          </rPr>
          <t>Fábia Maria Do Nascimento:
Bloqueio de R$ 81mi com o DPOF nº 12.914/2024, de 30 de março de 2026.</t>
        </r>
      </text>
    </comment>
    <comment ref="J5" authorId="0" shapeId="0" xr:uid="{2350C00F-012D-47EB-928A-F7CEEA71C153}">
      <text>
        <r>
          <rPr>
            <sz val="10"/>
            <color rgb="FF000000"/>
            <rFont val="Arial"/>
          </rPr>
          <t>Fábia Maria Do Nascimento:
Bloqueio de R$ 81mi com o DPOF nº 12.914/2024</t>
        </r>
      </text>
    </comment>
    <comment ref="K5" authorId="0" shapeId="0" xr:uid="{D801FDDA-5CFF-4508-A37D-694A9FEB60D2}">
      <text>
        <r>
          <rPr>
            <sz val="10"/>
            <color rgb="FF000000"/>
            <rFont val="Arial"/>
          </rPr>
          <t xml:space="preserve">Fábia Maria Do Nascimento:
Decreto 12.990, de 29 de maio de 2026. MT assumiu R$ 50 milhões bloqueados no lugar da ANTT.
</t>
        </r>
      </text>
    </comment>
    <comment ref="M5" authorId="0" shapeId="0" xr:uid="{A0F0AE8E-B9E7-4FB0-910B-2B57BF58DC16}">
      <text>
        <r>
          <rPr>
            <sz val="10"/>
            <color rgb="FF000000"/>
            <rFont val="Arial"/>
          </rPr>
          <t xml:space="preserve">Fábia Maria Do Nascimento:
Decreto 13.085, de 30 de julho de 2026 - manteve bloqueio de R$ 6,9mi.
Portaria MPO nº 348, de 11 de agosto de 2026 - suplementação de R$ 3mi.
</t>
        </r>
      </text>
    </comment>
  </commentList>
</comments>
</file>

<file path=xl/sharedStrings.xml><?xml version="1.0" encoding="utf-8"?>
<sst xmlns="http://schemas.openxmlformats.org/spreadsheetml/2006/main" count="483" uniqueCount="425">
  <si>
    <t>EXECUÇÃO ORÇAMENTÁRIA - JANEIRO A JULHO DE 2026</t>
  </si>
  <si>
    <t>PROGRAMA GOVERNO</t>
  </si>
  <si>
    <t>AÇÃO DO GOVERNO</t>
  </si>
  <si>
    <t>DOTACÃO ATUALIZADA</t>
  </si>
  <si>
    <t>DESTAQUE CONCEDIDO</t>
  </si>
  <si>
    <t xml:space="preserve">DESPESAS EMPENHADAS </t>
  </si>
  <si>
    <t xml:space="preserve">DESPESAS LIQUIDADAS </t>
  </si>
  <si>
    <t xml:space="preserve">DESPESAS PAGAS </t>
  </si>
  <si>
    <t>0032</t>
  </si>
  <si>
    <t>PROGRAMA DE GESTÃO E MANUTENCÃO DO PODER EXECUTIVO</t>
  </si>
  <si>
    <t>0181</t>
  </si>
  <si>
    <t>APOSENTADORIAS E PENSÕES CIVIS DA UNIÃO</t>
  </si>
  <si>
    <t>09HB</t>
  </si>
  <si>
    <t>CONTRIBUIÇÃO DA UNIÃO, DE SUAS AUTARQUIAS E FUNDAÇÕES PARA O CUSTEIO DO REGIME DE PREVIDÊNCIA DOS SERVIDORES PÚBLICOS FEDERAIS</t>
  </si>
  <si>
    <t>2000</t>
  </si>
  <si>
    <t>ADMINISTRAÇÃO DA UNIDADE</t>
  </si>
  <si>
    <t>2004</t>
  </si>
  <si>
    <t>ASSISTÊNCIA MÉDICA E ODONTOLÓGICA AOS SERVIDORES CIVIS, EMPR</t>
  </si>
  <si>
    <t>20TP</t>
  </si>
  <si>
    <t>ATIVOS CIVIS DA UNIÃO</t>
  </si>
  <si>
    <t>212B</t>
  </si>
  <si>
    <t xml:space="preserve">BENEFÍCIOS OBRIGATÓRIOS AOS SERVIDORES CIVIS, EMPREGADOS, MILITARES E SEUS DEPENDENTES   </t>
  </si>
  <si>
    <t>216H</t>
  </si>
  <si>
    <t>AJUDA DE CUSTO PARA MORADIA OU AUXÍLIO-MORADIA A AGENTES PUB</t>
  </si>
  <si>
    <t>218T</t>
  </si>
  <si>
    <t>MANUTENÇÃO E OPERAÇÃO DA INFRAESTRUTURA DE TECNOLOGIA DA INFORMAÇÃO</t>
  </si>
  <si>
    <t>0909</t>
  </si>
  <si>
    <t>OPERAÇÕES ESPECIAIS: OUTROS ENCARGOS ESPECIAIS</t>
  </si>
  <si>
    <t>00S6</t>
  </si>
  <si>
    <t>BENEFÍCIO ESPECIAL - LEI N. 12.618, DE 2012</t>
  </si>
  <si>
    <t>00TU</t>
  </si>
  <si>
    <t>INDENIZAÇÃO EM DECORRÊNCIA DO ENCERRAMENTO DO CONTRATO DE CONCESSÃO</t>
  </si>
  <si>
    <t>00X1</t>
  </si>
  <si>
    <t>LOCAÇÃO, COM REVERSÃO PATRIMONIAL, NA MODALIDADE BUILT TO SUIT</t>
  </si>
  <si>
    <t>0910</t>
  </si>
  <si>
    <t>OPERAÇÕES ESPECIAIS: GESTÃO DA PARTICIPACÃO EM ORGANISMOS</t>
  </si>
  <si>
    <t>00PW</t>
  </si>
  <si>
    <t>CONTRIBUIÇÕES REGULARES A ENTIDADES OU ORGANISMOS NACIONAIS</t>
  </si>
  <si>
    <t>0999</t>
  </si>
  <si>
    <t>RESERVA DE CONTINGÊNCIA</t>
  </si>
  <si>
    <t>0Z00</t>
  </si>
  <si>
    <t>RESERVA DE CONTINGÊNCIA - FINANCEIRA</t>
  </si>
  <si>
    <t>3108</t>
  </si>
  <si>
    <t>SEGURANÇA VIÁRIA</t>
  </si>
  <si>
    <t>21DO</t>
  </si>
  <si>
    <t>FISCALIZAÇÃO DOS SERVICOS DE TRANSPORTE TERRESTRE E DA INFRA</t>
  </si>
  <si>
    <t>Total</t>
  </si>
  <si>
    <r>
      <rPr>
        <b/>
        <i/>
        <sz val="8"/>
        <color rgb="FF000000"/>
        <rFont val="Arial"/>
      </rPr>
      <t>Fonte:</t>
    </r>
    <r>
      <rPr>
        <i/>
        <sz val="8"/>
        <color rgb="FF000000"/>
        <rFont val="Arial"/>
      </rPr>
      <t xml:space="preserve"> Tesouro Gerencial, em 11/08/2026</t>
    </r>
  </si>
  <si>
    <t>EXECUÇÃO ORÇAMENTÁRIA  - JANEIRO A JULHO DE 2026</t>
  </si>
  <si>
    <t>ÓRGÃO</t>
  </si>
  <si>
    <t>GRUPO DESPESA</t>
  </si>
  <si>
    <t>NATUREZA DESPESA DETALHADA</t>
  </si>
  <si>
    <t>DESPESAS EMPENHADAS</t>
  </si>
  <si>
    <t>DESPESAS LIQUIDADAS</t>
  </si>
  <si>
    <t>DESPESAS PAGAS</t>
  </si>
  <si>
    <t>39250</t>
  </si>
  <si>
    <t>AGÊNCIA NACIONAL DE TRANSPORTES TERRESTRES</t>
  </si>
  <si>
    <t>INVERSÕES FINANCEIRAS</t>
  </si>
  <si>
    <t>45906101</t>
  </si>
  <si>
    <t>EDIFÍCIOS</t>
  </si>
  <si>
    <t>INVESTIMENTOS</t>
  </si>
  <si>
    <t>44905233</t>
  </si>
  <si>
    <t>EQUIPAMENTOS PARA ÁUDIO, VÍDEO E FOTO</t>
  </si>
  <si>
    <t>44905242</t>
  </si>
  <si>
    <t>MOBILIÁRIO EM GERAL</t>
  </si>
  <si>
    <t>VEÍCULOS DE TRAÇÃO MECÂNICA</t>
  </si>
  <si>
    <t>44909252</t>
  </si>
  <si>
    <t>EQUIPAMENTOS E MATERIAL PERMANENTE</t>
  </si>
  <si>
    <t>OUTRAS DESPESAS CORRENTES</t>
  </si>
  <si>
    <t>33504108</t>
  </si>
  <si>
    <t>ENTIDADES REPRESENTATIVAS DE CLASSE</t>
  </si>
  <si>
    <t>33900803</t>
  </si>
  <si>
    <t>AUXÍLIO-FUNERAL INATIVO CIVIL</t>
  </si>
  <si>
    <t>33900805</t>
  </si>
  <si>
    <t>AUXÍLIO NATALIDADE ATIVO CIVIL</t>
  </si>
  <si>
    <t>33900809</t>
  </si>
  <si>
    <t>AUXÍLIO-CRECHE CIVIL</t>
  </si>
  <si>
    <t>33901414</t>
  </si>
  <si>
    <t>DIÁRIAS NO PAÍS</t>
  </si>
  <si>
    <t>33901416</t>
  </si>
  <si>
    <t>DIÁRIAS NO EXTERIOR</t>
  </si>
  <si>
    <t>339030-9</t>
  </si>
  <si>
    <t>NÃO SE APLICA</t>
  </si>
  <si>
    <t>33903001</t>
  </si>
  <si>
    <t>COMBUSTÍVEIS E LUBRIFICANTES AUTOMOTIVOS</t>
  </si>
  <si>
    <t>33903004</t>
  </si>
  <si>
    <t>GÁS E OUTROS MATERIAIS ENGARRAFADOS</t>
  </si>
  <si>
    <t>33903007</t>
  </si>
  <si>
    <t>GÊNEROS DE ALIMENTAÇÃO</t>
  </si>
  <si>
    <t>MATERIAL DE EXPEDIENTE</t>
  </si>
  <si>
    <t>33903017</t>
  </si>
  <si>
    <t>MATERIAL DE TIC - MATERIAL DE CONSUMO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</si>
  <si>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</si>
  <si>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</si>
  <si>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</si>
  <si>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</si>
  <si>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</si>
  <si>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HIGIENIZAÇÃO</t>
  </si>
  <si>
    <t>33903023</t>
  </si>
  <si>
    <t>UNIFORMES, TECIDOS E AVIAMENTOS</t>
  </si>
  <si>
    <t>33903024</t>
  </si>
  <si>
    <t>MATERIAL P/ MANUT.DE BENS IMÓVEIS/INSTALAÇÕES</t>
  </si>
  <si>
    <t>33903025</t>
  </si>
  <si>
    <t>MATERIAL P/ MANUTENÇÃO DE BENS MÓVEIS</t>
  </si>
  <si>
    <t>33903026</t>
  </si>
  <si>
    <t>MATERIAL ELÉTRICO E ELETRÔNICO</t>
  </si>
  <si>
    <t>33903027</t>
  </si>
  <si>
    <t>MATERIAL DE MANOBRA E PATRULHAMENTO</t>
  </si>
  <si>
    <t>33903028</t>
  </si>
  <si>
    <t>MATERIAL DE PROTEÇÃO E SEGURANÇA</t>
  </si>
  <si>
    <t>MATERIAL PARA COMUNICAÇÕES</t>
  </si>
  <si>
    <t>33903039</t>
  </si>
  <si>
    <t>MATERIAL P/ MANUTENÇÃO DE VEÍCULOS</t>
  </si>
  <si>
    <t>FERRAMENTAS</t>
  </si>
  <si>
    <t>MATERIAL DE SINALIZAÇÃO VISUAL E OUTROS</t>
  </si>
  <si>
    <t>33903096</t>
  </si>
  <si>
    <t>MATERIAL DE CONSUMO - PAGTO ANTECIPADO</t>
  </si>
  <si>
    <t>339033-9</t>
  </si>
  <si>
    <t>33903301</t>
  </si>
  <si>
    <t>PASSAGENS PARA O PAÍS</t>
  </si>
  <si>
    <t>33903302</t>
  </si>
  <si>
    <t>PASSAGENS PARA O EXTERIOR</t>
  </si>
  <si>
    <t>33903303</t>
  </si>
  <si>
    <t>LOCAÇÃO DE MEIOS DE TRANSPORTE</t>
  </si>
  <si>
    <t>339036-9</t>
  </si>
  <si>
    <t>33903602</t>
  </si>
  <si>
    <t>DIÁRIAS A COLABORADORES EVENTUAIS NO PAÍS</t>
  </si>
  <si>
    <t>33903607</t>
  </si>
  <si>
    <t>ESTAGIÁRIOS</t>
  </si>
  <si>
    <t>33903628</t>
  </si>
  <si>
    <t>GRATIFICAÇÃO POR ENCARGO DE CURSO E CONCURSO - GECC</t>
  </si>
  <si>
    <t>339037-9</t>
  </si>
  <si>
    <t>33903701</t>
  </si>
  <si>
    <t>APOIO ADMINISTRATIVO, TÉCNICO E OPERACIONAL</t>
  </si>
  <si>
    <t>33903702</t>
  </si>
  <si>
    <t>LIMPEZA E CONSERVAÇÃO</t>
  </si>
  <si>
    <t>33903703</t>
  </si>
  <si>
    <t>VIGILÂNCIA OSTENSIVA</t>
  </si>
  <si>
    <t>33903705</t>
  </si>
  <si>
    <t>SERVIÇOS DE COPA E COZINHA</t>
  </si>
  <si>
    <t>339039-9</t>
  </si>
  <si>
    <t>33903901</t>
  </si>
  <si>
    <t>ASSINATURAS DE PERIÓDICOS E ANUIDADES</t>
  </si>
  <si>
    <t>33903902</t>
  </si>
  <si>
    <t>CONDOMÍNIOS</t>
  </si>
  <si>
    <t>33903905</t>
  </si>
  <si>
    <t>SERVIÇOS TÉCNICOS PROFISSIONAIS</t>
  </si>
  <si>
    <t>33903910</t>
  </si>
  <si>
    <t>LOCAÇÃO DE IMÓVEIS</t>
  </si>
  <si>
    <t>33903914</t>
  </si>
  <si>
    <t>LOCAÇÃO BENS MOV. OUT.NATUREZAS E INTANGÍVEIS</t>
  </si>
  <si>
    <t>33903915</t>
  </si>
  <si>
    <t>TRIBUTOS A CONTA DO LOCATÁRIO OU CESSIONÁRIO</t>
  </si>
  <si>
    <t>33903916</t>
  </si>
  <si>
    <t>MANUTENÇÃO E CONSERV. DE BENS IMÓVEIS</t>
  </si>
  <si>
    <t>33903917</t>
  </si>
  <si>
    <t>MANUT. E CONSERV. DE MÁQUINAS E EQUIPAMENTOS</t>
  </si>
  <si>
    <t>33903919</t>
  </si>
  <si>
    <t>MANUTENÇÃO E CONSERV. DE VEÍCULOS</t>
  </si>
  <si>
    <t>33903920</t>
  </si>
  <si>
    <t>MANUT.E CONS.DE B.MOVÉIS DE OUTRAS NATUREZAS</t>
  </si>
  <si>
    <t>33903922</t>
  </si>
  <si>
    <t>EXPOSIÇÕES, CONGRESSOS E CONFERÊNCIAS</t>
  </si>
  <si>
    <t>33903925</t>
  </si>
  <si>
    <t>TAXA DE ADMINISTRAÇÃO</t>
  </si>
  <si>
    <t>33903943</t>
  </si>
  <si>
    <t>SERVIÇOS DE ENERGIA ELÉTRICA</t>
  </si>
  <si>
    <t>33903944</t>
  </si>
  <si>
    <t>SERVIÇOS DE ÁGUA, ESGOTO E RESÍDUOS SÓLIDOS</t>
  </si>
  <si>
    <t>33903946</t>
  </si>
  <si>
    <t>SERVIÇOS DOMÉSTICOS</t>
  </si>
  <si>
    <t>33903947</t>
  </si>
  <si>
    <t>SERVIÇOS DE COMUNICAÇÃO EM GERAL</t>
  </si>
  <si>
    <t>33903948</t>
  </si>
  <si>
    <t>SERVIÇO DE SELEÇÃO E TREINAMENTO</t>
  </si>
  <si>
    <t>33903958</t>
  </si>
  <si>
    <t>SERVIÇOS DE TELECOMUNICAÇÕES</t>
  </si>
  <si>
    <t>33903963</t>
  </si>
  <si>
    <t>SERVIÇOS GRÁFICOS E EDITORIAIS</t>
  </si>
  <si>
    <t>33903966</t>
  </si>
  <si>
    <t>SERVIÇOS JUDICIÁRIOS</t>
  </si>
  <si>
    <t>33903969</t>
  </si>
  <si>
    <t>SEGUROS EM GERAL</t>
  </si>
  <si>
    <t>33903974</t>
  </si>
  <si>
    <t>FRETES E TRANSPORTES DE ENCOMENDAS</t>
  </si>
  <si>
    <t>33903977</t>
  </si>
  <si>
    <t>VIGILÂNCIA OSTENSIVA/MONITORADA/RASTREAMENTO</t>
  </si>
  <si>
    <t>33903978</t>
  </si>
  <si>
    <t>33903979</t>
  </si>
  <si>
    <t>SERV. DE APOIO ADMIN., TÉCNICO E OPERACIONAL</t>
  </si>
  <si>
    <t>33903981</t>
  </si>
  <si>
    <t>SERVIÇOS BANCÁRIOS</t>
  </si>
  <si>
    <t>33903984</t>
  </si>
  <si>
    <t>SERVIÇOS DE OUTSOURCING - ALMOX VIRTUAL (IN 51/2021)</t>
  </si>
  <si>
    <t>33903996</t>
  </si>
  <si>
    <t>OUTROS SERV.DE TERCEIROS PJ- PAGTO ANTECIPADO</t>
  </si>
  <si>
    <t>OUTROS SERVIÇOS DE TERCEIROS-PESSOA JURÍDICA</t>
  </si>
  <si>
    <t>339040-9</t>
  </si>
  <si>
    <t>33904006</t>
  </si>
  <si>
    <t>LOCAÇÃO DE SOFTWARES</t>
  </si>
  <si>
    <t>33904007</t>
  </si>
  <si>
    <t>MANUTENÇÃO CORRETIVA/ADAPTATIVA E SUSTENTAÇÃO SOFTWARES</t>
  </si>
  <si>
    <t>33904010</t>
  </si>
  <si>
    <t>SUPORTE A USUÁRIOS DE TIC</t>
  </si>
  <si>
    <t>33904011</t>
  </si>
  <si>
    <t>SUPORTE DE INFRAESTRUTURA DE TIC</t>
  </si>
  <si>
    <t>33904012</t>
  </si>
  <si>
    <t>MANUTENÇÃO E CONSERVAÇÃO DE EQUIPAMENTOS DE TIC</t>
  </si>
  <si>
    <t>33904013</t>
  </si>
  <si>
    <t>COMUNICAÇÃO DE DADOS E REDES EM GERAL</t>
  </si>
  <si>
    <t>33904014</t>
  </si>
  <si>
    <t>TELEFONIA FIXA E MÓVEL - PACOTE DE COMUNICAÇÃO DE DADOS</t>
  </si>
  <si>
    <t>33904016</t>
  </si>
  <si>
    <t>OUTSOURCING DE IMPRESSÃO</t>
  </si>
  <si>
    <t>33904017</t>
  </si>
  <si>
    <t>COMPUTAÇÃO EM NUVEM - INFRAESTRUTURA COMO SERVIÇO(IAAS)</t>
  </si>
  <si>
    <t>33904021</t>
  </si>
  <si>
    <t>SERVIÇOS TÉCNICOS PROFISSIONAIS DE TIC</t>
  </si>
  <si>
    <t>33904023</t>
  </si>
  <si>
    <t>EMISSÃO DE CERTIFICADOS DIGITAIS</t>
  </si>
  <si>
    <t>33904601</t>
  </si>
  <si>
    <t>AUXÍLIO-ALIMENTAÇÃO CIVIS</t>
  </si>
  <si>
    <t>339047-9</t>
  </si>
  <si>
    <t>IMPOSTO S/SERVIÇOS DE QUALQUER NATUREZA-ISSQN</t>
  </si>
  <si>
    <t>33904710</t>
  </si>
  <si>
    <t>TAXAS</t>
  </si>
  <si>
    <t>33904712</t>
  </si>
  <si>
    <t>CONTRIBUIÇÃO P/ O PIS/PASEP</t>
  </si>
  <si>
    <t>33904720</t>
  </si>
  <si>
    <t>OBRIGAÇÕES PATRONAIS S/ SERV. PESSOA JURÍDICA</t>
  </si>
  <si>
    <t>33904722</t>
  </si>
  <si>
    <t>CONTRIBUIÇÃO P/ CUSTEIO DE ILUMINAÇÃO PÚBLICA</t>
  </si>
  <si>
    <t>33904901</t>
  </si>
  <si>
    <t>AUXÍLIO-TRANSPORTE CIVIS</t>
  </si>
  <si>
    <t>33904903</t>
  </si>
  <si>
    <t>AUXÍLIO-TRANSPORTE ESTAGIÁRIOS</t>
  </si>
  <si>
    <t>33909103</t>
  </si>
  <si>
    <t>SENTENÇAS JUDICIAIS DE PEQUENO VALOR</t>
  </si>
  <si>
    <t>339092-9</t>
  </si>
  <si>
    <t>33909208</t>
  </si>
  <si>
    <t>OUTROS BENEF.ASSIST.DO SERVIDOR E DO MILITAR</t>
  </si>
  <si>
    <t>33909237</t>
  </si>
  <si>
    <t>LOCAÇÃO DE MÃO-DE-OBRA</t>
  </si>
  <si>
    <t>33909239</t>
  </si>
  <si>
    <t>OUTROS SERVIÇOS DE TERCEIROS - PJ</t>
  </si>
  <si>
    <t>33909240</t>
  </si>
  <si>
    <t>SERVIÇOS DE TECNOLOGIA DA INFORMAÇÃO E COMUNICAÇÃO - PJ</t>
  </si>
  <si>
    <t>33909246</t>
  </si>
  <si>
    <t>AUXÍLIO-ALIMENTAÇÃO</t>
  </si>
  <si>
    <t>MATERIAL DE CONSUMO</t>
  </si>
  <si>
    <t>33909293</t>
  </si>
  <si>
    <t>INDENIZAÇÕES E RESTITUIÇÕES</t>
  </si>
  <si>
    <t>33909296</t>
  </si>
  <si>
    <t>RESSARCIMENTO DE DESPESAS COM PESSOAL REQUISITADO</t>
  </si>
  <si>
    <t>33909302</t>
  </si>
  <si>
    <t>RESTITUIÇÕES</t>
  </si>
  <si>
    <t>33909303</t>
  </si>
  <si>
    <t>AJUDA DE CUSTO - PESSOAL CIVIL</t>
  </si>
  <si>
    <t>33909307</t>
  </si>
  <si>
    <t>INDENIZAÇÃO DE MORADIA - PESSOAL CIVIL</t>
  </si>
  <si>
    <t>33909308</t>
  </si>
  <si>
    <t>RESSARCIMENTO ASSISTÊNCIA MÉDICA/ODONTOLÓGICA</t>
  </si>
  <si>
    <t>33909314</t>
  </si>
  <si>
    <t>RESSARCIMENTO DE PASSAGENS E DESP.C/LOCOMOÇÃO</t>
  </si>
  <si>
    <t>33909601</t>
  </si>
  <si>
    <t>PESSOAL REQUISITADO DE OUTROS ÓRGÃOS DA APF</t>
  </si>
  <si>
    <t>33913990</t>
  </si>
  <si>
    <t>SERVIÇOS DE PUBLICIDADE LEGAL</t>
  </si>
  <si>
    <t>SERVICOS DE TERCEIROS - PESSOA JURIDICA</t>
  </si>
  <si>
    <t>TOTAL</t>
  </si>
  <si>
    <t>PESSOAL E ENCARGOS SOCIAIS</t>
  </si>
  <si>
    <t>31900101</t>
  </si>
  <si>
    <t>PROVENTOS - PESSOAL CIVIL</t>
  </si>
  <si>
    <t>31900106</t>
  </si>
  <si>
    <t>13º SALÁRIO - PESSOAL CIVIL</t>
  </si>
  <si>
    <t>31900107</t>
  </si>
  <si>
    <t>FÉRIAS VENCIDAS E PROPOR A APOSENTADOS CIVIS</t>
  </si>
  <si>
    <t>31900109</t>
  </si>
  <si>
    <t>ADICIONAL POR TEMPO DE SERVIÇO PESSOAL CIVIL</t>
  </si>
  <si>
    <t>31900116</t>
  </si>
  <si>
    <t>APOSENT ORIGINÁRIA DE SUBSÍDIOS - PESSOAL CIV</t>
  </si>
  <si>
    <t>31900134</t>
  </si>
  <si>
    <t>VANTAGENS PERMANENTES SENT.TRANSIT.JULG.CIVIL</t>
  </si>
  <si>
    <t>31900138</t>
  </si>
  <si>
    <t>BENEFÍCIO ESPECIAL (LEI 12.618/2012) APROVADOS PELO TCU</t>
  </si>
  <si>
    <t>31900301</t>
  </si>
  <si>
    <t>PENSÕES CIVIS</t>
  </si>
  <si>
    <t>31900303</t>
  </si>
  <si>
    <t>13º SALÁRIO - PENSÕES CIVIS</t>
  </si>
  <si>
    <t>31900706</t>
  </si>
  <si>
    <t>CONTRIBUIÇÃO PATRONAL - FUNPRESP LEI 12618/12</t>
  </si>
  <si>
    <t>31901101</t>
  </si>
  <si>
    <t>VENCIMENTOS E SALÁRIOS</t>
  </si>
  <si>
    <t>31901104</t>
  </si>
  <si>
    <t>ADICIONAL NOTURNO</t>
  </si>
  <si>
    <t>31901105</t>
  </si>
  <si>
    <t>INCORPORAÇÕES</t>
  </si>
  <si>
    <t>31901106</t>
  </si>
  <si>
    <t>VANTAGENS PERM.SENT.JUD.TRANS.JULGADO - CIVIL</t>
  </si>
  <si>
    <t>31901107</t>
  </si>
  <si>
    <t>ABONO DE PERMANÊNCIA</t>
  </si>
  <si>
    <t>31901131</t>
  </si>
  <si>
    <t>GRATIFICAÇÃO POR EXERCÍCIO DE CARGO EFETIVO</t>
  </si>
  <si>
    <t>31901133</t>
  </si>
  <si>
    <t>GRAT POR EXERCÍCIO DE FUNÇÕES COMISSIONADAS</t>
  </si>
  <si>
    <t>31901136</t>
  </si>
  <si>
    <t>GRATIFICAÇÃO P/EXERCÍCIO DE CARGO EM COMISSÃO</t>
  </si>
  <si>
    <t>31901137</t>
  </si>
  <si>
    <t>GRATIFICAÇÃO DE TEMPO DE SERVIÇO</t>
  </si>
  <si>
    <t>31901142</t>
  </si>
  <si>
    <t>FÉRIAS VENCIDAS E PROPORCIONAIS</t>
  </si>
  <si>
    <t>31901143</t>
  </si>
  <si>
    <t>13º SALÁRIO</t>
  </si>
  <si>
    <t>31901145</t>
  </si>
  <si>
    <t>FÉRIAS - 1/3 CONSTITUCIONAL</t>
  </si>
  <si>
    <t>31901146</t>
  </si>
  <si>
    <t>FÉRIAS - PAGAMENTO ANTECIPADO</t>
  </si>
  <si>
    <t>31901174</t>
  </si>
  <si>
    <t>SUBSÍDIOS</t>
  </si>
  <si>
    <t>31901632</t>
  </si>
  <si>
    <t>SUBSTITUIÇÕES</t>
  </si>
  <si>
    <t>31909114</t>
  </si>
  <si>
    <t>SENT.JUD.NÃO TRANS JULG CARÁT CONT AT CIVIL</t>
  </si>
  <si>
    <t>31909201</t>
  </si>
  <si>
    <t>APOSENTADORIAS, RESERVA REMUNERADA E REFORMAS</t>
  </si>
  <si>
    <t>31909211</t>
  </si>
  <si>
    <t>VENCIMENTOS E VANTAGENS FIXAS - PESSOAL CIVIL</t>
  </si>
  <si>
    <t>31909216</t>
  </si>
  <si>
    <t>OUTRAS DESPESAS VARIÁVEIS - PESSOAL CIVIL</t>
  </si>
  <si>
    <t>31909296</t>
  </si>
  <si>
    <t>RESSARC. DE DESPESAS DE PESSOAL REQUISITADO</t>
  </si>
  <si>
    <t>31909401</t>
  </si>
  <si>
    <t>INDENIZAÇÕES E RESTITUIÇÕES TRAB. ATIVO CIVIL</t>
  </si>
  <si>
    <t>31909601</t>
  </si>
  <si>
    <t>PESSOAL REQUISITADO DE OUTROS ORGAOS DA APF</t>
  </si>
  <si>
    <t>31909602</t>
  </si>
  <si>
    <t>PESSOAL REQUISITADO DE OUTROS ENTES</t>
  </si>
  <si>
    <t>31911302</t>
  </si>
  <si>
    <t>CONTRIBUIÇÕES PREVIDENCIÁRIAS - INSS</t>
  </si>
  <si>
    <t>31911303</t>
  </si>
  <si>
    <t>CONTRIBUIÇÃO PATRONAL PARA O RPPS</t>
  </si>
  <si>
    <t>DESPESAS - SUPRIMENTO DE FUNDOS JANEIRO A JULHO DE 2026</t>
  </si>
  <si>
    <t>AGENTE SUPRIDO</t>
  </si>
  <si>
    <t>CPF</t>
  </si>
  <si>
    <t>DATA DE CONCESSÃO</t>
  </si>
  <si>
    <t>VALOR UTILIZADO</t>
  </si>
  <si>
    <t>DANIEL PEREIRA COELHO</t>
  </si>
  <si>
    <t>302.xxx.xxx-00</t>
  </si>
  <si>
    <t>CARLOS JOSÉ GOMES DE OLIVEIRA</t>
  </si>
  <si>
    <t>854.xxx.xxx-91</t>
  </si>
  <si>
    <t>LISANGELA JORGE CARIOCA SANTOS</t>
  </si>
  <si>
    <t>078.xxx.xxx-37</t>
  </si>
  <si>
    <t>LUIS HENRIQUE DE CAMARGOS FREITAS</t>
  </si>
  <si>
    <t>956.xxx.xxx-15</t>
  </si>
  <si>
    <t>DANIEL ANTONIO DA MOTA ARAUJO</t>
  </si>
  <si>
    <t>907.xxx.xxx-97</t>
  </si>
  <si>
    <t>CAROLINE PEREIRA CHALEGRE MACHADO</t>
  </si>
  <si>
    <t>006.xxx.xxx-54</t>
  </si>
  <si>
    <t>CLAUDIO DE OLIVEIRA CRUZ</t>
  </si>
  <si>
    <t>142.xxx.xxx-44</t>
  </si>
  <si>
    <t>GUILHERME SCHMIDT</t>
  </si>
  <si>
    <t>012.xxx.xxx-47</t>
  </si>
  <si>
    <t>HAROLDO MAIA DE ALMEIDA</t>
  </si>
  <si>
    <t>036.xxx.xxx-86</t>
  </si>
  <si>
    <t>ANDERSON SANCHES JANUARIO</t>
  </si>
  <si>
    <t>668.xxx.xxx-00</t>
  </si>
  <si>
    <t>CLEMILSON DOMINGOS RESENDE SANTANA FILHO</t>
  </si>
  <si>
    <t>648.xxx.xxx-34</t>
  </si>
  <si>
    <t>LUIZ CARLOS GONÇALVES PENNAFORT JUNIOR</t>
  </si>
  <si>
    <t>768.xxx.xxx-87</t>
  </si>
  <si>
    <t>SERGIO CLAUDIO GOMES PEREIRA</t>
  </si>
  <si>
    <t>765.xxx.xxx-82</t>
  </si>
  <si>
    <t>REGINALDO MORENO ROMERO</t>
  </si>
  <si>
    <t>044.xxx.xxx-50</t>
  </si>
  <si>
    <t>FABIANA CARVALHO DA SILVA</t>
  </si>
  <si>
    <t>003.xxx.xxx-29</t>
  </si>
  <si>
    <t>ANA CAROLINA MACEDO LÜBCKE</t>
  </si>
  <si>
    <t>029.xxx.xxx-97</t>
  </si>
  <si>
    <t>ROMULO AUGUSTULO MONTELES DA SILVA</t>
  </si>
  <si>
    <t>562.xxx.xxx-25</t>
  </si>
  <si>
    <r>
      <rPr>
        <b/>
        <i/>
        <sz val="8"/>
        <color rgb="FF000000"/>
        <rFont val="Arial"/>
      </rPr>
      <t>Fonte:</t>
    </r>
    <r>
      <rPr>
        <i/>
        <sz val="8"/>
        <color rgb="FF000000"/>
        <rFont val="Arial"/>
      </rPr>
      <t xml:space="preserve"> Coordenação de Programação e Execução Financeira, 11/08/2026</t>
    </r>
  </si>
  <si>
    <t>INDICADORES ORÇAMENTÁRIOS DESPESAS DISCRICIONÁRIAS</t>
  </si>
  <si>
    <t>RESULTADO 2026</t>
  </si>
  <si>
    <t>Indicador</t>
  </si>
  <si>
    <t>Fórmula</t>
  </si>
  <si>
    <t>Periodicidade</t>
  </si>
  <si>
    <t>Objetivo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</si>
  <si>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</si>
  <si>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</si>
  <si>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</si>
  <si>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</si>
  <si>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</si>
  <si>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</si>
  <si>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</si>
  <si>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</si>
  <si>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</si>
  <si>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</si>
  <si>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</si>
  <si>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</si>
  <si>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Evolução da Despesa Liquidada</t>
  </si>
  <si>
    <t>Total das Despesas Contratadas (R$) - Total das Despesas liquidadas (R$)</t>
  </si>
  <si>
    <t>Mensal</t>
  </si>
  <si>
    <t>Monitorar a evolução da execução das despesas contratadas, identificando o volume de obrigações já liquidadas e o saldo ainda pendente de liquidação ao longo do exercício.</t>
  </si>
  <si>
    <t>Evolução do percentual da Despesa Liquidada</t>
  </si>
  <si>
    <t>Total das Despesas liquidadas (R$) / Total das Despesas Contratadas (R$) * 100</t>
  </si>
  <si>
    <t>Avaliar o grau de maturidade da execução orçamentária e contratual, medindo a proporção das despesas contratadas que já foram liquidadas.</t>
  </si>
  <si>
    <t>Evolução da relação entre a LOA aprovada e os limites de movimentação e empenho</t>
  </si>
  <si>
    <t>Limite de movimentação e empenho (R$) / LOA aprovada (R$) * 100</t>
  </si>
  <si>
    <t>Acompanhar a disponibilidade efetiva de recursos para execução das despesas discricionárias em relação à dotação autorizada na LOA, identificando restrições orçamentárias decorrentes de bloqueios, contingenciamentos ou limitações de empenho. O indicador considera como valor para LOA, a dotação autorizada para o período.</t>
  </si>
  <si>
    <t>2026*</t>
  </si>
  <si>
    <t xml:space="preserve">Evolução PLOA x Necessidade Orçamentária </t>
  </si>
  <si>
    <t>Valor do referencial monetário + expansão concedida (PLOA) (R$) / Necessidade Orçamentária (R$) * 100</t>
  </si>
  <si>
    <t>Anual</t>
  </si>
  <si>
    <t>Avaliar a aderência da proposta orçamentária elaborada pela ANTT às necessidades orçamentárias identificadas pelas unidades organizacionais, subsidiando o aperfeiçoamento do processo de planejamento e elaboração da proposta orçamentária.</t>
  </si>
  <si>
    <t>-</t>
  </si>
  <si>
    <t>Evolução PLOA x LOA</t>
  </si>
  <si>
    <t>LOA Aprovada (R$)/Valor do referencial monetário (R$) + expansão concedida (PLOA) (R$)  * 100</t>
  </si>
  <si>
    <t>Monitorar o nível de atendimento da proposta orçamentária da ANTT na Lei Orçamentária Anual, identificando perdas ou ganhos ocorridos durante o processo de tramitação e aprovação do orçamento.</t>
  </si>
  <si>
    <t>Indicador de Execução Financeira (IEXFIN)</t>
  </si>
  <si>
    <t>Total das Despesas pagas + Descentralizações/Limite de Pagamento Anual</t>
  </si>
  <si>
    <t>Aprimorar o uso racional e sustentável dos recursos financeiros e logísticos - Apura o percentual de utilização dos recursos financeiros disponíveis durante o exercício.</t>
  </si>
  <si>
    <t>Indicador de Execução Orçamentária (IEXORC)</t>
  </si>
  <si>
    <t>[(Valor empenhado em despesas discricionárias + Pré-empenhos + Descentralizações) / (Dotação discricionária atualizada)] X 100</t>
  </si>
  <si>
    <t>Aprimorar o uso racional e sustentável dos recursos financeiros e logísticos - Mensura o grau de execução do orçamento discricionário da Agência sob a ótica orçamentária.</t>
  </si>
  <si>
    <t>* 2026 - Medição até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</si>
</sst>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);\(#,##0.00\)"/>
    <numFmt numFmtId="165" formatCode="_-[$R$-416]\ * #,##0.00_-;\-[$R$-416]\ * #,##0.00_-;_-[$R$-416]\ * &quot;-&quot;??_-;_-@_-"/>
    <numFmt numFmtId="166" formatCode="&quot;R$&quot;\ #,##0.00"/>
    <numFmt numFmtId="167" formatCode="dd/mm/yy;@"/>
    <numFmt numFmtId="168" formatCode="000000000\-00"/>
  </numFmts>
  <fonts count="22" x14ac:knownFonts="1">
    <font>
      <sz val="10"/>
      <color rgb="FF000000"/>
      <name val="Arial"/>
    </font>
    <font>
      <b/>
      <sz val="8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9"/>
      <color rgb="FF3F3F3F"/>
      <name val="Verdana"/>
      <family val="2"/>
    </font>
    <font>
      <b/>
      <sz val="8"/>
      <color rgb="FF3F3F3F"/>
      <name val="Verdana"/>
      <family val="2"/>
    </font>
    <font>
      <b/>
      <i/>
      <sz val="8"/>
      <color rgb="FF000000"/>
      <name val="Arial"/>
      <family val="2"/>
    </font>
    <font>
      <sz val="10"/>
      <color rgb="FF000000"/>
      <name val="Arial"/>
      <family val="2"/>
    </font>
    <font>
      <b/>
      <sz val="8"/>
      <color theme="1"/>
      <name val="Verdana"/>
      <family val="2"/>
    </font>
    <font>
      <b/>
      <sz val="10"/>
      <color theme="1"/>
      <name val="Arial"/>
      <family val="2"/>
    </font>
    <font>
      <b/>
      <i/>
      <sz val="8"/>
      <color rgb="FF000000"/>
      <name val="Arial"/>
    </font>
    <font>
      <i/>
      <sz val="8"/>
      <color rgb="FF000000"/>
      <name val="Arial"/>
    </font>
    <font>
      <b/>
      <sz val="10"/>
      <color theme="0"/>
      <name val="Arial"/>
    </font>
    <font>
      <b/>
      <sz val="10"/>
      <color rgb="FF000000"/>
      <name val="Arial"/>
    </font>
    <font>
      <sz val="8"/>
      <color rgb="FF000000"/>
      <name val="Verdana"/>
    </font>
    <font>
      <sz val="8"/>
      <name val="Verdana"/>
    </font>
    <font>
      <sz val="8"/>
      <color theme="1"/>
      <name val="Verdana"/>
    </font>
    <font>
      <b/>
      <sz val="8"/>
      <color theme="1"/>
      <name val="Verdana"/>
    </font>
    <font>
      <b/>
      <sz val="8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6A6A6"/>
        <bgColor rgb="FF000000"/>
      </patternFill>
    </fill>
    <fill>
      <patternFill patternType="solid">
        <fgColor rgb="FF153D6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C0C0C0"/>
      </right>
      <top style="thin">
        <color rgb="FFFFFFFF"/>
      </top>
      <bottom/>
      <diagonal/>
    </border>
    <border>
      <left style="thin">
        <color rgb="FFC0C0C0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FFFFFF"/>
      </top>
      <bottom/>
      <diagonal/>
    </border>
    <border>
      <left style="thin">
        <color rgb="FFC0C0C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/>
    </xf>
    <xf numFmtId="164" fontId="11" fillId="12" borderId="1" xfId="0" applyNumberFormat="1" applyFont="1" applyFill="1" applyBorder="1" applyAlignment="1">
      <alignment horizontal="center" vertical="center"/>
    </xf>
    <xf numFmtId="164" fontId="1" fillId="6" borderId="8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7" fontId="18" fillId="7" borderId="25" xfId="1" applyNumberFormat="1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166" fontId="21" fillId="6" borderId="25" xfId="0" applyNumberFormat="1" applyFont="1" applyFill="1" applyBorder="1" applyAlignment="1">
      <alignment horizontal="center" vertical="center" wrapText="1"/>
    </xf>
    <xf numFmtId="0" fontId="17" fillId="7" borderId="25" xfId="1" applyFont="1" applyFill="1" applyBorder="1" applyAlignment="1">
      <alignment vertical="center"/>
    </xf>
    <xf numFmtId="0" fontId="17" fillId="7" borderId="25" xfId="1" applyFont="1" applyFill="1" applyBorder="1" applyAlignment="1">
      <alignment horizontal="center" vertical="center"/>
    </xf>
    <xf numFmtId="166" fontId="19" fillId="7" borderId="25" xfId="1" applyNumberFormat="1" applyFont="1" applyFill="1" applyBorder="1" applyAlignment="1">
      <alignment horizontal="center" vertical="center"/>
    </xf>
    <xf numFmtId="0" fontId="18" fillId="7" borderId="25" xfId="1" applyFont="1" applyFill="1" applyBorder="1" applyAlignment="1">
      <alignment vertical="center"/>
    </xf>
    <xf numFmtId="0" fontId="18" fillId="7" borderId="25" xfId="1" applyFont="1" applyFill="1" applyBorder="1" applyAlignment="1">
      <alignment horizontal="center" vertical="center"/>
    </xf>
    <xf numFmtId="168" fontId="18" fillId="7" borderId="25" xfId="1" applyNumberFormat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166" fontId="20" fillId="6" borderId="25" xfId="0" applyNumberFormat="1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165" fontId="0" fillId="0" borderId="25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10" fontId="0" fillId="0" borderId="25" xfId="0" applyNumberFormat="1" applyBorder="1" applyAlignment="1">
      <alignment horizontal="center" vertical="center"/>
    </xf>
    <xf numFmtId="0" fontId="16" fillId="9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9" fontId="0" fillId="0" borderId="25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8" borderId="25" xfId="0" applyFont="1" applyFill="1" applyBorder="1" applyAlignment="1">
      <alignment horizontal="center" vertical="center"/>
    </xf>
    <xf numFmtId="0" fontId="16" fillId="9" borderId="2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8" borderId="26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center" vertical="center"/>
    </xf>
    <xf numFmtId="0" fontId="11" fillId="12" borderId="12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20" fillId="6" borderId="25" xfId="0" applyFont="1" applyFill="1" applyBorder="1" applyAlignment="1">
      <alignment horizontal="right" vertical="center"/>
    </xf>
  </cellXfs>
  <cellStyles count="2">
    <cellStyle name="Normal" xfId="0" builtinId="0"/>
    <cellStyle name="Normal 2" xfId="1" xr:uid="{62CCEF21-95C7-4AD5-A603-41C70D205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161925</xdr:rowOff>
    </xdr:from>
    <xdr:to>
      <xdr:col>3</xdr:col>
      <xdr:colOff>372110</xdr:colOff>
      <xdr:row>4</xdr:row>
      <xdr:rowOff>209550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C5BEE0-DE6F-4BDC-BAAA-27FB0EEF4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70" b="25900"/>
        <a:stretch>
          <a:fillRect/>
        </a:stretch>
      </xdr:blipFill>
      <xdr:spPr>
        <a:xfrm>
          <a:off x="85725" y="161925"/>
          <a:ext cx="3572510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222900</xdr:colOff>
      <xdr:row>3</xdr:row>
      <xdr:rowOff>192260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77658A-A632-4F34-B970-85F86B531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35" b="32976"/>
        <a:stretch>
          <a:fillRect/>
        </a:stretch>
      </xdr:blipFill>
      <xdr:spPr>
        <a:xfrm>
          <a:off x="0" y="123825"/>
          <a:ext cx="3804300" cy="725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505460</xdr:colOff>
      <xdr:row>5</xdr:row>
      <xdr:rowOff>114300</xdr:rowOff>
    </xdr:to>
    <xdr:pic>
      <xdr:nvPicPr>
        <xdr:cNvPr id="8" name="Imagem 2">
          <a:extLst>
            <a:ext uri="{FF2B5EF4-FFF2-40B4-BE49-F238E27FC236}">
              <a16:creationId xmlns:a16="http://schemas.microsoft.com/office/drawing/2014/main" id="{863E02ED-DF5B-4E0B-8ECE-964F78685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70" b="25900"/>
        <a:stretch>
          <a:fillRect/>
        </a:stretch>
      </xdr:blipFill>
      <xdr:spPr>
        <a:xfrm>
          <a:off x="0" y="0"/>
          <a:ext cx="357251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1E3E-2533-43DA-BE3B-9238F9DB23CC}">
  <sheetPr>
    <outlinePr summaryBelow="0"/>
  </sheetPr>
  <dimension ref="A1:I26"/>
  <sheetViews>
    <sheetView showGridLines="0" tabSelected="1" view="pageBreakPreview" topLeftCell="A18" zoomScaleNormal="100" zoomScaleSheetLayoutView="100" workbookViewId="0">
      <selection activeCell="H16" sqref="H16"/>
    </sheetView>
  </sheetViews>
  <sheetFormatPr defaultRowHeight="12.75" x14ac:dyDescent="0.2"/>
  <cols>
    <col min="1" max="1" width="9.140625" style="1"/>
    <col min="2" max="2" width="22.28515625" style="1" customWidth="1"/>
    <col min="3" max="3" width="17.85546875" style="1" customWidth="1"/>
    <col min="4" max="4" width="34.42578125" style="1" customWidth="1"/>
    <col min="5" max="9" width="19.7109375" style="1" customWidth="1"/>
    <col min="10" max="16384" width="9.140625" style="2"/>
  </cols>
  <sheetData>
    <row r="1" spans="1:9" ht="17.25" customHeight="1" x14ac:dyDescent="0.2"/>
    <row r="2" spans="1:9" ht="17.25" customHeight="1" x14ac:dyDescent="0.2"/>
    <row r="3" spans="1:9" ht="17.25" customHeight="1" x14ac:dyDescent="0.2"/>
    <row r="4" spans="1:9" ht="17.25" customHeight="1" x14ac:dyDescent="0.2"/>
    <row r="5" spans="1:9" ht="17.25" customHeight="1" x14ac:dyDescent="0.2"/>
    <row r="7" spans="1:9" ht="37.5" customHeight="1" x14ac:dyDescent="0.2">
      <c r="A7" s="53" t="s">
        <v>0</v>
      </c>
      <c r="B7" s="53"/>
      <c r="C7" s="53"/>
      <c r="D7" s="53"/>
      <c r="E7" s="53"/>
      <c r="F7" s="53"/>
      <c r="G7" s="53"/>
      <c r="H7" s="53"/>
      <c r="I7" s="53"/>
    </row>
    <row r="8" spans="1:9" x14ac:dyDescent="0.2">
      <c r="A8" s="54" t="s">
        <v>1</v>
      </c>
      <c r="B8" s="55"/>
      <c r="C8" s="54" t="s">
        <v>2</v>
      </c>
      <c r="D8" s="55"/>
      <c r="E8" s="58" t="s">
        <v>3</v>
      </c>
      <c r="F8" s="58" t="s">
        <v>4</v>
      </c>
      <c r="G8" s="58" t="s">
        <v>5</v>
      </c>
      <c r="H8" s="58" t="s">
        <v>6</v>
      </c>
      <c r="I8" s="58" t="s">
        <v>7</v>
      </c>
    </row>
    <row r="9" spans="1:9" ht="12.75" customHeight="1" x14ac:dyDescent="0.2">
      <c r="A9" s="56"/>
      <c r="B9" s="57"/>
      <c r="C9" s="56"/>
      <c r="D9" s="57"/>
      <c r="E9" s="59"/>
      <c r="F9" s="59"/>
      <c r="G9" s="59"/>
      <c r="H9" s="59"/>
      <c r="I9" s="59"/>
    </row>
    <row r="10" spans="1:9" ht="12.75" customHeight="1" x14ac:dyDescent="0.2">
      <c r="A10" s="56"/>
      <c r="B10" s="57"/>
      <c r="C10" s="56"/>
      <c r="D10" s="57"/>
      <c r="E10" s="59"/>
      <c r="F10" s="59"/>
      <c r="G10" s="59"/>
      <c r="H10" s="59"/>
      <c r="I10" s="59"/>
    </row>
    <row r="11" spans="1:9" ht="49.5" customHeight="1" x14ac:dyDescent="0.2">
      <c r="A11" s="60" t="s">
        <v>8</v>
      </c>
      <c r="B11" s="61" t="s">
        <v>9</v>
      </c>
      <c r="C11" s="3" t="s">
        <v>10</v>
      </c>
      <c r="D11" s="7" t="s">
        <v>11</v>
      </c>
      <c r="E11" s="4">
        <v>35087455</v>
      </c>
      <c r="F11" s="4"/>
      <c r="G11" s="4">
        <v>35087455</v>
      </c>
      <c r="H11" s="4">
        <v>19996257.649999999</v>
      </c>
      <c r="I11" s="5">
        <v>19021234.960000001</v>
      </c>
    </row>
    <row r="12" spans="1:9" ht="49.5" customHeight="1" x14ac:dyDescent="0.2">
      <c r="A12" s="60"/>
      <c r="B12" s="61"/>
      <c r="C12" s="3" t="s">
        <v>12</v>
      </c>
      <c r="D12" s="7" t="s">
        <v>13</v>
      </c>
      <c r="E12" s="4">
        <v>44643877</v>
      </c>
      <c r="F12" s="4"/>
      <c r="G12" s="4">
        <v>43560567</v>
      </c>
      <c r="H12" s="4">
        <v>23777816.390000001</v>
      </c>
      <c r="I12" s="5">
        <v>20262725.350000001</v>
      </c>
    </row>
    <row r="13" spans="1:9" ht="49.5" customHeight="1" x14ac:dyDescent="0.2">
      <c r="A13" s="60"/>
      <c r="B13" s="61"/>
      <c r="C13" s="3" t="s">
        <v>14</v>
      </c>
      <c r="D13" s="7" t="s">
        <v>15</v>
      </c>
      <c r="E13" s="4">
        <v>86721705</v>
      </c>
      <c r="F13" s="4">
        <v>22134.73</v>
      </c>
      <c r="G13" s="4">
        <v>44421351.969999999</v>
      </c>
      <c r="H13" s="4">
        <v>37520481.289999999</v>
      </c>
      <c r="I13" s="5">
        <v>36953918.07</v>
      </c>
    </row>
    <row r="14" spans="1:9" ht="49.5" customHeight="1" x14ac:dyDescent="0.2">
      <c r="A14" s="60"/>
      <c r="B14" s="61"/>
      <c r="C14" s="3" t="s">
        <v>16</v>
      </c>
      <c r="D14" s="7" t="s">
        <v>17</v>
      </c>
      <c r="E14" s="4">
        <v>2355936</v>
      </c>
      <c r="F14" s="4"/>
      <c r="G14" s="4">
        <v>2355936</v>
      </c>
      <c r="H14" s="4">
        <v>1398769.19</v>
      </c>
      <c r="I14" s="5">
        <v>1394219.97</v>
      </c>
    </row>
    <row r="15" spans="1:9" ht="49.5" customHeight="1" x14ac:dyDescent="0.2">
      <c r="A15" s="60"/>
      <c r="B15" s="61"/>
      <c r="C15" s="3" t="s">
        <v>18</v>
      </c>
      <c r="D15" s="7" t="s">
        <v>19</v>
      </c>
      <c r="E15" s="4">
        <v>274869120</v>
      </c>
      <c r="F15" s="4"/>
      <c r="G15" s="4">
        <v>269118983</v>
      </c>
      <c r="H15" s="4">
        <v>149398181.69</v>
      </c>
      <c r="I15" s="5">
        <v>132581511.88</v>
      </c>
    </row>
    <row r="16" spans="1:9" ht="49.5" customHeight="1" x14ac:dyDescent="0.2">
      <c r="A16" s="60"/>
      <c r="B16" s="61"/>
      <c r="C16" s="3" t="s">
        <v>20</v>
      </c>
      <c r="D16" s="7" t="s">
        <v>21</v>
      </c>
      <c r="E16" s="4">
        <v>12665473</v>
      </c>
      <c r="F16" s="4"/>
      <c r="G16" s="4">
        <v>12665473</v>
      </c>
      <c r="H16" s="4">
        <v>8480906.4299999997</v>
      </c>
      <c r="I16" s="5">
        <v>7527523.5499999998</v>
      </c>
    </row>
    <row r="17" spans="1:9" ht="49.5" customHeight="1" x14ac:dyDescent="0.2">
      <c r="A17" s="60"/>
      <c r="B17" s="61"/>
      <c r="C17" s="3" t="s">
        <v>22</v>
      </c>
      <c r="D17" s="7" t="s">
        <v>23</v>
      </c>
      <c r="E17" s="4">
        <v>805632</v>
      </c>
      <c r="F17" s="4"/>
      <c r="G17" s="4">
        <v>490583.47</v>
      </c>
      <c r="H17" s="4">
        <v>428710.07</v>
      </c>
      <c r="I17" s="5">
        <v>360421.79</v>
      </c>
    </row>
    <row r="18" spans="1:9" ht="49.5" customHeight="1" x14ac:dyDescent="0.2">
      <c r="A18" s="60"/>
      <c r="B18" s="61"/>
      <c r="C18" s="3" t="s">
        <v>24</v>
      </c>
      <c r="D18" s="7" t="s">
        <v>25</v>
      </c>
      <c r="E18" s="4">
        <v>74068288</v>
      </c>
      <c r="F18" s="4"/>
      <c r="G18" s="4">
        <v>22540969.82</v>
      </c>
      <c r="H18" s="4">
        <v>14109446.08</v>
      </c>
      <c r="I18" s="5">
        <v>13013586.939999999</v>
      </c>
    </row>
    <row r="19" spans="1:9" ht="49.5" customHeight="1" x14ac:dyDescent="0.2">
      <c r="A19" s="60" t="s">
        <v>26</v>
      </c>
      <c r="B19" s="61" t="s">
        <v>27</v>
      </c>
      <c r="C19" s="3" t="s">
        <v>28</v>
      </c>
      <c r="D19" s="7" t="s">
        <v>29</v>
      </c>
      <c r="E19" s="4">
        <v>342360</v>
      </c>
      <c r="F19" s="4"/>
      <c r="G19" s="4">
        <v>342360</v>
      </c>
      <c r="H19" s="4">
        <v>63191.519999999997</v>
      </c>
      <c r="I19" s="5">
        <v>54164.160000000003</v>
      </c>
    </row>
    <row r="20" spans="1:9" ht="49.5" customHeight="1" x14ac:dyDescent="0.2">
      <c r="A20" s="60"/>
      <c r="B20" s="61"/>
      <c r="C20" s="3" t="s">
        <v>30</v>
      </c>
      <c r="D20" s="7" t="s">
        <v>31</v>
      </c>
      <c r="E20" s="4">
        <v>100</v>
      </c>
      <c r="F20" s="4"/>
      <c r="G20" s="4"/>
      <c r="H20" s="4"/>
      <c r="I20" s="5"/>
    </row>
    <row r="21" spans="1:9" ht="49.5" customHeight="1" x14ac:dyDescent="0.2">
      <c r="A21" s="60"/>
      <c r="B21" s="61"/>
      <c r="C21" s="3" t="s">
        <v>32</v>
      </c>
      <c r="D21" s="7" t="s">
        <v>33</v>
      </c>
      <c r="E21" s="4">
        <v>31333180</v>
      </c>
      <c r="F21" s="4"/>
      <c r="G21" s="4">
        <v>15000000</v>
      </c>
      <c r="H21" s="4">
        <v>15000000</v>
      </c>
      <c r="I21" s="5">
        <v>15000000</v>
      </c>
    </row>
    <row r="22" spans="1:9" ht="49.5" customHeight="1" x14ac:dyDescent="0.2">
      <c r="A22" s="3" t="s">
        <v>34</v>
      </c>
      <c r="B22" s="6" t="s">
        <v>35</v>
      </c>
      <c r="C22" s="3" t="s">
        <v>36</v>
      </c>
      <c r="D22" s="7" t="s">
        <v>37</v>
      </c>
      <c r="E22" s="4">
        <v>35000</v>
      </c>
      <c r="F22" s="4"/>
      <c r="G22" s="4">
        <v>33450</v>
      </c>
      <c r="H22" s="4">
        <v>33450</v>
      </c>
      <c r="I22" s="5">
        <v>33450</v>
      </c>
    </row>
    <row r="23" spans="1:9" ht="49.5" customHeight="1" x14ac:dyDescent="0.2">
      <c r="A23" s="3" t="s">
        <v>38</v>
      </c>
      <c r="B23" s="6" t="s">
        <v>39</v>
      </c>
      <c r="C23" s="3" t="s">
        <v>40</v>
      </c>
      <c r="D23" s="7" t="s">
        <v>41</v>
      </c>
      <c r="E23" s="4">
        <v>705067212</v>
      </c>
      <c r="F23" s="4"/>
      <c r="G23" s="4"/>
      <c r="H23" s="4"/>
      <c r="I23" s="5"/>
    </row>
    <row r="24" spans="1:9" ht="49.5" customHeight="1" x14ac:dyDescent="0.2">
      <c r="A24" s="3" t="s">
        <v>42</v>
      </c>
      <c r="B24" s="6" t="s">
        <v>43</v>
      </c>
      <c r="C24" s="3" t="s">
        <v>44</v>
      </c>
      <c r="D24" s="7" t="s">
        <v>45</v>
      </c>
      <c r="E24" s="4">
        <v>134167902</v>
      </c>
      <c r="F24" s="4">
        <v>400464.58</v>
      </c>
      <c r="G24" s="4">
        <v>40027940.490000002</v>
      </c>
      <c r="H24" s="4">
        <v>30042343.190000001</v>
      </c>
      <c r="I24" s="5">
        <v>29778942.359999999</v>
      </c>
    </row>
    <row r="25" spans="1:9" ht="28.5" customHeight="1" x14ac:dyDescent="0.2">
      <c r="A25" s="62" t="s">
        <v>46</v>
      </c>
      <c r="B25" s="63"/>
      <c r="C25" s="63"/>
      <c r="D25" s="64"/>
      <c r="E25" s="8">
        <v>1402163240</v>
      </c>
      <c r="F25" s="8">
        <v>422599.31</v>
      </c>
      <c r="G25" s="8">
        <v>485645069.75</v>
      </c>
      <c r="H25" s="8">
        <v>300249553.5</v>
      </c>
      <c r="I25" s="9">
        <v>275981699.02999997</v>
      </c>
    </row>
    <row r="26" spans="1:9" ht="22.5" customHeight="1" x14ac:dyDescent="0.2">
      <c r="A26" s="51" t="s">
        <v>47</v>
      </c>
      <c r="B26" s="52"/>
      <c r="C26" s="52"/>
      <c r="D26" s="52"/>
      <c r="E26" s="52"/>
    </row>
  </sheetData>
  <mergeCells count="14">
    <mergeCell ref="A26:E26"/>
    <mergeCell ref="A7:I7"/>
    <mergeCell ref="A8:B10"/>
    <mergeCell ref="C8:D10"/>
    <mergeCell ref="E8:E10"/>
    <mergeCell ref="F8:F10"/>
    <mergeCell ref="G8:G10"/>
    <mergeCell ref="H8:H10"/>
    <mergeCell ref="I8:I10"/>
    <mergeCell ref="A11:A18"/>
    <mergeCell ref="B11:B18"/>
    <mergeCell ref="A19:A21"/>
    <mergeCell ref="B19:B21"/>
    <mergeCell ref="A25:D25"/>
  </mergeCells>
  <printOptions horizontalCentered="1"/>
  <pageMargins left="0.31496062992125984" right="0.31496062992125984" top="0.39370078740157483" bottom="0.39370078740157483" header="0" footer="0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BF3A-4198-400B-A233-37340D4ECFBD}">
  <dimension ref="A1:J161"/>
  <sheetViews>
    <sheetView showGridLines="0" view="pageBreakPreview" zoomScale="115" zoomScaleNormal="100" zoomScaleSheetLayoutView="115" workbookViewId="0"/>
  </sheetViews>
  <sheetFormatPr defaultRowHeight="12.75" x14ac:dyDescent="0.2"/>
  <cols>
    <col min="1" max="2" width="9.140625" style="1"/>
    <col min="3" max="3" width="6.28515625" style="1" customWidth="1"/>
    <col min="4" max="4" width="16.42578125" style="1" customWidth="1"/>
    <col min="5" max="5" width="12.7109375" style="1" customWidth="1"/>
    <col min="6" max="6" width="33" style="1" customWidth="1"/>
    <col min="7" max="10" width="18.42578125" style="1" customWidth="1"/>
    <col min="11" max="16384" width="9.140625" style="1"/>
  </cols>
  <sheetData>
    <row r="1" spans="1:10" ht="9.75" customHeight="1" x14ac:dyDescent="0.2"/>
    <row r="2" spans="1:10" ht="21" customHeight="1" x14ac:dyDescent="0.2"/>
    <row r="3" spans="1:10" ht="21" customHeight="1" x14ac:dyDescent="0.2"/>
    <row r="4" spans="1:10" ht="21" customHeight="1" x14ac:dyDescent="0.2"/>
    <row r="5" spans="1:10" ht="25.5" customHeight="1" x14ac:dyDescent="0.2">
      <c r="A5" s="65" t="s">
        <v>48</v>
      </c>
      <c r="B5" s="66"/>
      <c r="C5" s="66"/>
      <c r="D5" s="66"/>
      <c r="E5" s="66"/>
      <c r="F5" s="66"/>
      <c r="G5" s="66"/>
      <c r="H5" s="66"/>
      <c r="I5" s="66"/>
      <c r="J5" s="66"/>
    </row>
    <row r="6" spans="1:10" x14ac:dyDescent="0.2">
      <c r="A6" s="67" t="s">
        <v>49</v>
      </c>
      <c r="B6" s="68"/>
      <c r="C6" s="71" t="s">
        <v>50</v>
      </c>
      <c r="D6" s="68"/>
      <c r="E6" s="71" t="s">
        <v>51</v>
      </c>
      <c r="F6" s="68"/>
      <c r="G6" s="73" t="s">
        <v>4</v>
      </c>
      <c r="H6" s="75" t="s">
        <v>52</v>
      </c>
      <c r="I6" s="77" t="s">
        <v>53</v>
      </c>
      <c r="J6" s="77" t="s">
        <v>54</v>
      </c>
    </row>
    <row r="7" spans="1:10" x14ac:dyDescent="0.2">
      <c r="A7" s="69"/>
      <c r="B7" s="70"/>
      <c r="C7" s="72"/>
      <c r="D7" s="70"/>
      <c r="E7" s="72"/>
      <c r="F7" s="70"/>
      <c r="G7" s="74"/>
      <c r="H7" s="76"/>
      <c r="I7" s="78"/>
      <c r="J7" s="78"/>
    </row>
    <row r="8" spans="1:10" ht="9" customHeight="1" x14ac:dyDescent="0.2">
      <c r="A8" s="69"/>
      <c r="B8" s="70"/>
      <c r="C8" s="72"/>
      <c r="D8" s="70"/>
      <c r="E8" s="72"/>
      <c r="F8" s="70"/>
      <c r="G8" s="74"/>
      <c r="H8" s="76"/>
      <c r="I8" s="78"/>
      <c r="J8" s="78"/>
    </row>
    <row r="9" spans="1:10" ht="30" customHeight="1" x14ac:dyDescent="0.2">
      <c r="A9" s="60" t="s">
        <v>55</v>
      </c>
      <c r="B9" s="89" t="s">
        <v>56</v>
      </c>
      <c r="C9" s="3">
        <v>5</v>
      </c>
      <c r="D9" s="3" t="s">
        <v>57</v>
      </c>
      <c r="E9" s="3" t="s">
        <v>58</v>
      </c>
      <c r="F9" s="10" t="s">
        <v>59</v>
      </c>
      <c r="G9" s="4"/>
      <c r="H9" s="4">
        <v>4549400.6399999997</v>
      </c>
      <c r="I9" s="4">
        <v>4549400.6399999997</v>
      </c>
      <c r="J9" s="5">
        <v>4549400.6399999997</v>
      </c>
    </row>
    <row r="10" spans="1:10" ht="30" customHeight="1" x14ac:dyDescent="0.2">
      <c r="A10" s="60"/>
      <c r="B10" s="89"/>
      <c r="C10" s="60">
        <v>4</v>
      </c>
      <c r="D10" s="60" t="s">
        <v>60</v>
      </c>
      <c r="E10" s="3" t="s">
        <v>61</v>
      </c>
      <c r="F10" s="10" t="s">
        <v>62</v>
      </c>
      <c r="G10" s="4"/>
      <c r="H10" s="4">
        <v>66825</v>
      </c>
      <c r="I10" s="4">
        <v>66825</v>
      </c>
      <c r="J10" s="5">
        <v>66825</v>
      </c>
    </row>
    <row r="11" spans="1:10" ht="30" customHeight="1" x14ac:dyDescent="0.2">
      <c r="A11" s="60"/>
      <c r="B11" s="89"/>
      <c r="C11" s="60"/>
      <c r="D11" s="60"/>
      <c r="E11" s="3" t="s">
        <v>63</v>
      </c>
      <c r="F11" s="10" t="s">
        <v>64</v>
      </c>
      <c r="G11" s="4"/>
      <c r="H11" s="4">
        <v>27806.38</v>
      </c>
      <c r="I11" s="4">
        <v>27806.38</v>
      </c>
      <c r="J11" s="5">
        <v>27463.58</v>
      </c>
    </row>
    <row r="12" spans="1:10" ht="30" customHeight="1" x14ac:dyDescent="0.2">
      <c r="A12" s="60"/>
      <c r="B12" s="89"/>
      <c r="C12" s="60"/>
      <c r="D12" s="60"/>
      <c r="E12" s="3">
        <v>44905252</v>
      </c>
      <c r="F12" s="10" t="s">
        <v>65</v>
      </c>
      <c r="G12" s="4"/>
      <c r="H12" s="4">
        <v>188990</v>
      </c>
      <c r="I12" s="4">
        <v>188990</v>
      </c>
      <c r="J12" s="5">
        <v>188990</v>
      </c>
    </row>
    <row r="13" spans="1:10" ht="30" customHeight="1" x14ac:dyDescent="0.2">
      <c r="A13" s="60"/>
      <c r="B13" s="89"/>
      <c r="C13" s="60"/>
      <c r="D13" s="60"/>
      <c r="E13" s="14" t="s">
        <v>66</v>
      </c>
      <c r="F13" s="15" t="s">
        <v>67</v>
      </c>
      <c r="G13" s="4"/>
      <c r="H13" s="4">
        <v>5330.5</v>
      </c>
      <c r="I13" s="4">
        <v>5330.5</v>
      </c>
      <c r="J13" s="5">
        <v>5330.5</v>
      </c>
    </row>
    <row r="14" spans="1:10" ht="30" customHeight="1" x14ac:dyDescent="0.2">
      <c r="A14" s="60"/>
      <c r="B14" s="89"/>
      <c r="C14" s="60">
        <v>3</v>
      </c>
      <c r="D14" s="60" t="s">
        <v>68</v>
      </c>
      <c r="E14" s="3" t="s">
        <v>69</v>
      </c>
      <c r="F14" s="3" t="s">
        <v>70</v>
      </c>
      <c r="G14" s="4"/>
      <c r="H14" s="4">
        <v>33450</v>
      </c>
      <c r="I14" s="4">
        <v>33450</v>
      </c>
      <c r="J14" s="5">
        <v>33450</v>
      </c>
    </row>
    <row r="15" spans="1:10" ht="30" customHeight="1" x14ac:dyDescent="0.2">
      <c r="A15" s="60"/>
      <c r="B15" s="89"/>
      <c r="C15" s="60"/>
      <c r="D15" s="60"/>
      <c r="E15" s="3" t="s">
        <v>71</v>
      </c>
      <c r="F15" s="10" t="s">
        <v>72</v>
      </c>
      <c r="G15" s="4"/>
      <c r="H15" s="4">
        <v>148300</v>
      </c>
      <c r="I15" s="4">
        <v>58249.86</v>
      </c>
      <c r="J15" s="5">
        <v>58249.86</v>
      </c>
    </row>
    <row r="16" spans="1:10" ht="30" customHeight="1" x14ac:dyDescent="0.2">
      <c r="A16" s="60"/>
      <c r="B16" s="89"/>
      <c r="C16" s="60"/>
      <c r="D16" s="60"/>
      <c r="E16" s="3" t="s">
        <v>73</v>
      </c>
      <c r="F16" s="10" t="s">
        <v>74</v>
      </c>
      <c r="G16" s="4"/>
      <c r="H16" s="4">
        <v>20000</v>
      </c>
      <c r="I16" s="4">
        <v>2874.32</v>
      </c>
      <c r="J16" s="5">
        <v>2874.32</v>
      </c>
    </row>
    <row r="17" spans="1:10" ht="30" customHeight="1" x14ac:dyDescent="0.2">
      <c r="A17" s="60"/>
      <c r="B17" s="89"/>
      <c r="C17" s="60"/>
      <c r="D17" s="60"/>
      <c r="E17" s="3" t="s">
        <v>75</v>
      </c>
      <c r="F17" s="10" t="s">
        <v>76</v>
      </c>
      <c r="G17" s="4"/>
      <c r="H17" s="4">
        <v>771304.72</v>
      </c>
      <c r="I17" s="4">
        <v>418954.02</v>
      </c>
      <c r="J17" s="5">
        <v>418954.02</v>
      </c>
    </row>
    <row r="18" spans="1:10" ht="30" customHeight="1" x14ac:dyDescent="0.2">
      <c r="A18" s="60"/>
      <c r="B18" s="89"/>
      <c r="C18" s="60"/>
      <c r="D18" s="60"/>
      <c r="E18" s="3" t="s">
        <v>77</v>
      </c>
      <c r="F18" s="10" t="s">
        <v>78</v>
      </c>
      <c r="G18" s="4"/>
      <c r="H18" s="4">
        <v>3617110.85</v>
      </c>
      <c r="I18" s="4">
        <v>2401106.23</v>
      </c>
      <c r="J18" s="5">
        <v>2401106.23</v>
      </c>
    </row>
    <row r="19" spans="1:10" ht="30" customHeight="1" x14ac:dyDescent="0.2">
      <c r="A19" s="60"/>
      <c r="B19" s="89"/>
      <c r="C19" s="60"/>
      <c r="D19" s="60"/>
      <c r="E19" s="3" t="s">
        <v>79</v>
      </c>
      <c r="F19" s="10" t="s">
        <v>80</v>
      </c>
      <c r="G19" s="4"/>
      <c r="H19" s="4">
        <v>1207005.04</v>
      </c>
      <c r="I19" s="4">
        <v>813660.26</v>
      </c>
      <c r="J19" s="5">
        <v>813660.26</v>
      </c>
    </row>
    <row r="20" spans="1:10" ht="30" customHeight="1" x14ac:dyDescent="0.2">
      <c r="A20" s="60"/>
      <c r="B20" s="89"/>
      <c r="C20" s="60"/>
      <c r="D20" s="60"/>
      <c r="E20" s="3" t="s">
        <v>81</v>
      </c>
      <c r="F20" s="10" t="s">
        <v>82</v>
      </c>
      <c r="G20" s="4">
        <v>12.62</v>
      </c>
      <c r="H20" s="4"/>
      <c r="I20" s="4"/>
      <c r="J20" s="5"/>
    </row>
    <row r="21" spans="1:10" ht="30" customHeight="1" x14ac:dyDescent="0.2">
      <c r="A21" s="60"/>
      <c r="B21" s="89"/>
      <c r="C21" s="60"/>
      <c r="D21" s="60"/>
      <c r="E21" s="3" t="s">
        <v>83</v>
      </c>
      <c r="F21" s="10" t="s">
        <v>84</v>
      </c>
      <c r="G21" s="4"/>
      <c r="H21" s="4">
        <v>1101771.3899999999</v>
      </c>
      <c r="I21" s="4">
        <v>1101771.3899999999</v>
      </c>
      <c r="J21" s="5">
        <v>1101771.3899999999</v>
      </c>
    </row>
    <row r="22" spans="1:10" ht="30" customHeight="1" x14ac:dyDescent="0.2">
      <c r="A22" s="60"/>
      <c r="B22" s="89"/>
      <c r="C22" s="60"/>
      <c r="D22" s="60"/>
      <c r="E22" s="3" t="s">
        <v>85</v>
      </c>
      <c r="F22" s="10" t="s">
        <v>86</v>
      </c>
      <c r="G22" s="4"/>
      <c r="H22" s="4">
        <v>70</v>
      </c>
      <c r="I22" s="4">
        <v>70</v>
      </c>
      <c r="J22" s="5">
        <v>70</v>
      </c>
    </row>
    <row r="23" spans="1:10" ht="30" customHeight="1" x14ac:dyDescent="0.2">
      <c r="A23" s="60"/>
      <c r="B23" s="89"/>
      <c r="C23" s="60"/>
      <c r="D23" s="60"/>
      <c r="E23" s="3" t="s">
        <v>87</v>
      </c>
      <c r="F23" s="10" t="s">
        <v>88</v>
      </c>
      <c r="G23" s="4"/>
      <c r="H23" s="4">
        <v>5224</v>
      </c>
      <c r="I23" s="4">
        <v>5224</v>
      </c>
      <c r="J23" s="5">
        <v>5224</v>
      </c>
    </row>
    <row r="24" spans="1:10" ht="30" customHeight="1" x14ac:dyDescent="0.2">
      <c r="A24" s="60"/>
      <c r="B24" s="89"/>
      <c r="C24" s="60"/>
      <c r="D24" s="60"/>
      <c r="E24" s="3">
        <v>33903016</v>
      </c>
      <c r="F24" s="10" t="s">
        <v>89</v>
      </c>
      <c r="G24" s="4"/>
      <c r="H24" s="4">
        <v>300</v>
      </c>
      <c r="I24" s="4">
        <v>300</v>
      </c>
      <c r="J24" s="5">
        <v>300</v>
      </c>
    </row>
    <row r="25" spans="1:10" ht="30" customHeight="1" x14ac:dyDescent="0.2">
      <c r="A25" s="60"/>
      <c r="B25" s="89"/>
      <c r="C25" s="60"/>
      <c r="D25" s="60"/>
      <c r="E25" s="3" t="s">
        <v>90</v>
      </c>
      <c r="F25" s="10" t="s">
        <v>91</v>
      </c>
      <c r="G25" s="4"/>
      <c r="H25" s="4">
        <v>533.5</v>
      </c>
      <c r="I25" s="4">
        <v>533.5</v>
      </c>
      <c r="J25" s="5">
        <v>533.5</v>
      </c>
    </row>
    <row r="26" spans="1:10" ht="30" customHeight="1" x14ac:dyDescent="0.2">
      <c r="A26" s="60"/>
      <c r="B26" s="89"/>
      <c r="C26" s="60"/>
      <c r="D26" s="60"/>
      <c r="E26" s="3" t="s">
        <v>92</v>
      </c>
      <c r="F26" s="3" t="s">
        <v>93</v>
      </c>
      <c r="G26" s="4"/>
      <c r="H26" s="4">
        <v>666.95</v>
      </c>
      <c r="I26" s="4">
        <v>666.95</v>
      </c>
      <c r="J26" s="5">
        <v>666.95</v>
      </c>
    </row>
    <row r="27" spans="1:10" ht="30" customHeight="1" x14ac:dyDescent="0.2">
      <c r="A27" s="60"/>
      <c r="B27" s="89"/>
      <c r="C27" s="60"/>
      <c r="D27" s="60"/>
      <c r="E27" s="3" t="s">
        <v>94</v>
      </c>
      <c r="F27" s="10" t="s">
        <v>95</v>
      </c>
      <c r="G27" s="4"/>
      <c r="H27" s="4">
        <v>625.97</v>
      </c>
      <c r="I27" s="4">
        <v>625.97</v>
      </c>
      <c r="J27" s="5">
        <v>625.97</v>
      </c>
    </row>
    <row r="28" spans="1:10" ht="30" customHeight="1" x14ac:dyDescent="0.2">
      <c r="A28" s="60"/>
      <c r="B28" s="89"/>
      <c r="C28" s="60"/>
      <c r="D28" s="60"/>
      <c r="E28" s="3" t="s">
        <v>96</v>
      </c>
      <c r="F28" s="10" t="s">
        <v>97</v>
      </c>
      <c r="G28" s="4"/>
      <c r="H28" s="4">
        <v>1145</v>
      </c>
      <c r="I28" s="4">
        <v>1145</v>
      </c>
      <c r="J28" s="5">
        <v>1145</v>
      </c>
    </row>
    <row r="29" spans="1:10" ht="30" customHeight="1" x14ac:dyDescent="0.2">
      <c r="A29" s="60"/>
      <c r="B29" s="89"/>
      <c r="C29" s="60"/>
      <c r="D29" s="60"/>
      <c r="E29" s="3" t="s">
        <v>98</v>
      </c>
      <c r="F29" s="10" t="s">
        <v>99</v>
      </c>
      <c r="G29" s="4"/>
      <c r="H29" s="4">
        <v>79743.41</v>
      </c>
      <c r="I29" s="4">
        <v>17625</v>
      </c>
      <c r="J29" s="5">
        <v>17625</v>
      </c>
    </row>
    <row r="30" spans="1:10" ht="30" customHeight="1" x14ac:dyDescent="0.2">
      <c r="A30" s="60"/>
      <c r="B30" s="89"/>
      <c r="C30" s="60"/>
      <c r="D30" s="60"/>
      <c r="E30" s="3" t="s">
        <v>100</v>
      </c>
      <c r="F30" s="10" t="s">
        <v>101</v>
      </c>
      <c r="G30" s="4"/>
      <c r="H30" s="4">
        <v>4208.5200000000004</v>
      </c>
      <c r="I30" s="4">
        <v>4208.5200000000004</v>
      </c>
      <c r="J30" s="5">
        <v>4208.5200000000004</v>
      </c>
    </row>
    <row r="31" spans="1:10" ht="30" customHeight="1" x14ac:dyDescent="0.2">
      <c r="A31" s="60"/>
      <c r="B31" s="89"/>
      <c r="C31" s="60"/>
      <c r="D31" s="60"/>
      <c r="E31" s="3" t="s">
        <v>102</v>
      </c>
      <c r="F31" s="10" t="s">
        <v>103</v>
      </c>
      <c r="G31" s="4"/>
      <c r="H31" s="4">
        <v>1066.4100000000001</v>
      </c>
      <c r="I31" s="4">
        <v>1066.4100000000001</v>
      </c>
      <c r="J31" s="5">
        <v>1066.4100000000001</v>
      </c>
    </row>
    <row r="32" spans="1:10" ht="30" customHeight="1" x14ac:dyDescent="0.2">
      <c r="A32" s="60"/>
      <c r="B32" s="89"/>
      <c r="C32" s="60"/>
      <c r="D32" s="60"/>
      <c r="E32" s="3" t="s">
        <v>104</v>
      </c>
      <c r="F32" s="10" t="s">
        <v>105</v>
      </c>
      <c r="G32" s="4"/>
      <c r="H32" s="4">
        <v>704.25</v>
      </c>
      <c r="I32" s="4">
        <v>704.25</v>
      </c>
      <c r="J32" s="5">
        <v>704.25</v>
      </c>
    </row>
    <row r="33" spans="1:10" ht="30" customHeight="1" x14ac:dyDescent="0.2">
      <c r="A33" s="60"/>
      <c r="B33" s="89"/>
      <c r="C33" s="60"/>
      <c r="D33" s="60"/>
      <c r="E33" s="3" t="s">
        <v>106</v>
      </c>
      <c r="F33" s="10" t="s">
        <v>107</v>
      </c>
      <c r="G33" s="4"/>
      <c r="H33" s="4">
        <v>4433.3999999999996</v>
      </c>
      <c r="I33" s="4">
        <v>4433.3999999999996</v>
      </c>
      <c r="J33" s="5">
        <v>4433.3999999999996</v>
      </c>
    </row>
    <row r="34" spans="1:10" ht="30" customHeight="1" x14ac:dyDescent="0.2">
      <c r="A34" s="60"/>
      <c r="B34" s="89"/>
      <c r="C34" s="60"/>
      <c r="D34" s="60"/>
      <c r="E34" s="3" t="s">
        <v>108</v>
      </c>
      <c r="F34" s="3" t="s">
        <v>109</v>
      </c>
      <c r="G34" s="4"/>
      <c r="H34" s="4">
        <v>194.9</v>
      </c>
      <c r="I34" s="4">
        <v>194.9</v>
      </c>
      <c r="J34" s="5">
        <v>194.9</v>
      </c>
    </row>
    <row r="35" spans="1:10" ht="30" customHeight="1" x14ac:dyDescent="0.2">
      <c r="A35" s="60"/>
      <c r="B35" s="89"/>
      <c r="C35" s="60"/>
      <c r="D35" s="60"/>
      <c r="E35" s="3">
        <v>33903030</v>
      </c>
      <c r="F35" s="3" t="s">
        <v>110</v>
      </c>
      <c r="G35" s="4"/>
      <c r="H35" s="4">
        <v>0</v>
      </c>
      <c r="I35" s="4"/>
      <c r="J35" s="5"/>
    </row>
    <row r="36" spans="1:10" ht="30" customHeight="1" x14ac:dyDescent="0.2">
      <c r="A36" s="60"/>
      <c r="B36" s="89"/>
      <c r="C36" s="60"/>
      <c r="D36" s="60"/>
      <c r="E36" s="3" t="s">
        <v>111</v>
      </c>
      <c r="F36" s="10" t="s">
        <v>112</v>
      </c>
      <c r="G36" s="4"/>
      <c r="H36" s="4">
        <v>289751.94</v>
      </c>
      <c r="I36" s="4">
        <v>289751.94</v>
      </c>
      <c r="J36" s="5">
        <v>267717.21999999997</v>
      </c>
    </row>
    <row r="37" spans="1:10" ht="30" customHeight="1" x14ac:dyDescent="0.2">
      <c r="A37" s="60"/>
      <c r="B37" s="89"/>
      <c r="C37" s="60"/>
      <c r="D37" s="60"/>
      <c r="E37" s="3">
        <v>33903042</v>
      </c>
      <c r="F37" s="10" t="s">
        <v>113</v>
      </c>
      <c r="G37" s="4"/>
      <c r="H37" s="4">
        <v>20.8</v>
      </c>
      <c r="I37" s="4">
        <v>20.8</v>
      </c>
      <c r="J37" s="5">
        <v>20.8</v>
      </c>
    </row>
    <row r="38" spans="1:10" ht="30" customHeight="1" x14ac:dyDescent="0.2">
      <c r="A38" s="60"/>
      <c r="B38" s="89"/>
      <c r="C38" s="60"/>
      <c r="D38" s="60"/>
      <c r="E38" s="3">
        <v>33903044</v>
      </c>
      <c r="F38" s="10" t="s">
        <v>114</v>
      </c>
      <c r="G38" s="4"/>
      <c r="H38" s="4">
        <v>6276.5</v>
      </c>
      <c r="I38" s="4">
        <v>6276.5</v>
      </c>
      <c r="J38" s="5">
        <v>6276.5</v>
      </c>
    </row>
    <row r="39" spans="1:10" ht="30" customHeight="1" x14ac:dyDescent="0.2">
      <c r="A39" s="60"/>
      <c r="B39" s="89"/>
      <c r="C39" s="60"/>
      <c r="D39" s="60"/>
      <c r="E39" s="3" t="s">
        <v>115</v>
      </c>
      <c r="F39" s="10" t="s">
        <v>116</v>
      </c>
      <c r="G39" s="4"/>
      <c r="H39" s="4">
        <v>12396.1</v>
      </c>
      <c r="I39" s="4">
        <v>4765</v>
      </c>
      <c r="J39" s="5">
        <v>4765</v>
      </c>
    </row>
    <row r="40" spans="1:10" ht="30" customHeight="1" x14ac:dyDescent="0.2">
      <c r="A40" s="60"/>
      <c r="B40" s="89"/>
      <c r="C40" s="60"/>
      <c r="D40" s="60"/>
      <c r="E40" s="3" t="s">
        <v>117</v>
      </c>
      <c r="F40" s="10" t="s">
        <v>82</v>
      </c>
      <c r="G40" s="4">
        <v>6950.87</v>
      </c>
      <c r="H40" s="4"/>
      <c r="I40" s="4"/>
      <c r="J40" s="5"/>
    </row>
    <row r="41" spans="1:10" ht="30" customHeight="1" x14ac:dyDescent="0.2">
      <c r="A41" s="60"/>
      <c r="B41" s="89"/>
      <c r="C41" s="60"/>
      <c r="D41" s="60"/>
      <c r="E41" s="3" t="s">
        <v>118</v>
      </c>
      <c r="F41" s="10" t="s">
        <v>119</v>
      </c>
      <c r="G41" s="4"/>
      <c r="H41" s="4">
        <v>2541632</v>
      </c>
      <c r="I41" s="4">
        <v>2013403.99</v>
      </c>
      <c r="J41" s="5">
        <v>2013403.99</v>
      </c>
    </row>
    <row r="42" spans="1:10" ht="30" customHeight="1" x14ac:dyDescent="0.2">
      <c r="A42" s="60"/>
      <c r="B42" s="89"/>
      <c r="C42" s="60"/>
      <c r="D42" s="60"/>
      <c r="E42" s="3" t="s">
        <v>120</v>
      </c>
      <c r="F42" s="10" t="s">
        <v>121</v>
      </c>
      <c r="G42" s="4"/>
      <c r="H42" s="4">
        <v>786031.46</v>
      </c>
      <c r="I42" s="4">
        <v>640468.61</v>
      </c>
      <c r="J42" s="5">
        <v>640468.61</v>
      </c>
    </row>
    <row r="43" spans="1:10" ht="30" customHeight="1" x14ac:dyDescent="0.2">
      <c r="A43" s="60"/>
      <c r="B43" s="89"/>
      <c r="C43" s="60"/>
      <c r="D43" s="60"/>
      <c r="E43" s="3" t="s">
        <v>122</v>
      </c>
      <c r="F43" s="10" t="s">
        <v>123</v>
      </c>
      <c r="G43" s="4"/>
      <c r="H43" s="4">
        <v>68393</v>
      </c>
      <c r="I43" s="4">
        <v>58000.23</v>
      </c>
      <c r="J43" s="5">
        <v>58000.23</v>
      </c>
    </row>
    <row r="44" spans="1:10" ht="30" customHeight="1" x14ac:dyDescent="0.2">
      <c r="A44" s="60"/>
      <c r="B44" s="89"/>
      <c r="C44" s="60"/>
      <c r="D44" s="60"/>
      <c r="E44" s="3" t="s">
        <v>124</v>
      </c>
      <c r="F44" s="10" t="s">
        <v>82</v>
      </c>
      <c r="G44" s="4">
        <v>15183.86</v>
      </c>
      <c r="H44" s="4"/>
      <c r="I44" s="4"/>
      <c r="J44" s="5"/>
    </row>
    <row r="45" spans="1:10" ht="30" customHeight="1" x14ac:dyDescent="0.2">
      <c r="A45" s="60"/>
      <c r="B45" s="89"/>
      <c r="C45" s="60"/>
      <c r="D45" s="60"/>
      <c r="E45" s="3" t="s">
        <v>125</v>
      </c>
      <c r="F45" s="6" t="s">
        <v>126</v>
      </c>
      <c r="G45" s="4"/>
      <c r="H45" s="4">
        <v>5000</v>
      </c>
      <c r="I45" s="4">
        <v>307.5</v>
      </c>
      <c r="J45" s="5">
        <v>307.5</v>
      </c>
    </row>
    <row r="46" spans="1:10" ht="30" customHeight="1" x14ac:dyDescent="0.2">
      <c r="A46" s="60"/>
      <c r="B46" s="89"/>
      <c r="C46" s="60"/>
      <c r="D46" s="60"/>
      <c r="E46" s="3" t="s">
        <v>127</v>
      </c>
      <c r="F46" s="10" t="s">
        <v>128</v>
      </c>
      <c r="G46" s="4"/>
      <c r="H46" s="4">
        <v>302000</v>
      </c>
      <c r="I46" s="4">
        <v>244113.7</v>
      </c>
      <c r="J46" s="5">
        <v>201575.27</v>
      </c>
    </row>
    <row r="47" spans="1:10" ht="30" customHeight="1" x14ac:dyDescent="0.2">
      <c r="A47" s="60"/>
      <c r="B47" s="89"/>
      <c r="C47" s="60"/>
      <c r="D47" s="60"/>
      <c r="E47" s="3" t="s">
        <v>129</v>
      </c>
      <c r="F47" s="6" t="s">
        <v>130</v>
      </c>
      <c r="G47" s="4"/>
      <c r="H47" s="4">
        <v>3380.48</v>
      </c>
      <c r="I47" s="4">
        <v>845.12</v>
      </c>
      <c r="J47" s="5">
        <v>845.12</v>
      </c>
    </row>
    <row r="48" spans="1:10" ht="30" customHeight="1" x14ac:dyDescent="0.2">
      <c r="A48" s="60"/>
      <c r="B48" s="89"/>
      <c r="C48" s="60"/>
      <c r="D48" s="60"/>
      <c r="E48" s="3" t="s">
        <v>131</v>
      </c>
      <c r="F48" s="10" t="s">
        <v>82</v>
      </c>
      <c r="G48" s="4">
        <v>16058.96</v>
      </c>
      <c r="H48" s="4"/>
      <c r="I48" s="4"/>
      <c r="J48" s="5"/>
    </row>
    <row r="49" spans="1:10" ht="30" customHeight="1" x14ac:dyDescent="0.2">
      <c r="A49" s="60"/>
      <c r="B49" s="89"/>
      <c r="C49" s="60"/>
      <c r="D49" s="60"/>
      <c r="E49" s="3" t="s">
        <v>132</v>
      </c>
      <c r="F49" s="10" t="s">
        <v>133</v>
      </c>
      <c r="G49" s="4"/>
      <c r="H49" s="4">
        <v>28796713.760000002</v>
      </c>
      <c r="I49" s="4">
        <v>26087841.109999999</v>
      </c>
      <c r="J49" s="5">
        <v>25400089.93</v>
      </c>
    </row>
    <row r="50" spans="1:10" ht="30" customHeight="1" x14ac:dyDescent="0.2">
      <c r="A50" s="60"/>
      <c r="B50" s="89"/>
      <c r="C50" s="60"/>
      <c r="D50" s="60"/>
      <c r="E50" s="3" t="s">
        <v>134</v>
      </c>
      <c r="F50" s="10" t="s">
        <v>135</v>
      </c>
      <c r="G50" s="4"/>
      <c r="H50" s="4">
        <v>1033787.74</v>
      </c>
      <c r="I50" s="4">
        <v>853409.38</v>
      </c>
      <c r="J50" s="5">
        <v>839880.83</v>
      </c>
    </row>
    <row r="51" spans="1:10" ht="30" customHeight="1" x14ac:dyDescent="0.2">
      <c r="A51" s="60"/>
      <c r="B51" s="89"/>
      <c r="C51" s="60"/>
      <c r="D51" s="60"/>
      <c r="E51" s="3" t="s">
        <v>136</v>
      </c>
      <c r="F51" s="10" t="s">
        <v>137</v>
      </c>
      <c r="G51" s="4"/>
      <c r="H51" s="4">
        <v>66691.820000000007</v>
      </c>
      <c r="I51" s="4">
        <v>51719.53</v>
      </c>
      <c r="J51" s="5">
        <v>51719.53</v>
      </c>
    </row>
    <row r="52" spans="1:10" ht="30" customHeight="1" x14ac:dyDescent="0.2">
      <c r="A52" s="60"/>
      <c r="B52" s="89"/>
      <c r="C52" s="60"/>
      <c r="D52" s="60"/>
      <c r="E52" s="3" t="s">
        <v>138</v>
      </c>
      <c r="F52" s="10" t="s">
        <v>139</v>
      </c>
      <c r="G52" s="4"/>
      <c r="H52" s="4">
        <v>649758.25</v>
      </c>
      <c r="I52" s="4">
        <v>465589.8</v>
      </c>
      <c r="J52" s="5">
        <v>463750.39</v>
      </c>
    </row>
    <row r="53" spans="1:10" ht="30" customHeight="1" x14ac:dyDescent="0.2">
      <c r="A53" s="60"/>
      <c r="B53" s="89"/>
      <c r="C53" s="60"/>
      <c r="D53" s="60"/>
      <c r="E53" s="14" t="s">
        <v>140</v>
      </c>
      <c r="F53" s="15" t="s">
        <v>82</v>
      </c>
      <c r="G53" s="16">
        <v>362698.01</v>
      </c>
      <c r="H53" s="16"/>
      <c r="I53" s="16"/>
      <c r="J53" s="17"/>
    </row>
    <row r="54" spans="1:10" ht="30" customHeight="1" x14ac:dyDescent="0.2">
      <c r="A54" s="60"/>
      <c r="B54" s="89"/>
      <c r="C54" s="60"/>
      <c r="D54" s="60"/>
      <c r="E54" s="3" t="s">
        <v>141</v>
      </c>
      <c r="F54" s="10" t="s">
        <v>142</v>
      </c>
      <c r="G54" s="4"/>
      <c r="H54" s="4">
        <v>52152.42</v>
      </c>
      <c r="I54" s="4">
        <v>50550.67</v>
      </c>
      <c r="J54" s="5">
        <v>50550.67</v>
      </c>
    </row>
    <row r="55" spans="1:10" ht="30" customHeight="1" x14ac:dyDescent="0.2">
      <c r="A55" s="60"/>
      <c r="B55" s="89"/>
      <c r="C55" s="60"/>
      <c r="D55" s="60"/>
      <c r="E55" s="3" t="s">
        <v>143</v>
      </c>
      <c r="F55" s="10" t="s">
        <v>144</v>
      </c>
      <c r="G55" s="4"/>
      <c r="H55" s="4">
        <v>3665614.46</v>
      </c>
      <c r="I55" s="4">
        <v>3556247.96</v>
      </c>
      <c r="J55" s="5">
        <v>3556247.96</v>
      </c>
    </row>
    <row r="56" spans="1:10" ht="30" customHeight="1" x14ac:dyDescent="0.2">
      <c r="A56" s="60"/>
      <c r="B56" s="89"/>
      <c r="C56" s="60"/>
      <c r="D56" s="60"/>
      <c r="E56" s="3" t="s">
        <v>145</v>
      </c>
      <c r="F56" s="10" t="s">
        <v>146</v>
      </c>
      <c r="G56" s="4"/>
      <c r="H56" s="4">
        <v>19472585.969999999</v>
      </c>
      <c r="I56" s="4">
        <v>14316562.949999999</v>
      </c>
      <c r="J56" s="5">
        <v>14312118.42</v>
      </c>
    </row>
    <row r="57" spans="1:10" ht="30" customHeight="1" x14ac:dyDescent="0.2">
      <c r="A57" s="60"/>
      <c r="B57" s="89"/>
      <c r="C57" s="60"/>
      <c r="D57" s="60"/>
      <c r="E57" s="3" t="s">
        <v>147</v>
      </c>
      <c r="F57" s="10" t="s">
        <v>148</v>
      </c>
      <c r="G57" s="4"/>
      <c r="H57" s="4">
        <v>10450599.359999999</v>
      </c>
      <c r="I57" s="4">
        <v>10450599.359999999</v>
      </c>
      <c r="J57" s="5">
        <v>10450599.359999999</v>
      </c>
    </row>
    <row r="58" spans="1:10" ht="30" customHeight="1" x14ac:dyDescent="0.2">
      <c r="A58" s="60"/>
      <c r="B58" s="89"/>
      <c r="C58" s="60"/>
      <c r="D58" s="60"/>
      <c r="E58" s="3" t="s">
        <v>149</v>
      </c>
      <c r="F58" s="6" t="s">
        <v>150</v>
      </c>
      <c r="G58" s="4"/>
      <c r="H58" s="4">
        <v>1500</v>
      </c>
      <c r="I58" s="4">
        <v>1500</v>
      </c>
      <c r="J58" s="5">
        <v>1500</v>
      </c>
    </row>
    <row r="59" spans="1:10" ht="30" customHeight="1" x14ac:dyDescent="0.2">
      <c r="A59" s="60"/>
      <c r="B59" s="89"/>
      <c r="C59" s="60"/>
      <c r="D59" s="60"/>
      <c r="E59" s="3" t="s">
        <v>151</v>
      </c>
      <c r="F59" s="10" t="s">
        <v>152</v>
      </c>
      <c r="G59" s="4"/>
      <c r="H59" s="4">
        <v>866216.23</v>
      </c>
      <c r="I59" s="4">
        <v>866216.23</v>
      </c>
      <c r="J59" s="5">
        <v>866216.23</v>
      </c>
    </row>
    <row r="60" spans="1:10" ht="30" customHeight="1" x14ac:dyDescent="0.2">
      <c r="A60" s="60"/>
      <c r="B60" s="89"/>
      <c r="C60" s="60"/>
      <c r="D60" s="60"/>
      <c r="E60" s="3" t="s">
        <v>153</v>
      </c>
      <c r="F60" s="10" t="s">
        <v>154</v>
      </c>
      <c r="G60" s="4"/>
      <c r="H60" s="4">
        <v>144523.59</v>
      </c>
      <c r="I60" s="4">
        <v>87804.06</v>
      </c>
      <c r="J60" s="5">
        <v>87804.06</v>
      </c>
    </row>
    <row r="61" spans="1:10" ht="30" customHeight="1" x14ac:dyDescent="0.2">
      <c r="A61" s="60"/>
      <c r="B61" s="89"/>
      <c r="C61" s="60"/>
      <c r="D61" s="60"/>
      <c r="E61" s="3" t="s">
        <v>155</v>
      </c>
      <c r="F61" s="10" t="s">
        <v>156</v>
      </c>
      <c r="G61" s="4"/>
      <c r="H61" s="4">
        <v>59330.97</v>
      </c>
      <c r="I61" s="4">
        <v>53223.07</v>
      </c>
      <c r="J61" s="5">
        <v>53223.07</v>
      </c>
    </row>
    <row r="62" spans="1:10" ht="30" customHeight="1" x14ac:dyDescent="0.2">
      <c r="A62" s="60"/>
      <c r="B62" s="89"/>
      <c r="C62" s="60"/>
      <c r="D62" s="60"/>
      <c r="E62" s="3" t="s">
        <v>157</v>
      </c>
      <c r="F62" s="10" t="s">
        <v>158</v>
      </c>
      <c r="G62" s="4"/>
      <c r="H62" s="4">
        <v>156238.54</v>
      </c>
      <c r="I62" s="4">
        <v>156238.54</v>
      </c>
      <c r="J62" s="5">
        <v>141197.41</v>
      </c>
    </row>
    <row r="63" spans="1:10" ht="30" customHeight="1" x14ac:dyDescent="0.2">
      <c r="A63" s="60"/>
      <c r="B63" s="89"/>
      <c r="C63" s="60"/>
      <c r="D63" s="60"/>
      <c r="E63" s="3" t="s">
        <v>159</v>
      </c>
      <c r="F63" s="10" t="s">
        <v>160</v>
      </c>
      <c r="G63" s="4"/>
      <c r="H63" s="4">
        <v>20168.8</v>
      </c>
      <c r="I63" s="4">
        <v>3535</v>
      </c>
      <c r="J63" s="5">
        <v>3535</v>
      </c>
    </row>
    <row r="64" spans="1:10" ht="30" customHeight="1" x14ac:dyDescent="0.2">
      <c r="A64" s="60"/>
      <c r="B64" s="89"/>
      <c r="C64" s="60"/>
      <c r="D64" s="60"/>
      <c r="E64" s="3" t="s">
        <v>161</v>
      </c>
      <c r="F64" s="10" t="s">
        <v>162</v>
      </c>
      <c r="G64" s="4"/>
      <c r="H64" s="4">
        <v>420066.99</v>
      </c>
      <c r="I64" s="4">
        <v>272513.34999999998</v>
      </c>
      <c r="J64" s="5">
        <v>252530.12</v>
      </c>
    </row>
    <row r="65" spans="1:10" ht="30" customHeight="1" x14ac:dyDescent="0.2">
      <c r="A65" s="60"/>
      <c r="B65" s="89"/>
      <c r="C65" s="60"/>
      <c r="D65" s="60"/>
      <c r="E65" s="3" t="s">
        <v>163</v>
      </c>
      <c r="F65" s="10" t="s">
        <v>164</v>
      </c>
      <c r="G65" s="4"/>
      <c r="H65" s="4">
        <v>6674.3</v>
      </c>
      <c r="I65" s="4">
        <v>2642.22</v>
      </c>
      <c r="J65" s="5">
        <v>2642.22</v>
      </c>
    </row>
    <row r="66" spans="1:10" ht="30" customHeight="1" x14ac:dyDescent="0.2">
      <c r="A66" s="60"/>
      <c r="B66" s="89"/>
      <c r="C66" s="60"/>
      <c r="D66" s="60"/>
      <c r="E66" s="3" t="s">
        <v>165</v>
      </c>
      <c r="F66" s="3" t="s">
        <v>166</v>
      </c>
      <c r="G66" s="4"/>
      <c r="H66" s="4">
        <v>1463755.44</v>
      </c>
      <c r="I66" s="4">
        <v>1102411.55</v>
      </c>
      <c r="J66" s="5">
        <v>1100772.45</v>
      </c>
    </row>
    <row r="67" spans="1:10" ht="30" customHeight="1" x14ac:dyDescent="0.2">
      <c r="A67" s="60"/>
      <c r="B67" s="89"/>
      <c r="C67" s="60"/>
      <c r="D67" s="60"/>
      <c r="E67" s="3" t="s">
        <v>167</v>
      </c>
      <c r="F67" s="10" t="s">
        <v>168</v>
      </c>
      <c r="G67" s="4"/>
      <c r="H67" s="4">
        <v>347871.3</v>
      </c>
      <c r="I67" s="4">
        <v>283508.33</v>
      </c>
      <c r="J67" s="5">
        <v>283508.33</v>
      </c>
    </row>
    <row r="68" spans="1:10" ht="30" customHeight="1" x14ac:dyDescent="0.2">
      <c r="A68" s="60"/>
      <c r="B68" s="89"/>
      <c r="C68" s="60"/>
      <c r="D68" s="60"/>
      <c r="E68" s="3" t="s">
        <v>169</v>
      </c>
      <c r="F68" s="3" t="s">
        <v>170</v>
      </c>
      <c r="G68" s="4"/>
      <c r="H68" s="4">
        <v>830.2</v>
      </c>
      <c r="I68" s="4">
        <v>830.2</v>
      </c>
      <c r="J68" s="5">
        <v>830.2</v>
      </c>
    </row>
    <row r="69" spans="1:10" ht="30" customHeight="1" x14ac:dyDescent="0.2">
      <c r="A69" s="60"/>
      <c r="B69" s="89"/>
      <c r="C69" s="60"/>
      <c r="D69" s="60"/>
      <c r="E69" s="3" t="s">
        <v>171</v>
      </c>
      <c r="F69" s="10" t="s">
        <v>172</v>
      </c>
      <c r="G69" s="4"/>
      <c r="H69" s="4">
        <v>3835334.72</v>
      </c>
      <c r="I69" s="4">
        <v>1772548.65</v>
      </c>
      <c r="J69" s="5">
        <v>1772548.65</v>
      </c>
    </row>
    <row r="70" spans="1:10" ht="30" customHeight="1" x14ac:dyDescent="0.2">
      <c r="A70" s="60"/>
      <c r="B70" s="89"/>
      <c r="C70" s="60"/>
      <c r="D70" s="60"/>
      <c r="E70" s="3" t="s">
        <v>173</v>
      </c>
      <c r="F70" s="10" t="s">
        <v>174</v>
      </c>
      <c r="G70" s="4"/>
      <c r="H70" s="4">
        <v>599772.96</v>
      </c>
      <c r="I70" s="4">
        <v>101581.03</v>
      </c>
      <c r="J70" s="5">
        <v>101581.03</v>
      </c>
    </row>
    <row r="71" spans="1:10" ht="30" customHeight="1" x14ac:dyDescent="0.2">
      <c r="A71" s="60"/>
      <c r="B71" s="89"/>
      <c r="C71" s="60"/>
      <c r="D71" s="60"/>
      <c r="E71" s="3" t="s">
        <v>175</v>
      </c>
      <c r="F71" s="10" t="s">
        <v>176</v>
      </c>
      <c r="G71" s="4"/>
      <c r="H71" s="4">
        <v>112161.96</v>
      </c>
      <c r="I71" s="4">
        <v>21808.62</v>
      </c>
      <c r="J71" s="5">
        <v>20413.37</v>
      </c>
    </row>
    <row r="72" spans="1:10" ht="30" customHeight="1" x14ac:dyDescent="0.2">
      <c r="A72" s="60"/>
      <c r="B72" s="89"/>
      <c r="C72" s="60"/>
      <c r="D72" s="60"/>
      <c r="E72" s="3" t="s">
        <v>177</v>
      </c>
      <c r="F72" s="10" t="s">
        <v>178</v>
      </c>
      <c r="G72" s="4"/>
      <c r="H72" s="4">
        <v>53671.199999999997</v>
      </c>
      <c r="I72" s="4">
        <v>2612.4</v>
      </c>
      <c r="J72" s="5">
        <v>2612.4</v>
      </c>
    </row>
    <row r="73" spans="1:10" ht="30" customHeight="1" x14ac:dyDescent="0.2">
      <c r="A73" s="60"/>
      <c r="B73" s="89"/>
      <c r="C73" s="60"/>
      <c r="D73" s="60"/>
      <c r="E73" s="3" t="s">
        <v>179</v>
      </c>
      <c r="F73" s="6" t="s">
        <v>180</v>
      </c>
      <c r="G73" s="4"/>
      <c r="H73" s="4">
        <v>324.64</v>
      </c>
      <c r="I73" s="4">
        <v>324.64</v>
      </c>
      <c r="J73" s="5">
        <v>324.64</v>
      </c>
    </row>
    <row r="74" spans="1:10" ht="30" customHeight="1" x14ac:dyDescent="0.2">
      <c r="A74" s="60"/>
      <c r="B74" s="89"/>
      <c r="C74" s="60"/>
      <c r="D74" s="60"/>
      <c r="E74" s="3" t="s">
        <v>181</v>
      </c>
      <c r="F74" s="6" t="s">
        <v>182</v>
      </c>
      <c r="G74" s="4"/>
      <c r="H74" s="4">
        <v>155490.19</v>
      </c>
      <c r="I74" s="4">
        <v>96401.71</v>
      </c>
      <c r="J74" s="5">
        <v>96401.71</v>
      </c>
    </row>
    <row r="75" spans="1:10" ht="30" customHeight="1" x14ac:dyDescent="0.2">
      <c r="A75" s="60"/>
      <c r="B75" s="89"/>
      <c r="C75" s="60"/>
      <c r="D75" s="60"/>
      <c r="E75" s="3" t="s">
        <v>183</v>
      </c>
      <c r="F75" s="10" t="s">
        <v>184</v>
      </c>
      <c r="G75" s="4"/>
      <c r="H75" s="4">
        <v>72066.52</v>
      </c>
      <c r="I75" s="4">
        <v>28871</v>
      </c>
      <c r="J75" s="5">
        <v>28871</v>
      </c>
    </row>
    <row r="76" spans="1:10" ht="30" customHeight="1" x14ac:dyDescent="0.2">
      <c r="A76" s="60"/>
      <c r="B76" s="89"/>
      <c r="C76" s="60"/>
      <c r="D76" s="60"/>
      <c r="E76" s="3" t="s">
        <v>185</v>
      </c>
      <c r="F76" s="6" t="s">
        <v>186</v>
      </c>
      <c r="G76" s="4"/>
      <c r="H76" s="4">
        <v>25057.98</v>
      </c>
      <c r="I76" s="4">
        <v>17404.009999999998</v>
      </c>
      <c r="J76" s="5">
        <v>17404.009999999998</v>
      </c>
    </row>
    <row r="77" spans="1:10" ht="30" customHeight="1" x14ac:dyDescent="0.2">
      <c r="A77" s="60"/>
      <c r="B77" s="89"/>
      <c r="C77" s="60"/>
      <c r="D77" s="60"/>
      <c r="E77" s="3" t="s">
        <v>187</v>
      </c>
      <c r="F77" s="10" t="s">
        <v>135</v>
      </c>
      <c r="G77" s="4"/>
      <c r="H77" s="4">
        <v>83348.789999999994</v>
      </c>
      <c r="I77" s="4">
        <v>54666.42</v>
      </c>
      <c r="J77" s="5">
        <v>53400.1</v>
      </c>
    </row>
    <row r="78" spans="1:10" ht="30" customHeight="1" x14ac:dyDescent="0.2">
      <c r="A78" s="60"/>
      <c r="B78" s="89"/>
      <c r="C78" s="60"/>
      <c r="D78" s="60"/>
      <c r="E78" s="3" t="s">
        <v>188</v>
      </c>
      <c r="F78" s="10" t="s">
        <v>189</v>
      </c>
      <c r="G78" s="4"/>
      <c r="H78" s="4">
        <v>4975955.66</v>
      </c>
      <c r="I78" s="4">
        <v>3551609.23</v>
      </c>
      <c r="J78" s="5">
        <v>3551609.23</v>
      </c>
    </row>
    <row r="79" spans="1:10" ht="30" customHeight="1" x14ac:dyDescent="0.2">
      <c r="A79" s="60"/>
      <c r="B79" s="89"/>
      <c r="C79" s="60"/>
      <c r="D79" s="60"/>
      <c r="E79" s="3" t="s">
        <v>190</v>
      </c>
      <c r="F79" s="10" t="s">
        <v>191</v>
      </c>
      <c r="G79" s="4"/>
      <c r="H79" s="4">
        <v>174210.76</v>
      </c>
      <c r="I79" s="4">
        <v>147133.04</v>
      </c>
      <c r="J79" s="5">
        <v>147133.04</v>
      </c>
    </row>
    <row r="80" spans="1:10" ht="30" customHeight="1" x14ac:dyDescent="0.2">
      <c r="A80" s="60"/>
      <c r="B80" s="89"/>
      <c r="C80" s="60"/>
      <c r="D80" s="60"/>
      <c r="E80" s="3" t="s">
        <v>192</v>
      </c>
      <c r="F80" s="10" t="s">
        <v>193</v>
      </c>
      <c r="G80" s="4"/>
      <c r="H80" s="4">
        <v>80604.69</v>
      </c>
      <c r="I80" s="4">
        <v>31409.4</v>
      </c>
      <c r="J80" s="5">
        <v>29071.72</v>
      </c>
    </row>
    <row r="81" spans="1:10" ht="30" customHeight="1" x14ac:dyDescent="0.2">
      <c r="A81" s="60"/>
      <c r="B81" s="89"/>
      <c r="C81" s="60"/>
      <c r="D81" s="60"/>
      <c r="E81" s="3" t="s">
        <v>194</v>
      </c>
      <c r="F81" s="10" t="s">
        <v>195</v>
      </c>
      <c r="G81" s="4"/>
      <c r="H81" s="4">
        <v>14222.77</v>
      </c>
      <c r="I81" s="4">
        <v>9150</v>
      </c>
      <c r="J81" s="5">
        <v>9150</v>
      </c>
    </row>
    <row r="82" spans="1:10" ht="30" customHeight="1" x14ac:dyDescent="0.2">
      <c r="A82" s="60"/>
      <c r="B82" s="89"/>
      <c r="C82" s="60"/>
      <c r="D82" s="60"/>
      <c r="E82" s="3">
        <v>33903999</v>
      </c>
      <c r="F82" s="10" t="s">
        <v>196</v>
      </c>
      <c r="G82" s="4"/>
      <c r="H82" s="4">
        <v>48</v>
      </c>
      <c r="I82" s="4">
        <v>48</v>
      </c>
      <c r="J82" s="5">
        <v>48</v>
      </c>
    </row>
    <row r="83" spans="1:10" ht="30" customHeight="1" x14ac:dyDescent="0.2">
      <c r="A83" s="60"/>
      <c r="B83" s="89"/>
      <c r="C83" s="60"/>
      <c r="D83" s="60"/>
      <c r="E83" s="3" t="s">
        <v>197</v>
      </c>
      <c r="F83" s="10" t="s">
        <v>82</v>
      </c>
      <c r="G83" s="4">
        <v>39.24</v>
      </c>
      <c r="H83" s="4"/>
      <c r="I83" s="4"/>
      <c r="J83" s="5"/>
    </row>
    <row r="84" spans="1:10" ht="30" customHeight="1" x14ac:dyDescent="0.2">
      <c r="A84" s="60"/>
      <c r="B84" s="89"/>
      <c r="C84" s="60"/>
      <c r="D84" s="60"/>
      <c r="E84" s="3" t="s">
        <v>198</v>
      </c>
      <c r="F84" s="10" t="s">
        <v>199</v>
      </c>
      <c r="G84" s="4"/>
      <c r="H84" s="4">
        <v>1846096.38</v>
      </c>
      <c r="I84" s="4">
        <v>1385582.2</v>
      </c>
      <c r="J84" s="5">
        <v>1385582.2</v>
      </c>
    </row>
    <row r="85" spans="1:10" ht="30" customHeight="1" x14ac:dyDescent="0.2">
      <c r="A85" s="60"/>
      <c r="B85" s="89"/>
      <c r="C85" s="60"/>
      <c r="D85" s="60"/>
      <c r="E85" s="3" t="s">
        <v>200</v>
      </c>
      <c r="F85" s="10" t="s">
        <v>201</v>
      </c>
      <c r="G85" s="4"/>
      <c r="H85" s="4">
        <v>9602133.3599999994</v>
      </c>
      <c r="I85" s="4">
        <v>7293017.9699999997</v>
      </c>
      <c r="J85" s="5">
        <v>6422719.3399999999</v>
      </c>
    </row>
    <row r="86" spans="1:10" ht="30" customHeight="1" x14ac:dyDescent="0.2">
      <c r="A86" s="60"/>
      <c r="B86" s="89"/>
      <c r="C86" s="60"/>
      <c r="D86" s="60"/>
      <c r="E86" s="3" t="s">
        <v>202</v>
      </c>
      <c r="F86" s="10" t="s">
        <v>203</v>
      </c>
      <c r="G86" s="4"/>
      <c r="H86" s="4">
        <v>4009607.45</v>
      </c>
      <c r="I86" s="4">
        <v>2282240.17</v>
      </c>
      <c r="J86" s="5">
        <v>2252237.87</v>
      </c>
    </row>
    <row r="87" spans="1:10" ht="30" customHeight="1" x14ac:dyDescent="0.2">
      <c r="A87" s="60"/>
      <c r="B87" s="89"/>
      <c r="C87" s="60"/>
      <c r="D87" s="60"/>
      <c r="E87" s="3" t="s">
        <v>204</v>
      </c>
      <c r="F87" s="10" t="s">
        <v>205</v>
      </c>
      <c r="G87" s="4"/>
      <c r="H87" s="4">
        <v>3372511.6</v>
      </c>
      <c r="I87" s="4">
        <v>2431586.71</v>
      </c>
      <c r="J87" s="5">
        <v>2431586.71</v>
      </c>
    </row>
    <row r="88" spans="1:10" ht="30" customHeight="1" x14ac:dyDescent="0.2">
      <c r="A88" s="60"/>
      <c r="B88" s="89"/>
      <c r="C88" s="60"/>
      <c r="D88" s="60"/>
      <c r="E88" s="3" t="s">
        <v>206</v>
      </c>
      <c r="F88" s="10" t="s">
        <v>207</v>
      </c>
      <c r="G88" s="4"/>
      <c r="H88" s="4">
        <v>41574.980000000003</v>
      </c>
      <c r="I88" s="4">
        <v>2611.13</v>
      </c>
      <c r="J88" s="5">
        <v>2611.13</v>
      </c>
    </row>
    <row r="89" spans="1:10" ht="30" customHeight="1" x14ac:dyDescent="0.2">
      <c r="A89" s="60"/>
      <c r="B89" s="89"/>
      <c r="C89" s="60"/>
      <c r="D89" s="60"/>
      <c r="E89" s="3" t="s">
        <v>208</v>
      </c>
      <c r="F89" s="10" t="s">
        <v>209</v>
      </c>
      <c r="G89" s="4"/>
      <c r="H89" s="4">
        <v>3182699.44</v>
      </c>
      <c r="I89" s="4">
        <v>844277.72</v>
      </c>
      <c r="J89" s="5">
        <v>844277.72</v>
      </c>
    </row>
    <row r="90" spans="1:10" ht="30" customHeight="1" x14ac:dyDescent="0.2">
      <c r="A90" s="60"/>
      <c r="B90" s="89"/>
      <c r="C90" s="60"/>
      <c r="D90" s="60"/>
      <c r="E90" s="3" t="s">
        <v>210</v>
      </c>
      <c r="F90" s="10" t="s">
        <v>211</v>
      </c>
      <c r="G90" s="4"/>
      <c r="H90" s="4">
        <v>65983.19</v>
      </c>
      <c r="I90" s="4">
        <v>39981.620000000003</v>
      </c>
      <c r="J90" s="5">
        <v>39981.620000000003</v>
      </c>
    </row>
    <row r="91" spans="1:10" ht="30" customHeight="1" x14ac:dyDescent="0.2">
      <c r="A91" s="60"/>
      <c r="B91" s="89"/>
      <c r="C91" s="60"/>
      <c r="D91" s="60"/>
      <c r="E91" s="3" t="s">
        <v>212</v>
      </c>
      <c r="F91" s="10" t="s">
        <v>213</v>
      </c>
      <c r="G91" s="4"/>
      <c r="H91" s="4">
        <v>670635.68999999994</v>
      </c>
      <c r="I91" s="4">
        <v>185001.51</v>
      </c>
      <c r="J91" s="5">
        <v>185001.51</v>
      </c>
    </row>
    <row r="92" spans="1:10" ht="30" customHeight="1" x14ac:dyDescent="0.2">
      <c r="A92" s="60"/>
      <c r="B92" s="89"/>
      <c r="C92" s="60"/>
      <c r="D92" s="60"/>
      <c r="E92" s="3" t="s">
        <v>214</v>
      </c>
      <c r="F92" s="10" t="s">
        <v>215</v>
      </c>
      <c r="G92" s="4"/>
      <c r="H92" s="4">
        <v>209197.03</v>
      </c>
      <c r="I92" s="4">
        <v>208909.25</v>
      </c>
      <c r="J92" s="5">
        <v>13351.04</v>
      </c>
    </row>
    <row r="93" spans="1:10" ht="30" customHeight="1" x14ac:dyDescent="0.2">
      <c r="A93" s="60"/>
      <c r="B93" s="89"/>
      <c r="C93" s="60"/>
      <c r="D93" s="60"/>
      <c r="E93" s="3" t="s">
        <v>216</v>
      </c>
      <c r="F93" s="10" t="s">
        <v>217</v>
      </c>
      <c r="G93" s="4"/>
      <c r="H93" s="4">
        <v>1470977.02</v>
      </c>
      <c r="I93" s="4">
        <v>945290.95</v>
      </c>
      <c r="J93" s="5">
        <v>945290.95</v>
      </c>
    </row>
    <row r="94" spans="1:10" ht="30" customHeight="1" x14ac:dyDescent="0.2">
      <c r="A94" s="60"/>
      <c r="B94" s="89"/>
      <c r="C94" s="60"/>
      <c r="D94" s="60"/>
      <c r="E94" s="3" t="s">
        <v>218</v>
      </c>
      <c r="F94" s="10" t="s">
        <v>219</v>
      </c>
      <c r="G94" s="4"/>
      <c r="H94" s="4">
        <v>143.19999999999999</v>
      </c>
      <c r="I94" s="4"/>
      <c r="J94" s="5"/>
    </row>
    <row r="95" spans="1:10" ht="30" customHeight="1" x14ac:dyDescent="0.2">
      <c r="A95" s="60"/>
      <c r="B95" s="89"/>
      <c r="C95" s="60"/>
      <c r="D95" s="60"/>
      <c r="E95" s="3" t="s">
        <v>220</v>
      </c>
      <c r="F95" s="10" t="s">
        <v>221</v>
      </c>
      <c r="G95" s="4"/>
      <c r="H95" s="4">
        <v>11445320.42</v>
      </c>
      <c r="I95" s="4">
        <v>7893548.7800000003</v>
      </c>
      <c r="J95" s="5">
        <v>6941679.5099999998</v>
      </c>
    </row>
    <row r="96" spans="1:10" ht="30" customHeight="1" x14ac:dyDescent="0.2">
      <c r="A96" s="60"/>
      <c r="B96" s="89"/>
      <c r="C96" s="60"/>
      <c r="D96" s="60"/>
      <c r="E96" s="3" t="s">
        <v>222</v>
      </c>
      <c r="F96" s="10" t="s">
        <v>82</v>
      </c>
      <c r="G96" s="4">
        <v>1689.91</v>
      </c>
      <c r="H96" s="4"/>
      <c r="I96" s="4"/>
      <c r="J96" s="5"/>
    </row>
    <row r="97" spans="1:10" ht="30" customHeight="1" x14ac:dyDescent="0.2">
      <c r="A97" s="60"/>
      <c r="B97" s="89"/>
      <c r="C97" s="60"/>
      <c r="D97" s="60"/>
      <c r="E97" s="3">
        <v>33904708</v>
      </c>
      <c r="F97" s="10" t="s">
        <v>223</v>
      </c>
      <c r="G97" s="4"/>
      <c r="H97" s="4">
        <v>4.33</v>
      </c>
      <c r="I97" s="4">
        <v>0</v>
      </c>
      <c r="J97" s="5">
        <v>0</v>
      </c>
    </row>
    <row r="98" spans="1:10" ht="30" customHeight="1" x14ac:dyDescent="0.2">
      <c r="A98" s="60"/>
      <c r="B98" s="89"/>
      <c r="C98" s="60"/>
      <c r="D98" s="60"/>
      <c r="E98" s="3" t="s">
        <v>224</v>
      </c>
      <c r="F98" s="10" t="s">
        <v>225</v>
      </c>
      <c r="G98" s="4"/>
      <c r="H98" s="4">
        <v>16081.55</v>
      </c>
      <c r="I98" s="4">
        <v>11594.05</v>
      </c>
      <c r="J98" s="5">
        <v>11594.05</v>
      </c>
    </row>
    <row r="99" spans="1:10" ht="30" customHeight="1" x14ac:dyDescent="0.2">
      <c r="A99" s="60"/>
      <c r="B99" s="89"/>
      <c r="C99" s="60"/>
      <c r="D99" s="60"/>
      <c r="E99" s="3" t="s">
        <v>226</v>
      </c>
      <c r="F99" s="10" t="s">
        <v>227</v>
      </c>
      <c r="G99" s="4"/>
      <c r="H99" s="4">
        <v>3000000</v>
      </c>
      <c r="I99" s="4">
        <v>2889192.79</v>
      </c>
      <c r="J99" s="5">
        <v>2889192.79</v>
      </c>
    </row>
    <row r="100" spans="1:10" ht="30" customHeight="1" x14ac:dyDescent="0.2">
      <c r="A100" s="60"/>
      <c r="B100" s="89"/>
      <c r="C100" s="60"/>
      <c r="D100" s="60"/>
      <c r="E100" s="3" t="s">
        <v>228</v>
      </c>
      <c r="F100" s="10" t="s">
        <v>229</v>
      </c>
      <c r="G100" s="4"/>
      <c r="H100" s="4">
        <v>3461.67</v>
      </c>
      <c r="I100" s="4">
        <v>1844.53</v>
      </c>
      <c r="J100" s="5">
        <v>1844.53</v>
      </c>
    </row>
    <row r="101" spans="1:10" ht="30" customHeight="1" x14ac:dyDescent="0.2">
      <c r="A101" s="60"/>
      <c r="B101" s="89"/>
      <c r="C101" s="60"/>
      <c r="D101" s="60"/>
      <c r="E101" s="3" t="s">
        <v>230</v>
      </c>
      <c r="F101" s="10" t="s">
        <v>231</v>
      </c>
      <c r="G101" s="4"/>
      <c r="H101" s="4">
        <v>11768.81</v>
      </c>
      <c r="I101" s="4">
        <v>7830.03</v>
      </c>
      <c r="J101" s="5">
        <v>7792.51</v>
      </c>
    </row>
    <row r="102" spans="1:10" ht="30" customHeight="1" x14ac:dyDescent="0.2">
      <c r="A102" s="60"/>
      <c r="B102" s="89"/>
      <c r="C102" s="60"/>
      <c r="D102" s="60"/>
      <c r="E102" s="3" t="s">
        <v>232</v>
      </c>
      <c r="F102" s="10" t="s">
        <v>233</v>
      </c>
      <c r="G102" s="4"/>
      <c r="H102" s="4">
        <v>13273</v>
      </c>
      <c r="I102" s="4">
        <v>1342.05</v>
      </c>
      <c r="J102" s="5">
        <v>1342.05</v>
      </c>
    </row>
    <row r="103" spans="1:10" ht="30" customHeight="1" x14ac:dyDescent="0.2">
      <c r="A103" s="60"/>
      <c r="B103" s="89"/>
      <c r="C103" s="60"/>
      <c r="D103" s="60"/>
      <c r="E103" s="3" t="s">
        <v>234</v>
      </c>
      <c r="F103" s="10" t="s">
        <v>235</v>
      </c>
      <c r="G103" s="4"/>
      <c r="H103" s="4">
        <v>56000</v>
      </c>
      <c r="I103" s="4">
        <v>49309.8</v>
      </c>
      <c r="J103" s="5">
        <v>41256.699999999997</v>
      </c>
    </row>
    <row r="104" spans="1:10" ht="30" customHeight="1" x14ac:dyDescent="0.2">
      <c r="A104" s="60"/>
      <c r="B104" s="89"/>
      <c r="C104" s="60"/>
      <c r="D104" s="60"/>
      <c r="E104" s="3" t="s">
        <v>236</v>
      </c>
      <c r="F104" s="10" t="s">
        <v>237</v>
      </c>
      <c r="G104" s="4"/>
      <c r="H104" s="4">
        <v>45000</v>
      </c>
      <c r="I104" s="4">
        <v>9152.01</v>
      </c>
      <c r="J104" s="5">
        <v>9152.01</v>
      </c>
    </row>
    <row r="105" spans="1:10" ht="30" customHeight="1" x14ac:dyDescent="0.2">
      <c r="A105" s="60"/>
      <c r="B105" s="89"/>
      <c r="C105" s="60"/>
      <c r="D105" s="60"/>
      <c r="E105" s="3" t="s">
        <v>238</v>
      </c>
      <c r="F105" s="10" t="s">
        <v>82</v>
      </c>
      <c r="G105" s="4">
        <v>19965.84</v>
      </c>
      <c r="H105" s="4"/>
      <c r="I105" s="4"/>
      <c r="J105" s="5"/>
    </row>
    <row r="106" spans="1:10" ht="30" customHeight="1" x14ac:dyDescent="0.2">
      <c r="A106" s="60"/>
      <c r="B106" s="89"/>
      <c r="C106" s="60"/>
      <c r="D106" s="60"/>
      <c r="E106" s="3" t="s">
        <v>239</v>
      </c>
      <c r="F106" s="10" t="s">
        <v>240</v>
      </c>
      <c r="G106" s="4"/>
      <c r="H106" s="4">
        <v>3491.28</v>
      </c>
      <c r="I106" s="4">
        <v>3491.28</v>
      </c>
      <c r="J106" s="5">
        <v>3491.28</v>
      </c>
    </row>
    <row r="107" spans="1:10" ht="30" customHeight="1" x14ac:dyDescent="0.2">
      <c r="A107" s="60"/>
      <c r="B107" s="89"/>
      <c r="C107" s="60"/>
      <c r="D107" s="60"/>
      <c r="E107" s="3" t="s">
        <v>241</v>
      </c>
      <c r="F107" s="3" t="s">
        <v>242</v>
      </c>
      <c r="G107" s="4"/>
      <c r="H107" s="4">
        <v>19859.03</v>
      </c>
      <c r="I107" s="4">
        <v>17480.66</v>
      </c>
      <c r="J107" s="5">
        <v>17480.66</v>
      </c>
    </row>
    <row r="108" spans="1:10" ht="30" customHeight="1" x14ac:dyDescent="0.2">
      <c r="A108" s="60"/>
      <c r="B108" s="89"/>
      <c r="C108" s="60"/>
      <c r="D108" s="60"/>
      <c r="E108" s="3" t="s">
        <v>243</v>
      </c>
      <c r="F108" s="10" t="s">
        <v>244</v>
      </c>
      <c r="G108" s="4"/>
      <c r="H108" s="4">
        <v>940.9</v>
      </c>
      <c r="I108" s="4"/>
      <c r="J108" s="5"/>
    </row>
    <row r="109" spans="1:10" ht="30" customHeight="1" x14ac:dyDescent="0.2">
      <c r="A109" s="60"/>
      <c r="B109" s="89"/>
      <c r="C109" s="60"/>
      <c r="D109" s="60"/>
      <c r="E109" s="3" t="s">
        <v>245</v>
      </c>
      <c r="F109" s="6" t="s">
        <v>246</v>
      </c>
      <c r="G109" s="4"/>
      <c r="H109" s="4">
        <v>161343.73000000001</v>
      </c>
      <c r="I109" s="4">
        <v>155563.73000000001</v>
      </c>
      <c r="J109" s="5">
        <v>155563.73000000001</v>
      </c>
    </row>
    <row r="110" spans="1:10" ht="30" customHeight="1" x14ac:dyDescent="0.2">
      <c r="A110" s="60"/>
      <c r="B110" s="89"/>
      <c r="C110" s="60"/>
      <c r="D110" s="60"/>
      <c r="E110" s="3" t="s">
        <v>247</v>
      </c>
      <c r="F110" s="6" t="s">
        <v>248</v>
      </c>
      <c r="G110" s="4"/>
      <c r="H110" s="4">
        <v>4783.58</v>
      </c>
      <c r="I110" s="4">
        <v>4783.58</v>
      </c>
      <c r="J110" s="5">
        <v>4783.58</v>
      </c>
    </row>
    <row r="111" spans="1:10" ht="30" customHeight="1" x14ac:dyDescent="0.2">
      <c r="A111" s="60"/>
      <c r="B111" s="89"/>
      <c r="C111" s="60"/>
      <c r="D111" s="60"/>
      <c r="E111" s="3">
        <v>33909292</v>
      </c>
      <c r="F111" s="6" t="s">
        <v>249</v>
      </c>
      <c r="G111" s="4"/>
      <c r="H111" s="4">
        <v>6833</v>
      </c>
      <c r="I111" s="4">
        <v>1165</v>
      </c>
      <c r="J111" s="5"/>
    </row>
    <row r="112" spans="1:10" ht="30" customHeight="1" x14ac:dyDescent="0.2">
      <c r="A112" s="60"/>
      <c r="B112" s="89"/>
      <c r="C112" s="60"/>
      <c r="D112" s="60"/>
      <c r="E112" s="3" t="s">
        <v>250</v>
      </c>
      <c r="F112" s="3" t="s">
        <v>251</v>
      </c>
      <c r="G112" s="4"/>
      <c r="H112" s="4">
        <v>23646.35</v>
      </c>
      <c r="I112" s="4">
        <v>23646.35</v>
      </c>
      <c r="J112" s="5">
        <v>23646.35</v>
      </c>
    </row>
    <row r="113" spans="1:10" ht="30" customHeight="1" x14ac:dyDescent="0.2">
      <c r="A113" s="60"/>
      <c r="B113" s="89"/>
      <c r="C113" s="60"/>
      <c r="D113" s="60"/>
      <c r="E113" s="3" t="s">
        <v>252</v>
      </c>
      <c r="F113" s="3" t="s">
        <v>253</v>
      </c>
      <c r="G113" s="4"/>
      <c r="H113" s="4">
        <v>6456.68</v>
      </c>
      <c r="I113" s="4">
        <v>6456.68</v>
      </c>
      <c r="J113" s="5">
        <v>6456.68</v>
      </c>
    </row>
    <row r="114" spans="1:10" ht="30" customHeight="1" x14ac:dyDescent="0.2">
      <c r="A114" s="60"/>
      <c r="B114" s="89"/>
      <c r="C114" s="60"/>
      <c r="D114" s="60"/>
      <c r="E114" s="3" t="s">
        <v>254</v>
      </c>
      <c r="F114" s="10" t="s">
        <v>255</v>
      </c>
      <c r="G114" s="4"/>
      <c r="H114" s="4">
        <v>1261251.8</v>
      </c>
      <c r="I114" s="4">
        <v>865006.18</v>
      </c>
      <c r="J114" s="5">
        <v>863308.72</v>
      </c>
    </row>
    <row r="115" spans="1:10" ht="30" customHeight="1" x14ac:dyDescent="0.2">
      <c r="A115" s="60"/>
      <c r="B115" s="89"/>
      <c r="C115" s="60"/>
      <c r="D115" s="60"/>
      <c r="E115" s="3" t="s">
        <v>256</v>
      </c>
      <c r="F115" s="10" t="s">
        <v>257</v>
      </c>
      <c r="G115" s="4"/>
      <c r="H115" s="4">
        <v>175000.02</v>
      </c>
      <c r="I115" s="4">
        <v>57095.45</v>
      </c>
      <c r="J115" s="5">
        <v>57095.45</v>
      </c>
    </row>
    <row r="116" spans="1:10" ht="30" customHeight="1" x14ac:dyDescent="0.2">
      <c r="A116" s="60"/>
      <c r="B116" s="89"/>
      <c r="C116" s="60"/>
      <c r="D116" s="60"/>
      <c r="E116" s="3" t="s">
        <v>258</v>
      </c>
      <c r="F116" s="10" t="s">
        <v>259</v>
      </c>
      <c r="G116" s="4"/>
      <c r="H116" s="4">
        <v>469602</v>
      </c>
      <c r="I116" s="4">
        <v>407728.6</v>
      </c>
      <c r="J116" s="5">
        <v>339440.32</v>
      </c>
    </row>
    <row r="117" spans="1:10" ht="30" customHeight="1" x14ac:dyDescent="0.2">
      <c r="A117" s="60"/>
      <c r="B117" s="89"/>
      <c r="C117" s="60"/>
      <c r="D117" s="60"/>
      <c r="E117" s="3" t="s">
        <v>260</v>
      </c>
      <c r="F117" s="10" t="s">
        <v>261</v>
      </c>
      <c r="G117" s="4"/>
      <c r="H117" s="4">
        <v>2230936</v>
      </c>
      <c r="I117" s="4">
        <v>1325276.95</v>
      </c>
      <c r="J117" s="5">
        <v>1324899.31</v>
      </c>
    </row>
    <row r="118" spans="1:10" ht="30" customHeight="1" x14ac:dyDescent="0.2">
      <c r="A118" s="60"/>
      <c r="B118" s="89"/>
      <c r="C118" s="60"/>
      <c r="D118" s="60"/>
      <c r="E118" s="3" t="s">
        <v>262</v>
      </c>
      <c r="F118" s="10" t="s">
        <v>263</v>
      </c>
      <c r="G118" s="4"/>
      <c r="H118" s="4">
        <v>29908.97</v>
      </c>
      <c r="I118" s="4">
        <v>20441.32</v>
      </c>
      <c r="J118" s="5">
        <v>20441.32</v>
      </c>
    </row>
    <row r="119" spans="1:10" ht="30" customHeight="1" x14ac:dyDescent="0.2">
      <c r="A119" s="60"/>
      <c r="B119" s="89"/>
      <c r="C119" s="60"/>
      <c r="D119" s="60"/>
      <c r="E119" s="3" t="s">
        <v>264</v>
      </c>
      <c r="F119" s="10" t="s">
        <v>265</v>
      </c>
      <c r="G119" s="4"/>
      <c r="H119" s="4">
        <v>332543.32</v>
      </c>
      <c r="I119" s="4">
        <v>155546.09</v>
      </c>
      <c r="J119" s="5">
        <v>149860.9</v>
      </c>
    </row>
    <row r="120" spans="1:10" ht="30" customHeight="1" x14ac:dyDescent="0.2">
      <c r="A120" s="60"/>
      <c r="B120" s="89"/>
      <c r="C120" s="60"/>
      <c r="D120" s="60"/>
      <c r="E120" s="3" t="s">
        <v>266</v>
      </c>
      <c r="F120" s="10" t="s">
        <v>267</v>
      </c>
      <c r="G120" s="4"/>
      <c r="H120" s="4">
        <v>36108.32</v>
      </c>
      <c r="I120" s="4">
        <v>24343.200000000001</v>
      </c>
      <c r="J120" s="5">
        <v>19474.560000000001</v>
      </c>
    </row>
    <row r="121" spans="1:10" ht="30" customHeight="1" x14ac:dyDescent="0.2">
      <c r="A121" s="60"/>
      <c r="B121" s="89"/>
      <c r="C121" s="60"/>
      <c r="D121" s="60"/>
      <c r="E121" s="3">
        <v>33919239</v>
      </c>
      <c r="F121" s="10" t="s">
        <v>268</v>
      </c>
      <c r="G121" s="4"/>
      <c r="H121" s="4">
        <v>2086.56</v>
      </c>
      <c r="I121" s="4">
        <v>2086.56</v>
      </c>
      <c r="J121" s="5">
        <v>2086.56</v>
      </c>
    </row>
    <row r="122" spans="1:10" ht="27" customHeight="1" x14ac:dyDescent="0.2">
      <c r="A122" s="60"/>
      <c r="B122" s="89"/>
      <c r="C122" s="60"/>
      <c r="D122" s="60"/>
      <c r="E122" s="81" t="s">
        <v>269</v>
      </c>
      <c r="F122" s="82"/>
      <c r="G122" s="11">
        <f>SUM(G9:G121)</f>
        <v>422599.31</v>
      </c>
      <c r="H122" s="11">
        <f t="shared" ref="H122:I122" si="0">SUM(H9:H121)</f>
        <v>137535704.75</v>
      </c>
      <c r="I122" s="11">
        <f t="shared" si="0"/>
        <v>107014106.25000006</v>
      </c>
      <c r="J122" s="11">
        <f>SUM(J9:J121)</f>
        <v>104062062.68000007</v>
      </c>
    </row>
    <row r="123" spans="1:10" ht="30" customHeight="1" x14ac:dyDescent="0.2">
      <c r="A123" s="60"/>
      <c r="B123" s="89"/>
      <c r="C123" s="60">
        <v>1</v>
      </c>
      <c r="D123" s="60" t="s">
        <v>270</v>
      </c>
      <c r="E123" s="3" t="s">
        <v>271</v>
      </c>
      <c r="F123" s="6" t="s">
        <v>272</v>
      </c>
      <c r="G123" s="4"/>
      <c r="H123" s="4">
        <v>22009455</v>
      </c>
      <c r="I123" s="4">
        <v>12601731.33</v>
      </c>
      <c r="J123" s="5">
        <v>12235693.83</v>
      </c>
    </row>
    <row r="124" spans="1:10" ht="30" customHeight="1" x14ac:dyDescent="0.2">
      <c r="A124" s="60"/>
      <c r="B124" s="89"/>
      <c r="C124" s="60"/>
      <c r="D124" s="60"/>
      <c r="E124" s="3" t="s">
        <v>273</v>
      </c>
      <c r="F124" s="10" t="s">
        <v>274</v>
      </c>
      <c r="G124" s="4"/>
      <c r="H124" s="4">
        <v>2296859.9</v>
      </c>
      <c r="I124" s="4">
        <v>1044325.59</v>
      </c>
      <c r="J124" s="5">
        <v>1044325.59</v>
      </c>
    </row>
    <row r="125" spans="1:10" ht="30" customHeight="1" x14ac:dyDescent="0.2">
      <c r="A125" s="60"/>
      <c r="B125" s="89"/>
      <c r="C125" s="60"/>
      <c r="D125" s="60"/>
      <c r="E125" s="3" t="s">
        <v>275</v>
      </c>
      <c r="F125" s="10" t="s">
        <v>276</v>
      </c>
      <c r="G125" s="4"/>
      <c r="H125" s="4">
        <v>60000</v>
      </c>
      <c r="I125" s="4">
        <v>30038.07</v>
      </c>
      <c r="J125" s="5">
        <v>30038.07</v>
      </c>
    </row>
    <row r="126" spans="1:10" ht="30" customHeight="1" x14ac:dyDescent="0.2">
      <c r="A126" s="60"/>
      <c r="B126" s="89"/>
      <c r="C126" s="60"/>
      <c r="D126" s="60"/>
      <c r="E126" s="3" t="s">
        <v>277</v>
      </c>
      <c r="F126" s="10" t="s">
        <v>278</v>
      </c>
      <c r="G126" s="4"/>
      <c r="H126" s="4">
        <v>2500000</v>
      </c>
      <c r="I126" s="4">
        <v>1402679.85</v>
      </c>
      <c r="J126" s="5">
        <v>1402679.85</v>
      </c>
    </row>
    <row r="127" spans="1:10" ht="30" customHeight="1" x14ac:dyDescent="0.2">
      <c r="A127" s="60"/>
      <c r="B127" s="89"/>
      <c r="C127" s="60"/>
      <c r="D127" s="60"/>
      <c r="E127" s="3" t="s">
        <v>279</v>
      </c>
      <c r="F127" s="10" t="s">
        <v>280</v>
      </c>
      <c r="G127" s="4"/>
      <c r="H127" s="4">
        <v>350000</v>
      </c>
      <c r="I127" s="4">
        <v>197366.94</v>
      </c>
      <c r="J127" s="5">
        <v>197366.94</v>
      </c>
    </row>
    <row r="128" spans="1:10" ht="30" customHeight="1" x14ac:dyDescent="0.2">
      <c r="A128" s="60"/>
      <c r="B128" s="89"/>
      <c r="C128" s="60"/>
      <c r="D128" s="60"/>
      <c r="E128" s="3" t="s">
        <v>281</v>
      </c>
      <c r="F128" s="10" t="s">
        <v>282</v>
      </c>
      <c r="G128" s="4"/>
      <c r="H128" s="4">
        <v>218000</v>
      </c>
      <c r="I128" s="4">
        <v>131632.01999999999</v>
      </c>
      <c r="J128" s="5">
        <v>131632.01999999999</v>
      </c>
    </row>
    <row r="129" spans="1:10" ht="30" customHeight="1" x14ac:dyDescent="0.2">
      <c r="A129" s="60"/>
      <c r="B129" s="89"/>
      <c r="C129" s="60"/>
      <c r="D129" s="60"/>
      <c r="E129" s="3" t="s">
        <v>283</v>
      </c>
      <c r="F129" s="10" t="s">
        <v>284</v>
      </c>
      <c r="G129" s="4"/>
      <c r="H129" s="4">
        <v>314144.71999999997</v>
      </c>
      <c r="I129" s="4">
        <v>63191.519999999997</v>
      </c>
      <c r="J129" s="5">
        <v>54164.160000000003</v>
      </c>
    </row>
    <row r="130" spans="1:10" ht="30" customHeight="1" x14ac:dyDescent="0.2">
      <c r="A130" s="60"/>
      <c r="B130" s="89"/>
      <c r="C130" s="60"/>
      <c r="D130" s="60"/>
      <c r="E130" s="3" t="s">
        <v>285</v>
      </c>
      <c r="F130" s="10" t="s">
        <v>286</v>
      </c>
      <c r="G130" s="4"/>
      <c r="H130" s="4">
        <v>7000000</v>
      </c>
      <c r="I130" s="4">
        <v>4287120.41</v>
      </c>
      <c r="J130" s="5">
        <v>3678135.22</v>
      </c>
    </row>
    <row r="131" spans="1:10" ht="30" customHeight="1" x14ac:dyDescent="0.2">
      <c r="A131" s="60"/>
      <c r="B131" s="89"/>
      <c r="C131" s="60"/>
      <c r="D131" s="60"/>
      <c r="E131" s="3" t="s">
        <v>287</v>
      </c>
      <c r="F131" s="10" t="s">
        <v>288</v>
      </c>
      <c r="G131" s="4"/>
      <c r="H131" s="4">
        <v>650000</v>
      </c>
      <c r="I131" s="4">
        <v>301363.44</v>
      </c>
      <c r="J131" s="5">
        <v>301363.44</v>
      </c>
    </row>
    <row r="132" spans="1:10" ht="30" customHeight="1" x14ac:dyDescent="0.2">
      <c r="A132" s="60"/>
      <c r="B132" s="89"/>
      <c r="C132" s="60"/>
      <c r="D132" s="60"/>
      <c r="E132" s="3" t="s">
        <v>289</v>
      </c>
      <c r="F132" s="10" t="s">
        <v>290</v>
      </c>
      <c r="G132" s="4"/>
      <c r="H132" s="4">
        <v>5670701</v>
      </c>
      <c r="I132" s="4">
        <v>2307698.17</v>
      </c>
      <c r="J132" s="5">
        <v>1957513.97</v>
      </c>
    </row>
    <row r="133" spans="1:10" ht="30" customHeight="1" x14ac:dyDescent="0.2">
      <c r="A133" s="60"/>
      <c r="B133" s="89"/>
      <c r="C133" s="60"/>
      <c r="D133" s="60"/>
      <c r="E133" s="3" t="s">
        <v>291</v>
      </c>
      <c r="F133" s="10" t="s">
        <v>292</v>
      </c>
      <c r="G133" s="4"/>
      <c r="H133" s="4">
        <v>3900000</v>
      </c>
      <c r="I133" s="4">
        <v>1801873.99</v>
      </c>
      <c r="J133" s="5">
        <v>1801873.99</v>
      </c>
    </row>
    <row r="134" spans="1:10" ht="30" customHeight="1" x14ac:dyDescent="0.2">
      <c r="A134" s="60"/>
      <c r="B134" s="89"/>
      <c r="C134" s="60"/>
      <c r="D134" s="60"/>
      <c r="E134" s="3" t="s">
        <v>293</v>
      </c>
      <c r="F134" s="10" t="s">
        <v>294</v>
      </c>
      <c r="G134" s="4"/>
      <c r="H134" s="4">
        <v>1</v>
      </c>
      <c r="I134" s="4"/>
      <c r="J134" s="5"/>
    </row>
    <row r="135" spans="1:10" ht="30" customHeight="1" x14ac:dyDescent="0.2">
      <c r="A135" s="60"/>
      <c r="B135" s="89"/>
      <c r="C135" s="60"/>
      <c r="D135" s="60"/>
      <c r="E135" s="3" t="s">
        <v>295</v>
      </c>
      <c r="F135" s="10" t="s">
        <v>296</v>
      </c>
      <c r="G135" s="4"/>
      <c r="H135" s="4">
        <v>45000</v>
      </c>
      <c r="I135" s="4">
        <v>16168.85</v>
      </c>
      <c r="J135" s="5">
        <v>16168.85</v>
      </c>
    </row>
    <row r="136" spans="1:10" ht="30" customHeight="1" x14ac:dyDescent="0.2">
      <c r="A136" s="60"/>
      <c r="B136" s="89"/>
      <c r="C136" s="60"/>
      <c r="D136" s="60"/>
      <c r="E136" s="3" t="s">
        <v>297</v>
      </c>
      <c r="F136" s="10" t="s">
        <v>298</v>
      </c>
      <c r="G136" s="4"/>
      <c r="H136" s="4">
        <v>130000</v>
      </c>
      <c r="I136" s="4">
        <v>73655.86</v>
      </c>
      <c r="J136" s="5">
        <v>73655.86</v>
      </c>
    </row>
    <row r="137" spans="1:10" ht="30" customHeight="1" x14ac:dyDescent="0.2">
      <c r="A137" s="60"/>
      <c r="B137" s="89"/>
      <c r="C137" s="60"/>
      <c r="D137" s="60"/>
      <c r="E137" s="3" t="s">
        <v>299</v>
      </c>
      <c r="F137" s="10" t="s">
        <v>300</v>
      </c>
      <c r="G137" s="4"/>
      <c r="H137" s="4">
        <v>1100000</v>
      </c>
      <c r="I137" s="4">
        <v>698072.7</v>
      </c>
      <c r="J137" s="5">
        <v>698072.7</v>
      </c>
    </row>
    <row r="138" spans="1:10" ht="30" customHeight="1" x14ac:dyDescent="0.2">
      <c r="A138" s="60"/>
      <c r="B138" s="89"/>
      <c r="C138" s="60"/>
      <c r="D138" s="60"/>
      <c r="E138" s="3" t="s">
        <v>301</v>
      </c>
      <c r="F138" s="10" t="s">
        <v>302</v>
      </c>
      <c r="G138" s="4"/>
      <c r="H138" s="4">
        <v>2000000</v>
      </c>
      <c r="I138" s="4">
        <v>927839.45</v>
      </c>
      <c r="J138" s="5">
        <v>927839.45</v>
      </c>
    </row>
    <row r="139" spans="1:10" ht="30" customHeight="1" x14ac:dyDescent="0.2">
      <c r="A139" s="60"/>
      <c r="B139" s="89"/>
      <c r="C139" s="60"/>
      <c r="D139" s="60"/>
      <c r="E139" s="3" t="s">
        <v>303</v>
      </c>
      <c r="F139" s="10" t="s">
        <v>304</v>
      </c>
      <c r="G139" s="4"/>
      <c r="H139" s="4">
        <v>5000</v>
      </c>
      <c r="I139" s="4"/>
      <c r="J139" s="5"/>
    </row>
    <row r="140" spans="1:10" ht="30" customHeight="1" x14ac:dyDescent="0.2">
      <c r="A140" s="60"/>
      <c r="B140" s="89"/>
      <c r="C140" s="60"/>
      <c r="D140" s="60"/>
      <c r="E140" s="3" t="s">
        <v>305</v>
      </c>
      <c r="F140" s="10" t="s">
        <v>306</v>
      </c>
      <c r="G140" s="4"/>
      <c r="H140" s="4">
        <v>21000000</v>
      </c>
      <c r="I140" s="4">
        <v>14184229.49</v>
      </c>
      <c r="J140" s="5">
        <v>13842783.380000001</v>
      </c>
    </row>
    <row r="141" spans="1:10" ht="30" customHeight="1" x14ac:dyDescent="0.2">
      <c r="A141" s="60"/>
      <c r="B141" s="89"/>
      <c r="C141" s="60"/>
      <c r="D141" s="60"/>
      <c r="E141" s="3" t="s">
        <v>307</v>
      </c>
      <c r="F141" s="10" t="s">
        <v>308</v>
      </c>
      <c r="G141" s="4"/>
      <c r="H141" s="4">
        <v>700000</v>
      </c>
      <c r="I141" s="4">
        <v>263019.21000000002</v>
      </c>
      <c r="J141" s="5">
        <v>263019.21000000002</v>
      </c>
    </row>
    <row r="142" spans="1:10" ht="30" customHeight="1" x14ac:dyDescent="0.2">
      <c r="A142" s="60"/>
      <c r="B142" s="89"/>
      <c r="C142" s="60"/>
      <c r="D142" s="60"/>
      <c r="E142" s="3" t="s">
        <v>309</v>
      </c>
      <c r="F142" s="10" t="s">
        <v>310</v>
      </c>
      <c r="G142" s="4"/>
      <c r="H142" s="4">
        <v>450000</v>
      </c>
      <c r="I142" s="4">
        <v>86392.29</v>
      </c>
      <c r="J142" s="5">
        <v>86392.29</v>
      </c>
    </row>
    <row r="143" spans="1:10" ht="30" customHeight="1" x14ac:dyDescent="0.2">
      <c r="A143" s="60"/>
      <c r="B143" s="89"/>
      <c r="C143" s="60"/>
      <c r="D143" s="60"/>
      <c r="E143" s="3" t="s">
        <v>311</v>
      </c>
      <c r="F143" s="10" t="s">
        <v>312</v>
      </c>
      <c r="G143" s="4"/>
      <c r="H143" s="4">
        <v>21309843</v>
      </c>
      <c r="I143" s="4">
        <v>6723986.2800000003</v>
      </c>
      <c r="J143" s="5">
        <v>6723986.2800000003</v>
      </c>
    </row>
    <row r="144" spans="1:10" ht="30" customHeight="1" x14ac:dyDescent="0.2">
      <c r="A144" s="60"/>
      <c r="B144" s="89"/>
      <c r="C144" s="60"/>
      <c r="D144" s="60"/>
      <c r="E144" s="3" t="s">
        <v>313</v>
      </c>
      <c r="F144" s="10" t="s">
        <v>314</v>
      </c>
      <c r="G144" s="4"/>
      <c r="H144" s="4">
        <v>6100000</v>
      </c>
      <c r="I144" s="4">
        <v>2802134.22</v>
      </c>
      <c r="J144" s="5">
        <v>2802134.22</v>
      </c>
    </row>
    <row r="145" spans="1:10" ht="30" customHeight="1" x14ac:dyDescent="0.2">
      <c r="A145" s="60"/>
      <c r="B145" s="89"/>
      <c r="C145" s="60"/>
      <c r="D145" s="60"/>
      <c r="E145" s="3" t="s">
        <v>315</v>
      </c>
      <c r="F145" s="10" t="s">
        <v>316</v>
      </c>
      <c r="G145" s="4"/>
      <c r="H145" s="4">
        <v>500000</v>
      </c>
      <c r="I145" s="4">
        <v>108859.52</v>
      </c>
      <c r="J145" s="5">
        <v>108859.52</v>
      </c>
    </row>
    <row r="146" spans="1:10" ht="30" customHeight="1" x14ac:dyDescent="0.2">
      <c r="A146" s="60"/>
      <c r="B146" s="89"/>
      <c r="C146" s="60"/>
      <c r="D146" s="60"/>
      <c r="E146" s="3" t="s">
        <v>317</v>
      </c>
      <c r="F146" s="10" t="s">
        <v>318</v>
      </c>
      <c r="G146" s="4"/>
      <c r="H146" s="4">
        <v>199448280</v>
      </c>
      <c r="I146" s="4">
        <v>116203183.37</v>
      </c>
      <c r="J146" s="5">
        <v>100214239.72</v>
      </c>
    </row>
    <row r="147" spans="1:10" ht="30" customHeight="1" x14ac:dyDescent="0.2">
      <c r="A147" s="60"/>
      <c r="B147" s="89"/>
      <c r="C147" s="60"/>
      <c r="D147" s="60"/>
      <c r="E147" s="3" t="s">
        <v>319</v>
      </c>
      <c r="F147" s="10" t="s">
        <v>320</v>
      </c>
      <c r="G147" s="4"/>
      <c r="H147" s="4">
        <v>1500000</v>
      </c>
      <c r="I147" s="4">
        <v>836453.64</v>
      </c>
      <c r="J147" s="5">
        <v>726818.93</v>
      </c>
    </row>
    <row r="148" spans="1:10" ht="30" customHeight="1" x14ac:dyDescent="0.2">
      <c r="A148" s="60"/>
      <c r="B148" s="89"/>
      <c r="C148" s="60"/>
      <c r="D148" s="60"/>
      <c r="E148" s="3" t="s">
        <v>321</v>
      </c>
      <c r="F148" s="10" t="s">
        <v>322</v>
      </c>
      <c r="G148" s="4"/>
      <c r="H148" s="4">
        <v>20000</v>
      </c>
      <c r="I148" s="4">
        <v>5835.74</v>
      </c>
      <c r="J148" s="5">
        <v>4914.16</v>
      </c>
    </row>
    <row r="149" spans="1:10" ht="30" customHeight="1" x14ac:dyDescent="0.2">
      <c r="A149" s="60"/>
      <c r="B149" s="89"/>
      <c r="C149" s="60"/>
      <c r="D149" s="60"/>
      <c r="E149" s="3" t="s">
        <v>323</v>
      </c>
      <c r="F149" s="6" t="s">
        <v>324</v>
      </c>
      <c r="G149" s="4"/>
      <c r="H149" s="4">
        <v>31355.38</v>
      </c>
      <c r="I149" s="4"/>
      <c r="J149" s="5"/>
    </row>
    <row r="150" spans="1:10" ht="30" customHeight="1" x14ac:dyDescent="0.2">
      <c r="A150" s="60"/>
      <c r="B150" s="89"/>
      <c r="C150" s="60"/>
      <c r="D150" s="60"/>
      <c r="E150" s="3" t="s">
        <v>325</v>
      </c>
      <c r="F150" s="6" t="s">
        <v>326</v>
      </c>
      <c r="G150" s="4"/>
      <c r="H150" s="4">
        <v>137804.51999999999</v>
      </c>
      <c r="I150" s="4">
        <v>73371.039999999994</v>
      </c>
      <c r="J150" s="5">
        <v>68760.460000000006</v>
      </c>
    </row>
    <row r="151" spans="1:10" ht="30" customHeight="1" x14ac:dyDescent="0.2">
      <c r="A151" s="60"/>
      <c r="B151" s="89"/>
      <c r="C151" s="60"/>
      <c r="D151" s="60"/>
      <c r="E151" s="3" t="s">
        <v>327</v>
      </c>
      <c r="F151" s="10" t="s">
        <v>328</v>
      </c>
      <c r="G151" s="4"/>
      <c r="H151" s="4">
        <v>52352.480000000003</v>
      </c>
      <c r="I151" s="4">
        <v>29880.36</v>
      </c>
      <c r="J151" s="5">
        <v>29880.36</v>
      </c>
    </row>
    <row r="152" spans="1:10" ht="30" customHeight="1" x14ac:dyDescent="0.2">
      <c r="A152" s="60"/>
      <c r="B152" s="89"/>
      <c r="C152" s="60"/>
      <c r="D152" s="60"/>
      <c r="E152" s="3" t="s">
        <v>329</v>
      </c>
      <c r="F152" s="3" t="s">
        <v>330</v>
      </c>
      <c r="G152" s="4"/>
      <c r="H152" s="4">
        <v>72823.23</v>
      </c>
      <c r="I152" s="4">
        <v>72823.23</v>
      </c>
      <c r="J152" s="5">
        <v>72823.23</v>
      </c>
    </row>
    <row r="153" spans="1:10" ht="30" customHeight="1" x14ac:dyDescent="0.2">
      <c r="A153" s="60"/>
      <c r="B153" s="89"/>
      <c r="C153" s="60"/>
      <c r="D153" s="60"/>
      <c r="E153" s="3" t="s">
        <v>331</v>
      </c>
      <c r="F153" s="10" t="s">
        <v>332</v>
      </c>
      <c r="G153" s="4"/>
      <c r="H153" s="4">
        <v>300000</v>
      </c>
      <c r="I153" s="4"/>
      <c r="J153" s="5"/>
    </row>
    <row r="154" spans="1:10" ht="30" customHeight="1" x14ac:dyDescent="0.2">
      <c r="A154" s="60"/>
      <c r="B154" s="89"/>
      <c r="C154" s="60"/>
      <c r="D154" s="60"/>
      <c r="E154" s="3" t="s">
        <v>333</v>
      </c>
      <c r="F154" s="6" t="s">
        <v>334</v>
      </c>
      <c r="G154" s="4"/>
      <c r="H154" s="4">
        <v>3927176.77</v>
      </c>
      <c r="I154" s="4">
        <v>1654668.85</v>
      </c>
      <c r="J154" s="5">
        <v>1634092.38</v>
      </c>
    </row>
    <row r="155" spans="1:10" ht="30" customHeight="1" x14ac:dyDescent="0.2">
      <c r="A155" s="60"/>
      <c r="B155" s="89"/>
      <c r="C155" s="60"/>
      <c r="D155" s="60"/>
      <c r="E155" s="3" t="s">
        <v>335</v>
      </c>
      <c r="F155" s="6" t="s">
        <v>336</v>
      </c>
      <c r="G155" s="4"/>
      <c r="H155" s="4">
        <v>1</v>
      </c>
      <c r="I155" s="4"/>
      <c r="J155" s="5"/>
    </row>
    <row r="156" spans="1:10" ht="30" customHeight="1" x14ac:dyDescent="0.2">
      <c r="A156" s="60"/>
      <c r="B156" s="89"/>
      <c r="C156" s="60"/>
      <c r="D156" s="60"/>
      <c r="E156" s="3" t="s">
        <v>337</v>
      </c>
      <c r="F156" s="6" t="s">
        <v>338</v>
      </c>
      <c r="G156" s="4"/>
      <c r="H156" s="4">
        <v>750000</v>
      </c>
      <c r="I156" s="4">
        <v>528035.43000000005</v>
      </c>
      <c r="J156" s="5">
        <v>527682.92000000004</v>
      </c>
    </row>
    <row r="157" spans="1:10" ht="30" customHeight="1" x14ac:dyDescent="0.2">
      <c r="A157" s="60"/>
      <c r="B157" s="89"/>
      <c r="C157" s="60"/>
      <c r="D157" s="60"/>
      <c r="E157" s="3" t="s">
        <v>339</v>
      </c>
      <c r="F157" s="6" t="s">
        <v>340</v>
      </c>
      <c r="G157" s="4"/>
      <c r="H157" s="4">
        <v>43560567</v>
      </c>
      <c r="I157" s="4">
        <v>23777816.390000001</v>
      </c>
      <c r="J157" s="5">
        <v>20262725.350000001</v>
      </c>
    </row>
    <row r="158" spans="1:10" ht="26.25" customHeight="1" x14ac:dyDescent="0.2">
      <c r="A158" s="83"/>
      <c r="B158" s="84"/>
      <c r="C158" s="84"/>
      <c r="D158" s="85"/>
      <c r="E158" s="86" t="s">
        <v>46</v>
      </c>
      <c r="F158" s="86"/>
      <c r="G158" s="12"/>
      <c r="H158" s="12">
        <f>SUM(H123:H157)</f>
        <v>348109365</v>
      </c>
      <c r="I158" s="12">
        <f>SUM(I123:I157)</f>
        <v>193235447.25</v>
      </c>
      <c r="J158" s="12">
        <f>SUM(J123:J157)</f>
        <v>171919636.34999999</v>
      </c>
    </row>
    <row r="159" spans="1:10" ht="26.25" customHeight="1" x14ac:dyDescent="0.2">
      <c r="A159" s="87"/>
      <c r="B159" s="87"/>
      <c r="C159" s="87"/>
      <c r="D159" s="87"/>
      <c r="E159" s="88" t="s">
        <v>46</v>
      </c>
      <c r="F159" s="88"/>
      <c r="G159" s="13">
        <f>SUM(G122)</f>
        <v>422599.31</v>
      </c>
      <c r="H159" s="13">
        <f>SUM(H158,H122)</f>
        <v>485645069.75</v>
      </c>
      <c r="I159" s="13">
        <f t="shared" ref="I159:J159" si="1">SUM(I158,I122)</f>
        <v>300249553.50000006</v>
      </c>
      <c r="J159" s="13">
        <f t="shared" si="1"/>
        <v>275981699.03000009</v>
      </c>
    </row>
    <row r="161" spans="1:5" x14ac:dyDescent="0.2">
      <c r="A161" s="79" t="s">
        <v>47</v>
      </c>
      <c r="B161" s="80"/>
      <c r="C161" s="80"/>
      <c r="D161" s="80"/>
      <c r="E161" s="80"/>
    </row>
  </sheetData>
  <mergeCells count="22">
    <mergeCell ref="A161:E161"/>
    <mergeCell ref="E122:F122"/>
    <mergeCell ref="C123:C157"/>
    <mergeCell ref="D123:D157"/>
    <mergeCell ref="A158:D158"/>
    <mergeCell ref="E158:F158"/>
    <mergeCell ref="A159:D159"/>
    <mergeCell ref="E159:F159"/>
    <mergeCell ref="A9:A157"/>
    <mergeCell ref="B9:B157"/>
    <mergeCell ref="C10:C13"/>
    <mergeCell ref="D10:D13"/>
    <mergeCell ref="C14:C122"/>
    <mergeCell ref="D14:D122"/>
    <mergeCell ref="A5:J5"/>
    <mergeCell ref="A6:B8"/>
    <mergeCell ref="C6:D8"/>
    <mergeCell ref="E6:F8"/>
    <mergeCell ref="G6:G8"/>
    <mergeCell ref="H6:H8"/>
    <mergeCell ref="I6:I8"/>
    <mergeCell ref="J6:J8"/>
  </mergeCells>
  <printOptions horizontalCentered="1"/>
  <pageMargins left="0.23622047244094491" right="0.23622047244094491" top="0.39370078740157483" bottom="0.35433070866141736" header="0" footer="0"/>
  <pageSetup paperSize="9"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DD38B-D659-4CA9-B43D-73D6BB6BEE53}">
  <dimension ref="A7:E44"/>
  <sheetViews>
    <sheetView showGridLines="0" topLeftCell="A13" workbookViewId="0">
      <selection activeCell="I20" sqref="I20"/>
    </sheetView>
  </sheetViews>
  <sheetFormatPr defaultRowHeight="12.75" x14ac:dyDescent="0.2"/>
  <cols>
    <col min="1" max="1" width="46" customWidth="1"/>
    <col min="2" max="2" width="18.85546875" customWidth="1"/>
    <col min="3" max="3" width="15" customWidth="1"/>
    <col min="4" max="4" width="24.140625" customWidth="1"/>
  </cols>
  <sheetData>
    <row r="7" spans="1:4" ht="30" customHeight="1" x14ac:dyDescent="0.2">
      <c r="A7" s="47" t="s">
        <v>341</v>
      </c>
      <c r="B7" s="47"/>
      <c r="C7" s="47"/>
      <c r="D7" s="47"/>
    </row>
    <row r="8" spans="1:4" ht="30" customHeight="1" x14ac:dyDescent="0.2">
      <c r="A8" s="26" t="s">
        <v>342</v>
      </c>
      <c r="B8" s="26" t="s">
        <v>343</v>
      </c>
      <c r="C8" s="26" t="s">
        <v>344</v>
      </c>
      <c r="D8" s="27" t="s">
        <v>345</v>
      </c>
    </row>
    <row r="9" spans="1:4" ht="30" customHeight="1" x14ac:dyDescent="0.2">
      <c r="A9" s="28" t="s">
        <v>346</v>
      </c>
      <c r="B9" s="29" t="s">
        <v>347</v>
      </c>
      <c r="C9" s="25">
        <v>46037</v>
      </c>
      <c r="D9" s="30">
        <v>693.68</v>
      </c>
    </row>
    <row r="10" spans="1:4" ht="30" customHeight="1" x14ac:dyDescent="0.2">
      <c r="A10" s="28" t="s">
        <v>348</v>
      </c>
      <c r="B10" s="29" t="s">
        <v>349</v>
      </c>
      <c r="C10" s="25">
        <v>46042</v>
      </c>
      <c r="D10" s="30">
        <v>594.4</v>
      </c>
    </row>
    <row r="11" spans="1:4" ht="30" customHeight="1" x14ac:dyDescent="0.2">
      <c r="A11" s="28" t="s">
        <v>350</v>
      </c>
      <c r="B11" s="29" t="s">
        <v>351</v>
      </c>
      <c r="C11" s="25">
        <v>46049</v>
      </c>
      <c r="D11" s="30">
        <v>0</v>
      </c>
    </row>
    <row r="12" spans="1:4" ht="30" customHeight="1" x14ac:dyDescent="0.2">
      <c r="A12" s="28" t="s">
        <v>352</v>
      </c>
      <c r="B12" s="29" t="s">
        <v>353</v>
      </c>
      <c r="C12" s="25">
        <v>46051</v>
      </c>
      <c r="D12" s="30">
        <v>6780.47</v>
      </c>
    </row>
    <row r="13" spans="1:4" ht="30" customHeight="1" x14ac:dyDescent="0.2">
      <c r="A13" s="28" t="s">
        <v>354</v>
      </c>
      <c r="B13" s="29" t="s">
        <v>355</v>
      </c>
      <c r="C13" s="25">
        <v>46066</v>
      </c>
      <c r="D13" s="30">
        <v>1682.61</v>
      </c>
    </row>
    <row r="14" spans="1:4" ht="30" customHeight="1" x14ac:dyDescent="0.2">
      <c r="A14" s="28" t="s">
        <v>356</v>
      </c>
      <c r="B14" s="29" t="s">
        <v>357</v>
      </c>
      <c r="C14" s="25">
        <v>46072</v>
      </c>
      <c r="D14" s="30">
        <v>220</v>
      </c>
    </row>
    <row r="15" spans="1:4" ht="30" customHeight="1" x14ac:dyDescent="0.2">
      <c r="A15" s="28" t="s">
        <v>358</v>
      </c>
      <c r="B15" s="29" t="s">
        <v>359</v>
      </c>
      <c r="C15" s="25">
        <v>46076</v>
      </c>
      <c r="D15" s="30">
        <v>670</v>
      </c>
    </row>
    <row r="16" spans="1:4" ht="30" customHeight="1" x14ac:dyDescent="0.2">
      <c r="A16" s="28" t="s">
        <v>360</v>
      </c>
      <c r="B16" s="29" t="s">
        <v>361</v>
      </c>
      <c r="C16" s="25">
        <v>46078</v>
      </c>
      <c r="D16" s="30">
        <v>1750</v>
      </c>
    </row>
    <row r="17" spans="1:4" ht="30" customHeight="1" x14ac:dyDescent="0.2">
      <c r="A17" s="28" t="s">
        <v>346</v>
      </c>
      <c r="B17" s="29" t="s">
        <v>347</v>
      </c>
      <c r="C17" s="25">
        <v>46084</v>
      </c>
      <c r="D17" s="30">
        <v>1207.3699999999999</v>
      </c>
    </row>
    <row r="18" spans="1:4" ht="30" customHeight="1" x14ac:dyDescent="0.2">
      <c r="A18" s="28" t="s">
        <v>350</v>
      </c>
      <c r="B18" s="29" t="s">
        <v>351</v>
      </c>
      <c r="C18" s="25">
        <v>46086</v>
      </c>
      <c r="D18" s="30">
        <v>1780</v>
      </c>
    </row>
    <row r="19" spans="1:4" ht="30" customHeight="1" x14ac:dyDescent="0.2">
      <c r="A19" s="28" t="s">
        <v>358</v>
      </c>
      <c r="B19" s="29" t="s">
        <v>359</v>
      </c>
      <c r="C19" s="25">
        <v>46087</v>
      </c>
      <c r="D19" s="30">
        <v>500</v>
      </c>
    </row>
    <row r="20" spans="1:4" ht="30" customHeight="1" x14ac:dyDescent="0.2">
      <c r="A20" s="28" t="s">
        <v>362</v>
      </c>
      <c r="B20" s="29" t="s">
        <v>363</v>
      </c>
      <c r="C20" s="25">
        <v>46094</v>
      </c>
      <c r="D20" s="30">
        <v>1907.1799999999998</v>
      </c>
    </row>
    <row r="21" spans="1:4" ht="30" customHeight="1" x14ac:dyDescent="0.2">
      <c r="A21" s="28" t="s">
        <v>364</v>
      </c>
      <c r="B21" s="29" t="s">
        <v>365</v>
      </c>
      <c r="C21" s="25">
        <v>46094</v>
      </c>
      <c r="D21" s="30">
        <v>870.43000000000006</v>
      </c>
    </row>
    <row r="22" spans="1:4" ht="30" customHeight="1" x14ac:dyDescent="0.2">
      <c r="A22" s="28" t="s">
        <v>366</v>
      </c>
      <c r="B22" s="29" t="s">
        <v>367</v>
      </c>
      <c r="C22" s="25">
        <v>46094</v>
      </c>
      <c r="D22" s="30">
        <v>94.9</v>
      </c>
    </row>
    <row r="23" spans="1:4" ht="30" customHeight="1" x14ac:dyDescent="0.2">
      <c r="A23" s="28" t="s">
        <v>368</v>
      </c>
      <c r="B23" s="29" t="s">
        <v>369</v>
      </c>
      <c r="C23" s="25">
        <v>46108</v>
      </c>
      <c r="D23" s="30">
        <v>191.68</v>
      </c>
    </row>
    <row r="24" spans="1:4" ht="30" customHeight="1" x14ac:dyDescent="0.2">
      <c r="A24" s="31" t="s">
        <v>370</v>
      </c>
      <c r="B24" s="32" t="s">
        <v>371</v>
      </c>
      <c r="C24" s="25">
        <v>46113</v>
      </c>
      <c r="D24" s="30">
        <v>442.4</v>
      </c>
    </row>
    <row r="25" spans="1:4" ht="30" customHeight="1" x14ac:dyDescent="0.2">
      <c r="A25" s="28" t="s">
        <v>348</v>
      </c>
      <c r="B25" s="33" t="s">
        <v>349</v>
      </c>
      <c r="C25" s="25">
        <v>46120</v>
      </c>
      <c r="D25" s="30">
        <v>3176.35</v>
      </c>
    </row>
    <row r="26" spans="1:4" ht="30" customHeight="1" x14ac:dyDescent="0.2">
      <c r="A26" s="34" t="s">
        <v>372</v>
      </c>
      <c r="B26" s="35" t="s">
        <v>373</v>
      </c>
      <c r="C26" s="25">
        <v>46134</v>
      </c>
      <c r="D26" s="30">
        <v>1097.8800000000001</v>
      </c>
    </row>
    <row r="27" spans="1:4" ht="30" customHeight="1" x14ac:dyDescent="0.2">
      <c r="A27" s="28" t="s">
        <v>358</v>
      </c>
      <c r="B27" s="29" t="s">
        <v>359</v>
      </c>
      <c r="C27" s="25">
        <v>46135</v>
      </c>
      <c r="D27" s="30">
        <v>845</v>
      </c>
    </row>
    <row r="28" spans="1:4" ht="30" customHeight="1" x14ac:dyDescent="0.2">
      <c r="A28" s="34" t="s">
        <v>374</v>
      </c>
      <c r="B28" s="35" t="s">
        <v>375</v>
      </c>
      <c r="C28" s="25">
        <v>46148</v>
      </c>
      <c r="D28" s="30">
        <v>3965.01</v>
      </c>
    </row>
    <row r="29" spans="1:4" ht="30" customHeight="1" x14ac:dyDescent="0.2">
      <c r="A29" s="28" t="s">
        <v>370</v>
      </c>
      <c r="B29" s="29" t="s">
        <v>371</v>
      </c>
      <c r="C29" s="25">
        <v>46150</v>
      </c>
      <c r="D29" s="30">
        <v>1328</v>
      </c>
    </row>
    <row r="30" spans="1:4" ht="30" customHeight="1" x14ac:dyDescent="0.2">
      <c r="A30" s="28" t="s">
        <v>362</v>
      </c>
      <c r="B30" s="29" t="s">
        <v>363</v>
      </c>
      <c r="C30" s="25">
        <v>46153</v>
      </c>
      <c r="D30" s="30">
        <v>1958.24</v>
      </c>
    </row>
    <row r="31" spans="1:4" ht="30" customHeight="1" x14ac:dyDescent="0.2">
      <c r="A31" s="28" t="s">
        <v>376</v>
      </c>
      <c r="B31" s="29" t="s">
        <v>377</v>
      </c>
      <c r="C31" s="25">
        <v>46161</v>
      </c>
      <c r="D31" s="30">
        <v>2040.23</v>
      </c>
    </row>
    <row r="32" spans="1:4" ht="30" customHeight="1" x14ac:dyDescent="0.2">
      <c r="A32" s="28" t="s">
        <v>350</v>
      </c>
      <c r="B32" s="29" t="s">
        <v>351</v>
      </c>
      <c r="C32" s="25">
        <v>46162</v>
      </c>
      <c r="D32" s="30">
        <v>4356.49</v>
      </c>
    </row>
    <row r="33" spans="1:5" ht="30" customHeight="1" x14ac:dyDescent="0.2">
      <c r="A33" s="28" t="s">
        <v>348</v>
      </c>
      <c r="B33" s="29" t="s">
        <v>349</v>
      </c>
      <c r="C33" s="25">
        <v>46169</v>
      </c>
      <c r="D33" s="30">
        <v>456.29</v>
      </c>
    </row>
    <row r="34" spans="1:5" ht="30" customHeight="1" x14ac:dyDescent="0.2">
      <c r="A34" s="28" t="s">
        <v>346</v>
      </c>
      <c r="B34" s="29" t="s">
        <v>347</v>
      </c>
      <c r="C34" s="25">
        <v>46182</v>
      </c>
      <c r="D34" s="30">
        <v>1880</v>
      </c>
    </row>
    <row r="35" spans="1:5" ht="30" customHeight="1" x14ac:dyDescent="0.2">
      <c r="A35" s="28" t="s">
        <v>366</v>
      </c>
      <c r="B35" s="29" t="s">
        <v>367</v>
      </c>
      <c r="C35" s="25">
        <v>46183</v>
      </c>
      <c r="D35" s="30">
        <v>0</v>
      </c>
    </row>
    <row r="36" spans="1:5" ht="30" customHeight="1" x14ac:dyDescent="0.2">
      <c r="A36" s="28" t="s">
        <v>368</v>
      </c>
      <c r="B36" s="29" t="s">
        <v>369</v>
      </c>
      <c r="C36" s="25">
        <v>46188</v>
      </c>
      <c r="D36" s="30">
        <v>294.39</v>
      </c>
    </row>
    <row r="37" spans="1:5" ht="30" customHeight="1" x14ac:dyDescent="0.2">
      <c r="A37" s="28" t="s">
        <v>378</v>
      </c>
      <c r="B37" s="29" t="s">
        <v>379</v>
      </c>
      <c r="C37" s="25">
        <v>46196</v>
      </c>
      <c r="D37" s="30">
        <v>318.24</v>
      </c>
    </row>
    <row r="38" spans="1:5" ht="30" customHeight="1" x14ac:dyDescent="0.2">
      <c r="A38" s="28" t="s">
        <v>370</v>
      </c>
      <c r="B38" s="29" t="s">
        <v>371</v>
      </c>
      <c r="C38" s="25">
        <v>46198</v>
      </c>
      <c r="D38" s="30">
        <v>499.69</v>
      </c>
    </row>
    <row r="39" spans="1:5" ht="30" customHeight="1" x14ac:dyDescent="0.2">
      <c r="A39" s="28" t="s">
        <v>358</v>
      </c>
      <c r="B39" s="29" t="s">
        <v>359</v>
      </c>
      <c r="C39" s="25">
        <v>46209</v>
      </c>
      <c r="D39" s="30">
        <v>870</v>
      </c>
    </row>
    <row r="40" spans="1:5" ht="30" customHeight="1" x14ac:dyDescent="0.2">
      <c r="A40" s="28" t="s">
        <v>348</v>
      </c>
      <c r="B40" s="29" t="s">
        <v>349</v>
      </c>
      <c r="C40" s="25">
        <v>46216</v>
      </c>
      <c r="D40" s="30">
        <v>290.70999999999998</v>
      </c>
    </row>
    <row r="41" spans="1:5" ht="30" customHeight="1" x14ac:dyDescent="0.2">
      <c r="A41" s="28" t="s">
        <v>362</v>
      </c>
      <c r="B41" s="29" t="s">
        <v>363</v>
      </c>
      <c r="C41" s="25">
        <v>46218</v>
      </c>
      <c r="D41" s="30">
        <v>876.79</v>
      </c>
    </row>
    <row r="42" spans="1:5" ht="30" customHeight="1" x14ac:dyDescent="0.2">
      <c r="A42" s="90" t="s">
        <v>46</v>
      </c>
      <c r="B42" s="90"/>
      <c r="C42" s="90"/>
      <c r="D42" s="36">
        <f>SUM(D9:D38)</f>
        <v>41600.93</v>
      </c>
    </row>
    <row r="44" spans="1:5" x14ac:dyDescent="0.2">
      <c r="A44" s="79" t="s">
        <v>380</v>
      </c>
      <c r="B44" s="80"/>
      <c r="C44" s="80"/>
      <c r="D44" s="80"/>
      <c r="E44" s="80"/>
    </row>
  </sheetData>
  <mergeCells count="3">
    <mergeCell ref="A7:D7"/>
    <mergeCell ref="A42:C42"/>
    <mergeCell ref="A44:E4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4729-7415-4886-AE24-71DDEA9ED22A}">
  <dimension ref="A1:Q14"/>
  <sheetViews>
    <sheetView showGridLines="0" topLeftCell="E1" workbookViewId="0">
      <selection activeCell="L5" sqref="L5"/>
    </sheetView>
  </sheetViews>
  <sheetFormatPr defaultColWidth="9.140625" defaultRowHeight="12.75" x14ac:dyDescent="0.2"/>
  <cols>
    <col min="1" max="1" width="9.140625" style="18"/>
    <col min="2" max="2" width="75.7109375" style="18" customWidth="1"/>
    <col min="3" max="3" width="87.28515625" style="18" customWidth="1"/>
    <col min="4" max="4" width="18.28515625" style="18" customWidth="1"/>
    <col min="5" max="5" width="80.42578125" style="18" customWidth="1"/>
    <col min="6" max="11" width="18.140625" style="18" customWidth="1"/>
    <col min="12" max="17" width="19.28515625" style="18" customWidth="1"/>
    <col min="18" max="18" width="18.140625" style="18" customWidth="1"/>
    <col min="19" max="16384" width="9.140625" style="18"/>
  </cols>
  <sheetData>
    <row r="1" spans="1:17" ht="24" customHeight="1" x14ac:dyDescent="0.2">
      <c r="A1" s="47" t="s">
        <v>381</v>
      </c>
      <c r="B1" s="47"/>
      <c r="C1" s="47"/>
      <c r="D1" s="47"/>
      <c r="E1" s="47"/>
      <c r="F1" s="47" t="s">
        <v>382</v>
      </c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7" customHeight="1" x14ac:dyDescent="0.2">
      <c r="A2" s="48" t="s">
        <v>383</v>
      </c>
      <c r="B2" s="48"/>
      <c r="C2" s="37" t="s">
        <v>384</v>
      </c>
      <c r="D2" s="37" t="s">
        <v>385</v>
      </c>
      <c r="E2" s="37" t="s">
        <v>386</v>
      </c>
      <c r="F2" s="37" t="s">
        <v>387</v>
      </c>
      <c r="G2" s="37" t="s">
        <v>388</v>
      </c>
      <c r="H2" s="37" t="s">
        <v>389</v>
      </c>
      <c r="I2" s="37" t="s">
        <v>390</v>
      </c>
      <c r="J2" s="37" t="s">
        <v>391</v>
      </c>
      <c r="K2" s="37" t="s">
        <v>392</v>
      </c>
      <c r="L2" s="37" t="s">
        <v>393</v>
      </c>
      <c r="M2" s="37" t="s">
        <v>394</v>
      </c>
      <c r="N2" s="37" t="s">
        <v>395</v>
      </c>
      <c r="O2" s="37" t="s">
        <v>396</v>
      </c>
      <c r="P2" s="37" t="s">
        <v>397</v>
      </c>
      <c r="Q2" s="37" t="s">
        <v>398</v>
      </c>
    </row>
    <row r="3" spans="1:17" ht="54" customHeight="1" x14ac:dyDescent="0.2">
      <c r="A3" s="38">
        <v>1</v>
      </c>
      <c r="B3" s="38" t="s">
        <v>399</v>
      </c>
      <c r="C3" s="38" t="s">
        <v>400</v>
      </c>
      <c r="D3" s="38" t="s">
        <v>401</v>
      </c>
      <c r="E3" s="39" t="s">
        <v>402</v>
      </c>
      <c r="F3" s="40">
        <f>264652967.39-2939122.02-6950.87</f>
        <v>261706894.49999997</v>
      </c>
      <c r="G3" s="40">
        <f>264652967.39-(2939122.02+6185612.39+25206.01)</f>
        <v>255503026.97</v>
      </c>
      <c r="H3" s="40">
        <f>264652967.39-(2939122.02+6185612.39+14000613.39+72442.45)</f>
        <v>241455177.13999999</v>
      </c>
      <c r="I3" s="40">
        <f>264652967.39-(2939122.02+6185612.39+14000613.39+16493228.19+145922.05)</f>
        <v>224888469.34999999</v>
      </c>
      <c r="J3" s="40">
        <f>264652967.39-(2939122.02+6185612.39+14000613.39+16493228.19+19536613.03+234756.99)</f>
        <v>205263021.38</v>
      </c>
      <c r="K3" s="40">
        <f>267532786.5-(2939122.02+6185612.39+14000613.39+16493228.19+19536613.03+18004348.05+348356.37)</f>
        <v>190024893.06</v>
      </c>
      <c r="L3" s="40">
        <f>271167431.13-(2939122.02+6185612.39+14000613.39+16493228.19+19536613.03+18004348.05+19983734.25+422599.31)</f>
        <v>173601560.5</v>
      </c>
      <c r="M3" s="38"/>
      <c r="N3" s="38"/>
      <c r="O3" s="38"/>
      <c r="P3" s="38"/>
      <c r="Q3" s="38"/>
    </row>
    <row r="4" spans="1:17" ht="54" customHeight="1" x14ac:dyDescent="0.2">
      <c r="A4" s="38">
        <v>2</v>
      </c>
      <c r="B4" s="38" t="s">
        <v>403</v>
      </c>
      <c r="C4" s="38" t="s">
        <v>404</v>
      </c>
      <c r="D4" s="38" t="s">
        <v>401</v>
      </c>
      <c r="E4" s="39" t="s">
        <v>405</v>
      </c>
      <c r="F4" s="42">
        <f>(2939122.02+6950.87)/264652967.39</f>
        <v>1.1131833959974403E-2</v>
      </c>
      <c r="G4" s="42">
        <f>(2939122.02+6185612.39+25206.01)/264652967.39</f>
        <v>3.4573352833472647E-2</v>
      </c>
      <c r="H4" s="42">
        <f>(2939122.02+6185612.39+14000613.39+72442.45)/264652967.39</f>
        <v>8.7653618543468245E-2</v>
      </c>
      <c r="I4" s="42">
        <f>(2939122.02+6185612.39+14000613.39+16493228.19+145922.05)/264652967.39</f>
        <v>0.15025147245525469</v>
      </c>
      <c r="J4" s="42">
        <f>(2939122.02+6185612.39+14000613.39+16493228.19+19536613.03+234756.99)/264652967.39</f>
        <v>0.22440687741271884</v>
      </c>
      <c r="K4" s="42">
        <f>(2939122.02+6185612.39+14000613.39+16493228.19+19536613.03+18004348.05+348356.37)/267532786.5</f>
        <v>0.28971362521206356</v>
      </c>
      <c r="L4" s="42">
        <f>(2939122.02+6185612.39+14000613.39+16493228.19+19536613.03+18004348.05+19983734.25+422599.31)/271167431.13</f>
        <v>0.35979936905928089</v>
      </c>
      <c r="M4" s="38"/>
      <c r="N4" s="38"/>
      <c r="O4" s="38"/>
      <c r="P4" s="38"/>
      <c r="Q4" s="38"/>
    </row>
    <row r="5" spans="1:17" ht="54" customHeight="1" x14ac:dyDescent="0.2">
      <c r="A5" s="38">
        <v>3</v>
      </c>
      <c r="B5" s="38" t="s">
        <v>406</v>
      </c>
      <c r="C5" s="38" t="s">
        <v>407</v>
      </c>
      <c r="D5" s="38" t="s">
        <v>401</v>
      </c>
      <c r="E5" s="39" t="s">
        <v>408</v>
      </c>
      <c r="F5" s="42">
        <f>(394454793/12)/394454793</f>
        <v>8.3333333333333329E-2</v>
      </c>
      <c r="G5" s="42">
        <f>73960274/394454793</f>
        <v>0.18750000079223272</v>
      </c>
      <c r="H5" s="42">
        <f>73960274/394454793</f>
        <v>0.18750000079223272</v>
      </c>
      <c r="I5" s="42">
        <f>87329623/279454793</f>
        <v>0.3125000006709493</v>
      </c>
      <c r="J5" s="42">
        <f>87329623/279454793</f>
        <v>0.3125000006709493</v>
      </c>
      <c r="K5" s="42">
        <f>132842214/(245728542+50000000)</f>
        <v>0.44920322232542576</v>
      </c>
      <c r="L5" s="42">
        <f>132842214/295728542</f>
        <v>0.44920322232542576</v>
      </c>
      <c r="M5" s="42">
        <f>166347305/(295728542+3000000)</f>
        <v>0.55685105911305921</v>
      </c>
      <c r="N5" s="42"/>
      <c r="O5" s="42"/>
      <c r="P5" s="42"/>
      <c r="Q5" s="42"/>
    </row>
    <row r="6" spans="1:17" ht="37.5" customHeight="1" x14ac:dyDescent="0.2">
      <c r="B6" s="24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25.5" customHeight="1" x14ac:dyDescent="0.2">
      <c r="A7" s="47" t="s">
        <v>381</v>
      </c>
      <c r="B7" s="47"/>
      <c r="C7" s="47"/>
      <c r="D7" s="47"/>
      <c r="E7" s="50"/>
      <c r="F7" s="47" t="s">
        <v>382</v>
      </c>
      <c r="G7" s="47"/>
      <c r="H7" s="47"/>
      <c r="I7" s="47"/>
      <c r="J7" s="21"/>
      <c r="K7" s="21"/>
      <c r="L7" s="21"/>
      <c r="M7" s="21"/>
      <c r="N7" s="21"/>
      <c r="O7" s="21"/>
      <c r="P7" s="21"/>
      <c r="Q7" s="21"/>
    </row>
    <row r="8" spans="1:17" ht="27" customHeight="1" x14ac:dyDescent="0.2">
      <c r="A8" s="48" t="s">
        <v>383</v>
      </c>
      <c r="B8" s="48"/>
      <c r="C8" s="37" t="s">
        <v>384</v>
      </c>
      <c r="D8" s="37" t="s">
        <v>385</v>
      </c>
      <c r="E8" s="43" t="s">
        <v>386</v>
      </c>
      <c r="F8" s="37">
        <v>2024</v>
      </c>
      <c r="G8" s="37">
        <v>2025</v>
      </c>
      <c r="H8" s="37" t="s">
        <v>409</v>
      </c>
      <c r="I8" s="37">
        <v>2027</v>
      </c>
      <c r="J8" s="19"/>
      <c r="K8" s="19"/>
      <c r="L8" s="19"/>
    </row>
    <row r="9" spans="1:17" ht="48" customHeight="1" x14ac:dyDescent="0.2">
      <c r="A9" s="38">
        <v>4</v>
      </c>
      <c r="B9" s="38" t="s">
        <v>410</v>
      </c>
      <c r="C9" s="39" t="s">
        <v>411</v>
      </c>
      <c r="D9" s="38" t="s">
        <v>412</v>
      </c>
      <c r="E9" s="44" t="s">
        <v>413</v>
      </c>
      <c r="F9" s="41" t="s">
        <v>414</v>
      </c>
      <c r="G9" s="45">
        <f>282575803/(282575803+667466463-450000000)</f>
        <v>0.56510383664248098</v>
      </c>
      <c r="H9" s="45">
        <f>(257095932+22358861)/(257095932+695948558.48-456005184.29)</f>
        <v>0.56223881998816128</v>
      </c>
      <c r="I9" s="38"/>
      <c r="J9" s="20"/>
    </row>
    <row r="10" spans="1:17" ht="48" customHeight="1" x14ac:dyDescent="0.2">
      <c r="A10" s="38">
        <v>5</v>
      </c>
      <c r="B10" s="38" t="s">
        <v>415</v>
      </c>
      <c r="C10" s="38" t="s">
        <v>416</v>
      </c>
      <c r="D10" s="38" t="s">
        <v>412</v>
      </c>
      <c r="E10" s="44" t="s">
        <v>417</v>
      </c>
      <c r="F10" s="45">
        <f>331589525/340705200</f>
        <v>0.97324468484778037</v>
      </c>
      <c r="G10" s="45">
        <f>298575803/282575803</f>
        <v>1.0566219748121888</v>
      </c>
      <c r="H10" s="45">
        <f>394454793/(257095932+22358861)</f>
        <v>1.4115155756158386</v>
      </c>
      <c r="I10" s="38"/>
      <c r="J10" s="20"/>
    </row>
    <row r="11" spans="1:17" ht="48" customHeight="1" x14ac:dyDescent="0.2">
      <c r="A11" s="38">
        <v>6</v>
      </c>
      <c r="B11" s="38" t="s">
        <v>418</v>
      </c>
      <c r="C11" s="38" t="s">
        <v>419</v>
      </c>
      <c r="D11" s="38" t="s">
        <v>412</v>
      </c>
      <c r="E11" s="44" t="s">
        <v>420</v>
      </c>
      <c r="F11" s="42" t="s">
        <v>414</v>
      </c>
      <c r="G11" s="38" t="s">
        <v>414</v>
      </c>
      <c r="H11" s="42">
        <f>(128317510.97+422599.31)/295728542</f>
        <v>0.43533204272180126</v>
      </c>
      <c r="I11" s="38"/>
      <c r="J11" s="20"/>
    </row>
    <row r="12" spans="1:17" ht="48" customHeight="1" x14ac:dyDescent="0.2">
      <c r="A12" s="38">
        <v>7</v>
      </c>
      <c r="B12" s="38" t="s">
        <v>421</v>
      </c>
      <c r="C12" s="39" t="s">
        <v>422</v>
      </c>
      <c r="D12" s="38" t="s">
        <v>412</v>
      </c>
      <c r="E12" s="44" t="s">
        <v>423</v>
      </c>
      <c r="F12" s="42">
        <v>0.99650000000000005</v>
      </c>
      <c r="G12" s="42">
        <v>0.96479999999999999</v>
      </c>
      <c r="H12" s="42">
        <f>(122886214.46+2205234.77+422599.31)/295728542</f>
        <v>0.42442318110776062</v>
      </c>
      <c r="I12" s="38"/>
    </row>
    <row r="13" spans="1:17" ht="13.5" customHeight="1" x14ac:dyDescent="0.2">
      <c r="I13" s="49"/>
      <c r="J13" s="49"/>
    </row>
    <row r="14" spans="1:17" ht="13.5" customHeight="1" x14ac:dyDescent="0.2">
      <c r="A14" s="46" t="s">
        <v>424</v>
      </c>
      <c r="B14" s="46"/>
      <c r="C14" s="46"/>
      <c r="I14" s="21"/>
      <c r="J14" s="21"/>
      <c r="K14" s="21"/>
      <c r="L14" s="21"/>
      <c r="M14" s="21"/>
      <c r="N14" s="21"/>
      <c r="O14" s="21"/>
    </row>
  </sheetData>
  <mergeCells count="8">
    <mergeCell ref="A14:C14"/>
    <mergeCell ref="A1:E1"/>
    <mergeCell ref="F1:Q1"/>
    <mergeCell ref="A2:B2"/>
    <mergeCell ref="A8:B8"/>
    <mergeCell ref="I13:J13"/>
    <mergeCell ref="A7:E7"/>
    <mergeCell ref="F7:I7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DC682E-5026-4E69-B44C-39D6D4723C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6E9C29-7383-48BC-A3BA-D4B0FA6E1D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91fa6-7fdd-46ee-8b7f-d640c5ae2903"/>
    <ds:schemaRef ds:uri="2c2dd06e-4d30-41bf-8a63-a14cc353b763"/>
  </ds:schemaRefs>
</ds:datastoreItem>
</file>

<file path=customXml/itemProps3.xml><?xml version="1.0" encoding="utf-8"?>
<ds:datastoreItem xmlns:ds="http://schemas.openxmlformats.org/officeDocument/2006/customXml" ds:itemID="{7F1FD702-3A57-4023-98FE-265E9AC5D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291fa6-7fdd-46ee-8b7f-d640c5ae2903"/>
    <ds:schemaRef ds:uri="2c2dd06e-4d30-41bf-8a63-a14cc353b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Funcional Programática</vt:lpstr>
      <vt:lpstr>Natureza da Despesa</vt:lpstr>
      <vt:lpstr>Sup. de Fundos</vt:lpstr>
      <vt:lpstr>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>Luana Santos De Abreu</cp:lastModifiedBy>
  <cp:revision/>
  <dcterms:created xsi:type="dcterms:W3CDTF">2026-06-12T20:38:37Z</dcterms:created>
  <dcterms:modified xsi:type="dcterms:W3CDTF">2026-09-01T21:35:55Z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