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 2022/Documentos pro site/"/>
    </mc:Choice>
  </mc:AlternateContent>
  <xr:revisionPtr revIDLastSave="19" documentId="8_{68CAEC6D-7AC6-4660-89EF-E5E5EE66799A}" xr6:coauthVersionLast="47" xr6:coauthVersionMax="47" xr10:uidLastSave="{5AD54920-32AC-2048-B165-8299AF8BC4B0}"/>
  <bookViews>
    <workbookView xWindow="720" yWindow="460" windowWidth="28040" windowHeight="15400" xr2:uid="{00000000-000D-0000-FFFF-FFFF00000000}"/>
  </bookViews>
  <sheets>
    <sheet name="VFE_IRPI2022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8" l="1"/>
  <c r="D24" i="18"/>
  <c r="E24" i="18"/>
  <c r="F24" i="18"/>
  <c r="G24" i="18"/>
  <c r="H24" i="18"/>
  <c r="I24" i="18"/>
  <c r="J24" i="18"/>
  <c r="E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F53" i="18"/>
  <c r="F54" i="18" s="1"/>
  <c r="D53" i="18"/>
  <c r="C53" i="18"/>
  <c r="C63" i="18" l="1"/>
  <c r="D63" i="18"/>
  <c r="H54" i="18"/>
  <c r="F55" i="18"/>
  <c r="G54" i="18"/>
  <c r="G53" i="18"/>
  <c r="H53" i="18"/>
  <c r="H55" i="18" l="1"/>
  <c r="F56" i="18"/>
  <c r="G55" i="18"/>
  <c r="F57" i="18" l="1"/>
  <c r="G56" i="18"/>
  <c r="H56" i="18"/>
  <c r="F58" i="18" l="1"/>
  <c r="H57" i="18"/>
  <c r="G57" i="18"/>
  <c r="H58" i="18" l="1"/>
  <c r="F59" i="18"/>
  <c r="G58" i="18"/>
  <c r="H59" i="18" l="1"/>
  <c r="F60" i="18"/>
  <c r="G59" i="18"/>
  <c r="F61" i="18" l="1"/>
  <c r="G60" i="18"/>
  <c r="H60" i="18"/>
  <c r="F62" i="18" l="1"/>
  <c r="H61" i="18"/>
  <c r="G61" i="18"/>
  <c r="H62" i="18" l="1"/>
  <c r="H63" i="18" s="1"/>
  <c r="J53" i="18" s="1"/>
  <c r="G62" i="18"/>
  <c r="G63" i="18" s="1"/>
  <c r="I53" i="18" s="1"/>
  <c r="I64" i="18" l="1"/>
</calcChain>
</file>

<file path=xl/sharedStrings.xml><?xml version="1.0" encoding="utf-8"?>
<sst xmlns="http://schemas.openxmlformats.org/spreadsheetml/2006/main" count="47" uniqueCount="46">
  <si>
    <t>TOTAL</t>
  </si>
  <si>
    <t>00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</si>
  <si>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</si>
  <si>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</si>
  <si>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</si>
  <si>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</si>
  <si>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</si>
  <si>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</si>
  <si>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</si>
  <si>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</si>
  <si>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</si>
  <si>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0 a 18</t>
  </si>
  <si>
    <t>19 a 23</t>
  </si>
  <si>
    <t>24 a 28</t>
  </si>
  <si>
    <t>29 a 33</t>
  </si>
  <si>
    <t>34 a 38</t>
  </si>
  <si>
    <t>39 a 43</t>
  </si>
  <si>
    <t>44 a 48</t>
  </si>
  <si>
    <t>49 a 53</t>
  </si>
  <si>
    <t>54 a 58</t>
  </si>
  <si>
    <t>2) Fator de Correção Médio na mudança de faixa etária em Planos Individuais</t>
  </si>
  <si>
    <t>1) Beneficiários</t>
  </si>
  <si>
    <t>Assistência Médica por Competência segundo Faixa etária-Reajuste</t>
  </si>
  <si>
    <t>Faixa etária-Reajuste</t>
  </si>
  <si>
    <t xml:space="preserve">Fonte: ANS TABNET </t>
  </si>
  <si>
    <t>A- Faixas Etárias</t>
  </si>
  <si>
    <t>D - Fator de Correção Médio na mudança de faixa etária_ Painel Precificação</t>
  </si>
  <si>
    <t xml:space="preserve">F = (bxe)                      Receita Total no Período 1 </t>
  </si>
  <si>
    <t>H = (f / b)              Receita Média no Período 1</t>
  </si>
  <si>
    <t>I = (g / c)             Receita Média no Período 2</t>
  </si>
  <si>
    <t xml:space="preserve">Mais de 59 </t>
  </si>
  <si>
    <t>VARIAÇÃO DA RECEITA PER CAPITA</t>
  </si>
  <si>
    <r>
      <t>Base de Cálculo da Variação da Receita por Faixa Etária (</t>
    </r>
    <r>
      <rPr>
        <b/>
        <sz val="14"/>
        <color indexed="10"/>
        <rFont val="Calibri"/>
        <family val="2"/>
      </rPr>
      <t>VFE 2021-2020</t>
    </r>
    <r>
      <rPr>
        <b/>
        <sz val="14"/>
        <rFont val="Calibri"/>
        <family val="2"/>
      </rPr>
      <t>) dos planos individuais de cobertura médico-hospitalar celebrados após a vigência da Lei nº 9.656, de 1998.</t>
    </r>
  </si>
  <si>
    <r>
      <t>Fontes: ANS TABNET (</t>
    </r>
    <r>
      <rPr>
        <b/>
        <sz val="11"/>
        <color indexed="10"/>
        <rFont val="Calibri"/>
        <family val="2"/>
      </rPr>
      <t>SIB 03/2022</t>
    </r>
    <r>
      <rPr>
        <b/>
        <sz val="11"/>
        <color indexed="8"/>
        <rFont val="Calibri"/>
        <family val="2"/>
      </rPr>
      <t xml:space="preserve">) e  Painel de Precificação de Planos de Saúde - </t>
    </r>
    <r>
      <rPr>
        <b/>
        <sz val="11"/>
        <color indexed="10"/>
        <rFont val="Calibri"/>
        <family val="2"/>
      </rPr>
      <t>Edição Dezembro de 2021</t>
    </r>
  </si>
  <si>
    <t>3) Cálculo do Fator Faixa Etária - 4º Tri 2021</t>
  </si>
  <si>
    <t>B - Média de Beneficiários da Carteira entre Janeiro e Dezembro de 2020</t>
  </si>
  <si>
    <r>
      <t>Tipo de contratação:</t>
    </r>
    <r>
      <rPr>
        <sz val="11"/>
        <color theme="1"/>
        <rFont val="Calibri"/>
        <family val="2"/>
        <scheme val="minor"/>
      </rPr>
      <t xml:space="preserve"> Individual ou Familiar</t>
    </r>
  </si>
  <si>
    <r>
      <t>Época de contratação:</t>
    </r>
    <r>
      <rPr>
        <sz val="11"/>
        <color theme="1"/>
        <rFont val="Calibri"/>
        <family val="2"/>
        <scheme val="minor"/>
      </rPr>
      <t xml:space="preserve"> Posterior à Lei 9.656/98</t>
    </r>
  </si>
  <si>
    <r>
      <t>Período:</t>
    </r>
    <r>
      <rPr>
        <sz val="11"/>
        <color theme="1"/>
        <rFont val="Calibri"/>
        <family val="2"/>
        <scheme val="minor"/>
      </rPr>
      <t xml:space="preserve"> Mar/2020, Jun/2020, Set/2020, Dez/2020, Mar/2021, Jun/2021, Set/2021, Dez/2021</t>
    </r>
  </si>
  <si>
    <t>C - Média de Beneficiários da Carteira entre Janeiro e Dezembro de 2021</t>
  </si>
  <si>
    <t>E = Preços calculados na base 100</t>
  </si>
  <si>
    <t>G = (c x e)                        Receita Total no Período 2</t>
  </si>
  <si>
    <t>Competência SIB:03/2022</t>
  </si>
  <si>
    <t>Competência SIB: 03/2022</t>
  </si>
  <si>
    <t>Data da consulta dados: 05/05/2022</t>
  </si>
  <si>
    <r>
      <t xml:space="preserve">Fonte: </t>
    </r>
    <r>
      <rPr>
        <b/>
        <sz val="11"/>
        <color theme="1"/>
        <rFont val="Calibri"/>
        <family val="2"/>
      </rPr>
      <t>Painel de Precificação de Planos de Saúde - Edição DEZEMBRO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</si>
</sst>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0%"/>
    <numFmt numFmtId="166" formatCode="&quot;R$&quot;\ 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17" fontId="0" fillId="2" borderId="2" xfId="0" applyNumberForma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13" fillId="4" borderId="0" xfId="0" applyFont="1" applyFill="1"/>
    <xf numFmtId="0" fontId="0" fillId="4" borderId="2" xfId="0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0" fillId="4" borderId="7" xfId="0" applyNumberFormat="1" applyFill="1" applyBorder="1"/>
    <xf numFmtId="0" fontId="7" fillId="4" borderId="0" xfId="0" applyFont="1" applyFill="1"/>
    <xf numFmtId="3" fontId="0" fillId="4" borderId="0" xfId="0" applyNumberFormat="1" applyFill="1"/>
    <xf numFmtId="0" fontId="6" fillId="4" borderId="0" xfId="0" applyFont="1" applyFill="1"/>
    <xf numFmtId="0" fontId="3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164" fontId="14" fillId="4" borderId="3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164" fontId="14" fillId="4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0" xfId="0" applyFont="1" applyFill="1" applyAlignment="1"/>
    <xf numFmtId="166" fontId="18" fillId="4" borderId="1" xfId="0" applyNumberFormat="1" applyFont="1" applyFill="1" applyBorder="1" applyAlignment="1">
      <alignment horizontal="center"/>
    </xf>
    <xf numFmtId="4" fontId="17" fillId="4" borderId="1" xfId="0" applyNumberFormat="1" applyFont="1" applyFill="1" applyBorder="1" applyAlignment="1">
      <alignment horizontal="center"/>
    </xf>
    <xf numFmtId="164" fontId="0" fillId="4" borderId="0" xfId="0" applyNumberFormat="1" applyFill="1"/>
    <xf numFmtId="3" fontId="14" fillId="4" borderId="2" xfId="0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/>
    </xf>
    <xf numFmtId="3" fontId="14" fillId="4" borderId="3" xfId="0" applyNumberFormat="1" applyFont="1" applyFill="1" applyBorder="1" applyAlignment="1">
      <alignment horizontal="center" vertical="center" wrapText="1"/>
    </xf>
    <xf numFmtId="165" fontId="14" fillId="4" borderId="3" xfId="2" applyNumberFormat="1" applyFont="1" applyFill="1" applyBorder="1" applyAlignment="1">
      <alignment horizontal="center"/>
    </xf>
    <xf numFmtId="3" fontId="14" fillId="4" borderId="4" xfId="0" applyNumberFormat="1" applyFont="1" applyFill="1" applyBorder="1" applyAlignment="1">
      <alignment horizontal="center" vertical="center" wrapText="1"/>
    </xf>
    <xf numFmtId="165" fontId="14" fillId="4" borderId="4" xfId="2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165" fontId="18" fillId="4" borderId="5" xfId="2" applyNumberFormat="1" applyFon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3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0" fontId="19" fillId="3" borderId="8" xfId="2" applyNumberFormat="1" applyFont="1" applyFill="1" applyBorder="1" applyAlignment="1">
      <alignment horizontal="center" vertical="center"/>
    </xf>
    <xf numFmtId="10" fontId="19" fillId="3" borderId="6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1</xdr:rowOff>
    </xdr:from>
    <xdr:to>
      <xdr:col>10</xdr:col>
      <xdr:colOff>127005</xdr:colOff>
      <xdr:row>95</xdr:row>
      <xdr:rowOff>12701</xdr:rowOff>
    </xdr:to>
    <xdr:sp macro="" textlink="">
      <xdr:nvSpPr>
        <xdr:cNvPr id="4" name="CaixaDeTexto 2">
          <a:extLst>
            <a:ext uri="{FF2B5EF4-FFF2-40B4-BE49-F238E27FC236}">
              <a16:creationId xmlns:a16="http://schemas.microsoft.com/office/drawing/2014/main" id="{BE79FF5F-B46A-9B45-9819-3D1A199360AD}"/>
            </a:ext>
          </a:extLst>
        </xdr:cNvPr>
        <xdr:cNvSpPr txBox="1"/>
      </xdr:nvSpPr>
      <xdr:spPr>
        <a:xfrm>
          <a:off x="698500" y="14998701"/>
          <a:ext cx="14046205" cy="5156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pt-BR" sz="1400" baseline="0"/>
            <a:t>Notas:</a:t>
          </a:r>
        </a:p>
        <a:p>
          <a:pPr>
            <a:lnSpc>
              <a:spcPts val="1300"/>
            </a:lnSpc>
          </a:pPr>
          <a:endParaRPr lang="pt-BR" sz="1400" baseline="0"/>
        </a:p>
        <a:p>
          <a:pPr>
            <a:lnSpc>
              <a:spcPts val="1300"/>
            </a:lnSpc>
          </a:pPr>
          <a:endParaRPr lang="pt-BR" sz="1400" b="1" baseline="0"/>
        </a:p>
        <a:p>
          <a:pPr eaLnBrk="1" fontAlgn="ctr" latinLnBrk="0" hangingPunct="1">
            <a:lnSpc>
              <a:spcPts val="1300"/>
            </a:lnSpc>
          </a:pP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EXTRAÇÃO DOS DADOS DO PAINEL DE PRECIFICAÇÃO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Painel</a:t>
          </a: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Precificação de Planos de Saúde - Edição de Dezembro de 2021 - Página 16</a:t>
          </a: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Selecionar o filtro de tipo de contratação, opção "individual". 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Disponível em: &lt;</a:t>
          </a: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https://app.powerbi.com/view?r=eyJrIjoiMzU5YTA2OWItYzllNC00MmNlLThkMTItMjAwOWNkZDMzMTU2IiwidCI6IjlkYmE0ODBjLTRmYTctNDJmNC1iYmEzLTBmYjEzNzVmYmU1ZiJ9&gt;</a:t>
          </a:r>
          <a:endParaRPr lang="pt-BR" sz="1400">
            <a:effectLst/>
          </a:endParaRPr>
        </a:p>
        <a:p>
          <a:pPr>
            <a:lnSpc>
              <a:spcPts val="1300"/>
            </a:lnSpc>
          </a:pPr>
          <a:endParaRPr lang="pt-BR" sz="1400" b="1" baseline="0"/>
        </a:p>
        <a:p>
          <a:pPr>
            <a:lnSpc>
              <a:spcPts val="1400"/>
            </a:lnSpc>
          </a:pPr>
          <a:endParaRPr lang="pt-BR" sz="1400" b="1" baseline="0"/>
        </a:p>
        <a:p>
          <a:pPr>
            <a:lnSpc>
              <a:spcPts val="1300"/>
            </a:lnSpc>
          </a:pPr>
          <a:r>
            <a:rPr lang="pt-BR" sz="1400" b="1" baseline="0"/>
            <a:t>2) EXTRAÇÃO DOS DADOS DOS BENEFICIÁRIOS</a:t>
          </a:r>
        </a:p>
        <a:p>
          <a:pPr>
            <a:lnSpc>
              <a:spcPts val="1400"/>
            </a:lnSpc>
          </a:pPr>
          <a:r>
            <a:rPr lang="pt-BR" sz="1400" baseline="0"/>
            <a:t>1)  Acessar o ANS Tabnet (http://www.ans.gov.br/anstabnet/)</a:t>
          </a:r>
        </a:p>
        <a:p>
          <a:pPr>
            <a:lnSpc>
              <a:spcPts val="1300"/>
            </a:lnSpc>
          </a:pPr>
          <a:r>
            <a:rPr lang="pt-BR" sz="1400" baseline="0"/>
            <a:t>2)  Selecionar: Consultas - Beneficiários -UF, Região Metropolitana e Capital</a:t>
          </a:r>
          <a:endParaRPr lang="pt-BR" sz="140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campo "linha", selecionar :" faixa etária- reajuste"</a:t>
          </a: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No  campo "coluna", selecionar: "competência"</a:t>
          </a: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No campo "conteúdo', selecionar: "assistência médica"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No campo "períodos disponíveis", selecionar : Mar/2020, Jun/2020, Set/2020, Dez/2020, Mar/2021, Jun/2021, Set/2021, Dez/2021</a:t>
          </a:r>
        </a:p>
        <a:p>
          <a:pPr fontAlgn="ctr">
            <a:lnSpc>
              <a:spcPts val="14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No campo "tipo de contratação" selecionar "individual ou familiar";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No campo "época de contratação" selecionar "Posterior à Lei 9.656/98";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Não marcar demais seleções do relatório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CÁLCULO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Apura-se a média de beneficiários em t0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Apura-se a média de beneficiários em t1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Produtório dos beneficiários em t0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Produtório dos beneficiários em t1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Realizar a divisão do produtório de t1 pelo produtório de t0.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7</xdr:row>
      <xdr:rowOff>38100</xdr:rowOff>
    </xdr:from>
    <xdr:ext cx="127000" cy="12700"/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29B5E650-160A-204B-96FF-901EE0CFE2FA}"/>
            </a:ext>
          </a:extLst>
        </xdr:cNvPr>
        <xdr:cNvSpPr>
          <a:spLocks noChangeAspect="1" noChangeArrowheads="1"/>
        </xdr:cNvSpPr>
      </xdr:nvSpPr>
      <xdr:spPr bwMode="auto">
        <a:xfrm>
          <a:off x="266700" y="1219200"/>
          <a:ext cx="1270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634999</xdr:colOff>
      <xdr:row>29</xdr:row>
      <xdr:rowOff>88900</xdr:rowOff>
    </xdr:from>
    <xdr:to>
      <xdr:col>3</xdr:col>
      <xdr:colOff>1245926</xdr:colOff>
      <xdr:row>45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D8B5F-F948-D348-8FBE-A6524A759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65" b="3923"/>
        <a:stretch/>
      </xdr:blipFill>
      <xdr:spPr>
        <a:xfrm>
          <a:off x="634999" y="5918200"/>
          <a:ext cx="4725727" cy="295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7584-0073-1947-BCF3-D650FCBB1E6D}">
  <dimension ref="A2:L64"/>
  <sheetViews>
    <sheetView tabSelected="1" topLeftCell="A52" workbookViewId="0">
      <selection activeCell="F67" sqref="F67"/>
    </sheetView>
  </sheetViews>
  <sheetFormatPr baseColWidth="10" defaultRowHeight="15" x14ac:dyDescent="0.2"/>
  <cols>
    <col min="1" max="1" width="9.1640625" style="5"/>
    <col min="2" max="2" width="26.1640625" style="5" customWidth="1"/>
    <col min="3" max="4" width="18.6640625" style="5" customWidth="1"/>
    <col min="5" max="6" width="15.6640625" style="5" customWidth="1"/>
    <col min="7" max="7" width="23.6640625" style="5" customWidth="1"/>
    <col min="8" max="8" width="25.5" style="5" customWidth="1"/>
    <col min="9" max="10" width="19.33203125" style="5" customWidth="1"/>
    <col min="11" max="11" width="17.83203125" style="5" customWidth="1"/>
    <col min="12" max="12" width="9.1640625" style="5"/>
    <col min="13" max="16384" width="10.83203125" style="5"/>
  </cols>
  <sheetData>
    <row r="2" spans="1:12" ht="19" x14ac:dyDescent="0.25">
      <c r="B2" s="6" t="s">
        <v>32</v>
      </c>
      <c r="C2" s="7"/>
      <c r="D2" s="7"/>
    </row>
    <row r="3" spans="1:12" x14ac:dyDescent="0.2">
      <c r="B3" s="8" t="s">
        <v>33</v>
      </c>
      <c r="C3" s="9"/>
      <c r="D3" s="9"/>
    </row>
    <row r="5" spans="1:12" ht="19" x14ac:dyDescent="0.25">
      <c r="B5" s="6" t="s">
        <v>21</v>
      </c>
    </row>
    <row r="6" spans="1:12" x14ac:dyDescent="0.2">
      <c r="B6" s="28" t="s">
        <v>22</v>
      </c>
    </row>
    <row r="7" spans="1:12" x14ac:dyDescent="0.2">
      <c r="B7" s="28" t="s">
        <v>36</v>
      </c>
    </row>
    <row r="8" spans="1:12" x14ac:dyDescent="0.2">
      <c r="B8" s="28" t="s">
        <v>37</v>
      </c>
    </row>
    <row r="9" spans="1:12" x14ac:dyDescent="0.2">
      <c r="B9" s="28" t="s">
        <v>38</v>
      </c>
    </row>
    <row r="10" spans="1:12" x14ac:dyDescent="0.2">
      <c r="B10" s="8" t="s">
        <v>44</v>
      </c>
    </row>
    <row r="11" spans="1:12" x14ac:dyDescent="0.2">
      <c r="B11" s="8" t="s">
        <v>43</v>
      </c>
    </row>
    <row r="13" spans="1:12" ht="16" x14ac:dyDescent="0.2">
      <c r="A13"/>
      <c r="B13" s="1" t="s">
        <v>23</v>
      </c>
      <c r="C13" s="2">
        <v>43891</v>
      </c>
      <c r="D13" s="2">
        <v>43983</v>
      </c>
      <c r="E13" s="2">
        <v>44075</v>
      </c>
      <c r="F13" s="2">
        <v>44166</v>
      </c>
      <c r="G13" s="2">
        <v>44256</v>
      </c>
      <c r="H13" s="2">
        <v>44348</v>
      </c>
      <c r="I13" s="2">
        <v>44440</v>
      </c>
      <c r="J13" s="2">
        <v>44531</v>
      </c>
      <c r="K13"/>
      <c r="L13"/>
    </row>
    <row r="14" spans="1:12" ht="16" x14ac:dyDescent="0.2">
      <c r="B14" s="10" t="s">
        <v>1</v>
      </c>
      <c r="C14" s="11">
        <v>2465896</v>
      </c>
      <c r="D14" s="11">
        <v>2427001</v>
      </c>
      <c r="E14" s="11">
        <v>2444754</v>
      </c>
      <c r="F14" s="11">
        <v>2451267</v>
      </c>
      <c r="G14" s="11">
        <v>2420082</v>
      </c>
      <c r="H14" s="11">
        <v>2393355</v>
      </c>
      <c r="I14" s="11">
        <v>2374097</v>
      </c>
      <c r="J14" s="11">
        <v>2380554</v>
      </c>
    </row>
    <row r="15" spans="1:12" ht="16" x14ac:dyDescent="0.2">
      <c r="B15" s="12" t="s">
        <v>2</v>
      </c>
      <c r="C15" s="13">
        <v>426096</v>
      </c>
      <c r="D15" s="13">
        <v>422460</v>
      </c>
      <c r="E15" s="13">
        <v>427818</v>
      </c>
      <c r="F15" s="13">
        <v>430960</v>
      </c>
      <c r="G15" s="13">
        <v>428475</v>
      </c>
      <c r="H15" s="13">
        <v>425106</v>
      </c>
      <c r="I15" s="13">
        <v>419102</v>
      </c>
      <c r="J15" s="13">
        <v>415713</v>
      </c>
    </row>
    <row r="16" spans="1:12" ht="16" x14ac:dyDescent="0.2">
      <c r="B16" s="12" t="s">
        <v>3</v>
      </c>
      <c r="C16" s="13">
        <v>459158</v>
      </c>
      <c r="D16" s="13">
        <v>456843</v>
      </c>
      <c r="E16" s="13">
        <v>467411</v>
      </c>
      <c r="F16" s="13">
        <v>472604</v>
      </c>
      <c r="G16" s="13">
        <v>472072</v>
      </c>
      <c r="H16" s="13">
        <v>472006</v>
      </c>
      <c r="I16" s="13">
        <v>467929</v>
      </c>
      <c r="J16" s="13">
        <v>467732</v>
      </c>
    </row>
    <row r="17" spans="1:12" ht="16" x14ac:dyDescent="0.2">
      <c r="B17" s="12" t="s">
        <v>4</v>
      </c>
      <c r="C17" s="13">
        <v>498970</v>
      </c>
      <c r="D17" s="13">
        <v>494095</v>
      </c>
      <c r="E17" s="13">
        <v>498655</v>
      </c>
      <c r="F17" s="13">
        <v>500873</v>
      </c>
      <c r="G17" s="13">
        <v>498031</v>
      </c>
      <c r="H17" s="13">
        <v>493156</v>
      </c>
      <c r="I17" s="13">
        <v>484325</v>
      </c>
      <c r="J17" s="13">
        <v>479794</v>
      </c>
    </row>
    <row r="18" spans="1:12" ht="16" x14ac:dyDescent="0.2">
      <c r="B18" s="12" t="s">
        <v>5</v>
      </c>
      <c r="C18" s="13">
        <v>527198</v>
      </c>
      <c r="D18" s="13">
        <v>520272</v>
      </c>
      <c r="E18" s="13">
        <v>521089</v>
      </c>
      <c r="F18" s="13">
        <v>520443</v>
      </c>
      <c r="G18" s="13">
        <v>515850</v>
      </c>
      <c r="H18" s="13">
        <v>510161</v>
      </c>
      <c r="I18" s="13">
        <v>501465</v>
      </c>
      <c r="J18" s="13">
        <v>497592</v>
      </c>
    </row>
    <row r="19" spans="1:12" ht="16" x14ac:dyDescent="0.2">
      <c r="B19" s="12" t="s">
        <v>6</v>
      </c>
      <c r="C19" s="13">
        <v>485371</v>
      </c>
      <c r="D19" s="13">
        <v>486365</v>
      </c>
      <c r="E19" s="13">
        <v>494543</v>
      </c>
      <c r="F19" s="13">
        <v>499887</v>
      </c>
      <c r="G19" s="13">
        <v>502406</v>
      </c>
      <c r="H19" s="13">
        <v>502764</v>
      </c>
      <c r="I19" s="13">
        <v>499368</v>
      </c>
      <c r="J19" s="13">
        <v>499396</v>
      </c>
    </row>
    <row r="20" spans="1:12" ht="16" x14ac:dyDescent="0.2">
      <c r="B20" s="12" t="s">
        <v>7</v>
      </c>
      <c r="C20" s="13">
        <v>400646</v>
      </c>
      <c r="D20" s="13">
        <v>398648</v>
      </c>
      <c r="E20" s="13">
        <v>402202</v>
      </c>
      <c r="F20" s="13">
        <v>405253</v>
      </c>
      <c r="G20" s="13">
        <v>404671</v>
      </c>
      <c r="H20" s="13">
        <v>403835</v>
      </c>
      <c r="I20" s="13">
        <v>403096</v>
      </c>
      <c r="J20" s="13">
        <v>404207</v>
      </c>
    </row>
    <row r="21" spans="1:12" ht="16" x14ac:dyDescent="0.2">
      <c r="B21" s="12" t="s">
        <v>8</v>
      </c>
      <c r="C21" s="13">
        <v>374412</v>
      </c>
      <c r="D21" s="13">
        <v>370922</v>
      </c>
      <c r="E21" s="13">
        <v>372058</v>
      </c>
      <c r="F21" s="13">
        <v>373554</v>
      </c>
      <c r="G21" s="13">
        <v>372071</v>
      </c>
      <c r="H21" s="13">
        <v>369992</v>
      </c>
      <c r="I21" s="13">
        <v>367694</v>
      </c>
      <c r="J21" s="13">
        <v>367652</v>
      </c>
    </row>
    <row r="22" spans="1:12" ht="16" x14ac:dyDescent="0.2">
      <c r="B22" s="12" t="s">
        <v>9</v>
      </c>
      <c r="C22" s="13">
        <v>410934</v>
      </c>
      <c r="D22" s="13">
        <v>408080</v>
      </c>
      <c r="E22" s="13">
        <v>409764</v>
      </c>
      <c r="F22" s="13">
        <v>410163</v>
      </c>
      <c r="G22" s="13">
        <v>408505</v>
      </c>
      <c r="H22" s="13">
        <v>404525</v>
      </c>
      <c r="I22" s="13">
        <v>400510</v>
      </c>
      <c r="J22" s="13">
        <v>398562</v>
      </c>
    </row>
    <row r="23" spans="1:12" ht="16" x14ac:dyDescent="0.2">
      <c r="B23" s="12" t="s">
        <v>10</v>
      </c>
      <c r="C23" s="14">
        <v>1959749</v>
      </c>
      <c r="D23" s="14">
        <v>1972341</v>
      </c>
      <c r="E23" s="14">
        <v>1993532</v>
      </c>
      <c r="F23" s="14">
        <v>2015825</v>
      </c>
      <c r="G23" s="14">
        <v>2035802</v>
      </c>
      <c r="H23" s="14">
        <v>2048496</v>
      </c>
      <c r="I23" s="14">
        <v>2066335</v>
      </c>
      <c r="J23" s="14">
        <v>2087333</v>
      </c>
    </row>
    <row r="24" spans="1:12" ht="16" x14ac:dyDescent="0.2">
      <c r="A24"/>
      <c r="B24" s="3" t="s">
        <v>0</v>
      </c>
      <c r="C24" s="4">
        <f t="shared" ref="C24:J24" si="0">SUM(C14:C23)</f>
        <v>8008430</v>
      </c>
      <c r="D24" s="4">
        <f t="shared" si="0"/>
        <v>7957027</v>
      </c>
      <c r="E24" s="4">
        <f t="shared" si="0"/>
        <v>8031826</v>
      </c>
      <c r="F24" s="4">
        <f t="shared" si="0"/>
        <v>8080829</v>
      </c>
      <c r="G24" s="4">
        <f t="shared" si="0"/>
        <v>8057965</v>
      </c>
      <c r="H24" s="4">
        <f t="shared" si="0"/>
        <v>8023396</v>
      </c>
      <c r="I24" s="4">
        <f t="shared" si="0"/>
        <v>7983921</v>
      </c>
      <c r="J24" s="4">
        <f t="shared" si="0"/>
        <v>7998535</v>
      </c>
      <c r="K24"/>
      <c r="L24"/>
    </row>
    <row r="25" spans="1:12" x14ac:dyDescent="0.2">
      <c r="B25" s="5" t="s">
        <v>24</v>
      </c>
      <c r="C25" s="15"/>
      <c r="D25" s="15"/>
      <c r="E25" s="15"/>
      <c r="F25" s="15"/>
      <c r="G25" s="15"/>
      <c r="H25" s="15"/>
      <c r="I25" s="15"/>
      <c r="J25" s="15"/>
    </row>
    <row r="26" spans="1:12" x14ac:dyDescent="0.2">
      <c r="B26" s="18" t="s">
        <v>42</v>
      </c>
      <c r="C26" s="17"/>
      <c r="D26" s="17"/>
      <c r="E26" s="17"/>
      <c r="F26" s="17"/>
      <c r="G26" s="17"/>
      <c r="H26" s="17"/>
      <c r="I26" s="17"/>
      <c r="J26" s="17"/>
    </row>
    <row r="27" spans="1:12" x14ac:dyDescent="0.2">
      <c r="B27" s="18"/>
    </row>
    <row r="28" spans="1:12" x14ac:dyDescent="0.2">
      <c r="D28" s="17"/>
      <c r="H28" s="17"/>
    </row>
    <row r="29" spans="1:12" ht="19" x14ac:dyDescent="0.25">
      <c r="B29" s="6" t="s">
        <v>20</v>
      </c>
    </row>
    <row r="46" spans="2:2" x14ac:dyDescent="0.2">
      <c r="B46" s="19" t="s">
        <v>45</v>
      </c>
    </row>
    <row r="47" spans="2:2" x14ac:dyDescent="0.2">
      <c r="B47" s="16"/>
    </row>
    <row r="50" spans="1:12" ht="19" x14ac:dyDescent="0.25">
      <c r="B50" s="6" t="s">
        <v>34</v>
      </c>
    </row>
    <row r="52" spans="1:12" ht="84" x14ac:dyDescent="0.2">
      <c r="B52" s="20" t="s">
        <v>25</v>
      </c>
      <c r="C52" s="20" t="s">
        <v>35</v>
      </c>
      <c r="D52" s="20" t="s">
        <v>39</v>
      </c>
      <c r="E52" s="20" t="s">
        <v>26</v>
      </c>
      <c r="F52" s="20" t="s">
        <v>40</v>
      </c>
      <c r="G52" s="20" t="s">
        <v>27</v>
      </c>
      <c r="H52" s="20" t="s">
        <v>41</v>
      </c>
      <c r="I52" s="20" t="s">
        <v>28</v>
      </c>
      <c r="J52" s="20" t="s">
        <v>29</v>
      </c>
    </row>
    <row r="53" spans="1:12" x14ac:dyDescent="0.2">
      <c r="B53" s="21" t="s">
        <v>11</v>
      </c>
      <c r="C53" s="32">
        <f t="shared" ref="C53:C62" si="1">AVERAGE(C14:F14)</f>
        <v>2447229.5</v>
      </c>
      <c r="D53" s="32">
        <f t="shared" ref="D53:D62" si="2">AVERAGE(G14:J14)</f>
        <v>2392022</v>
      </c>
      <c r="E53" s="33">
        <v>0</v>
      </c>
      <c r="F53" s="22">
        <f>100</f>
        <v>100</v>
      </c>
      <c r="G53" s="22">
        <f t="shared" ref="G53:G62" si="3">C53*F53</f>
        <v>244722950</v>
      </c>
      <c r="H53" s="22">
        <f t="shared" ref="H53:H62" si="4">D53*F53</f>
        <v>239202200</v>
      </c>
      <c r="I53" s="40">
        <f>G63/C63</f>
        <v>267.28207919369652</v>
      </c>
      <c r="J53" s="40">
        <f>H63/D63</f>
        <v>271.31509601580217</v>
      </c>
    </row>
    <row r="54" spans="1:12" x14ac:dyDescent="0.2">
      <c r="B54" s="23" t="s">
        <v>12</v>
      </c>
      <c r="C54" s="34">
        <f t="shared" si="1"/>
        <v>426833.5</v>
      </c>
      <c r="D54" s="34">
        <f t="shared" si="2"/>
        <v>422099</v>
      </c>
      <c r="E54" s="35">
        <v>0.20100000000000001</v>
      </c>
      <c r="F54" s="24">
        <f t="shared" ref="F54:F62" si="5">F53*(1+E54)</f>
        <v>120.10000000000001</v>
      </c>
      <c r="G54" s="24">
        <f t="shared" si="3"/>
        <v>51262703.350000001</v>
      </c>
      <c r="H54" s="24">
        <f t="shared" si="4"/>
        <v>50694089.900000006</v>
      </c>
      <c r="I54" s="41"/>
      <c r="J54" s="41"/>
    </row>
    <row r="55" spans="1:12" x14ac:dyDescent="0.2">
      <c r="B55" s="23" t="s">
        <v>13</v>
      </c>
      <c r="C55" s="34">
        <f t="shared" si="1"/>
        <v>464004</v>
      </c>
      <c r="D55" s="34">
        <f t="shared" si="2"/>
        <v>469934.75</v>
      </c>
      <c r="E55" s="35">
        <v>0.152</v>
      </c>
      <c r="F55" s="24">
        <f t="shared" si="5"/>
        <v>138.3552</v>
      </c>
      <c r="G55" s="24">
        <f t="shared" si="3"/>
        <v>64197366.220799997</v>
      </c>
      <c r="H55" s="24">
        <f t="shared" si="4"/>
        <v>65017916.323199995</v>
      </c>
      <c r="I55" s="41"/>
      <c r="J55" s="41"/>
    </row>
    <row r="56" spans="1:12" x14ac:dyDescent="0.2">
      <c r="B56" s="23" t="s">
        <v>14</v>
      </c>
      <c r="C56" s="34">
        <f t="shared" si="1"/>
        <v>498148.25</v>
      </c>
      <c r="D56" s="34">
        <f t="shared" si="2"/>
        <v>488826.5</v>
      </c>
      <c r="E56" s="35">
        <v>0.128</v>
      </c>
      <c r="F56" s="24">
        <f t="shared" si="5"/>
        <v>156.06466560000001</v>
      </c>
      <c r="G56" s="24">
        <f t="shared" si="3"/>
        <v>77743340.055475205</v>
      </c>
      <c r="H56" s="24">
        <f t="shared" si="4"/>
        <v>76288544.258918405</v>
      </c>
      <c r="I56" s="41"/>
      <c r="J56" s="41"/>
      <c r="L56" s="31"/>
    </row>
    <row r="57" spans="1:12" x14ac:dyDescent="0.2">
      <c r="B57" s="23" t="s">
        <v>15</v>
      </c>
      <c r="C57" s="34">
        <f t="shared" si="1"/>
        <v>522250.5</v>
      </c>
      <c r="D57" s="34">
        <f t="shared" si="2"/>
        <v>506267</v>
      </c>
      <c r="E57" s="35">
        <v>0.114</v>
      </c>
      <c r="F57" s="24">
        <f t="shared" si="5"/>
        <v>173.85603747840003</v>
      </c>
      <c r="G57" s="24">
        <f t="shared" si="3"/>
        <v>90796402.501113147</v>
      </c>
      <c r="H57" s="24">
        <f t="shared" si="4"/>
        <v>88017574.526077151</v>
      </c>
      <c r="I57" s="41"/>
      <c r="J57" s="41"/>
    </row>
    <row r="58" spans="1:12" x14ac:dyDescent="0.2">
      <c r="B58" s="23" t="s">
        <v>16</v>
      </c>
      <c r="C58" s="34">
        <f t="shared" si="1"/>
        <v>491541.5</v>
      </c>
      <c r="D58" s="34">
        <f t="shared" si="2"/>
        <v>500983.5</v>
      </c>
      <c r="E58" s="35">
        <v>0.156</v>
      </c>
      <c r="F58" s="24">
        <f t="shared" si="5"/>
        <v>200.9775793250304</v>
      </c>
      <c r="G58" s="24">
        <f t="shared" si="3"/>
        <v>98788820.807794437</v>
      </c>
      <c r="H58" s="24">
        <f t="shared" si="4"/>
        <v>100686451.11178137</v>
      </c>
      <c r="I58" s="41"/>
      <c r="J58" s="41"/>
    </row>
    <row r="59" spans="1:12" x14ac:dyDescent="0.2">
      <c r="B59" s="23" t="s">
        <v>17</v>
      </c>
      <c r="C59" s="34">
        <f t="shared" si="1"/>
        <v>401687.25</v>
      </c>
      <c r="D59" s="34">
        <f t="shared" si="2"/>
        <v>403952.25</v>
      </c>
      <c r="E59" s="35">
        <v>0.24399999999999999</v>
      </c>
      <c r="F59" s="24">
        <f t="shared" si="5"/>
        <v>250.01610868033782</v>
      </c>
      <c r="G59" s="24">
        <f t="shared" si="3"/>
        <v>100428283.15150602</v>
      </c>
      <c r="H59" s="24">
        <f t="shared" si="4"/>
        <v>100994569.637667</v>
      </c>
      <c r="I59" s="41"/>
      <c r="J59" s="41"/>
    </row>
    <row r="60" spans="1:12" x14ac:dyDescent="0.2">
      <c r="B60" s="23" t="s">
        <v>18</v>
      </c>
      <c r="C60" s="34">
        <f t="shared" si="1"/>
        <v>372736.5</v>
      </c>
      <c r="D60" s="34">
        <f t="shared" si="2"/>
        <v>369352.25</v>
      </c>
      <c r="E60" s="35">
        <v>0.26600000000000001</v>
      </c>
      <c r="F60" s="24">
        <f t="shared" si="5"/>
        <v>316.52039358930767</v>
      </c>
      <c r="G60" s="24">
        <f t="shared" si="3"/>
        <v>117978703.68510097</v>
      </c>
      <c r="H60" s="24">
        <f t="shared" si="4"/>
        <v>116907519.54309636</v>
      </c>
      <c r="I60" s="41"/>
      <c r="J60" s="41"/>
    </row>
    <row r="61" spans="1:12" x14ac:dyDescent="0.2">
      <c r="B61" s="23" t="s">
        <v>19</v>
      </c>
      <c r="C61" s="34">
        <f t="shared" si="1"/>
        <v>409735.25</v>
      </c>
      <c r="D61" s="34">
        <f t="shared" si="2"/>
        <v>403025.5</v>
      </c>
      <c r="E61" s="35">
        <v>0.28699999999999998</v>
      </c>
      <c r="F61" s="24">
        <f t="shared" si="5"/>
        <v>407.36174654943898</v>
      </c>
      <c r="G61" s="24">
        <f t="shared" si="3"/>
        <v>166910467.06287101</v>
      </c>
      <c r="H61" s="24">
        <f t="shared" si="4"/>
        <v>164177171.58396092</v>
      </c>
      <c r="I61" s="41"/>
      <c r="J61" s="41"/>
    </row>
    <row r="62" spans="1:12" x14ac:dyDescent="0.2">
      <c r="B62" s="25" t="s">
        <v>30</v>
      </c>
      <c r="C62" s="36">
        <f t="shared" si="1"/>
        <v>1985361.75</v>
      </c>
      <c r="D62" s="36">
        <f t="shared" si="2"/>
        <v>2059491.5</v>
      </c>
      <c r="E62" s="37">
        <v>0.39800000000000002</v>
      </c>
      <c r="F62" s="26">
        <f t="shared" si="5"/>
        <v>569.49172167611573</v>
      </c>
      <c r="G62" s="26">
        <f t="shared" si="3"/>
        <v>1130647081.1574061</v>
      </c>
      <c r="H62" s="26">
        <f t="shared" si="4"/>
        <v>1172863360.1123261</v>
      </c>
      <c r="I62" s="41"/>
      <c r="J62" s="41"/>
    </row>
    <row r="63" spans="1:12" x14ac:dyDescent="0.2">
      <c r="B63" s="27" t="s">
        <v>0</v>
      </c>
      <c r="C63" s="38">
        <f>SUM(C53:C62)</f>
        <v>8019528</v>
      </c>
      <c r="D63" s="38">
        <f>SUM(D53:D62)</f>
        <v>8015954.25</v>
      </c>
      <c r="E63" s="39">
        <f>(1+E54)*(1+E55)*(1+E56)*(1+E57)*(1+E58)*(1+E59)*(1+E60)*(1+E61)*(1+E62)-1</f>
        <v>4.6949172167611568</v>
      </c>
      <c r="F63" s="30"/>
      <c r="G63" s="29">
        <f>SUM(G53:G62)</f>
        <v>2143476117.9920669</v>
      </c>
      <c r="H63" s="29">
        <f>SUM(H53:H62)</f>
        <v>2174849396.9970274</v>
      </c>
      <c r="I63" s="42"/>
      <c r="J63" s="42"/>
    </row>
    <row r="64" spans="1:12" ht="19" x14ac:dyDescent="0.2">
      <c r="A64"/>
      <c r="B64" s="43" t="s">
        <v>31</v>
      </c>
      <c r="C64" s="44"/>
      <c r="D64" s="44"/>
      <c r="E64" s="44"/>
      <c r="F64" s="44"/>
      <c r="G64" s="44"/>
      <c r="H64" s="45"/>
      <c r="I64" s="46">
        <f>J53/I53-1</f>
        <v>1.5088990755653953E-2</v>
      </c>
      <c r="J64" s="47"/>
      <c r="K64"/>
      <c r="L64"/>
    </row>
  </sheetData>
  <sheetProtection algorithmName="SHA-512" hashValue="ZrJ2ChcrrwAQlpE9CS4wQpO6b9e0aWsgKAq49SDGb2dIBbGGH7qk4VuCxL4csSXw0qwCehEDxqzZtHkIU58vnA==" saltValue="IMOE7rP7HZtWx2oi3mBQFQ==" spinCount="100000" sheet="1" scenarios="1"/>
  <mergeCells count="4">
    <mergeCell ref="I53:I63"/>
    <mergeCell ref="J53:J63"/>
    <mergeCell ref="B64:H64"/>
    <mergeCell ref="I64:J64"/>
  </mergeCells>
  <pageMargins left="0.7" right="0.7" top="0.75" bottom="0.75" header="0.3" footer="0.3"/>
  <ignoredErrors>
    <ignoredError sqref="C24:J24 C53:D6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VFE_IRPI2022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Santoro Morestrello</dc:creator>
  <cp:lastModifiedBy>Microsoft Office User</cp:lastModifiedBy>
  <dcterms:created xsi:type="dcterms:W3CDTF">2018-08-14T02:42:39Z</dcterms:created>
  <dcterms:modified xsi:type="dcterms:W3CDTF">2022-05-26T13:27:17Z</dcterms:modified>
</cp:coreProperties>
</file>