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heitor/Downloads/Publicação no site/"/>
    </mc:Choice>
  </mc:AlternateContent>
  <xr:revisionPtr revIDLastSave="0" documentId="13_ncr:1_{C3C3E113-6453-EB4D-B22D-835A4A891774}" xr6:coauthVersionLast="47" xr6:coauthVersionMax="47" xr10:uidLastSave="{00000000-0000-0000-0000-000000000000}"/>
  <bookViews>
    <workbookView xWindow="0" yWindow="660" windowWidth="29400" windowHeight="17260" xr2:uid="{00000000-000D-0000-FFFF-FFFF00000000}"/>
  </bookViews>
  <sheets>
    <sheet name="VFE_IRPI2026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8" l="1"/>
  <c r="D24" i="18"/>
  <c r="E24" i="18"/>
  <c r="F24" i="18"/>
  <c r="G24" i="18"/>
  <c r="H24" i="18"/>
  <c r="I24" i="18"/>
  <c r="J24" i="18"/>
  <c r="E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F53" i="18"/>
  <c r="F54" i="18" s="1"/>
  <c r="D53" i="18"/>
  <c r="C53" i="18"/>
  <c r="C63" i="18" l="1"/>
  <c r="D63" i="18"/>
  <c r="H54" i="18"/>
  <c r="F55" i="18"/>
  <c r="G54" i="18"/>
  <c r="G53" i="18"/>
  <c r="H53" i="18"/>
  <c r="H55" i="18" l="1"/>
  <c r="F56" i="18"/>
  <c r="G55" i="18"/>
  <c r="F57" i="18" l="1"/>
  <c r="G56" i="18"/>
  <c r="H56" i="18"/>
  <c r="F58" i="18" l="1"/>
  <c r="H57" i="18"/>
  <c r="G57" i="18"/>
  <c r="H58" i="18" l="1"/>
  <c r="F59" i="18"/>
  <c r="G58" i="18"/>
  <c r="H59" i="18" l="1"/>
  <c r="F60" i="18"/>
  <c r="G59" i="18"/>
  <c r="F61" i="18" l="1"/>
  <c r="G60" i="18"/>
  <c r="H60" i="18"/>
  <c r="F62" i="18" l="1"/>
  <c r="H61" i="18"/>
  <c r="G61" i="18"/>
  <c r="H62" i="18" l="1"/>
  <c r="H63" i="18" s="1"/>
  <c r="J53" i="18" s="1"/>
  <c r="G62" i="18"/>
  <c r="G63" i="18" s="1"/>
  <c r="I53" i="18" s="1"/>
  <c r="I64" i="18" l="1"/>
</calcChain>
</file>

<file path=xl/sharedStrings.xml><?xml version="1.0" encoding="utf-8"?>
<sst xmlns="http://schemas.openxmlformats.org/spreadsheetml/2006/main" count="50" uniqueCount="49">
  <si>
    <t>TOTAL</t>
  </si>
  <si>
    <t>00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</si>
  <si>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</si>
  <si>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</si>
  <si>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</si>
  <si>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</si>
  <si>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</si>
  <si>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</si>
  <si>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</si>
  <si>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</si>
  <si>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</si>
  <si>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0 a 18</t>
  </si>
  <si>
    <t>19 a 23</t>
  </si>
  <si>
    <t>24 a 28</t>
  </si>
  <si>
    <t>29 a 33</t>
  </si>
  <si>
    <t>34 a 38</t>
  </si>
  <si>
    <t>39 a 43</t>
  </si>
  <si>
    <t>44 a 48</t>
  </si>
  <si>
    <t>49 a 53</t>
  </si>
  <si>
    <t>54 a 58</t>
  </si>
  <si>
    <t>2) Fator de Correção Médio na mudança de faixa etária em Planos Individuais</t>
  </si>
  <si>
    <t>1) Beneficiários</t>
  </si>
  <si>
    <t>Assistência Médica por Competência segundo Faixa etária-Reajuste</t>
  </si>
  <si>
    <t>Faixa etária-Reajuste</t>
  </si>
  <si>
    <t xml:space="preserve">Fonte: ANS TABNET </t>
  </si>
  <si>
    <t>A- Faixas Etárias</t>
  </si>
  <si>
    <t>D - Fator de Correção Médio na mudança de faixa etária_ Painel Precificação</t>
  </si>
  <si>
    <t xml:space="preserve">F = (bxe)                      Receita Total no Período 1 </t>
  </si>
  <si>
    <t>H = (f / b)              Receita Média no Período 1</t>
  </si>
  <si>
    <t>I = (g / c)             Receita Média no Período 2</t>
  </si>
  <si>
    <t xml:space="preserve">Mais de 59 </t>
  </si>
  <si>
    <t>VARIAÇÃO DA RECEITA PER CAPITA</t>
  </si>
  <si>
    <r>
      <t>Tipo de contratação:</t>
    </r>
    <r>
      <rPr>
        <sz val="11"/>
        <color theme="1"/>
        <rFont val="Calibri"/>
        <family val="2"/>
        <scheme val="minor"/>
      </rPr>
      <t xml:space="preserve"> Individual ou Familiar</t>
    </r>
  </si>
  <si>
    <r>
      <t>Época de contratação:</t>
    </r>
    <r>
      <rPr>
        <sz val="11"/>
        <color theme="1"/>
        <rFont val="Calibri"/>
        <family val="2"/>
        <scheme val="minor"/>
      </rPr>
      <t xml:space="preserve"> Posterior à Lei 9.656/98</t>
    </r>
  </si>
  <si>
    <t>E = Preços calculados na base 100</t>
  </si>
  <si>
    <t>G = (c x e)                        Receita Total no Período 2</t>
  </si>
  <si>
    <r>
      <t>Período:</t>
    </r>
    <r>
      <rPr>
        <sz val="11"/>
        <color theme="1"/>
        <rFont val="Calibri"/>
        <family val="2"/>
        <scheme val="minor"/>
      </rPr>
      <t xml:space="preserve"> Mar/2024, Jun/2024, Set/2024, Dez/2024, Mar/2025, Jun/2025, Set/2025, Dez/2025</t>
    </r>
  </si>
  <si>
    <t>Dez/25</t>
  </si>
  <si>
    <t>Set/25</t>
  </si>
  <si>
    <t>Dez/24</t>
  </si>
  <si>
    <t>Set/24</t>
  </si>
  <si>
    <r>
      <t>Base de Cálculo da Variação da Receita por Faixa Etária (</t>
    </r>
    <r>
      <rPr>
        <b/>
        <sz val="14"/>
        <color indexed="10"/>
        <rFont val="Calibri"/>
        <family val="2"/>
      </rPr>
      <t>VFE 2025-2024</t>
    </r>
    <r>
      <rPr>
        <b/>
        <sz val="14"/>
        <rFont val="Calibri"/>
        <family val="2"/>
      </rPr>
      <t>) dos planos individuais de cobertura médico-hospitalar celebrados após a vigência da Lei nº 9.656, de 1998.</t>
    </r>
  </si>
  <si>
    <r>
      <t>Fontes: ANS TABNET (</t>
    </r>
    <r>
      <rPr>
        <b/>
        <sz val="11"/>
        <color indexed="10"/>
        <rFont val="Calibri"/>
        <family val="2"/>
      </rPr>
      <t>SIB 01/2026</t>
    </r>
    <r>
      <rPr>
        <b/>
        <sz val="11"/>
        <color indexed="8"/>
        <rFont val="Calibri"/>
        <family val="2"/>
      </rPr>
      <t xml:space="preserve">) e  Painel de Precificação de Planos de Saúde - </t>
    </r>
    <r>
      <rPr>
        <b/>
        <sz val="11"/>
        <color indexed="10"/>
        <rFont val="Calibri"/>
        <family val="2"/>
      </rPr>
      <t>Edição JUNHO de 2025</t>
    </r>
  </si>
  <si>
    <t>Data da consulta dados: 01/04/2026</t>
  </si>
  <si>
    <t>Competência SIB: 01/2026</t>
  </si>
  <si>
    <t>3) Cálculo do Fator Faixa Etária - 4º Tri 2025</t>
  </si>
  <si>
    <t>B - Média de Beneficiários da Carteira entre Janeiro e Dezembro de 2024</t>
  </si>
  <si>
    <t>C - Média de Beneficiários da Carteira entre Janeiro e Dezembro de 2025</t>
  </si>
  <si>
    <r>
      <t xml:space="preserve">Fonte: </t>
    </r>
    <r>
      <rPr>
        <b/>
        <sz val="11"/>
        <color theme="1"/>
        <rFont val="Calibri"/>
        <family val="2"/>
      </rPr>
      <t>Painel de Precificação de Planos de Saúde - Edição JUNHO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</si>
</sst>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0%"/>
    <numFmt numFmtId="166" formatCode="&quot;R$&quot;\ 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17" fontId="0" fillId="2" borderId="2" xfId="0" applyNumberForma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13" fillId="4" borderId="0" xfId="0" applyFont="1" applyFill="1"/>
    <xf numFmtId="0" fontId="0" fillId="4" borderId="2" xfId="0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0" fillId="4" borderId="7" xfId="0" applyNumberFormat="1" applyFill="1" applyBorder="1"/>
    <xf numFmtId="0" fontId="7" fillId="4" borderId="0" xfId="0" applyFont="1" applyFill="1"/>
    <xf numFmtId="3" fontId="0" fillId="4" borderId="0" xfId="0" applyNumberFormat="1" applyFill="1"/>
    <xf numFmtId="0" fontId="6" fillId="4" borderId="0" xfId="0" applyFont="1" applyFill="1"/>
    <xf numFmtId="0" fontId="3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164" fontId="14" fillId="4" borderId="3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164" fontId="14" fillId="4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6" fontId="18" fillId="4" borderId="1" xfId="0" applyNumberFormat="1" applyFont="1" applyFill="1" applyBorder="1" applyAlignment="1">
      <alignment horizontal="center"/>
    </xf>
    <xf numFmtId="4" fontId="17" fillId="4" borderId="1" xfId="0" applyNumberFormat="1" applyFont="1" applyFill="1" applyBorder="1" applyAlignment="1">
      <alignment horizontal="center"/>
    </xf>
    <xf numFmtId="164" fontId="0" fillId="4" borderId="0" xfId="0" applyNumberFormat="1" applyFill="1"/>
    <xf numFmtId="3" fontId="14" fillId="4" borderId="2" xfId="0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/>
    </xf>
    <xf numFmtId="3" fontId="14" fillId="4" borderId="3" xfId="0" applyNumberFormat="1" applyFont="1" applyFill="1" applyBorder="1" applyAlignment="1">
      <alignment horizontal="center" vertical="center" wrapText="1"/>
    </xf>
    <xf numFmtId="165" fontId="14" fillId="4" borderId="3" xfId="2" applyNumberFormat="1" applyFont="1" applyFill="1" applyBorder="1" applyAlignment="1">
      <alignment horizontal="center"/>
    </xf>
    <xf numFmtId="3" fontId="14" fillId="4" borderId="4" xfId="0" applyNumberFormat="1" applyFont="1" applyFill="1" applyBorder="1" applyAlignment="1">
      <alignment horizontal="center" vertical="center" wrapText="1"/>
    </xf>
    <xf numFmtId="165" fontId="14" fillId="4" borderId="4" xfId="2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165" fontId="18" fillId="4" borderId="5" xfId="2" applyNumberFormat="1" applyFon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3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0" fontId="19" fillId="3" borderId="8" xfId="2" applyNumberFormat="1" applyFont="1" applyFill="1" applyBorder="1" applyAlignment="1">
      <alignment horizontal="center" vertical="center"/>
    </xf>
    <xf numFmtId="10" fontId="19" fillId="3" borderId="6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1</xdr:rowOff>
    </xdr:from>
    <xdr:to>
      <xdr:col>10</xdr:col>
      <xdr:colOff>127005</xdr:colOff>
      <xdr:row>95</xdr:row>
      <xdr:rowOff>12701</xdr:rowOff>
    </xdr:to>
    <xdr:sp macro="" textlink="">
      <xdr:nvSpPr>
        <xdr:cNvPr id="4" name="CaixaDeTexto 2">
          <a:extLst>
            <a:ext uri="{FF2B5EF4-FFF2-40B4-BE49-F238E27FC236}">
              <a16:creationId xmlns:a16="http://schemas.microsoft.com/office/drawing/2014/main" id="{BE79FF5F-B46A-9B45-9819-3D1A199360AD}"/>
            </a:ext>
          </a:extLst>
        </xdr:cNvPr>
        <xdr:cNvSpPr txBox="1"/>
      </xdr:nvSpPr>
      <xdr:spPr>
        <a:xfrm>
          <a:off x="698500" y="14998701"/>
          <a:ext cx="14046205" cy="5156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pt-BR" sz="1400" baseline="0"/>
            <a:t>Notas:</a:t>
          </a:r>
        </a:p>
        <a:p>
          <a:pPr>
            <a:lnSpc>
              <a:spcPts val="1300"/>
            </a:lnSpc>
          </a:pPr>
          <a:endParaRPr lang="pt-BR" sz="1400" baseline="0"/>
        </a:p>
        <a:p>
          <a:pPr>
            <a:lnSpc>
              <a:spcPts val="1300"/>
            </a:lnSpc>
          </a:pPr>
          <a:endParaRPr lang="pt-BR" sz="1400" b="1" baseline="0"/>
        </a:p>
        <a:p>
          <a:pPr eaLnBrk="1" fontAlgn="ctr" latinLnBrk="0" hangingPunct="1">
            <a:lnSpc>
              <a:spcPts val="1300"/>
            </a:lnSpc>
          </a:pP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EXTRAÇÃO DOS DADOS DO PAINEL DE PRECIFICAÇÃO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Painel</a:t>
          </a: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Precificação de Planos de Saúde - página 5.4 </a:t>
          </a:r>
          <a:r>
            <a:rPr lang="en-US" sz="1400"/>
            <a:t>"Variação entre faixas etárias"</a:t>
          </a:r>
          <a:endParaRPr lang="pt-BR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Selecionar o filtro de tipo de contratação, opção "individual". </a:t>
          </a:r>
          <a:endParaRPr lang="pt-BR" sz="1400">
            <a:effectLst/>
          </a:endParaRPr>
        </a:p>
        <a:p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Disponível em: &lt;</a:t>
          </a:r>
          <a:r>
            <a:rPr lang="en-US" sz="1400"/>
            <a:t>https://app.powerbi.com/view?r=eyJrIjoiMDMxZjBhNTUtZjFkZi00M2Q5LTllZWEtNmM0NWM1NTk5NDkwIiwidCI6IjlkYmE0ODBjLTRmYTctNDJmNC1iYmEzLTBmYjEzNzVmYmU1ZiJ9&amp;pageName=ReportSection5c53e7c32090a5b7d403</a:t>
          </a: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endParaRPr lang="pt-BR" sz="1400">
            <a:effectLst/>
          </a:endParaRPr>
        </a:p>
        <a:p>
          <a:pPr>
            <a:lnSpc>
              <a:spcPts val="1300"/>
            </a:lnSpc>
          </a:pPr>
          <a:endParaRPr lang="pt-BR" sz="1400" b="1" baseline="0"/>
        </a:p>
        <a:p>
          <a:pPr>
            <a:lnSpc>
              <a:spcPts val="1400"/>
            </a:lnSpc>
          </a:pPr>
          <a:endParaRPr lang="pt-BR" sz="1400" b="1" baseline="0"/>
        </a:p>
        <a:p>
          <a:pPr>
            <a:lnSpc>
              <a:spcPts val="1300"/>
            </a:lnSpc>
          </a:pPr>
          <a:r>
            <a:rPr lang="pt-BR" sz="1400" b="1" baseline="0"/>
            <a:t>2) EXTRAÇÃO DOS DADOS DOS BENEFICIÁRIOS</a:t>
          </a:r>
        </a:p>
        <a:p>
          <a:pPr>
            <a:lnSpc>
              <a:spcPts val="1400"/>
            </a:lnSpc>
          </a:pPr>
          <a:r>
            <a:rPr lang="pt-BR" sz="1400" baseline="0"/>
            <a:t>1)  Acessar o ANS Tabnet (http://www.ans.gov.br/anstabnet/)</a:t>
          </a:r>
        </a:p>
        <a:p>
          <a:pPr>
            <a:lnSpc>
              <a:spcPts val="1300"/>
            </a:lnSpc>
          </a:pPr>
          <a:r>
            <a:rPr lang="pt-BR" sz="1400" baseline="0"/>
            <a:t>2)  Selecionar: Consultas - Beneficiários -UF, Região Metropolitana e Capital</a:t>
          </a:r>
          <a:endParaRPr lang="pt-BR" sz="140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campo "linha", selecionar :" faixa etária- reajuste"</a:t>
          </a: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No  campo "coluna", selecionar: "competência"</a:t>
          </a: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No campo "conteúdo', selecionar: "assistência médica"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No campo "períodos disponíveis", selecionar : Mar/2024, Jun/2024, Set/2024, Dez/2024, Mar/2025, Jun/2025, Set/2025, Dez/2025</a:t>
          </a:r>
        </a:p>
        <a:p>
          <a:pPr fontAlgn="ctr">
            <a:lnSpc>
              <a:spcPts val="14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No campo "tipo de contratação" selecionar "individual ou familiar";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No campo "época de contratação" selecionar "Posterior à Lei 9.656/98";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Não marcar demais seleções do relatório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CÁLCULO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Apura-se a média de beneficiários em t0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Apura-se a média de beneficiários em t1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Produtório dos beneficiários em t0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Produtório dos beneficiários em t1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Realizar a divisão do produtório de t1 pelo produtório de t0.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7</xdr:row>
      <xdr:rowOff>38100</xdr:rowOff>
    </xdr:from>
    <xdr:ext cx="127000" cy="12700"/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29B5E650-160A-204B-96FF-901EE0CFE2FA}"/>
            </a:ext>
          </a:extLst>
        </xdr:cNvPr>
        <xdr:cNvSpPr>
          <a:spLocks noChangeAspect="1" noChangeArrowheads="1"/>
        </xdr:cNvSpPr>
      </xdr:nvSpPr>
      <xdr:spPr bwMode="auto">
        <a:xfrm>
          <a:off x="266700" y="1219200"/>
          <a:ext cx="1270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12699</xdr:rowOff>
    </xdr:from>
    <xdr:to>
      <xdr:col>3</xdr:col>
      <xdr:colOff>1231900</xdr:colOff>
      <xdr:row>44</xdr:row>
      <xdr:rowOff>165462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1F1826-C323-D201-B138-B28E2805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5841999"/>
          <a:ext cx="4648200" cy="3010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7584-0073-1947-BCF3-D650FCBB1E6D}">
  <dimension ref="A2:L64"/>
  <sheetViews>
    <sheetView tabSelected="1" workbookViewId="0">
      <selection activeCell="B47" sqref="B47"/>
    </sheetView>
  </sheetViews>
  <sheetFormatPr baseColWidth="10" defaultRowHeight="15" x14ac:dyDescent="0.2"/>
  <cols>
    <col min="1" max="1" width="9.1640625" style="5"/>
    <col min="2" max="2" width="26.1640625" style="5" customWidth="1"/>
    <col min="3" max="4" width="18.6640625" style="5" customWidth="1"/>
    <col min="5" max="6" width="15.6640625" style="5" customWidth="1"/>
    <col min="7" max="7" width="23.6640625" style="5" customWidth="1"/>
    <col min="8" max="8" width="25.5" style="5" customWidth="1"/>
    <col min="9" max="10" width="19.33203125" style="5" customWidth="1"/>
    <col min="11" max="11" width="17.83203125" style="5" customWidth="1"/>
    <col min="12" max="12" width="9.1640625" style="5"/>
    <col min="13" max="16384" width="10.83203125" style="5"/>
  </cols>
  <sheetData>
    <row r="2" spans="1:12" ht="19" x14ac:dyDescent="0.25">
      <c r="B2" s="6" t="s">
        <v>41</v>
      </c>
      <c r="C2" s="7"/>
      <c r="D2" s="7"/>
    </row>
    <row r="3" spans="1:12" x14ac:dyDescent="0.2">
      <c r="B3" s="8" t="s">
        <v>42</v>
      </c>
      <c r="C3" s="9"/>
      <c r="D3" s="9"/>
    </row>
    <row r="5" spans="1:12" ht="19" x14ac:dyDescent="0.25">
      <c r="B5" s="6" t="s">
        <v>21</v>
      </c>
    </row>
    <row r="6" spans="1:12" x14ac:dyDescent="0.2">
      <c r="B6" s="18" t="s">
        <v>22</v>
      </c>
    </row>
    <row r="7" spans="1:12" x14ac:dyDescent="0.2">
      <c r="B7" s="18" t="s">
        <v>32</v>
      </c>
    </row>
    <row r="8" spans="1:12" x14ac:dyDescent="0.2">
      <c r="B8" s="18" t="s">
        <v>33</v>
      </c>
    </row>
    <row r="9" spans="1:12" x14ac:dyDescent="0.2">
      <c r="B9" s="18" t="s">
        <v>36</v>
      </c>
    </row>
    <row r="10" spans="1:12" x14ac:dyDescent="0.2">
      <c r="B10" s="8" t="s">
        <v>43</v>
      </c>
    </row>
    <row r="11" spans="1:12" x14ac:dyDescent="0.2">
      <c r="B11" s="8" t="s">
        <v>44</v>
      </c>
    </row>
    <row r="13" spans="1:12" ht="16" x14ac:dyDescent="0.2">
      <c r="A13"/>
      <c r="B13" s="1" t="s">
        <v>23</v>
      </c>
      <c r="C13" s="2">
        <v>45352</v>
      </c>
      <c r="D13" s="2">
        <v>45444</v>
      </c>
      <c r="E13" s="2" t="s">
        <v>40</v>
      </c>
      <c r="F13" s="2" t="s">
        <v>39</v>
      </c>
      <c r="G13" s="2">
        <v>45717</v>
      </c>
      <c r="H13" s="2">
        <v>45809</v>
      </c>
      <c r="I13" s="2" t="s">
        <v>38</v>
      </c>
      <c r="J13" s="2" t="s">
        <v>37</v>
      </c>
      <c r="K13"/>
      <c r="L13"/>
    </row>
    <row r="14" spans="1:12" ht="16" x14ac:dyDescent="0.2">
      <c r="B14" s="10" t="s">
        <v>1</v>
      </c>
      <c r="C14" s="11">
        <v>2360336</v>
      </c>
      <c r="D14" s="11">
        <v>2381413</v>
      </c>
      <c r="E14" s="11">
        <v>2361268</v>
      </c>
      <c r="F14" s="11">
        <v>2333931</v>
      </c>
      <c r="G14" s="11">
        <v>2285675</v>
      </c>
      <c r="H14" s="11">
        <v>2278187</v>
      </c>
      <c r="I14" s="11">
        <v>2253204</v>
      </c>
      <c r="J14" s="11">
        <v>2217019</v>
      </c>
    </row>
    <row r="15" spans="1:12" ht="16" x14ac:dyDescent="0.2">
      <c r="B15" s="12" t="s">
        <v>2</v>
      </c>
      <c r="C15" s="13">
        <v>387423</v>
      </c>
      <c r="D15" s="13">
        <v>388078</v>
      </c>
      <c r="E15" s="13">
        <v>384701</v>
      </c>
      <c r="F15" s="13">
        <v>381564</v>
      </c>
      <c r="G15" s="13">
        <v>376813</v>
      </c>
      <c r="H15" s="13">
        <v>375205</v>
      </c>
      <c r="I15" s="13">
        <v>373475</v>
      </c>
      <c r="J15" s="13">
        <v>370802</v>
      </c>
    </row>
    <row r="16" spans="1:12" ht="16" x14ac:dyDescent="0.2">
      <c r="B16" s="12" t="s">
        <v>3</v>
      </c>
      <c r="C16" s="13">
        <v>428941</v>
      </c>
      <c r="D16" s="13">
        <v>428902</v>
      </c>
      <c r="E16" s="13">
        <v>425294</v>
      </c>
      <c r="F16" s="13">
        <v>421060</v>
      </c>
      <c r="G16" s="13">
        <v>414758</v>
      </c>
      <c r="H16" s="13">
        <v>408770</v>
      </c>
      <c r="I16" s="13">
        <v>402946</v>
      </c>
      <c r="J16" s="13">
        <v>396497</v>
      </c>
    </row>
    <row r="17" spans="1:12" ht="16" x14ac:dyDescent="0.2">
      <c r="B17" s="12" t="s">
        <v>4</v>
      </c>
      <c r="C17" s="13">
        <v>424616</v>
      </c>
      <c r="D17" s="13">
        <v>424739</v>
      </c>
      <c r="E17" s="13">
        <v>421401</v>
      </c>
      <c r="F17" s="13">
        <v>417468</v>
      </c>
      <c r="G17" s="13">
        <v>413288</v>
      </c>
      <c r="H17" s="13">
        <v>409159</v>
      </c>
      <c r="I17" s="13">
        <v>406053</v>
      </c>
      <c r="J17" s="13">
        <v>400452</v>
      </c>
    </row>
    <row r="18" spans="1:12" ht="16" x14ac:dyDescent="0.2">
      <c r="B18" s="12" t="s">
        <v>5</v>
      </c>
      <c r="C18" s="13">
        <v>453828</v>
      </c>
      <c r="D18" s="13">
        <v>451772</v>
      </c>
      <c r="E18" s="13">
        <v>445849</v>
      </c>
      <c r="F18" s="13">
        <v>440130</v>
      </c>
      <c r="G18" s="13">
        <v>432482</v>
      </c>
      <c r="H18" s="13">
        <v>426496</v>
      </c>
      <c r="I18" s="13">
        <v>420842</v>
      </c>
      <c r="J18" s="13">
        <v>414787</v>
      </c>
    </row>
    <row r="19" spans="1:12" ht="16" x14ac:dyDescent="0.2">
      <c r="B19" s="12" t="s">
        <v>6</v>
      </c>
      <c r="C19" s="13">
        <v>466752</v>
      </c>
      <c r="D19" s="13">
        <v>465151</v>
      </c>
      <c r="E19" s="13">
        <v>461647</v>
      </c>
      <c r="F19" s="13">
        <v>457898</v>
      </c>
      <c r="G19" s="13">
        <v>452121</v>
      </c>
      <c r="H19" s="13">
        <v>445689</v>
      </c>
      <c r="I19" s="13">
        <v>438867</v>
      </c>
      <c r="J19" s="13">
        <v>432566</v>
      </c>
    </row>
    <row r="20" spans="1:12" ht="16" x14ac:dyDescent="0.2">
      <c r="B20" s="12" t="s">
        <v>7</v>
      </c>
      <c r="C20" s="13">
        <v>412316</v>
      </c>
      <c r="D20" s="13">
        <v>417318</v>
      </c>
      <c r="E20" s="13">
        <v>418959</v>
      </c>
      <c r="F20" s="13">
        <v>419992</v>
      </c>
      <c r="G20" s="13">
        <v>418297</v>
      </c>
      <c r="H20" s="13">
        <v>419633</v>
      </c>
      <c r="I20" s="13">
        <v>421475</v>
      </c>
      <c r="J20" s="13">
        <v>421688</v>
      </c>
    </row>
    <row r="21" spans="1:12" ht="16" x14ac:dyDescent="0.2">
      <c r="B21" s="12" t="s">
        <v>8</v>
      </c>
      <c r="C21" s="13">
        <v>362427</v>
      </c>
      <c r="D21" s="13">
        <v>364117</v>
      </c>
      <c r="E21" s="13">
        <v>365218</v>
      </c>
      <c r="F21" s="13">
        <v>364680</v>
      </c>
      <c r="G21" s="13">
        <v>362999</v>
      </c>
      <c r="H21" s="13">
        <v>361890</v>
      </c>
      <c r="I21" s="13">
        <v>361571</v>
      </c>
      <c r="J21" s="13">
        <v>361739</v>
      </c>
    </row>
    <row r="22" spans="1:12" ht="16" x14ac:dyDescent="0.2">
      <c r="B22" s="12" t="s">
        <v>9</v>
      </c>
      <c r="C22" s="13">
        <v>374516</v>
      </c>
      <c r="D22" s="13">
        <v>371951</v>
      </c>
      <c r="E22" s="13">
        <v>369737</v>
      </c>
      <c r="F22" s="13">
        <v>367080</v>
      </c>
      <c r="G22" s="13">
        <v>363333</v>
      </c>
      <c r="H22" s="13">
        <v>361331</v>
      </c>
      <c r="I22" s="13">
        <v>359588</v>
      </c>
      <c r="J22" s="13">
        <v>358219</v>
      </c>
    </row>
    <row r="23" spans="1:12" ht="16" x14ac:dyDescent="0.2">
      <c r="B23" s="12" t="s">
        <v>10</v>
      </c>
      <c r="C23" s="14">
        <v>2261621</v>
      </c>
      <c r="D23" s="14">
        <v>2283344</v>
      </c>
      <c r="E23" s="14">
        <v>2301663</v>
      </c>
      <c r="F23" s="14">
        <v>2316374</v>
      </c>
      <c r="G23" s="14">
        <v>2326905</v>
      </c>
      <c r="H23" s="14">
        <v>2343130</v>
      </c>
      <c r="I23" s="14">
        <v>2359729</v>
      </c>
      <c r="J23" s="14">
        <v>2382177</v>
      </c>
    </row>
    <row r="24" spans="1:12" ht="16" x14ac:dyDescent="0.2">
      <c r="A24"/>
      <c r="B24" s="3" t="s">
        <v>0</v>
      </c>
      <c r="C24" s="4">
        <f t="shared" ref="C24:J24" si="0">SUM(C14:C23)</f>
        <v>7932776</v>
      </c>
      <c r="D24" s="4">
        <f t="shared" si="0"/>
        <v>7976785</v>
      </c>
      <c r="E24" s="4">
        <f t="shared" si="0"/>
        <v>7955737</v>
      </c>
      <c r="F24" s="4">
        <f t="shared" si="0"/>
        <v>7920177</v>
      </c>
      <c r="G24" s="4">
        <f t="shared" si="0"/>
        <v>7846671</v>
      </c>
      <c r="H24" s="4">
        <f t="shared" si="0"/>
        <v>7829490</v>
      </c>
      <c r="I24" s="4">
        <f t="shared" si="0"/>
        <v>7797750</v>
      </c>
      <c r="J24" s="4">
        <f t="shared" si="0"/>
        <v>7755946</v>
      </c>
      <c r="K24"/>
      <c r="L24"/>
    </row>
    <row r="25" spans="1:12" x14ac:dyDescent="0.2">
      <c r="B25" s="5" t="s">
        <v>24</v>
      </c>
      <c r="C25" s="15"/>
      <c r="D25" s="15"/>
      <c r="E25" s="15"/>
      <c r="F25" s="15"/>
      <c r="G25" s="15"/>
      <c r="H25" s="15"/>
      <c r="I25" s="15"/>
      <c r="J25" s="15"/>
    </row>
    <row r="26" spans="1:12" x14ac:dyDescent="0.2">
      <c r="B26" s="18"/>
      <c r="C26" s="17"/>
      <c r="D26" s="17"/>
      <c r="E26" s="17"/>
      <c r="F26" s="17"/>
      <c r="G26" s="17"/>
      <c r="H26" s="17"/>
      <c r="I26" s="17"/>
      <c r="J26" s="17"/>
    </row>
    <row r="27" spans="1:12" x14ac:dyDescent="0.2">
      <c r="B27" s="18"/>
    </row>
    <row r="28" spans="1:12" x14ac:dyDescent="0.2">
      <c r="D28" s="17"/>
      <c r="H28" s="17"/>
    </row>
    <row r="29" spans="1:12" ht="19" x14ac:dyDescent="0.25">
      <c r="B29" s="6" t="s">
        <v>20</v>
      </c>
    </row>
    <row r="46" spans="2:2" x14ac:dyDescent="0.2">
      <c r="B46" s="19" t="s">
        <v>48</v>
      </c>
    </row>
    <row r="47" spans="2:2" x14ac:dyDescent="0.2">
      <c r="B47" s="16"/>
    </row>
    <row r="50" spans="1:12" ht="19" x14ac:dyDescent="0.25">
      <c r="B50" s="6" t="s">
        <v>45</v>
      </c>
    </row>
    <row r="52" spans="1:12" ht="84" x14ac:dyDescent="0.2">
      <c r="B52" s="20" t="s">
        <v>25</v>
      </c>
      <c r="C52" s="20" t="s">
        <v>46</v>
      </c>
      <c r="D52" s="20" t="s">
        <v>47</v>
      </c>
      <c r="E52" s="20" t="s">
        <v>26</v>
      </c>
      <c r="F52" s="20" t="s">
        <v>34</v>
      </c>
      <c r="G52" s="20" t="s">
        <v>27</v>
      </c>
      <c r="H52" s="20" t="s">
        <v>35</v>
      </c>
      <c r="I52" s="20" t="s">
        <v>28</v>
      </c>
      <c r="J52" s="20" t="s">
        <v>29</v>
      </c>
    </row>
    <row r="53" spans="1:12" x14ac:dyDescent="0.2">
      <c r="B53" s="21" t="s">
        <v>11</v>
      </c>
      <c r="C53" s="31">
        <f t="shared" ref="C53:C62" si="1">AVERAGE(C14:F14)</f>
        <v>2359237</v>
      </c>
      <c r="D53" s="31">
        <f t="shared" ref="D53:D62" si="2">AVERAGE(G14:J14)</f>
        <v>2258521.25</v>
      </c>
      <c r="E53" s="32">
        <v>0</v>
      </c>
      <c r="F53" s="22">
        <f>100</f>
        <v>100</v>
      </c>
      <c r="G53" s="22">
        <f t="shared" ref="G53:G62" si="3">C53*F53</f>
        <v>235923700</v>
      </c>
      <c r="H53" s="22">
        <f t="shared" ref="H53:H62" si="4">D53*F53</f>
        <v>225852125</v>
      </c>
      <c r="I53" s="39">
        <f>G63/C63</f>
        <v>275.16547563652182</v>
      </c>
      <c r="J53" s="39">
        <f>H63/D63</f>
        <v>280.79145883498688</v>
      </c>
    </row>
    <row r="54" spans="1:12" x14ac:dyDescent="0.2">
      <c r="B54" s="23" t="s">
        <v>12</v>
      </c>
      <c r="C54" s="33">
        <f t="shared" si="1"/>
        <v>385441.5</v>
      </c>
      <c r="D54" s="33">
        <f t="shared" si="2"/>
        <v>374073.75</v>
      </c>
      <c r="E54" s="34">
        <v>0.193</v>
      </c>
      <c r="F54" s="24">
        <f t="shared" ref="F54:F62" si="5">F53*(1+E54)</f>
        <v>119.30000000000001</v>
      </c>
      <c r="G54" s="24">
        <f t="shared" si="3"/>
        <v>45983170.950000003</v>
      </c>
      <c r="H54" s="24">
        <f t="shared" si="4"/>
        <v>44626998.375000007</v>
      </c>
      <c r="I54" s="40"/>
      <c r="J54" s="40"/>
    </row>
    <row r="55" spans="1:12" x14ac:dyDescent="0.2">
      <c r="B55" s="23" t="s">
        <v>13</v>
      </c>
      <c r="C55" s="33">
        <f t="shared" si="1"/>
        <v>426049.25</v>
      </c>
      <c r="D55" s="33">
        <f t="shared" si="2"/>
        <v>405742.75</v>
      </c>
      <c r="E55" s="34">
        <v>0.13800000000000001</v>
      </c>
      <c r="F55" s="24">
        <f t="shared" si="5"/>
        <v>135.76339999999999</v>
      </c>
      <c r="G55" s="24">
        <f t="shared" si="3"/>
        <v>57841894.747449994</v>
      </c>
      <c r="H55" s="24">
        <f t="shared" si="4"/>
        <v>55085015.265349999</v>
      </c>
      <c r="I55" s="40"/>
      <c r="J55" s="40"/>
    </row>
    <row r="56" spans="1:12" x14ac:dyDescent="0.2">
      <c r="B56" s="23" t="s">
        <v>14</v>
      </c>
      <c r="C56" s="33">
        <f t="shared" si="1"/>
        <v>422056</v>
      </c>
      <c r="D56" s="33">
        <f t="shared" si="2"/>
        <v>407238</v>
      </c>
      <c r="E56" s="34">
        <v>0.12</v>
      </c>
      <c r="F56" s="24">
        <f t="shared" si="5"/>
        <v>152.05500800000002</v>
      </c>
      <c r="G56" s="24">
        <f t="shared" si="3"/>
        <v>64175728.456448004</v>
      </c>
      <c r="H56" s="24">
        <f t="shared" si="4"/>
        <v>61922577.347904004</v>
      </c>
      <c r="I56" s="40"/>
      <c r="J56" s="40"/>
      <c r="L56" s="30"/>
    </row>
    <row r="57" spans="1:12" x14ac:dyDescent="0.2">
      <c r="B57" s="23" t="s">
        <v>15</v>
      </c>
      <c r="C57" s="33">
        <f t="shared" si="1"/>
        <v>447894.75</v>
      </c>
      <c r="D57" s="33">
        <f t="shared" si="2"/>
        <v>423651.75</v>
      </c>
      <c r="E57" s="34">
        <v>0.107</v>
      </c>
      <c r="F57" s="24">
        <f t="shared" si="5"/>
        <v>168.32489385600002</v>
      </c>
      <c r="G57" s="24">
        <f t="shared" si="3"/>
        <v>75391836.252409667</v>
      </c>
      <c r="H57" s="24">
        <f t="shared" si="4"/>
        <v>71311135.850658655</v>
      </c>
      <c r="I57" s="40"/>
      <c r="J57" s="40"/>
    </row>
    <row r="58" spans="1:12" x14ac:dyDescent="0.2">
      <c r="B58" s="23" t="s">
        <v>16</v>
      </c>
      <c r="C58" s="33">
        <f t="shared" si="1"/>
        <v>462862</v>
      </c>
      <c r="D58" s="33">
        <f t="shared" si="2"/>
        <v>442310.75</v>
      </c>
      <c r="E58" s="34">
        <v>0.153</v>
      </c>
      <c r="F58" s="24">
        <f t="shared" si="5"/>
        <v>194.07860261596804</v>
      </c>
      <c r="G58" s="24">
        <f t="shared" si="3"/>
        <v>89831610.164032191</v>
      </c>
      <c r="H58" s="24">
        <f t="shared" si="4"/>
        <v>85843052.282020777</v>
      </c>
      <c r="I58" s="40"/>
      <c r="J58" s="40"/>
    </row>
    <row r="59" spans="1:12" x14ac:dyDescent="0.2">
      <c r="B59" s="23" t="s">
        <v>17</v>
      </c>
      <c r="C59" s="33">
        <f t="shared" si="1"/>
        <v>417146.25</v>
      </c>
      <c r="D59" s="33">
        <f t="shared" si="2"/>
        <v>420273.25</v>
      </c>
      <c r="E59" s="34">
        <v>0.255</v>
      </c>
      <c r="F59" s="24">
        <f t="shared" si="5"/>
        <v>243.56864628303987</v>
      </c>
      <c r="G59" s="24">
        <f t="shared" si="3"/>
        <v>101603747.41454652</v>
      </c>
      <c r="H59" s="24">
        <f t="shared" si="4"/>
        <v>102365386.57147358</v>
      </c>
      <c r="I59" s="40"/>
      <c r="J59" s="40"/>
    </row>
    <row r="60" spans="1:12" x14ac:dyDescent="0.2">
      <c r="B60" s="23" t="s">
        <v>18</v>
      </c>
      <c r="C60" s="33">
        <f t="shared" si="1"/>
        <v>364110.5</v>
      </c>
      <c r="D60" s="33">
        <f t="shared" si="2"/>
        <v>362049.75</v>
      </c>
      <c r="E60" s="34">
        <v>0.26600000000000001</v>
      </c>
      <c r="F60" s="24">
        <f t="shared" si="5"/>
        <v>308.35790619432845</v>
      </c>
      <c r="G60" s="24">
        <f t="shared" si="3"/>
        <v>112276351.40337002</v>
      </c>
      <c r="H60" s="24">
        <f t="shared" si="4"/>
        <v>111640902.84818007</v>
      </c>
      <c r="I60" s="40"/>
      <c r="J60" s="40"/>
    </row>
    <row r="61" spans="1:12" x14ac:dyDescent="0.2">
      <c r="B61" s="23" t="s">
        <v>19</v>
      </c>
      <c r="C61" s="33">
        <f t="shared" si="1"/>
        <v>370821</v>
      </c>
      <c r="D61" s="33">
        <f t="shared" si="2"/>
        <v>360617.75</v>
      </c>
      <c r="E61" s="34">
        <v>0.28699999999999998</v>
      </c>
      <c r="F61" s="24">
        <f t="shared" si="5"/>
        <v>396.8566252721007</v>
      </c>
      <c r="G61" s="24">
        <f t="shared" si="3"/>
        <v>147162770.64002565</v>
      </c>
      <c r="H61" s="24">
        <f t="shared" si="4"/>
        <v>143113543.27821809</v>
      </c>
      <c r="I61" s="40"/>
      <c r="J61" s="40"/>
    </row>
    <row r="62" spans="1:12" x14ac:dyDescent="0.2">
      <c r="B62" s="25" t="s">
        <v>30</v>
      </c>
      <c r="C62" s="35">
        <f t="shared" si="1"/>
        <v>2290750.5</v>
      </c>
      <c r="D62" s="35">
        <f t="shared" si="2"/>
        <v>2352985.25</v>
      </c>
      <c r="E62" s="36">
        <v>0.38200000000000001</v>
      </c>
      <c r="F62" s="26">
        <f t="shared" si="5"/>
        <v>548.45585612604316</v>
      </c>
      <c r="G62" s="26">
        <f t="shared" si="3"/>
        <v>1256375526.6486614</v>
      </c>
      <c r="H62" s="26">
        <f t="shared" si="4"/>
        <v>1290508539.7407017</v>
      </c>
      <c r="I62" s="40"/>
      <c r="J62" s="40"/>
    </row>
    <row r="63" spans="1:12" x14ac:dyDescent="0.2">
      <c r="B63" s="27" t="s">
        <v>0</v>
      </c>
      <c r="C63" s="37">
        <f>SUM(C53:C62)</f>
        <v>7946368.75</v>
      </c>
      <c r="D63" s="37">
        <f>SUM(D53:D62)</f>
        <v>7807464.25</v>
      </c>
      <c r="E63" s="38">
        <f>(1+E54)*(1+E55)*(1+E56)*(1+E57)*(1+E58)*(1+E59)*(1+E60)*(1+E61)*(1+E62)-1</f>
        <v>4.4845585612604317</v>
      </c>
      <c r="F63" s="29"/>
      <c r="G63" s="28">
        <f>SUM(G53:G62)</f>
        <v>2186566336.6769433</v>
      </c>
      <c r="H63" s="28">
        <f>SUM(H53:H62)</f>
        <v>2192269276.5595069</v>
      </c>
      <c r="I63" s="41"/>
      <c r="J63" s="41"/>
    </row>
    <row r="64" spans="1:12" ht="19" x14ac:dyDescent="0.2">
      <c r="A64"/>
      <c r="B64" s="42" t="s">
        <v>31</v>
      </c>
      <c r="C64" s="43"/>
      <c r="D64" s="43"/>
      <c r="E64" s="43"/>
      <c r="F64" s="43"/>
      <c r="G64" s="43"/>
      <c r="H64" s="44"/>
      <c r="I64" s="45">
        <f>J53/I53-1</f>
        <v>2.0445817868142369E-2</v>
      </c>
      <c r="J64" s="46"/>
      <c r="K64"/>
      <c r="L64"/>
    </row>
  </sheetData>
  <sheetProtection sheet="1" objects="1" scenarios="1"/>
  <mergeCells count="4">
    <mergeCell ref="I53:I63"/>
    <mergeCell ref="J53:J63"/>
    <mergeCell ref="B64:H64"/>
    <mergeCell ref="I64:J64"/>
  </mergeCells>
  <pageMargins left="0.7" right="0.7" top="0.75" bottom="0.75" header="0.3" footer="0.3"/>
  <ignoredErrors>
    <ignoredError sqref="C24:J24 C53:D6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VFE_IRPI2026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Santoro Morestrello</dc:creator>
  <cp:lastModifiedBy>Microsoft Office User</cp:lastModifiedBy>
  <dcterms:created xsi:type="dcterms:W3CDTF">2018-08-14T02:42:39Z</dcterms:created>
  <dcterms:modified xsi:type="dcterms:W3CDTF">2026-05-27T10:56:28Z</dcterms:modified>
</cp:coreProperties>
</file>