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s anuais/Reajuste 2024/Publicação site/"/>
    </mc:Choice>
  </mc:AlternateContent>
  <xr:revisionPtr revIDLastSave="277" documentId="13_ncr:1_{5BCDC43C-EE43-1142-8654-52B25D680870}" xr6:coauthVersionLast="47" xr6:coauthVersionMax="47" xr10:uidLastSave="{7E509B61-CEC9-E341-B1D0-0BABAFA71D12}"/>
  <bookViews>
    <workbookView xWindow="0" yWindow="760" windowWidth="28360" windowHeight="16440" xr2:uid="{3F9D794D-CAA7-4C60-BEFE-0E683FB9EFA6}"/>
  </bookViews>
  <sheets>
    <sheet name="VFE_IRPI2024" sheetId="6" r:id="rId1"/>
  </sheets>
  <externalReferences>
    <externalReference r:id="rId2"/>
  </externalReferences>
  <definedNames>
    <definedName name="_1Excel_BuiltIn__FilterDatabase_2">#REF!</definedName>
    <definedName name="_2Excel_BuiltIn_Print_Titles_2">#REF!</definedName>
    <definedName name="caderno">#REF!</definedName>
    <definedName name="CMH_por_operadora">#REF!</definedName>
    <definedName name="CMH_por_trimestre__CO_">#REF!</definedName>
    <definedName name="CMH_por_trimestre__SO_">#REF!</definedName>
    <definedName name="Consulta_Diops_uf_TRIM">#REF!</definedName>
    <definedName name="DFF">#REF!</definedName>
    <definedName name="Excel_BuiltIn__FilterDatabase">#REF!</definedName>
    <definedName name="Excel_BuiltIn_Print_Area">#REF!</definedName>
    <definedName name="Excel_BuiltIn_Print_Area_1">'[1]DESPESA GRUPO 463'!#REF!</definedName>
    <definedName name="Excel_BuiltIn_Print_Area_2">#REF!</definedName>
    <definedName name="Excel_BuiltIn_Print_Area_3">#REF!</definedName>
    <definedName name="Excel_BuiltIn_Print_Titles">#REF!</definedName>
    <definedName name="VCMH_por_operadora">#REF!</definedName>
    <definedName name="VCMH_por_trimestre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" l="1"/>
  <c r="E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F53" i="6"/>
  <c r="F54" i="6" s="1"/>
  <c r="F55" i="6" s="1"/>
  <c r="F56" i="6" s="1"/>
  <c r="D53" i="6"/>
  <c r="H53" i="6" s="1"/>
  <c r="C53" i="6"/>
  <c r="J24" i="6"/>
  <c r="I24" i="6"/>
  <c r="H24" i="6"/>
  <c r="G24" i="6"/>
  <c r="F24" i="6"/>
  <c r="E24" i="6"/>
  <c r="D24" i="6"/>
  <c r="H55" i="6" l="1"/>
  <c r="C63" i="6"/>
  <c r="D63" i="6"/>
  <c r="F57" i="6"/>
  <c r="H57" i="6" s="1"/>
  <c r="H56" i="6"/>
  <c r="G56" i="6"/>
  <c r="G54" i="6"/>
  <c r="G55" i="6"/>
  <c r="G53" i="6"/>
  <c r="H54" i="6"/>
  <c r="G57" i="6" l="1"/>
  <c r="F58" i="6"/>
  <c r="F59" i="6" l="1"/>
  <c r="G58" i="6"/>
  <c r="H58" i="6"/>
  <c r="F60" i="6" l="1"/>
  <c r="H59" i="6"/>
  <c r="G59" i="6"/>
  <c r="F61" i="6" l="1"/>
  <c r="G60" i="6"/>
  <c r="H60" i="6"/>
  <c r="F62" i="6" l="1"/>
  <c r="G61" i="6"/>
  <c r="H61" i="6"/>
  <c r="G62" i="6" l="1"/>
  <c r="G63" i="6" s="1"/>
  <c r="I53" i="6" s="1"/>
  <c r="H62" i="6"/>
  <c r="H63" i="6" s="1"/>
  <c r="J53" i="6" s="1"/>
  <c r="I64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<sst xmlns="http://schemas.openxmlformats.org/spreadsheetml/2006/main" count="46" uniqueCount="45">
  <si>
    <t>1) Beneficiários</t>
  </si>
  <si>
    <t>Assistência Médica por Competência segundo Faixa etária-Reajuste</t>
  </si>
  <si>
    <r>
      <t>Tipo de contratação:</t>
    </r>
    <r>
      <rPr>
        <sz val="11"/>
        <color theme="1"/>
        <rFont val="Calibri"/>
        <family val="2"/>
        <scheme val="minor"/>
      </rPr>
      <t xml:space="preserve"> Individual ou Familiar</t>
    </r>
  </si>
  <si>
    <r>
      <t>Época de contratação:</t>
    </r>
    <r>
      <rPr>
        <sz val="11"/>
        <color theme="1"/>
        <rFont val="Calibri"/>
        <family val="2"/>
        <scheme val="minor"/>
      </rPr>
      <t xml:space="preserve"> Posterior à Lei 9.656/98</t>
    </r>
  </si>
  <si>
    <t>00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</si>
  <si>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</si>
  <si>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</si>
  <si>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</si>
  <si>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</si>
  <si>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</si>
  <si>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</si>
  <si>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</si>
  <si>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</si>
  <si>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</si>
  <si>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TOTAL</t>
  </si>
  <si>
    <t xml:space="preserve">Fonte: ANS TABNET </t>
  </si>
  <si>
    <t>2) Fator de Correção Médio na mudança de faixa etária em Planos Individuais</t>
  </si>
  <si>
    <t>A- Faixas Etárias</t>
  </si>
  <si>
    <t>D - Fator de Correção Médio na mudança de faixa etária_ Painel Precificação</t>
  </si>
  <si>
    <t>E = Preços calculados na base 100</t>
  </si>
  <si>
    <t>0 a 18</t>
  </si>
  <si>
    <t>19 a 23</t>
  </si>
  <si>
    <t>24 a 28</t>
  </si>
  <si>
    <t>29 a 33</t>
  </si>
  <si>
    <t>34 a 38</t>
  </si>
  <si>
    <t>39 a 43</t>
  </si>
  <si>
    <t>44 a 48</t>
  </si>
  <si>
    <t>49 a 53</t>
  </si>
  <si>
    <t>54 a 58</t>
  </si>
  <si>
    <t xml:space="preserve">Mais de 59 </t>
  </si>
  <si>
    <t>VARIAÇÃO DA RECEITA PER CAPITA</t>
  </si>
  <si>
    <r>
      <t>Período:</t>
    </r>
    <r>
      <rPr>
        <sz val="11"/>
        <color theme="1"/>
        <rFont val="Calibri"/>
        <family val="2"/>
        <scheme val="minor"/>
      </rPr>
      <t xml:space="preserve"> Mar/2021, Jun/2021, Set/2021, Dez/2021,Mar/2022, Jun/2022, Set/2022, Dez/2022</t>
    </r>
  </si>
  <si>
    <t xml:space="preserve">F = (bxe) Receita Total no Período 1 </t>
  </si>
  <si>
    <t>G = (c x e) Receita Total no Período 2</t>
  </si>
  <si>
    <t>H = (f / b) Receita Média no Período 1</t>
  </si>
  <si>
    <t>I = (g / c) Receita Média no Período 2</t>
  </si>
  <si>
    <t>Competência SIB: 03/2023</t>
  </si>
  <si>
    <r>
      <t>Base de Cálculo da Variação da Receita por Faixa Etária (</t>
    </r>
    <r>
      <rPr>
        <b/>
        <sz val="14"/>
        <color indexed="10"/>
        <rFont val="Calibri"/>
        <family val="2"/>
      </rPr>
      <t>VFE 2023-2022</t>
    </r>
    <r>
      <rPr>
        <b/>
        <sz val="14"/>
        <rFont val="Calibri"/>
        <family val="2"/>
      </rPr>
      <t>) dos planos individuais de cobertura médico-hospitalar celebrados após a vigência da Lei nº 9.656, de 1998.</t>
    </r>
  </si>
  <si>
    <r>
      <t>Fontes: ANS TABNET (</t>
    </r>
    <r>
      <rPr>
        <b/>
        <sz val="11"/>
        <color indexed="10"/>
        <rFont val="Calibri"/>
        <family val="2"/>
      </rPr>
      <t>SIB 03/2024</t>
    </r>
    <r>
      <rPr>
        <b/>
        <sz val="11"/>
        <color indexed="8"/>
        <rFont val="Calibri"/>
        <family val="2"/>
      </rPr>
      <t xml:space="preserve">) e  Painel de Precificação de Planos de Saúde - </t>
    </r>
    <r>
      <rPr>
        <b/>
        <sz val="11"/>
        <color indexed="10"/>
        <rFont val="Calibri"/>
        <family val="2"/>
      </rPr>
      <t>Edição Dezembro de 2023</t>
    </r>
  </si>
  <si>
    <t>Competência SIB:03/2024</t>
  </si>
  <si>
    <t>3) Cálculo do Fator Faixa Etária - 4º Tri 2023</t>
  </si>
  <si>
    <t>B - Média de Beneficiários entre Janeiro e Dezembro de 2022</t>
  </si>
  <si>
    <t>C - Média de Beneficiários entre Janeiro e Dezembro de 2023</t>
  </si>
  <si>
    <t>Fonte: Painel de Precificação de Planos de Saúde - Edição DEZEMBRO de 2023 - página 5.4  Varaiação entre faixas</t>
  </si>
  <si>
    <r>
      <t>Data da consulta dados:</t>
    </r>
    <r>
      <rPr>
        <b/>
        <sz val="11"/>
        <color rgb="FFFF0000"/>
        <rFont val="Calibri"/>
        <family val="2"/>
      </rPr>
      <t xml:space="preserve"> 06/05/2023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</si>
</sst>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0%"/>
    <numFmt numFmtId="166" formatCode="&quot;R$&quot;\ 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3" fillId="2" borderId="0" xfId="0" applyFont="1" applyFill="1"/>
    <xf numFmtId="0" fontId="0" fillId="3" borderId="1" xfId="0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0" fontId="11" fillId="2" borderId="0" xfId="0" applyFont="1" applyFill="1"/>
    <xf numFmtId="0" fontId="12" fillId="2" borderId="4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12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 vertical="center" wrapText="1"/>
    </xf>
    <xf numFmtId="43" fontId="16" fillId="2" borderId="1" xfId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3" fontId="16" fillId="2" borderId="2" xfId="0" applyNumberFormat="1" applyFont="1" applyFill="1" applyBorder="1" applyAlignment="1">
      <alignment horizontal="center" vertical="center" wrapText="1"/>
    </xf>
    <xf numFmtId="165" fontId="16" fillId="2" borderId="2" xfId="2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 vertical="center" wrapText="1"/>
    </xf>
    <xf numFmtId="165" fontId="16" fillId="2" borderId="3" xfId="2" applyNumberFormat="1" applyFont="1" applyFill="1" applyBorder="1" applyAlignment="1">
      <alignment horizontal="center"/>
    </xf>
    <xf numFmtId="164" fontId="16" fillId="2" borderId="3" xfId="0" applyNumberFormat="1" applyFont="1" applyFill="1" applyBorder="1" applyAlignment="1">
      <alignment horizontal="center"/>
    </xf>
    <xf numFmtId="3" fontId="17" fillId="2" borderId="4" xfId="0" applyNumberFormat="1" applyFont="1" applyFill="1" applyBorder="1" applyAlignment="1">
      <alignment horizontal="center"/>
    </xf>
    <xf numFmtId="165" fontId="17" fillId="2" borderId="5" xfId="2" applyNumberFormat="1" applyFont="1" applyFill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166" fontId="17" fillId="2" borderId="4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center"/>
    </xf>
    <xf numFmtId="166" fontId="16" fillId="2" borderId="2" xfId="0" applyNumberFormat="1" applyFont="1" applyFill="1" applyBorder="1" applyAlignment="1">
      <alignment horizontal="center"/>
    </xf>
    <xf numFmtId="166" fontId="16" fillId="2" borderId="3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0" fontId="14" fillId="4" borderId="6" xfId="2" applyNumberFormat="1" applyFont="1" applyFill="1" applyBorder="1" applyAlignment="1">
      <alignment horizontal="center" vertical="center"/>
    </xf>
    <xf numFmtId="10" fontId="14" fillId="4" borderId="7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1</xdr:rowOff>
    </xdr:from>
    <xdr:to>
      <xdr:col>10</xdr:col>
      <xdr:colOff>127005</xdr:colOff>
      <xdr:row>95</xdr:row>
      <xdr:rowOff>12701</xdr:rowOff>
    </xdr:to>
    <xdr:sp macro="" textlink="">
      <xdr:nvSpPr>
        <xdr:cNvPr id="2" name="CaixaDeTexto 2">
          <a:extLst>
            <a:ext uri="{FF2B5EF4-FFF2-40B4-BE49-F238E27FC236}">
              <a16:creationId xmlns:a16="http://schemas.microsoft.com/office/drawing/2014/main" id="{4042D705-7354-6B45-80E7-B9B3E911329A}"/>
            </a:ext>
          </a:extLst>
        </xdr:cNvPr>
        <xdr:cNvSpPr txBox="1"/>
      </xdr:nvSpPr>
      <xdr:spPr>
        <a:xfrm>
          <a:off x="825500" y="14236701"/>
          <a:ext cx="12636505" cy="5156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pt-BR" sz="1400" baseline="0"/>
            <a:t>Notas:</a:t>
          </a:r>
        </a:p>
        <a:p>
          <a:pPr>
            <a:lnSpc>
              <a:spcPts val="1300"/>
            </a:lnSpc>
          </a:pPr>
          <a:endParaRPr lang="pt-BR" sz="1400" baseline="0"/>
        </a:p>
        <a:p>
          <a:pPr>
            <a:lnSpc>
              <a:spcPts val="1300"/>
            </a:lnSpc>
          </a:pPr>
          <a:endParaRPr lang="pt-BR" sz="1400" b="1" baseline="0"/>
        </a:p>
        <a:p>
          <a:pPr eaLnBrk="1" fontAlgn="ctr" latinLnBrk="0" hangingPunct="1">
            <a:lnSpc>
              <a:spcPts val="1300"/>
            </a:lnSpc>
          </a:pPr>
          <a:r>
            <a:rPr lang="pt-B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EXTRAÇÃO DOS DADOS DO PAINEL DE PRECIFICAÇÃO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Painel</a:t>
          </a: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Precificação de Planos de Saúde - Edição de Dezembro de 2022 - Página 17</a:t>
          </a: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Obs.: Selecionar o filtro de tipo de contratação, opção "individual". </a:t>
          </a:r>
          <a:endParaRPr lang="pt-BR" sz="1400">
            <a:effectLst/>
          </a:endParaRPr>
        </a:p>
        <a:p>
          <a:pPr eaLnBrk="1" fontAlgn="ctr" latinLnBrk="0" hangingPunct="1">
            <a:lnSpc>
              <a:spcPts val="1300"/>
            </a:lnSpc>
          </a:pPr>
          <a:r>
            <a:rPr lang="pt-BR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Disponível em: </a:t>
          </a:r>
          <a:r>
            <a:rPr lang="pt-BR" sz="14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&lt;https://app.powerbi.com/view?r=eyJrIjoiZGJhYzk4NDItZTU1MC00YTMyLTkwYzgtNThhOWUwMjYyNWUwIiwidCI6IjlkYmE0ODBjLTRmYTctNDJmNC1iYmEzLTBmYjEzNzVmYmU1ZiJ9&amp;pageName=ReportSection5c53e7c32090a5b7d403</a:t>
          </a:r>
          <a:r>
            <a:rPr lang="pt-BR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&gt;</a:t>
          </a:r>
          <a:endParaRPr lang="pt-BR" sz="1400">
            <a:solidFill>
              <a:srgbClr val="FF0000"/>
            </a:solidFill>
            <a:effectLst/>
          </a:endParaRPr>
        </a:p>
        <a:p>
          <a:pPr>
            <a:lnSpc>
              <a:spcPts val="1300"/>
            </a:lnSpc>
          </a:pPr>
          <a:endParaRPr lang="pt-BR" sz="1400" b="1" baseline="0"/>
        </a:p>
        <a:p>
          <a:pPr>
            <a:lnSpc>
              <a:spcPts val="1400"/>
            </a:lnSpc>
          </a:pPr>
          <a:endParaRPr lang="pt-BR" sz="1400" b="1" baseline="0"/>
        </a:p>
        <a:p>
          <a:pPr>
            <a:lnSpc>
              <a:spcPts val="1300"/>
            </a:lnSpc>
          </a:pPr>
          <a:r>
            <a:rPr lang="pt-BR" sz="1400" b="1" baseline="0"/>
            <a:t>2) EXTRAÇÃO DOS DADOS DOS BENEFICIÁRIOS</a:t>
          </a:r>
        </a:p>
        <a:p>
          <a:pPr>
            <a:lnSpc>
              <a:spcPts val="1400"/>
            </a:lnSpc>
          </a:pPr>
          <a:r>
            <a:rPr lang="pt-BR" sz="1400" baseline="0"/>
            <a:t>1)  Acessar o ANS Tabnet (http://www.ans.gov.br/anstabnet/)</a:t>
          </a:r>
        </a:p>
        <a:p>
          <a:pPr>
            <a:lnSpc>
              <a:spcPts val="1300"/>
            </a:lnSpc>
          </a:pPr>
          <a:r>
            <a:rPr lang="pt-BR" sz="1400" baseline="0"/>
            <a:t>2)  Selecionar: Consultas - Beneficiários -UF, Região Metropolitana e Capital</a:t>
          </a:r>
          <a:endParaRPr lang="pt-BR" sz="140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pt-BR" sz="140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campo "linha", selecionar :" faixa etária- reajuste"</a:t>
          </a:r>
          <a:endParaRPr lang="pt-BR" sz="14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No  campo "coluna", selecionar: "competência"</a:t>
          </a: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No campo "conteúdo', selecionar: "assistência médica"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No campo "períodos disponíveis", selecionar : Mar/2021, Jun/2021, Set/2021, Dez/2021, Mar/2022, Jun/2022, Set/2022, Dez/2022</a:t>
          </a:r>
        </a:p>
        <a:p>
          <a:pPr fontAlgn="ctr">
            <a:lnSpc>
              <a:spcPts val="14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No campo "tipo de contratação" selecionar "individual ou familiar";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No campo "época de contratação" selecionar "Posterior à Lei 9.656/98";</a:t>
          </a:r>
        </a:p>
        <a:p>
          <a:pPr fontAlgn="ctr">
            <a:lnSpc>
              <a:spcPts val="1300"/>
            </a:lnSpc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Obs: Não marcar demais seleções do relatório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CÁLCULO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Apura-se a média de beneficiários em t0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Apura-se a média de beneficiários em t1 por faixas etárias;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Produtório dos beneficiários em t0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Produtório dos beneficiários em t1  pelas variações de preço por faixas etárias presentes no último Painel de Precificação </a:t>
          </a:r>
        </a:p>
        <a:p>
          <a:pPr marL="0" marR="0" lvl="0" indent="0" defTabSz="914400" eaLnBrk="1" fontAlgn="ctr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Realizar a divisão do produtório de t1 pelo produtório de t0.</a:t>
          </a:r>
          <a:endParaRPr lang="pt-B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0</xdr:colOff>
      <xdr:row>7</xdr:row>
      <xdr:rowOff>38100</xdr:rowOff>
    </xdr:from>
    <xdr:ext cx="127000" cy="12700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A527563-BE9E-E04F-9592-02AEE9A16A20}"/>
            </a:ext>
          </a:extLst>
        </xdr:cNvPr>
        <xdr:cNvSpPr>
          <a:spLocks noChangeAspect="1" noChangeArrowheads="1"/>
        </xdr:cNvSpPr>
      </xdr:nvSpPr>
      <xdr:spPr bwMode="auto">
        <a:xfrm>
          <a:off x="825500" y="1473200"/>
          <a:ext cx="1270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38100</xdr:colOff>
      <xdr:row>29</xdr:row>
      <xdr:rowOff>38100</xdr:rowOff>
    </xdr:from>
    <xdr:to>
      <xdr:col>3</xdr:col>
      <xdr:colOff>1181100</xdr:colOff>
      <xdr:row>44</xdr:row>
      <xdr:rowOff>175437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FC4B0B-D0F7-B6C8-DF14-FCC62D3F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5867400"/>
          <a:ext cx="4622800" cy="2994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plano%20contas%20fenasaude-%20receita%20-%20despesa%20463%20em%20diante%20marcia%20donelli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-2 versão"/>
      <sheetName val="DESPESA GRUPO 463"/>
    </sheetNames>
    <sheetDataSet>
      <sheetData sheetId="0"/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0DF79-F768-5B49-8267-A7506AEB9472}">
  <dimension ref="A2:L64"/>
  <sheetViews>
    <sheetView tabSelected="1" zoomScaleNormal="100" workbookViewId="0">
      <selection activeCell="B11" sqref="B11"/>
    </sheetView>
  </sheetViews>
  <sheetFormatPr baseColWidth="10" defaultColWidth="10.83203125" defaultRowHeight="15" x14ac:dyDescent="0.2"/>
  <cols>
    <col min="1" max="1" width="10.83203125" style="1"/>
    <col min="2" max="2" width="26.1640625" style="1" customWidth="1"/>
    <col min="3" max="3" width="19.5" style="1" customWidth="1"/>
    <col min="4" max="4" width="18.6640625" style="1" customWidth="1"/>
    <col min="5" max="6" width="15.6640625" style="1" customWidth="1"/>
    <col min="7" max="7" width="16.6640625" style="1" customWidth="1"/>
    <col min="8" max="8" width="17.83203125" style="1" customWidth="1"/>
    <col min="9" max="9" width="16.83203125" style="1" customWidth="1"/>
    <col min="10" max="10" width="16.6640625" style="1" bestFit="1" customWidth="1"/>
    <col min="11" max="11" width="17.83203125" style="1" customWidth="1"/>
    <col min="12" max="16384" width="10.83203125" style="1"/>
  </cols>
  <sheetData>
    <row r="2" spans="1:12" ht="19" x14ac:dyDescent="0.25">
      <c r="B2" s="2" t="s">
        <v>37</v>
      </c>
      <c r="C2" s="3"/>
      <c r="D2" s="3"/>
    </row>
    <row r="3" spans="1:12" x14ac:dyDescent="0.2">
      <c r="B3" s="4" t="s">
        <v>38</v>
      </c>
      <c r="C3" s="5"/>
      <c r="D3" s="5"/>
    </row>
    <row r="5" spans="1:12" ht="19" x14ac:dyDescent="0.25">
      <c r="B5" s="2" t="s">
        <v>0</v>
      </c>
    </row>
    <row r="6" spans="1:12" x14ac:dyDescent="0.2">
      <c r="B6" s="6" t="s">
        <v>1</v>
      </c>
    </row>
    <row r="7" spans="1:12" x14ac:dyDescent="0.2">
      <c r="B7" s="6" t="s">
        <v>2</v>
      </c>
    </row>
    <row r="8" spans="1:12" x14ac:dyDescent="0.2">
      <c r="B8" s="6" t="s">
        <v>3</v>
      </c>
    </row>
    <row r="9" spans="1:12" x14ac:dyDescent="0.2">
      <c r="B9" s="6" t="s">
        <v>31</v>
      </c>
    </row>
    <row r="10" spans="1:12" x14ac:dyDescent="0.2">
      <c r="B10" s="4" t="s">
        <v>44</v>
      </c>
    </row>
    <row r="11" spans="1:12" x14ac:dyDescent="0.2">
      <c r="B11" s="4" t="s">
        <v>36</v>
      </c>
    </row>
    <row r="13" spans="1:12" ht="16" x14ac:dyDescent="0.2">
      <c r="A13"/>
      <c r="B13" s="7" t="e" vm="1">
        <v>#VALUE!</v>
      </c>
      <c r="C13" s="8">
        <v>44621</v>
      </c>
      <c r="D13" s="8">
        <v>44713</v>
      </c>
      <c r="E13" s="8">
        <v>44805</v>
      </c>
      <c r="F13" s="8">
        <v>44896</v>
      </c>
      <c r="G13" s="8">
        <v>44986</v>
      </c>
      <c r="H13" s="8">
        <v>45078</v>
      </c>
      <c r="I13" s="8">
        <v>45170</v>
      </c>
      <c r="J13" s="8">
        <v>45261</v>
      </c>
      <c r="K13"/>
      <c r="L13"/>
    </row>
    <row r="14" spans="1:12" ht="16" x14ac:dyDescent="0.2">
      <c r="B14" s="9" t="s">
        <v>4</v>
      </c>
      <c r="C14" s="10">
        <v>2380379</v>
      </c>
      <c r="D14" s="10">
        <v>2449017</v>
      </c>
      <c r="E14" s="10">
        <v>2461409</v>
      </c>
      <c r="F14" s="10">
        <v>2457939</v>
      </c>
      <c r="G14" s="10">
        <v>2433418</v>
      </c>
      <c r="H14" s="10">
        <v>2436034</v>
      </c>
      <c r="I14" s="10">
        <v>2413055</v>
      </c>
      <c r="J14" s="10">
        <v>2395330</v>
      </c>
    </row>
    <row r="15" spans="1:12" ht="16" x14ac:dyDescent="0.2">
      <c r="B15" s="11" t="s">
        <v>5</v>
      </c>
      <c r="C15" s="12">
        <v>410964</v>
      </c>
      <c r="D15" s="12">
        <v>413460</v>
      </c>
      <c r="E15" s="12">
        <v>410640</v>
      </c>
      <c r="F15" s="12">
        <v>407743</v>
      </c>
      <c r="G15" s="12">
        <v>403457</v>
      </c>
      <c r="H15" s="12">
        <v>400289</v>
      </c>
      <c r="I15" s="12">
        <v>395189</v>
      </c>
      <c r="J15" s="12">
        <v>392176</v>
      </c>
    </row>
    <row r="16" spans="1:12" ht="16" x14ac:dyDescent="0.2">
      <c r="B16" s="11" t="s">
        <v>6</v>
      </c>
      <c r="C16" s="12">
        <v>464003</v>
      </c>
      <c r="D16" s="12">
        <v>465905</v>
      </c>
      <c r="E16" s="12">
        <v>461629</v>
      </c>
      <c r="F16" s="12">
        <v>456515</v>
      </c>
      <c r="G16" s="12">
        <v>451301</v>
      </c>
      <c r="H16" s="12">
        <v>445692</v>
      </c>
      <c r="I16" s="12">
        <v>527750</v>
      </c>
      <c r="J16" s="12">
        <v>435780</v>
      </c>
    </row>
    <row r="17" spans="1:12" ht="16" x14ac:dyDescent="0.2">
      <c r="B17" s="11" t="s">
        <v>7</v>
      </c>
      <c r="C17" s="12">
        <v>471624</v>
      </c>
      <c r="D17" s="12">
        <v>470149</v>
      </c>
      <c r="E17" s="12">
        <v>465222</v>
      </c>
      <c r="F17" s="12">
        <v>458261</v>
      </c>
      <c r="G17" s="12">
        <v>450500</v>
      </c>
      <c r="H17" s="12">
        <v>444119</v>
      </c>
      <c r="I17" s="12">
        <v>350244</v>
      </c>
      <c r="J17" s="12">
        <v>433609</v>
      </c>
    </row>
    <row r="18" spans="1:12" ht="16" x14ac:dyDescent="0.2">
      <c r="B18" s="11" t="s">
        <v>8</v>
      </c>
      <c r="C18" s="12">
        <v>491306</v>
      </c>
      <c r="D18" s="12">
        <v>491881</v>
      </c>
      <c r="E18" s="12">
        <v>487342</v>
      </c>
      <c r="F18" s="12">
        <v>482347</v>
      </c>
      <c r="G18" s="12">
        <v>477528</v>
      </c>
      <c r="H18" s="12">
        <v>472891</v>
      </c>
      <c r="I18" s="12">
        <v>467043</v>
      </c>
      <c r="J18" s="12">
        <v>463472</v>
      </c>
    </row>
    <row r="19" spans="1:12" ht="16" x14ac:dyDescent="0.2">
      <c r="B19" s="11" t="s">
        <v>9</v>
      </c>
      <c r="C19" s="12">
        <v>497208</v>
      </c>
      <c r="D19" s="12">
        <v>499524</v>
      </c>
      <c r="E19" s="12">
        <v>497658</v>
      </c>
      <c r="F19" s="12">
        <v>494126</v>
      </c>
      <c r="G19" s="12">
        <v>489091</v>
      </c>
      <c r="H19" s="12">
        <v>484828</v>
      </c>
      <c r="I19" s="12">
        <v>478924</v>
      </c>
      <c r="J19" s="12">
        <v>473997</v>
      </c>
    </row>
    <row r="20" spans="1:12" ht="16" x14ac:dyDescent="0.2">
      <c r="B20" s="11" t="s">
        <v>10</v>
      </c>
      <c r="C20" s="12">
        <v>405143</v>
      </c>
      <c r="D20" s="12">
        <v>409089</v>
      </c>
      <c r="E20" s="12">
        <v>410028</v>
      </c>
      <c r="F20" s="12">
        <v>411513</v>
      </c>
      <c r="G20" s="12">
        <v>412177</v>
      </c>
      <c r="H20" s="12">
        <v>412244</v>
      </c>
      <c r="I20" s="12">
        <v>412193</v>
      </c>
      <c r="J20" s="12">
        <v>412795</v>
      </c>
    </row>
    <row r="21" spans="1:12" ht="16" x14ac:dyDescent="0.2">
      <c r="B21" s="11" t="s">
        <v>11</v>
      </c>
      <c r="C21" s="12">
        <v>366018</v>
      </c>
      <c r="D21" s="12">
        <v>367012</v>
      </c>
      <c r="E21" s="12">
        <v>365836</v>
      </c>
      <c r="F21" s="12">
        <v>363761</v>
      </c>
      <c r="G21" s="12">
        <v>362455</v>
      </c>
      <c r="H21" s="12">
        <v>362620</v>
      </c>
      <c r="I21" s="12">
        <v>362859</v>
      </c>
      <c r="J21" s="12">
        <v>363728</v>
      </c>
    </row>
    <row r="22" spans="1:12" ht="16" x14ac:dyDescent="0.2">
      <c r="B22" s="11" t="s">
        <v>12</v>
      </c>
      <c r="C22" s="12">
        <v>394915</v>
      </c>
      <c r="D22" s="12">
        <v>393440</v>
      </c>
      <c r="E22" s="12">
        <v>390914</v>
      </c>
      <c r="F22" s="12">
        <v>387198</v>
      </c>
      <c r="G22" s="12">
        <v>383120</v>
      </c>
      <c r="H22" s="12">
        <v>380291</v>
      </c>
      <c r="I22" s="12">
        <v>378788</v>
      </c>
      <c r="J22" s="12">
        <v>376793</v>
      </c>
    </row>
    <row r="23" spans="1:12" ht="16" x14ac:dyDescent="0.2">
      <c r="B23" s="11" t="s">
        <v>13</v>
      </c>
      <c r="C23" s="13">
        <v>2101527</v>
      </c>
      <c r="D23" s="13">
        <v>2120911</v>
      </c>
      <c r="E23" s="13">
        <v>2136082</v>
      </c>
      <c r="F23" s="13">
        <v>2147670</v>
      </c>
      <c r="G23" s="13">
        <v>2163695</v>
      </c>
      <c r="H23" s="13">
        <v>2185466</v>
      </c>
      <c r="I23" s="13">
        <v>2211582</v>
      </c>
      <c r="J23" s="13">
        <v>2234994</v>
      </c>
    </row>
    <row r="24" spans="1:12" ht="16" x14ac:dyDescent="0.2">
      <c r="A24"/>
      <c r="B24" s="14" t="s">
        <v>14</v>
      </c>
      <c r="C24" s="15">
        <f>SUM(C14:C23)</f>
        <v>7983087</v>
      </c>
      <c r="D24" s="15">
        <f t="shared" ref="D24:J24" si="0">SUM(D14:D23)</f>
        <v>8080388</v>
      </c>
      <c r="E24" s="15">
        <f>SUM(E14:E23)</f>
        <v>8086760</v>
      </c>
      <c r="F24" s="15">
        <f t="shared" si="0"/>
        <v>8067073</v>
      </c>
      <c r="G24" s="15">
        <f t="shared" si="0"/>
        <v>8026742</v>
      </c>
      <c r="H24" s="15">
        <f t="shared" si="0"/>
        <v>8024474</v>
      </c>
      <c r="I24" s="15">
        <f t="shared" si="0"/>
        <v>7997627</v>
      </c>
      <c r="J24" s="15">
        <f t="shared" si="0"/>
        <v>7982674</v>
      </c>
      <c r="K24"/>
      <c r="L24"/>
    </row>
    <row r="25" spans="1:12" x14ac:dyDescent="0.2">
      <c r="B25" s="1" t="s">
        <v>15</v>
      </c>
    </row>
    <row r="26" spans="1:12" x14ac:dyDescent="0.2">
      <c r="B26" s="17" t="s">
        <v>39</v>
      </c>
    </row>
    <row r="27" spans="1:12" x14ac:dyDescent="0.2">
      <c r="B27" s="6"/>
    </row>
    <row r="28" spans="1:12" x14ac:dyDescent="0.2">
      <c r="D28" s="16"/>
      <c r="H28" s="16"/>
    </row>
    <row r="29" spans="1:12" ht="19" x14ac:dyDescent="0.25">
      <c r="B29" s="2" t="s">
        <v>16</v>
      </c>
    </row>
    <row r="46" spans="2:2" x14ac:dyDescent="0.2">
      <c r="B46" s="4" t="s">
        <v>43</v>
      </c>
    </row>
    <row r="47" spans="2:2" x14ac:dyDescent="0.2">
      <c r="B47" s="17"/>
    </row>
    <row r="50" spans="1:12" ht="19" x14ac:dyDescent="0.25">
      <c r="B50" s="2" t="s">
        <v>40</v>
      </c>
    </row>
    <row r="52" spans="1:12" ht="84" x14ac:dyDescent="0.2">
      <c r="B52" s="18" t="s">
        <v>17</v>
      </c>
      <c r="C52" s="18" t="s">
        <v>41</v>
      </c>
      <c r="D52" s="18" t="s">
        <v>42</v>
      </c>
      <c r="E52" s="18" t="s">
        <v>18</v>
      </c>
      <c r="F52" s="18" t="s">
        <v>19</v>
      </c>
      <c r="G52" s="18" t="s">
        <v>32</v>
      </c>
      <c r="H52" s="18" t="s">
        <v>33</v>
      </c>
      <c r="I52" s="18" t="s">
        <v>34</v>
      </c>
      <c r="J52" s="18" t="s">
        <v>35</v>
      </c>
    </row>
    <row r="53" spans="1:12" x14ac:dyDescent="0.2">
      <c r="B53" s="21" t="s">
        <v>20</v>
      </c>
      <c r="C53" s="22">
        <f>AVERAGE(C14:F14)</f>
        <v>2437186</v>
      </c>
      <c r="D53" s="22">
        <f t="shared" ref="D53:D62" si="1">AVERAGE(G14:J14)</f>
        <v>2419459.25</v>
      </c>
      <c r="E53" s="23">
        <v>0</v>
      </c>
      <c r="F53" s="24">
        <f>100</f>
        <v>100</v>
      </c>
      <c r="G53" s="37">
        <f t="shared" ref="G53:G62" si="2">C53*F53</f>
        <v>243718600</v>
      </c>
      <c r="H53" s="37">
        <f t="shared" ref="H53:H62" si="3">D53*F53</f>
        <v>241945925</v>
      </c>
      <c r="I53" s="40">
        <f>G63/C63</f>
        <v>271.81027213993201</v>
      </c>
      <c r="J53" s="40">
        <f>H63/D63</f>
        <v>275.85829363953269</v>
      </c>
    </row>
    <row r="54" spans="1:12" x14ac:dyDescent="0.2">
      <c r="B54" s="25" t="s">
        <v>21</v>
      </c>
      <c r="C54" s="26">
        <f>AVERAGE(C15:F15)</f>
        <v>410701.75</v>
      </c>
      <c r="D54" s="26">
        <f t="shared" si="1"/>
        <v>397777.75</v>
      </c>
      <c r="E54" s="27">
        <v>0.20200000000000001</v>
      </c>
      <c r="F54" s="28">
        <f t="shared" ref="F54:F62" si="4">F53*(1+E54)</f>
        <v>120.19999999999999</v>
      </c>
      <c r="G54" s="38">
        <f t="shared" si="2"/>
        <v>49366350.349999994</v>
      </c>
      <c r="H54" s="38">
        <f t="shared" si="3"/>
        <v>47812885.549999997</v>
      </c>
      <c r="I54" s="41"/>
      <c r="J54" s="41"/>
    </row>
    <row r="55" spans="1:12" x14ac:dyDescent="0.2">
      <c r="B55" s="25" t="s">
        <v>22</v>
      </c>
      <c r="C55" s="26">
        <f t="shared" ref="C55:C62" si="5">AVERAGE(C16:F16)</f>
        <v>462013</v>
      </c>
      <c r="D55" s="26">
        <f t="shared" si="1"/>
        <v>465130.75</v>
      </c>
      <c r="E55" s="27">
        <v>0.14699999999999999</v>
      </c>
      <c r="F55" s="28">
        <f t="shared" si="4"/>
        <v>137.86939999999998</v>
      </c>
      <c r="G55" s="38">
        <f t="shared" si="2"/>
        <v>63697455.102199994</v>
      </c>
      <c r="H55" s="38">
        <f t="shared" si="3"/>
        <v>64127297.424049996</v>
      </c>
      <c r="I55" s="41"/>
      <c r="J55" s="41"/>
    </row>
    <row r="56" spans="1:12" x14ac:dyDescent="0.2">
      <c r="B56" s="25" t="s">
        <v>23</v>
      </c>
      <c r="C56" s="26">
        <f t="shared" si="5"/>
        <v>466314</v>
      </c>
      <c r="D56" s="26">
        <f t="shared" si="1"/>
        <v>419618</v>
      </c>
      <c r="E56" s="27">
        <v>0.122</v>
      </c>
      <c r="F56" s="28">
        <f t="shared" si="4"/>
        <v>154.68946679999996</v>
      </c>
      <c r="G56" s="38">
        <f t="shared" si="2"/>
        <v>72133864.021375179</v>
      </c>
      <c r="H56" s="38">
        <f t="shared" si="3"/>
        <v>64910484.679682381</v>
      </c>
      <c r="I56" s="41"/>
      <c r="J56" s="41"/>
      <c r="L56" s="19"/>
    </row>
    <row r="57" spans="1:12" x14ac:dyDescent="0.2">
      <c r="B57" s="25" t="s">
        <v>24</v>
      </c>
      <c r="C57" s="26">
        <f t="shared" si="5"/>
        <v>488219</v>
      </c>
      <c r="D57" s="26">
        <f t="shared" si="1"/>
        <v>470233.5</v>
      </c>
      <c r="E57" s="27">
        <v>0.11</v>
      </c>
      <c r="F57" s="28">
        <f t="shared" si="4"/>
        <v>171.70530814799997</v>
      </c>
      <c r="G57" s="38">
        <f t="shared" si="2"/>
        <v>83829793.838708401</v>
      </c>
      <c r="H57" s="38">
        <f t="shared" si="3"/>
        <v>80741588.019012541</v>
      </c>
      <c r="I57" s="41"/>
      <c r="J57" s="41"/>
    </row>
    <row r="58" spans="1:12" x14ac:dyDescent="0.2">
      <c r="B58" s="25" t="s">
        <v>25</v>
      </c>
      <c r="C58" s="26">
        <f t="shared" si="5"/>
        <v>497129</v>
      </c>
      <c r="D58" s="26">
        <f t="shared" si="1"/>
        <v>481710</v>
      </c>
      <c r="E58" s="27">
        <v>0.156</v>
      </c>
      <c r="F58" s="28">
        <f t="shared" si="4"/>
        <v>198.49133621908794</v>
      </c>
      <c r="G58" s="38">
        <f t="shared" si="2"/>
        <v>98675799.483258963</v>
      </c>
      <c r="H58" s="38">
        <f t="shared" si="3"/>
        <v>95615261.57009685</v>
      </c>
      <c r="I58" s="41"/>
      <c r="J58" s="41"/>
    </row>
    <row r="59" spans="1:12" x14ac:dyDescent="0.2">
      <c r="B59" s="25" t="s">
        <v>26</v>
      </c>
      <c r="C59" s="26">
        <f t="shared" si="5"/>
        <v>408943.25</v>
      </c>
      <c r="D59" s="26">
        <f t="shared" si="1"/>
        <v>412352.25</v>
      </c>
      <c r="E59" s="27">
        <v>0.252</v>
      </c>
      <c r="F59" s="28">
        <f t="shared" si="4"/>
        <v>248.5111529462981</v>
      </c>
      <c r="G59" s="38">
        <f t="shared" si="2"/>
        <v>101626958.54710622</v>
      </c>
      <c r="H59" s="38">
        <f t="shared" si="3"/>
        <v>102474133.06750014</v>
      </c>
      <c r="I59" s="41"/>
      <c r="J59" s="41"/>
    </row>
    <row r="60" spans="1:12" x14ac:dyDescent="0.2">
      <c r="B60" s="25" t="s">
        <v>27</v>
      </c>
      <c r="C60" s="26">
        <f t="shared" si="5"/>
        <v>365656.75</v>
      </c>
      <c r="D60" s="26">
        <f t="shared" si="1"/>
        <v>362915.5</v>
      </c>
      <c r="E60" s="27">
        <v>0.27200000000000002</v>
      </c>
      <c r="F60" s="28">
        <f t="shared" si="4"/>
        <v>316.10618654769121</v>
      </c>
      <c r="G60" s="38">
        <f t="shared" si="2"/>
        <v>115586360.82792249</v>
      </c>
      <c r="H60" s="38">
        <f t="shared" si="3"/>
        <v>114719834.74404863</v>
      </c>
      <c r="I60" s="41"/>
      <c r="J60" s="41"/>
    </row>
    <row r="61" spans="1:12" x14ac:dyDescent="0.2">
      <c r="B61" s="25" t="s">
        <v>28</v>
      </c>
      <c r="C61" s="26">
        <f t="shared" si="5"/>
        <v>391616.75</v>
      </c>
      <c r="D61" s="26">
        <f t="shared" si="1"/>
        <v>379748</v>
      </c>
      <c r="E61" s="27">
        <v>0.28499999999999998</v>
      </c>
      <c r="F61" s="28">
        <f t="shared" si="4"/>
        <v>406.19644971378318</v>
      </c>
      <c r="G61" s="38">
        <f t="shared" si="2"/>
        <v>159073333.49845019</v>
      </c>
      <c r="H61" s="38">
        <f t="shared" si="3"/>
        <v>154252289.38590974</v>
      </c>
      <c r="I61" s="41"/>
      <c r="J61" s="41"/>
    </row>
    <row r="62" spans="1:12" x14ac:dyDescent="0.2">
      <c r="B62" s="29" t="s">
        <v>29</v>
      </c>
      <c r="C62" s="30">
        <f t="shared" si="5"/>
        <v>2126547.5</v>
      </c>
      <c r="D62" s="30">
        <f t="shared" si="1"/>
        <v>2198934.25</v>
      </c>
      <c r="E62" s="31">
        <v>0.39100000000000001</v>
      </c>
      <c r="F62" s="32">
        <f t="shared" si="4"/>
        <v>565.01926155187243</v>
      </c>
      <c r="G62" s="39">
        <f t="shared" si="2"/>
        <v>1201540298.1049805</v>
      </c>
      <c r="H62" s="39">
        <f t="shared" si="3"/>
        <v>1242440206.1361206</v>
      </c>
      <c r="I62" s="41"/>
      <c r="J62" s="41"/>
    </row>
    <row r="63" spans="1:12" x14ac:dyDescent="0.2">
      <c r="B63" s="20" t="s">
        <v>14</v>
      </c>
      <c r="C63" s="33">
        <f>SUM(C53:C62)</f>
        <v>8054327</v>
      </c>
      <c r="D63" s="33">
        <f>SUM(D53:D62)</f>
        <v>8007879.25</v>
      </c>
      <c r="E63" s="34">
        <f>(1+E54)*(1+E55)*(1+E56)*(1+E57)*(1+E58)*(1+E59)*(1+E60)*(1+E61)*(1+E62)-1</f>
        <v>4.6501926155187245</v>
      </c>
      <c r="F63" s="35"/>
      <c r="G63" s="36">
        <f>SUM(G53:G62)</f>
        <v>2189248813.7740021</v>
      </c>
      <c r="H63" s="36">
        <f>SUM(H53:H62)</f>
        <v>2209039905.5764208</v>
      </c>
      <c r="I63" s="42"/>
      <c r="J63" s="42"/>
    </row>
    <row r="64" spans="1:12" ht="19" x14ac:dyDescent="0.2">
      <c r="A64"/>
      <c r="B64" s="43" t="s">
        <v>30</v>
      </c>
      <c r="C64" s="44"/>
      <c r="D64" s="44"/>
      <c r="E64" s="44"/>
      <c r="F64" s="44"/>
      <c r="G64" s="44"/>
      <c r="H64" s="45"/>
      <c r="I64" s="46">
        <f>J53/I53-1</f>
        <v>1.4892820156247488E-2</v>
      </c>
      <c r="J64" s="47"/>
      <c r="K64"/>
      <c r="L64"/>
    </row>
  </sheetData>
  <sheetProtection algorithmName="SHA-512" hashValue="svovU9ra5vdgGY/GR6G48s+eBL1NE6W3nPeqALfdq/3cKuqOI5j/Vd6bRoitQiIPoDN/ms401PaS/6TLi6ZHfA==" saltValue="dO86MTGdkTC8vmnaT57bow==" spinCount="100000" sheet="1" objects="1" scenarios="1"/>
  <mergeCells count="4">
    <mergeCell ref="I53:I63"/>
    <mergeCell ref="J53:J63"/>
    <mergeCell ref="B64:H64"/>
    <mergeCell ref="I64:J6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14" ma:contentTypeDescription="Crie um novo documento." ma:contentTypeScope="" ma:versionID="9614243a3e658cfc6e56082eb7ac1b13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79df6dac8b1df50a9910cd3638fc9d72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99329-6a6e-4f72-bf81-0f3d874f23ac}" ma:internalName="TaxCatchAll" ma:showField="CatchAllData" ma:web="8ac2d71e-6491-468d-92be-b45cb838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BAE02-FFC1-4107-8D4E-187B24F399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B2AC0A-DD2E-4643-9113-779C80BAE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VFE_IRPI2024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Morestrello</dc:creator>
  <cp:keywords/>
  <dc:description/>
  <cp:lastModifiedBy>Heitor Franco Werneck</cp:lastModifiedBy>
  <cp:revision/>
  <dcterms:created xsi:type="dcterms:W3CDTF">2023-04-05T15:28:45Z</dcterms:created>
  <dcterms:modified xsi:type="dcterms:W3CDTF">2024-06-04T18:22:45Z</dcterms:modified>
  <cp:category/>
  <cp:contentStatus/>
</cp:coreProperties>
</file>