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ander.nazario\Desktop\"/>
    </mc:Choice>
  </mc:AlternateContent>
  <xr:revisionPtr revIDLastSave="0" documentId="13_ncr:1_{D0E69D1D-07C1-45B6-8FA3-58D88A2B583D}" xr6:coauthVersionLast="47" xr6:coauthVersionMax="47" xr10:uidLastSave="{00000000-0000-0000-0000-000000000000}"/>
  <bookViews>
    <workbookView xWindow="-27405" yWindow="345" windowWidth="21600" windowHeight="11385" tabRatio="945" xr2:uid="{00000000-000D-0000-FFFF-FFFF00000000}"/>
  </bookViews>
  <sheets>
    <sheet name="Tabela Sintética Final" sheetId="42" r:id="rId1"/>
    <sheet name="Motorista Executivo" sheetId="63" r:id="rId2"/>
    <sheet name="Custo Fixo Veículo" sheetId="77" r:id="rId3"/>
    <sheet name="Custo Variável Veículo" sheetId="78" r:id="rId4"/>
    <sheet name="Despesas Eventuais Veículos" sheetId="80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77" l="1"/>
  <c r="O95" i="63" l="1"/>
  <c r="O94" i="63"/>
  <c r="O93" i="63"/>
  <c r="O92" i="63"/>
  <c r="O91" i="63"/>
  <c r="O90" i="63"/>
  <c r="O96" i="63" s="1"/>
  <c r="O97" i="63" s="1"/>
  <c r="E3" i="42"/>
  <c r="D3" i="42"/>
  <c r="G8" i="80"/>
  <c r="G7" i="80"/>
  <c r="G6" i="80"/>
  <c r="E24" i="78"/>
  <c r="F9" i="78"/>
  <c r="F10" i="78" s="1"/>
  <c r="E33" i="77"/>
  <c r="E120" i="63"/>
  <c r="G3" i="42" s="1"/>
  <c r="G9" i="80" l="1"/>
  <c r="H23" i="42" s="1"/>
  <c r="J23" i="42" s="1"/>
  <c r="H6" i="42"/>
  <c r="J6" i="42" s="1"/>
  <c r="L6" i="42" s="1"/>
  <c r="C16" i="77"/>
  <c r="F15" i="77" s="1"/>
  <c r="C4" i="78"/>
  <c r="D14" i="78"/>
  <c r="F14" i="78" s="1"/>
  <c r="F26" i="78" s="1"/>
  <c r="C18" i="77"/>
  <c r="F17" i="77" s="1"/>
  <c r="C14" i="77"/>
  <c r="D14" i="77" s="1"/>
  <c r="E14" i="77" s="1"/>
  <c r="F13" i="77" s="1"/>
  <c r="D15" i="78" l="1"/>
  <c r="F19" i="77"/>
  <c r="F15" i="78" l="1"/>
  <c r="F27" i="78" s="1"/>
  <c r="D23" i="77"/>
  <c r="F23" i="77" s="1"/>
  <c r="F35" i="77" s="1"/>
  <c r="F16" i="78" l="1"/>
  <c r="F17" i="78" s="1"/>
  <c r="F19" i="78" s="1"/>
  <c r="D24" i="77"/>
  <c r="F20" i="78" l="1"/>
  <c r="F23" i="78"/>
  <c r="F18" i="78"/>
  <c r="F21" i="78"/>
  <c r="F22" i="78"/>
  <c r="F24" i="77"/>
  <c r="F36" i="77" s="1"/>
  <c r="F24" i="78" l="1"/>
  <c r="F28" i="78" s="1"/>
  <c r="F29" i="78" s="1"/>
  <c r="F31" i="78" s="1"/>
  <c r="H20" i="42" s="1"/>
  <c r="J20" i="42" s="1"/>
  <c r="F25" i="77"/>
  <c r="F26" i="77" s="1"/>
  <c r="H5" i="42" l="1"/>
  <c r="J5" i="42" s="1"/>
  <c r="L5" i="42" s="1"/>
  <c r="F31" i="77"/>
  <c r="F30" i="77"/>
  <c r="F27" i="77"/>
  <c r="F29" i="77"/>
  <c r="F28" i="77"/>
  <c r="F32" i="77"/>
  <c r="F33" i="77" l="1"/>
  <c r="F37" i="77" s="1"/>
  <c r="F38" i="77" s="1"/>
  <c r="F40" i="77" s="1"/>
  <c r="H17" i="42" s="1"/>
  <c r="J17" i="42" s="1"/>
  <c r="H4" i="42" l="1"/>
  <c r="J4" i="42" s="1"/>
  <c r="L4" i="42" s="1"/>
  <c r="I34" i="63"/>
  <c r="H35" i="63"/>
  <c r="I35" i="63" s="1"/>
  <c r="F88" i="63" l="1"/>
  <c r="E79" i="63"/>
  <c r="E70" i="63"/>
  <c r="E46" i="63"/>
  <c r="E36" i="63"/>
  <c r="F24" i="63"/>
  <c r="F29" i="63" s="1"/>
  <c r="F30" i="63" l="1"/>
  <c r="G24" i="63"/>
  <c r="F53" i="63"/>
  <c r="F60" i="63" s="1"/>
  <c r="F31" i="63"/>
  <c r="F112" i="63" s="1"/>
  <c r="F73" i="63" l="1"/>
  <c r="F35" i="63"/>
  <c r="G35" i="63" s="1"/>
  <c r="F66" i="63"/>
  <c r="F34" i="63"/>
  <c r="G34" i="63" s="1"/>
  <c r="G36" i="63" s="1"/>
  <c r="F69" i="63"/>
  <c r="F77" i="63"/>
  <c r="F64" i="63"/>
  <c r="F65" i="63" s="1"/>
  <c r="F68" i="63"/>
  <c r="F78" i="63"/>
  <c r="F67" i="63"/>
  <c r="F76" i="63"/>
  <c r="F75" i="63"/>
  <c r="F74" i="63"/>
  <c r="F79" i="63" l="1"/>
  <c r="F87" i="63" s="1"/>
  <c r="F89" i="63" s="1"/>
  <c r="F115" i="63" s="1"/>
  <c r="F36" i="63"/>
  <c r="F58" i="63" s="1"/>
  <c r="F70" i="63"/>
  <c r="F114" i="63" s="1"/>
  <c r="F45" i="63"/>
  <c r="F43" i="63"/>
  <c r="F42" i="63"/>
  <c r="F40" i="63"/>
  <c r="F39" i="63"/>
  <c r="F38" i="63"/>
  <c r="F41" i="63"/>
  <c r="F44" i="63"/>
  <c r="F46" i="63" l="1"/>
  <c r="F59" i="63" s="1"/>
  <c r="F61" i="63" s="1"/>
  <c r="F113" i="63" s="1"/>
  <c r="F96" i="63" l="1"/>
  <c r="F116" i="63" s="1"/>
  <c r="F117" i="63" s="1"/>
  <c r="F101" i="63" l="1"/>
  <c r="F102" i="63" s="1"/>
  <c r="F104" i="63" l="1"/>
  <c r="F106" i="63"/>
  <c r="F103" i="63" l="1"/>
  <c r="F107" i="63" s="1"/>
  <c r="F118" i="63" s="1"/>
  <c r="F119" i="63" s="1"/>
  <c r="F120" i="63" l="1"/>
  <c r="H14" i="42" s="1"/>
  <c r="H3" i="42"/>
  <c r="F105" i="63"/>
  <c r="J14" i="42" l="1"/>
  <c r="J25" i="42" s="1"/>
  <c r="H25" i="42"/>
  <c r="J3" i="42"/>
  <c r="L3" i="42" s="1"/>
  <c r="L7" i="42" s="1"/>
  <c r="J7" i="42" l="1"/>
  <c r="J8" i="42" l="1"/>
</calcChain>
</file>

<file path=xl/sharedStrings.xml><?xml version="1.0" encoding="utf-8"?>
<sst xmlns="http://schemas.openxmlformats.org/spreadsheetml/2006/main" count="396" uniqueCount="258">
  <si>
    <t>TABELA RESUMO</t>
  </si>
  <si>
    <t>GRUPO</t>
  </si>
  <si>
    <t>ITEM</t>
  </si>
  <si>
    <t>CATMAT / CATSERV</t>
  </si>
  <si>
    <t>UNIDADE</t>
  </si>
  <si>
    <t>QUANTIDADE POR POSTO</t>
  </si>
  <si>
    <t>VALOR UNITÁRIO MÁXIMO</t>
  </si>
  <si>
    <t>VALOR TOTAL DO POSTO/MÊS</t>
  </si>
  <si>
    <t>MESES</t>
  </si>
  <si>
    <t>VALOR ESTIMADO TOTAL</t>
  </si>
  <si>
    <t>POSTO</t>
  </si>
  <si>
    <t>CUSTO FIXO VEÍCULO</t>
  </si>
  <si>
    <t>MÊS</t>
  </si>
  <si>
    <t>CUSTO VARIÁVEL VEÍCULO</t>
  </si>
  <si>
    <t>KM</t>
  </si>
  <si>
    <t>DESPESAS EVENTUAIS</t>
  </si>
  <si>
    <t>Total</t>
  </si>
  <si>
    <t>Grupo</t>
  </si>
  <si>
    <t>DESCRIÇÃO</t>
  </si>
  <si>
    <t>CATMAT/CATSERV</t>
  </si>
  <si>
    <t>QUANTIDADE</t>
  </si>
  <si>
    <t>VALOR UNITÁRIO/MENSAL</t>
  </si>
  <si>
    <t>Valor total 30 meses</t>
  </si>
  <si>
    <t>MOTORISTA EXECUTIVO</t>
  </si>
  <si>
    <t>ALUGUEL DE VEÍCULO - CUSTOS FIXOS</t>
  </si>
  <si>
    <t>ALUGUEL DE VEÍCULO - CUSTOS VARIÁVEL</t>
  </si>
  <si>
    <t>TOTAL</t>
  </si>
  <si>
    <t>Estimativa de preço para posto de trabalho TR : Locação de veículo com motorista</t>
  </si>
  <si>
    <t xml:space="preserve">Nº do Processo: </t>
  </si>
  <si>
    <t>CONTRATAÇÃO DE SERVIÇO DE MANUTENÇÃO PREDIAL PARA ATENDER AO MINISTÉRIO DA JUSTIÇA</t>
  </si>
  <si>
    <t>A</t>
  </si>
  <si>
    <t>Data da apresentação da proposta:</t>
  </si>
  <si>
    <t>B</t>
  </si>
  <si>
    <t>Municipio/UF:</t>
  </si>
  <si>
    <t>Brasília-DF</t>
  </si>
  <si>
    <t>C</t>
  </si>
  <si>
    <t>Ano do Acordo, Convenção ou Dissídio Coletivo:</t>
  </si>
  <si>
    <t>-</t>
  </si>
  <si>
    <t>D</t>
  </si>
  <si>
    <t>Numero de meses de execução contratual:</t>
  </si>
  <si>
    <t>12 meses</t>
  </si>
  <si>
    <t>Identificação do Serviço</t>
  </si>
  <si>
    <t>Planilha</t>
  </si>
  <si>
    <t>Categoria Profissional</t>
  </si>
  <si>
    <t>Local dos Postos</t>
  </si>
  <si>
    <t>Jornada Semanal</t>
  </si>
  <si>
    <t>Unidade de Medida</t>
  </si>
  <si>
    <t>Quantidade prevista (total) a contratar (em função da Unidade de Medida)</t>
  </si>
  <si>
    <t>Brasília/DF</t>
  </si>
  <si>
    <t>44h</t>
  </si>
  <si>
    <t>Postos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</si>
  <si>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</si>
  <si>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</si>
  <si>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</si>
  <si>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</t>
  </si>
  <si>
    <t>7823-05</t>
  </si>
  <si>
    <t>Salário Normativo da Categoria profissional</t>
  </si>
  <si>
    <t>Categoria profissional</t>
  </si>
  <si>
    <t xml:space="preserve">Data base da categoria </t>
  </si>
  <si>
    <t>1º DE JANEIRO DE 2022</t>
  </si>
  <si>
    <t xml:space="preserve">MÓDULO 1 - COMPOSIÇÃO DA REMUNERAÇÃO                                                           </t>
  </si>
  <si>
    <t>Composição da Remuneração</t>
  </si>
  <si>
    <t>Valor (R$)</t>
  </si>
  <si>
    <t>Salário Base</t>
  </si>
  <si>
    <t>(Salário base + adicional de periculosidade e/ou insalubridade)/220</t>
  </si>
  <si>
    <t xml:space="preserve">Adicional de periculosidade </t>
  </si>
  <si>
    <t xml:space="preserve">Adicional de insalubridade </t>
  </si>
  <si>
    <t>Adicional noturno</t>
  </si>
  <si>
    <t>E</t>
  </si>
  <si>
    <t>Ad. De hora noturna reduzida</t>
  </si>
  <si>
    <t>F</t>
  </si>
  <si>
    <t>Ad. De hora extra no Feriado ou Domingo Trabalhado - (8horas)</t>
  </si>
  <si>
    <t>(valor da hora + 100% do valor da hora) * 8 horas</t>
  </si>
  <si>
    <t>G</t>
  </si>
  <si>
    <t>Outros ( especificar ) - hora extra (16)</t>
  </si>
  <si>
    <t>(valor da hora + 50% do valor da hora) * 16 horas</t>
  </si>
  <si>
    <t>Total da Remuneração</t>
  </si>
  <si>
    <t xml:space="preserve">MÓDULO 2 - ENCARGOS E BENEFÍCIOS ANUAIS, MENSAIS E DIÁRIOS                                     </t>
  </si>
  <si>
    <t>2.1</t>
  </si>
  <si>
    <t>Submódulo 2.1 - 13º Salário, Férias e Adicional de Férias</t>
  </si>
  <si>
    <t>13º ( decimo terceiro ) Salário</t>
  </si>
  <si>
    <t>Férias e Adicional de Férias</t>
  </si>
  <si>
    <t xml:space="preserve">Total </t>
  </si>
  <si>
    <t>2.2</t>
  </si>
  <si>
    <t>Submódulo 2.2 - GPS, FGTS e outras contribuiçoes</t>
  </si>
  <si>
    <t>%</t>
  </si>
  <si>
    <t>INSS</t>
  </si>
  <si>
    <t>Auxílio alimentação</t>
  </si>
  <si>
    <t>SESI OU SESC</t>
  </si>
  <si>
    <t>Valor passagem/transporte</t>
  </si>
  <si>
    <t>SENAI OU SENAC</t>
  </si>
  <si>
    <t>INCRA</t>
  </si>
  <si>
    <t>Salário Educação</t>
  </si>
  <si>
    <t>FGTS</t>
  </si>
  <si>
    <t xml:space="preserve">Seguro acidente  do trabalho (RAT x FAP) = </t>
  </si>
  <si>
    <t>H</t>
  </si>
  <si>
    <t>SEBRAE</t>
  </si>
  <si>
    <t>2.3</t>
  </si>
  <si>
    <t>Submódulo 2.3 - Benefícios mensais e diários</t>
  </si>
  <si>
    <t>Transporte</t>
  </si>
  <si>
    <t>Parágrafo único - O veículo disponibilizado pelo empregador ou o reembolso do custo pela utilização de transporte próprio do Engenheiro, como previsto no caput, não se caracteriza como salário utilidade e não integrará o salário do Engenheiro para quaisquer efeitos.</t>
  </si>
  <si>
    <t>Auxílio alimentação (Vales, cesta básica etc.)</t>
  </si>
  <si>
    <t>Assistência médica</t>
  </si>
  <si>
    <t>Auxíllio Odontológico</t>
  </si>
  <si>
    <t>Auxílio funeral</t>
  </si>
  <si>
    <t>Total de Insumos Diversos:</t>
  </si>
  <si>
    <t>Nota 1: O valor informado deverá ser o custo real do benefício ( descontado o valor eventualmente pago pelo empregado).</t>
  </si>
  <si>
    <t>Nota 2: Observar a previsão dos benefícios contidos em Acordos, Convenções e Dissídios Coletivos de Trabalho e atentar-se ao disposto no art. 6º da IN 05-2017.</t>
  </si>
  <si>
    <t>Quadro resumo do modulo 2</t>
  </si>
  <si>
    <t>Quadro resumo do Módulo 2 - Encargos e Benefícios anuais, Mensais e Diários</t>
  </si>
  <si>
    <t>13º Salário, Férias e Ad.Férias</t>
  </si>
  <si>
    <t>GPS,FGTS e outras contribuições</t>
  </si>
  <si>
    <t>Benefícios Mensais e Diários</t>
  </si>
  <si>
    <t xml:space="preserve">Módulo 3 - Provisão para Rescisão                                                                                               </t>
  </si>
  <si>
    <t>Provisão para Rescisão</t>
  </si>
  <si>
    <t>Aviso prévio indenizado</t>
  </si>
  <si>
    <t>Incidência do FGTS sobre aviso prévio indenizado</t>
  </si>
  <si>
    <t>Multa sobre FGTS e contribuições sociais sobre o aviso prévio indenizado</t>
  </si>
  <si>
    <t>Aviso prévio trabalhado</t>
  </si>
  <si>
    <t>Incidência dos encargos do submódulo 2.2 sobre o aviso prévio trabalhado</t>
  </si>
  <si>
    <t xml:space="preserve">Multa do FGTS e contribuição social sobre o aviso prévio Trabalhado </t>
  </si>
  <si>
    <t>Total:</t>
  </si>
  <si>
    <t xml:space="preserve">Módulo 4 - Custo de Reposição do Profissional Ausente                                                             </t>
  </si>
  <si>
    <t>4.1</t>
  </si>
  <si>
    <t>Submódulo 4.1 - Ausencias Legais</t>
  </si>
  <si>
    <t>Substituto na cobertura de Férias</t>
  </si>
  <si>
    <t xml:space="preserve">Substituto na cobertura das Ausências Legais 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</si>
  <si>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</si>
  <si>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</si>
  <si>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</si>
  <si>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</si>
  <si>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4.2</t>
  </si>
  <si>
    <t>Submódulo 4.2 - Intrajornada</t>
  </si>
  <si>
    <t>Intervalo para repouso ou alimentação</t>
  </si>
  <si>
    <t>Incidência dos encargos do submódulo 2.2 sobre a intrajornada</t>
  </si>
  <si>
    <t>Nota: Quando houver a necessidade de reposição de um empregado durante sua ausência nos casos de intervalo para repouso ou alimentação deve-se contemplar o Submódulo 4.2.</t>
  </si>
  <si>
    <t>Quadro resumo do modulo 4</t>
  </si>
  <si>
    <t>Quadro resumo do Módulo 4 - Custo de reposição do Profissional Ausente</t>
  </si>
  <si>
    <t>UNIFORMES</t>
  </si>
  <si>
    <t>Ausências legais</t>
  </si>
  <si>
    <t>Intrajornada</t>
  </si>
  <si>
    <t>ESPECIFICAÇÃO</t>
  </si>
  <si>
    <t>QTDE ANUAL</t>
  </si>
  <si>
    <t>PREÇO UNITÁRIO</t>
  </si>
  <si>
    <t>PREÇO TOTAL</t>
  </si>
  <si>
    <t xml:space="preserve">MÓDULO 5 - Insumos Diversos                                                                                                           </t>
  </si>
  <si>
    <t>Blazer Tradicional com ombreiras embutidas (com emblema da empresa) e calça social</t>
  </si>
  <si>
    <t>Insumos diversos</t>
  </si>
  <si>
    <t>Camisa Social de manga longa com um bolso e aobotamento frontal</t>
  </si>
  <si>
    <t>Uniformes</t>
  </si>
  <si>
    <t>Cinto Social</t>
  </si>
  <si>
    <t>EPI</t>
  </si>
  <si>
    <t>Calçado em couro, tipo social</t>
  </si>
  <si>
    <t>Equipamentos/Ferramentas</t>
  </si>
  <si>
    <t>Meia Social</t>
  </si>
  <si>
    <t>Gravata</t>
  </si>
  <si>
    <t>VALOR TOTAL ANUAL</t>
  </si>
  <si>
    <r>
      <t>Nota(1): Valores mensais por empregdo</t>
    </r>
    <r>
      <rPr>
        <sz val="10"/>
        <color indexed="8"/>
        <rFont val="Century Gothic"/>
        <family val="2"/>
      </rPr>
      <t>.</t>
    </r>
  </si>
  <si>
    <t>VALOR MENSAL POR EMPREGADO</t>
  </si>
  <si>
    <t xml:space="preserve">Módulo 6 - Custos Indiretos, Tributos e Lucro                                                                                 </t>
  </si>
  <si>
    <t>Custos Indiretos, Tributos e Lucro</t>
  </si>
  <si>
    <t>Custos Indiretos</t>
  </si>
  <si>
    <t>Lucro</t>
  </si>
  <si>
    <t>Tributos</t>
  </si>
  <si>
    <t>C.1 Tributos Federais</t>
  </si>
  <si>
    <t>PIS 0,65% + COFINS 3,00%</t>
  </si>
  <si>
    <t>C.2 Tributos Estaduais</t>
  </si>
  <si>
    <t>C.3 Tributos Municipais</t>
  </si>
  <si>
    <t>ISS: 5%</t>
  </si>
  <si>
    <t>Nota 1: Custos Indiretos, Tributos e Lucro por empregado</t>
  </si>
  <si>
    <t>Nota 2: O valor referente a tributos é obtido aplicando-se o percentual sobre o valor do faturamento</t>
  </si>
  <si>
    <t xml:space="preserve">QUADRO-RESUMO DO CUSTO POR EMPREGADO - (VALOR POR EMPREGADO)      </t>
  </si>
  <si>
    <t>Mão-de-Obra vinculada à execução contratual (valor por empregado)</t>
  </si>
  <si>
    <t>(R$)</t>
  </si>
  <si>
    <t>Módulo 1 - Composição da Remuneração</t>
  </si>
  <si>
    <t>Módulo 2 - Encargos e Benefícios Anuais, Mensais e Diários</t>
  </si>
  <si>
    <t>Módulo 3 - Provisão para Rescisão</t>
  </si>
  <si>
    <t>Módulo 4 -Custo de reposição do Profissional Ausente</t>
  </si>
  <si>
    <t>Módulo 5 -Insumos Diversos</t>
  </si>
  <si>
    <t>Subtotal (A + B + C + D+ E):</t>
  </si>
  <si>
    <t>Módulo 6 - Custos Indiretos, Tributos e Lucro</t>
  </si>
  <si>
    <t>Valor total por empregado</t>
  </si>
  <si>
    <t>Valor Total por empregado</t>
  </si>
  <si>
    <t>CUSTO FIXO DO VEÍCULO</t>
  </si>
  <si>
    <t xml:space="preserve">DESCRIÇÃO VEICULO (Marca, Modelo,Ano) </t>
  </si>
  <si>
    <t>Preço médio (Tabela FIPE - Janeiro/2023)</t>
  </si>
  <si>
    <t>Corolla ALTIS/A.Premiu. 2.0 Flex 16V Aut</t>
  </si>
  <si>
    <t>Civic Sedan LX 2.0 Flex 16V Aut. 4p - 2021</t>
  </si>
  <si>
    <t>VIRTUS Sense 1.6 Flex 16V 5p Aut.</t>
  </si>
  <si>
    <t>CRUZE LTZ 1.4 16V Turbo Flex 4p Aut.</t>
  </si>
  <si>
    <t>Preço médio dos veículos</t>
  </si>
  <si>
    <t>Item</t>
  </si>
  <si>
    <t>Descrição</t>
  </si>
  <si>
    <t>Valo Mensal (R$)</t>
  </si>
  <si>
    <t xml:space="preserve">Depreciação D = (P0 – P)/ n </t>
  </si>
  <si>
    <t xml:space="preserve">Valor Mercado Veículo 
</t>
  </si>
  <si>
    <t xml:space="preserve">Depreciação anual do veículo (10%a.a)
</t>
  </si>
  <si>
    <t>Valor depreciado em 30m</t>
  </si>
  <si>
    <t xml:space="preserve">Licenciamento e IPVA </t>
  </si>
  <si>
    <t>Valor Mercado Veículo 
1 ano de uso - 12 meses
(P0)</t>
  </si>
  <si>
    <t>Percentual IPVA e Licenciamento
(% anual)</t>
  </si>
  <si>
    <t>Periodicidade Licenciamento e IPVA
(12 meses)</t>
  </si>
  <si>
    <t>Seguro Automativo Geral</t>
  </si>
  <si>
    <t>Percentual Seguro
(% anual)</t>
  </si>
  <si>
    <t>Periodicidade Seguro
(12 meses)</t>
  </si>
  <si>
    <t>Subtotal custo fixo mensal do veículo</t>
  </si>
  <si>
    <t>INCIDÊNCIA MÓDULO 6: CUSTOS INDIRETOS, TRIBUTOS E LUCRO SOBRE CUSTO FIXO DO VEICULO</t>
  </si>
  <si>
    <t>Base de Cálculo</t>
  </si>
  <si>
    <t>Subtotal - Base de Cálculo de Tributos</t>
  </si>
  <si>
    <t>Subtotal - Base de Cálculo de Tributos (cálculo por dentro)</t>
  </si>
  <si>
    <t>C.1</t>
  </si>
  <si>
    <t xml:space="preserve">     C.1 Tributos federais (COFINS)</t>
  </si>
  <si>
    <t>C.2</t>
  </si>
  <si>
    <t xml:space="preserve">     C.2 Tributos Federais (PIS)</t>
  </si>
  <si>
    <t>C.3</t>
  </si>
  <si>
    <t xml:space="preserve">     C.3 INSS (Desoneração)</t>
  </si>
  <si>
    <t xml:space="preserve">     D.1 Tributos Estaduais (especificar)</t>
  </si>
  <si>
    <t>E.1</t>
  </si>
  <si>
    <t xml:space="preserve">     E.1 Tributos Municipais (ISS)</t>
  </si>
  <si>
    <t>E.2</t>
  </si>
  <si>
    <t xml:space="preserve">     E.2 Outros Tributos Municipais (especificar)</t>
  </si>
  <si>
    <t>Total dos Tributos</t>
  </si>
  <si>
    <t>MÓDULO 6: RESUMO</t>
  </si>
  <si>
    <t>6.A</t>
  </si>
  <si>
    <t>6.B</t>
  </si>
  <si>
    <t>6.F</t>
  </si>
  <si>
    <t>TOTAL DO MÓDULO 6</t>
  </si>
  <si>
    <t>TOTAL custo fixo mensal do veículo</t>
  </si>
  <si>
    <t>Custo variável estimado do veículo (km RODADO)</t>
  </si>
  <si>
    <t xml:space="preserve">DESCRIÇÃO VEICULO (Marca, Modelo) </t>
  </si>
  <si>
    <t>VALOR VEICULO 1 ANO (tabela FIPE)</t>
  </si>
  <si>
    <t>Combustíveis</t>
  </si>
  <si>
    <t>Tipo
 (Diesel/Gasolina/Alcool)</t>
  </si>
  <si>
    <t>Valor do Litro</t>
  </si>
  <si>
    <t>Consumo
 (km/litro)</t>
  </si>
  <si>
    <t>Valor por km</t>
  </si>
  <si>
    <t>Gasolina</t>
  </si>
  <si>
    <t>Subtotal Custo km Rodado</t>
  </si>
  <si>
    <t>INCIDENCIA MÓDULO 6: CUSTOS INDIRETOS, TRIBUTOS E LUCRO SOBRE KM RODADO</t>
  </si>
  <si>
    <t>Subtotal B - Base de Cálculo de Tributos por dentro ou racional</t>
  </si>
  <si>
    <t>CUSTO KM RODADO</t>
  </si>
  <si>
    <t>ESTIMATIVA DESPESAS EVENTUAIS VEICULOS</t>
  </si>
  <si>
    <t>* Os valores consignados nesse quadro não poderão sofrer alterações pelo proponente/contratado, uma vez que apenas servem de estimativa de consumo para fins de reserva orçamentária. Quando da Cobrança a empresa deverá considerar os valores efetivamente pagos</t>
  </si>
  <si>
    <t>RESSARCIMENTOS (MENSAL)</t>
  </si>
  <si>
    <t>OUTRAS DESPESAS EVENTUAIS DE VEÍCULOS *</t>
  </si>
  <si>
    <t>Despesas</t>
  </si>
  <si>
    <t>Valor Unitário Estimado</t>
  </si>
  <si>
    <t>Quantidade Mensal Estimada</t>
  </si>
  <si>
    <t>Valor Mensal Estimado</t>
  </si>
  <si>
    <t>1 - Pedágio (todos os veículos)</t>
  </si>
  <si>
    <t>2- Estacionamento (exceto o estacionamento habitual para guarda dos veículos)</t>
  </si>
  <si>
    <t>3 - Travessia fluvial/marítima por balsa ou similar (todos os veículos)</t>
  </si>
  <si>
    <t>VALOR TOTAL Estimado com Despesas Eventuais de Veiculos</t>
  </si>
  <si>
    <t>QUANTIDADE DE MESES</t>
  </si>
  <si>
    <t>30</t>
  </si>
  <si>
    <t xml:space="preserve">PLANILHA DE COMPOSIÇÃO DE CUSTOS E FORMAÇÃO DE PREÇOS </t>
  </si>
  <si>
    <t xml:space="preserve"> </t>
  </si>
  <si>
    <t>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</si>
</sst>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0.000%"/>
    <numFmt numFmtId="167" formatCode="&quot;R$&quot;\ #,##0.00"/>
    <numFmt numFmtId="168" formatCode="#,##0_ ;\-#,##0\ "/>
    <numFmt numFmtId="169" formatCode="&quot;R$&quot;#,##0.00"/>
    <numFmt numFmtId="170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name val="Century Gothic"/>
      <family val="2"/>
    </font>
    <font>
      <b/>
      <sz val="10"/>
      <color rgb="FF000000"/>
      <name val="Century Gothic"/>
      <family val="2"/>
    </font>
    <font>
      <sz val="10"/>
      <name val="Century Gothic"/>
      <family val="2"/>
    </font>
    <font>
      <sz val="8"/>
      <color theme="1"/>
      <name val="Century Gothic"/>
      <family val="2"/>
    </font>
    <font>
      <sz val="10"/>
      <color indexed="8"/>
      <name val="Century Gothic"/>
      <family val="2"/>
    </font>
    <font>
      <b/>
      <sz val="9"/>
      <name val="Century Gothic"/>
      <family val="2"/>
    </font>
    <font>
      <b/>
      <sz val="10"/>
      <color theme="0"/>
      <name val="Century Gothic"/>
      <family val="2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3C3C3C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2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370">
    <xf numFmtId="0" fontId="0" fillId="0" borderId="0" xfId="0"/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4" fontId="8" fillId="4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7" borderId="12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44" fontId="9" fillId="6" borderId="1" xfId="0" applyNumberFormat="1" applyFont="1" applyFill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44" fontId="9" fillId="7" borderId="13" xfId="0" applyNumberFormat="1" applyFont="1" applyFill="1" applyBorder="1" applyAlignment="1">
      <alignment horizontal="center" vertical="center" wrapText="1"/>
    </xf>
    <xf numFmtId="2" fontId="8" fillId="7" borderId="13" xfId="0" applyNumberFormat="1" applyFont="1" applyFill="1" applyBorder="1" applyAlignment="1">
      <alignment horizontal="center" vertical="center" wrapText="1"/>
    </xf>
    <xf numFmtId="10" fontId="12" fillId="8" borderId="1" xfId="0" applyNumberFormat="1" applyFont="1" applyFill="1" applyBorder="1" applyAlignment="1">
      <alignment horizontal="center" vertical="center" wrapText="1"/>
    </xf>
    <xf numFmtId="10" fontId="12" fillId="9" borderId="1" xfId="0" applyNumberFormat="1" applyFont="1" applyFill="1" applyBorder="1" applyAlignment="1">
      <alignment horizontal="center" vertical="center" wrapText="1"/>
    </xf>
    <xf numFmtId="44" fontId="9" fillId="7" borderId="12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6" fontId="12" fillId="8" borderId="1" xfId="0" applyNumberFormat="1" applyFont="1" applyFill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7" borderId="1" xfId="0" applyNumberFormat="1" applyFont="1" applyFill="1" applyBorder="1" applyAlignment="1">
      <alignment horizontal="center" vertical="center" wrapText="1"/>
    </xf>
    <xf numFmtId="44" fontId="12" fillId="10" borderId="1" xfId="0" applyNumberFormat="1" applyFont="1" applyFill="1" applyBorder="1" applyAlignment="1">
      <alignment horizontal="justify" vertical="center" wrapText="1"/>
    </xf>
    <xf numFmtId="44" fontId="9" fillId="7" borderId="1" xfId="0" applyNumberFormat="1" applyFont="1" applyFill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left" vertical="center"/>
    </xf>
    <xf numFmtId="0" fontId="10" fillId="10" borderId="6" xfId="0" applyFont="1" applyFill="1" applyBorder="1" applyAlignment="1">
      <alignment horizontal="center" vertical="center"/>
    </xf>
    <xf numFmtId="44" fontId="12" fillId="10" borderId="6" xfId="0" applyNumberFormat="1" applyFont="1" applyFill="1" applyBorder="1" applyAlignment="1">
      <alignment horizontal="left" vertical="center"/>
    </xf>
    <xf numFmtId="10" fontId="9" fillId="8" borderId="1" xfId="0" applyNumberFormat="1" applyFont="1" applyFill="1" applyBorder="1" applyAlignment="1">
      <alignment horizontal="center" vertical="center" wrapText="1"/>
    </xf>
    <xf numFmtId="44" fontId="9" fillId="0" borderId="1" xfId="0" applyNumberFormat="1" applyFont="1" applyBorder="1" applyAlignment="1">
      <alignment horizontal="justify" vertical="center" wrapText="1"/>
    </xf>
    <xf numFmtId="10" fontId="8" fillId="7" borderId="1" xfId="0" applyNumberFormat="1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6" fontId="9" fillId="8" borderId="1" xfId="0" applyNumberFormat="1" applyFont="1" applyFill="1" applyBorder="1" applyAlignment="1">
      <alignment horizontal="center" vertical="center" wrapText="1"/>
    </xf>
    <xf numFmtId="44" fontId="9" fillId="0" borderId="10" xfId="0" applyNumberFormat="1" applyFont="1" applyBorder="1" applyAlignment="1">
      <alignment horizontal="justify" vertical="center" wrapText="1"/>
    </xf>
    <xf numFmtId="44" fontId="9" fillId="7" borderId="10" xfId="0" applyNumberFormat="1" applyFont="1" applyFill="1" applyBorder="1" applyAlignment="1">
      <alignment horizontal="left" vertical="center" wrapText="1"/>
    </xf>
    <xf numFmtId="0" fontId="8" fillId="10" borderId="14" xfId="0" applyFont="1" applyFill="1" applyBorder="1" applyAlignment="1">
      <alignment horizontal="center"/>
    </xf>
    <xf numFmtId="0" fontId="8" fillId="10" borderId="15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/>
    </xf>
    <xf numFmtId="0" fontId="9" fillId="0" borderId="12" xfId="0" applyFont="1" applyBorder="1"/>
    <xf numFmtId="0" fontId="9" fillId="0" borderId="1" xfId="0" applyFont="1" applyBorder="1"/>
    <xf numFmtId="0" fontId="9" fillId="10" borderId="1" xfId="0" applyFont="1" applyFill="1" applyBorder="1"/>
    <xf numFmtId="0" fontId="8" fillId="10" borderId="9" xfId="0" applyFont="1" applyFill="1" applyBorder="1"/>
    <xf numFmtId="0" fontId="8" fillId="10" borderId="11" xfId="0" applyFont="1" applyFill="1" applyBorder="1"/>
    <xf numFmtId="0" fontId="8" fillId="10" borderId="10" xfId="0" applyFont="1" applyFill="1" applyBorder="1"/>
    <xf numFmtId="44" fontId="9" fillId="7" borderId="6" xfId="0" applyNumberFormat="1" applyFont="1" applyFill="1" applyBorder="1" applyAlignment="1">
      <alignment horizontal="left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11" xfId="0" applyNumberFormat="1" applyFont="1" applyBorder="1" applyAlignment="1">
      <alignment horizontal="center" vertical="center" wrapText="1"/>
    </xf>
    <xf numFmtId="44" fontId="9" fillId="7" borderId="12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4" fontId="0" fillId="0" borderId="0" xfId="0" applyNumberFormat="1"/>
    <xf numFmtId="0" fontId="10" fillId="0" borderId="1" xfId="0" applyFont="1" applyBorder="1" applyAlignment="1">
      <alignment horizontal="center" vertical="center"/>
    </xf>
    <xf numFmtId="10" fontId="10" fillId="10" borderId="1" xfId="13" applyNumberFormat="1" applyFont="1" applyFill="1" applyBorder="1" applyAlignment="1">
      <alignment horizontal="center" vertical="center"/>
    </xf>
    <xf numFmtId="44" fontId="9" fillId="7" borderId="1" xfId="0" applyNumberFormat="1" applyFont="1" applyFill="1" applyBorder="1" applyAlignment="1" applyProtection="1">
      <alignment horizontal="left" vertical="center" wrapText="1"/>
      <protection locked="0"/>
    </xf>
    <xf numFmtId="0" fontId="9" fillId="12" borderId="1" xfId="0" applyFont="1" applyFill="1" applyBorder="1" applyAlignment="1">
      <alignment horizontal="center" vertical="center" wrapText="1"/>
    </xf>
    <xf numFmtId="44" fontId="9" fillId="12" borderId="1" xfId="0" applyNumberFormat="1" applyFont="1" applyFill="1" applyBorder="1" applyAlignment="1">
      <alignment horizontal="justify" vertical="center" wrapText="1"/>
    </xf>
    <xf numFmtId="44" fontId="9" fillId="7" borderId="1" xfId="0" applyNumberFormat="1" applyFont="1" applyFill="1" applyBorder="1" applyAlignment="1">
      <alignment horizontal="left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44" fontId="0" fillId="0" borderId="46" xfId="0" applyNumberForma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7" borderId="9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8" fontId="8" fillId="6" borderId="1" xfId="1" applyNumberFormat="1" applyFont="1" applyFill="1" applyBorder="1" applyAlignment="1">
      <alignment wrapText="1"/>
    </xf>
    <xf numFmtId="44" fontId="8" fillId="6" borderId="1" xfId="0" applyNumberFormat="1" applyFont="1" applyFill="1" applyBorder="1" applyAlignment="1">
      <alignment horizontal="justify" vertical="center" wrapText="1"/>
    </xf>
    <xf numFmtId="167" fontId="0" fillId="0" borderId="1" xfId="0" applyNumberFormat="1" applyBorder="1" applyAlignment="1">
      <alignment horizontal="center" vertical="center" wrapText="1"/>
    </xf>
    <xf numFmtId="0" fontId="2" fillId="5" borderId="48" xfId="0" applyFont="1" applyFill="1" applyBorder="1" applyAlignment="1">
      <alignment horizontal="center" vertical="center" wrapText="1"/>
    </xf>
    <xf numFmtId="44" fontId="0" fillId="0" borderId="24" xfId="0" applyNumberFormat="1" applyBorder="1" applyAlignment="1">
      <alignment horizontal="center" vertical="center" wrapText="1"/>
    </xf>
    <xf numFmtId="44" fontId="2" fillId="5" borderId="24" xfId="0" applyNumberFormat="1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9" xfId="0" applyFill="1" applyBorder="1" applyAlignment="1">
      <alignment vertical="center" wrapText="1"/>
    </xf>
    <xf numFmtId="167" fontId="0" fillId="0" borderId="35" xfId="0" applyNumberForma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10" fontId="0" fillId="0" borderId="0" xfId="13" applyNumberFormat="1" applyFont="1"/>
    <xf numFmtId="0" fontId="0" fillId="0" borderId="1" xfId="0" applyBorder="1" applyAlignment="1">
      <alignment horizontal="center" vertical="center" wrapText="1"/>
    </xf>
    <xf numFmtId="10" fontId="17" fillId="8" borderId="0" xfId="13" applyNumberFormat="1" applyFont="1" applyFill="1" applyAlignment="1">
      <alignment horizontal="center"/>
    </xf>
    <xf numFmtId="165" fontId="0" fillId="0" borderId="0" xfId="1" applyFont="1"/>
    <xf numFmtId="44" fontId="2" fillId="0" borderId="0" xfId="0" applyNumberFormat="1" applyFont="1"/>
    <xf numFmtId="1" fontId="0" fillId="0" borderId="0" xfId="0" applyNumberFormat="1"/>
    <xf numFmtId="0" fontId="2" fillId="14" borderId="1" xfId="0" applyFont="1" applyFill="1" applyBorder="1" applyAlignment="1">
      <alignment horizontal="left" vertical="center"/>
    </xf>
    <xf numFmtId="0" fontId="2" fillId="14" borderId="1" xfId="0" applyFont="1" applyFill="1" applyBorder="1" applyAlignment="1">
      <alignment horizontal="center" vertical="center" wrapText="1"/>
    </xf>
    <xf numFmtId="44" fontId="0" fillId="0" borderId="0" xfId="2" applyFont="1"/>
    <xf numFmtId="9" fontId="0" fillId="0" borderId="0" xfId="13" applyFont="1"/>
    <xf numFmtId="0" fontId="0" fillId="2" borderId="1" xfId="0" applyFill="1" applyBorder="1" applyAlignment="1">
      <alignment horizontal="left" vertical="center"/>
    </xf>
    <xf numFmtId="169" fontId="0" fillId="2" borderId="1" xfId="0" applyNumberFormat="1" applyFill="1" applyBorder="1" applyAlignment="1">
      <alignment horizontal="center" vertical="center"/>
    </xf>
    <xf numFmtId="44" fontId="0" fillId="0" borderId="0" xfId="13" applyNumberFormat="1" applyFont="1"/>
    <xf numFmtId="0" fontId="2" fillId="2" borderId="1" xfId="0" applyFont="1" applyFill="1" applyBorder="1" applyAlignment="1">
      <alignment horizontal="left" vertical="center"/>
    </xf>
    <xf numFmtId="169" fontId="2" fillId="2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2" fillId="2" borderId="0" xfId="0" applyFont="1" applyFill="1" applyAlignment="1">
      <alignment horizontal="left" vertical="center"/>
    </xf>
    <xf numFmtId="164" fontId="21" fillId="0" borderId="0" xfId="0" applyNumberFormat="1" applyFont="1"/>
    <xf numFmtId="0" fontId="0" fillId="0" borderId="0" xfId="0" applyAlignment="1">
      <alignment horizontal="justify" vertical="center"/>
    </xf>
    <xf numFmtId="0" fontId="2" fillId="14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44" fontId="0" fillId="0" borderId="5" xfId="2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44" fontId="0" fillId="0" borderId="5" xfId="2" applyFont="1" applyBorder="1" applyAlignment="1">
      <alignment vertical="center"/>
    </xf>
    <xf numFmtId="9" fontId="0" fillId="0" borderId="5" xfId="13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0" xfId="0" applyAlignment="1">
      <alignment vertic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0" fontId="0" fillId="0" borderId="5" xfId="13" applyNumberFormat="1" applyFon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167" fontId="2" fillId="15" borderId="12" xfId="2" applyNumberFormat="1" applyFont="1" applyFill="1" applyBorder="1" applyAlignment="1">
      <alignment horizontal="right" vertical="center"/>
    </xf>
    <xf numFmtId="0" fontId="22" fillId="16" borderId="1" xfId="0" applyFont="1" applyFill="1" applyBorder="1" applyAlignment="1">
      <alignment vertical="center"/>
    </xf>
    <xf numFmtId="0" fontId="22" fillId="16" borderId="1" xfId="0" applyFont="1" applyFill="1" applyBorder="1" applyAlignment="1">
      <alignment horizontal="center" vertical="center"/>
    </xf>
    <xf numFmtId="0" fontId="22" fillId="16" borderId="9" xfId="0" applyFont="1" applyFill="1" applyBorder="1" applyAlignment="1">
      <alignment vertical="center"/>
    </xf>
    <xf numFmtId="0" fontId="22" fillId="16" borderId="11" xfId="0" applyFont="1" applyFill="1" applyBorder="1" applyAlignment="1">
      <alignment vertical="center"/>
    </xf>
    <xf numFmtId="44" fontId="22" fillId="16" borderId="1" xfId="2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0" fontId="4" fillId="9" borderId="6" xfId="13" applyNumberFormat="1" applyFont="1" applyFill="1" applyBorder="1" applyAlignment="1">
      <alignment horizontal="center" vertical="center"/>
    </xf>
    <xf numFmtId="44" fontId="4" fillId="0" borderId="6" xfId="2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 wrapText="1"/>
    </xf>
    <xf numFmtId="167" fontId="4" fillId="9" borderId="12" xfId="2" applyNumberFormat="1" applyFont="1" applyFill="1" applyBorder="1" applyAlignment="1">
      <alignment horizontal="center" vertical="center"/>
    </xf>
    <xf numFmtId="167" fontId="22" fillId="9" borderId="12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4" fillId="0" borderId="1" xfId="13" applyNumberFormat="1" applyFont="1" applyBorder="1" applyAlignment="1">
      <alignment horizontal="center" vertical="center"/>
    </xf>
    <xf numFmtId="44" fontId="4" fillId="0" borderId="1" xfId="2" applyFont="1" applyBorder="1" applyAlignment="1">
      <alignment vertical="center"/>
    </xf>
    <xf numFmtId="0" fontId="22" fillId="10" borderId="1" xfId="0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vertical="center"/>
    </xf>
    <xf numFmtId="10" fontId="22" fillId="10" borderId="1" xfId="13" applyNumberFormat="1" applyFont="1" applyFill="1" applyBorder="1" applyAlignment="1">
      <alignment horizontal="center" vertical="center"/>
    </xf>
    <xf numFmtId="44" fontId="22" fillId="10" borderId="1" xfId="2" applyFont="1" applyFill="1" applyBorder="1" applyAlignment="1">
      <alignment vertical="center"/>
    </xf>
    <xf numFmtId="167" fontId="0" fillId="0" borderId="0" xfId="0" applyNumberFormat="1"/>
    <xf numFmtId="0" fontId="22" fillId="9" borderId="9" xfId="0" applyFont="1" applyFill="1" applyBorder="1" applyAlignment="1">
      <alignment horizontal="center" vertical="center"/>
    </xf>
    <xf numFmtId="44" fontId="22" fillId="9" borderId="1" xfId="2" applyFont="1" applyFill="1" applyBorder="1" applyAlignment="1">
      <alignment horizontal="center" vertical="center"/>
    </xf>
    <xf numFmtId="167" fontId="2" fillId="15" borderId="25" xfId="2" applyNumberFormat="1" applyFont="1" applyFill="1" applyBorder="1" applyAlignment="1">
      <alignment horizontal="right" vertical="center"/>
    </xf>
    <xf numFmtId="0" fontId="2" fillId="14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4" fontId="0" fillId="0" borderId="1" xfId="2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44" fontId="4" fillId="0" borderId="1" xfId="0" applyNumberFormat="1" applyFont="1" applyBorder="1" applyAlignment="1">
      <alignment vertical="center"/>
    </xf>
    <xf numFmtId="10" fontId="4" fillId="9" borderId="1" xfId="13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vertical="center" wrapText="1"/>
    </xf>
    <xf numFmtId="44" fontId="4" fillId="9" borderId="1" xfId="2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44" fontId="18" fillId="14" borderId="20" xfId="0" applyNumberFormat="1" applyFont="1" applyFill="1" applyBorder="1"/>
    <xf numFmtId="44" fontId="18" fillId="14" borderId="16" xfId="0" applyNumberFormat="1" applyFont="1" applyFill="1" applyBorder="1"/>
    <xf numFmtId="44" fontId="0" fillId="0" borderId="1" xfId="0" applyNumberFormat="1" applyBorder="1" applyAlignment="1">
      <alignment horizontal="center" vertical="center"/>
    </xf>
    <xf numFmtId="0" fontId="0" fillId="0" borderId="0" xfId="0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44" fontId="5" fillId="0" borderId="1" xfId="2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4" fontId="0" fillId="0" borderId="1" xfId="2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" fontId="0" fillId="0" borderId="46" xfId="0" applyNumberFormat="1" applyBorder="1" applyAlignment="1">
      <alignment horizontal="center" vertical="center" wrapText="1"/>
    </xf>
    <xf numFmtId="167" fontId="0" fillId="3" borderId="10" xfId="0" applyNumberFormat="1" applyFill="1" applyBorder="1" applyAlignment="1">
      <alignment vertical="center" wrapText="1"/>
    </xf>
    <xf numFmtId="0" fontId="2" fillId="20" borderId="1" xfId="0" applyFont="1" applyFill="1" applyBorder="1" applyAlignment="1">
      <alignment horizontal="center" vertical="center"/>
    </xf>
    <xf numFmtId="0" fontId="2" fillId="2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0" fillId="0" borderId="9" xfId="2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44" fontId="2" fillId="14" borderId="10" xfId="0" applyNumberFormat="1" applyFont="1" applyFill="1" applyBorder="1" applyAlignment="1">
      <alignment horizontal="left" vertical="center"/>
    </xf>
    <xf numFmtId="44" fontId="6" fillId="0" borderId="3" xfId="2" applyFont="1" applyBorder="1" applyAlignment="1" applyProtection="1">
      <alignment horizontal="center" vertical="center" wrapText="1"/>
    </xf>
    <xf numFmtId="44" fontId="24" fillId="19" borderId="59" xfId="2" applyFont="1" applyFill="1" applyBorder="1" applyAlignment="1" applyProtection="1">
      <alignment horizontal="right" vertical="center" wrapText="1"/>
    </xf>
    <xf numFmtId="0" fontId="0" fillId="0" borderId="49" xfId="0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44" fontId="2" fillId="3" borderId="60" xfId="0" applyNumberFormat="1" applyFont="1" applyFill="1" applyBorder="1" applyAlignment="1">
      <alignment horizontal="center" vertical="center" wrapText="1"/>
    </xf>
    <xf numFmtId="8" fontId="2" fillId="3" borderId="62" xfId="0" applyNumberFormat="1" applyFont="1" applyFill="1" applyBorder="1" applyAlignment="1">
      <alignment horizontal="center" vertical="center" wrapText="1"/>
    </xf>
    <xf numFmtId="49" fontId="2" fillId="3" borderId="62" xfId="0" applyNumberFormat="1" applyFont="1" applyFill="1" applyBorder="1" applyAlignment="1">
      <alignment horizontal="center" vertical="center" wrapText="1"/>
    </xf>
    <xf numFmtId="44" fontId="0" fillId="0" borderId="63" xfId="0" applyNumberForma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" fillId="5" borderId="51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49" fontId="0" fillId="0" borderId="63" xfId="0" applyNumberFormat="1" applyBorder="1" applyAlignment="1">
      <alignment horizontal="center" vertical="center" wrapText="1"/>
    </xf>
    <xf numFmtId="49" fontId="0" fillId="0" borderId="61" xfId="0" applyNumberFormat="1" applyBorder="1" applyAlignment="1">
      <alignment horizontal="center" vertical="center" wrapText="1"/>
    </xf>
    <xf numFmtId="49" fontId="0" fillId="0" borderId="59" xfId="0" applyNumberForma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33" xfId="0" applyFont="1" applyBorder="1" applyAlignment="1">
      <alignment horizontal="left"/>
    </xf>
    <xf numFmtId="0" fontId="8" fillId="7" borderId="35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9" fillId="0" borderId="36" xfId="0" applyFont="1" applyBorder="1"/>
    <xf numFmtId="0" fontId="9" fillId="0" borderId="37" xfId="0" applyFont="1" applyBorder="1"/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7" borderId="34" xfId="0" applyFont="1" applyFill="1" applyBorder="1" applyAlignment="1">
      <alignment horizontal="left" vertical="center" wrapText="1"/>
    </xf>
    <xf numFmtId="0" fontId="8" fillId="7" borderId="33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12" fillId="0" borderId="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9" fillId="0" borderId="11" xfId="0" applyFont="1" applyBorder="1"/>
    <xf numFmtId="0" fontId="9" fillId="0" borderId="10" xfId="0" applyFont="1" applyBorder="1"/>
    <xf numFmtId="0" fontId="8" fillId="7" borderId="9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8" fillId="7" borderId="35" xfId="0" applyFont="1" applyFill="1" applyBorder="1" applyAlignment="1">
      <alignment horizontal="left" vertical="center" wrapText="1"/>
    </xf>
    <xf numFmtId="0" fontId="8" fillId="7" borderId="0" xfId="0" applyFont="1" applyFill="1" applyAlignment="1">
      <alignment horizontal="left" vertical="center" wrapText="1"/>
    </xf>
    <xf numFmtId="0" fontId="8" fillId="7" borderId="38" xfId="0" applyFont="1" applyFill="1" applyBorder="1" applyAlignment="1">
      <alignment horizontal="left" vertical="center" wrapText="1"/>
    </xf>
    <xf numFmtId="0" fontId="8" fillId="7" borderId="11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2" fillId="0" borderId="9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10" borderId="39" xfId="0" applyFont="1" applyFill="1" applyBorder="1" applyAlignment="1">
      <alignment horizontal="center"/>
    </xf>
    <xf numFmtId="0" fontId="8" fillId="10" borderId="40" xfId="0" applyFont="1" applyFill="1" applyBorder="1" applyAlignment="1">
      <alignment horizontal="center"/>
    </xf>
    <xf numFmtId="0" fontId="8" fillId="10" borderId="41" xfId="0" applyFont="1" applyFill="1" applyBorder="1" applyAlignment="1">
      <alignment horizontal="center"/>
    </xf>
    <xf numFmtId="0" fontId="8" fillId="7" borderId="42" xfId="0" applyFont="1" applyFill="1" applyBorder="1" applyAlignment="1">
      <alignment horizontal="left" vertical="center" wrapText="1"/>
    </xf>
    <xf numFmtId="0" fontId="8" fillId="7" borderId="30" xfId="0" applyFont="1" applyFill="1" applyBorder="1" applyAlignment="1">
      <alignment horizontal="left" vertical="center" wrapText="1"/>
    </xf>
    <xf numFmtId="0" fontId="8" fillId="7" borderId="43" xfId="0" applyFont="1" applyFill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 wrapText="1"/>
    </xf>
    <xf numFmtId="0" fontId="8" fillId="10" borderId="21" xfId="0" applyFont="1" applyFill="1" applyBorder="1" applyAlignment="1">
      <alignment horizontal="left"/>
    </xf>
    <xf numFmtId="0" fontId="8" fillId="10" borderId="20" xfId="0" applyFont="1" applyFill="1" applyBorder="1" applyAlignment="1">
      <alignment horizontal="left"/>
    </xf>
    <xf numFmtId="0" fontId="8" fillId="10" borderId="45" xfId="0" applyFont="1" applyFill="1" applyBorder="1" applyAlignment="1">
      <alignment horizontal="left"/>
    </xf>
    <xf numFmtId="0" fontId="9" fillId="0" borderId="42" xfId="0" applyFont="1" applyBorder="1" applyAlignment="1">
      <alignment horizontal="left"/>
    </xf>
    <xf numFmtId="0" fontId="9" fillId="0" borderId="30" xfId="0" applyFont="1" applyBorder="1" applyAlignment="1">
      <alignment horizontal="left"/>
    </xf>
    <xf numFmtId="0" fontId="9" fillId="0" borderId="43" xfId="0" applyFont="1" applyBorder="1" applyAlignment="1">
      <alignment horizontal="left"/>
    </xf>
    <xf numFmtId="0" fontId="8" fillId="7" borderId="39" xfId="0" applyFont="1" applyFill="1" applyBorder="1" applyAlignment="1">
      <alignment horizontal="center" vertical="center" wrapText="1"/>
    </xf>
    <xf numFmtId="0" fontId="8" fillId="7" borderId="40" xfId="0" applyFont="1" applyFill="1" applyBorder="1" applyAlignment="1">
      <alignment horizontal="center" vertical="center" wrapText="1"/>
    </xf>
    <xf numFmtId="0" fontId="8" fillId="7" borderId="41" xfId="0" applyFont="1" applyFill="1" applyBorder="1" applyAlignment="1">
      <alignment horizontal="center" vertical="center" wrapText="1"/>
    </xf>
    <xf numFmtId="0" fontId="8" fillId="7" borderId="44" xfId="0" applyFont="1" applyFill="1" applyBorder="1" applyAlignment="1">
      <alignment horizontal="left" vertical="center" wrapText="1"/>
    </xf>
    <xf numFmtId="0" fontId="8" fillId="7" borderId="10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8" fillId="7" borderId="12" xfId="0" applyFont="1" applyFill="1" applyBorder="1" applyAlignment="1">
      <alignment horizontal="left" vertical="center" wrapText="1"/>
    </xf>
    <xf numFmtId="0" fontId="13" fillId="0" borderId="36" xfId="0" applyFont="1" applyBorder="1" applyAlignment="1">
      <alignment horizontal="left" wrapText="1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8" fillId="10" borderId="9" xfId="0" applyFont="1" applyFill="1" applyBorder="1" applyAlignment="1">
      <alignment horizontal="left" vertical="center" wrapText="1"/>
    </xf>
    <xf numFmtId="0" fontId="8" fillId="10" borderId="11" xfId="0" applyFont="1" applyFill="1" applyBorder="1" applyAlignment="1">
      <alignment horizontal="left" vertical="center" wrapText="1"/>
    </xf>
    <xf numFmtId="0" fontId="8" fillId="10" borderId="10" xfId="0" applyFont="1" applyFill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/>
    </xf>
    <xf numFmtId="0" fontId="9" fillId="12" borderId="36" xfId="0" applyFont="1" applyFill="1" applyBorder="1" applyAlignment="1">
      <alignment horizontal="center" vertical="center" wrapText="1"/>
    </xf>
    <xf numFmtId="0" fontId="0" fillId="0" borderId="36" xfId="0" applyBorder="1"/>
    <xf numFmtId="0" fontId="18" fillId="20" borderId="1" xfId="0" applyFont="1" applyFill="1" applyBorder="1" applyAlignment="1">
      <alignment horizontal="center"/>
    </xf>
    <xf numFmtId="0" fontId="18" fillId="20" borderId="9" xfId="0" applyFont="1" applyFill="1" applyBorder="1" applyAlignment="1">
      <alignment horizontal="center"/>
    </xf>
    <xf numFmtId="0" fontId="18" fillId="20" borderId="11" xfId="0" applyFont="1" applyFill="1" applyBorder="1" applyAlignment="1">
      <alignment horizontal="center"/>
    </xf>
    <xf numFmtId="0" fontId="2" fillId="2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9" fillId="1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9" fillId="9" borderId="0" xfId="0" applyFont="1" applyFill="1" applyAlignment="1">
      <alignment horizontal="center"/>
    </xf>
    <xf numFmtId="0" fontId="2" fillId="14" borderId="53" xfId="0" applyFont="1" applyFill="1" applyBorder="1" applyAlignment="1">
      <alignment horizontal="center" vertical="top"/>
    </xf>
    <xf numFmtId="0" fontId="2" fillId="14" borderId="37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167" fontId="0" fillId="17" borderId="28" xfId="2" applyNumberFormat="1" applyFont="1" applyFill="1" applyBorder="1" applyAlignment="1" applyProtection="1">
      <alignment horizontal="center" vertical="center"/>
      <protection locked="0"/>
    </xf>
    <xf numFmtId="167" fontId="0" fillId="17" borderId="22" xfId="2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9" fillId="15" borderId="34" xfId="0" applyFont="1" applyFill="1" applyBorder="1" applyAlignment="1">
      <alignment horizontal="center"/>
    </xf>
    <xf numFmtId="0" fontId="19" fillId="15" borderId="33" xfId="0" applyFont="1" applyFill="1" applyBorder="1" applyAlignment="1">
      <alignment horizontal="center"/>
    </xf>
    <xf numFmtId="0" fontId="19" fillId="15" borderId="52" xfId="0" applyFont="1" applyFill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9" borderId="9" xfId="0" applyFont="1" applyFill="1" applyBorder="1" applyAlignment="1">
      <alignment horizontal="right" vertical="center"/>
    </xf>
    <xf numFmtId="0" fontId="4" fillId="9" borderId="11" xfId="0" applyFont="1" applyFill="1" applyBorder="1" applyAlignment="1">
      <alignment horizontal="right" vertical="center"/>
    </xf>
    <xf numFmtId="0" fontId="4" fillId="9" borderId="10" xfId="0" applyFont="1" applyFill="1" applyBorder="1" applyAlignment="1">
      <alignment horizontal="right" vertical="center"/>
    </xf>
    <xf numFmtId="0" fontId="22" fillId="16" borderId="9" xfId="0" applyFont="1" applyFill="1" applyBorder="1" applyAlignment="1">
      <alignment horizontal="center" vertical="center"/>
    </xf>
    <xf numFmtId="0" fontId="22" fillId="16" borderId="11" xfId="0" applyFont="1" applyFill="1" applyBorder="1" applyAlignment="1">
      <alignment horizontal="center" vertical="center"/>
    </xf>
    <xf numFmtId="0" fontId="22" fillId="16" borderId="10" xfId="0" applyFont="1" applyFill="1" applyBorder="1" applyAlignment="1">
      <alignment horizontal="center" vertical="center"/>
    </xf>
    <xf numFmtId="0" fontId="19" fillId="15" borderId="19" xfId="0" applyFont="1" applyFill="1" applyBorder="1" applyAlignment="1">
      <alignment horizontal="right" vertical="center"/>
    </xf>
    <xf numFmtId="0" fontId="19" fillId="15" borderId="20" xfId="0" applyFont="1" applyFill="1" applyBorder="1" applyAlignment="1">
      <alignment horizontal="right" vertical="center"/>
    </xf>
    <xf numFmtId="0" fontId="19" fillId="15" borderId="45" xfId="0" applyFont="1" applyFill="1" applyBorder="1" applyAlignment="1">
      <alignment horizontal="right" vertical="center"/>
    </xf>
    <xf numFmtId="0" fontId="22" fillId="9" borderId="9" xfId="0" applyFont="1" applyFill="1" applyBorder="1" applyAlignment="1">
      <alignment horizontal="left" vertical="center"/>
    </xf>
    <xf numFmtId="0" fontId="22" fillId="9" borderId="11" xfId="0" applyFont="1" applyFill="1" applyBorder="1" applyAlignment="1">
      <alignment horizontal="left" vertical="center"/>
    </xf>
    <xf numFmtId="0" fontId="22" fillId="9" borderId="10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8" fillId="13" borderId="34" xfId="0" applyFont="1" applyFill="1" applyBorder="1" applyAlignment="1">
      <alignment horizontal="center"/>
    </xf>
    <xf numFmtId="0" fontId="18" fillId="13" borderId="3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14" borderId="9" xfId="0" applyFont="1" applyFill="1" applyBorder="1" applyAlignment="1">
      <alignment horizontal="center" vertical="top"/>
    </xf>
    <xf numFmtId="0" fontId="2" fillId="14" borderId="11" xfId="0" applyFont="1" applyFill="1" applyBorder="1" applyAlignment="1">
      <alignment horizontal="center" vertical="top"/>
    </xf>
    <xf numFmtId="0" fontId="2" fillId="14" borderId="10" xfId="0" applyFont="1" applyFill="1" applyBorder="1" applyAlignment="1">
      <alignment horizontal="center" vertical="top"/>
    </xf>
    <xf numFmtId="0" fontId="22" fillId="9" borderId="9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/>
    </xf>
    <xf numFmtId="0" fontId="22" fillId="9" borderId="10" xfId="0" applyFont="1" applyFill="1" applyBorder="1" applyAlignment="1">
      <alignment horizontal="center" vertical="center"/>
    </xf>
    <xf numFmtId="0" fontId="18" fillId="14" borderId="19" xfId="0" applyFont="1" applyFill="1" applyBorder="1" applyAlignment="1">
      <alignment horizontal="center"/>
    </xf>
    <xf numFmtId="0" fontId="18" fillId="14" borderId="20" xfId="0" applyFont="1" applyFill="1" applyBorder="1" applyAlignment="1">
      <alignment horizontal="center"/>
    </xf>
    <xf numFmtId="0" fontId="0" fillId="14" borderId="9" xfId="0" applyFill="1" applyBorder="1" applyAlignment="1">
      <alignment horizontal="right" vertical="center"/>
    </xf>
    <xf numFmtId="0" fontId="0" fillId="14" borderId="11" xfId="0" applyFill="1" applyBorder="1" applyAlignment="1">
      <alignment horizontal="right" vertical="center"/>
    </xf>
    <xf numFmtId="0" fontId="0" fillId="14" borderId="10" xfId="0" applyFill="1" applyBorder="1" applyAlignment="1">
      <alignment horizontal="right" vertical="center"/>
    </xf>
    <xf numFmtId="0" fontId="6" fillId="13" borderId="0" xfId="0" applyFont="1" applyFill="1" applyAlignment="1" applyProtection="1">
      <alignment horizontal="center" vertical="center" wrapText="1"/>
      <protection locked="0"/>
    </xf>
    <xf numFmtId="0" fontId="23" fillId="4" borderId="54" xfId="0" applyFont="1" applyFill="1" applyBorder="1" applyAlignment="1" applyProtection="1">
      <alignment horizontal="center" vertical="center" wrapText="1"/>
      <protection locked="0"/>
    </xf>
    <xf numFmtId="0" fontId="23" fillId="4" borderId="0" xfId="0" applyFont="1" applyFill="1" applyAlignment="1" applyProtection="1">
      <alignment horizontal="center" vertical="center" wrapText="1"/>
      <protection locked="0"/>
    </xf>
    <xf numFmtId="0" fontId="6" fillId="18" borderId="55" xfId="0" applyFont="1" applyFill="1" applyBorder="1" applyAlignment="1" applyProtection="1">
      <alignment horizontal="center" vertical="center" textRotation="90" wrapText="1"/>
      <protection locked="0"/>
    </xf>
    <xf numFmtId="0" fontId="6" fillId="18" borderId="54" xfId="0" applyFont="1" applyFill="1" applyBorder="1" applyAlignment="1" applyProtection="1">
      <alignment horizontal="center" vertical="center" textRotation="90" wrapText="1"/>
      <protection locked="0"/>
    </xf>
    <xf numFmtId="0" fontId="6" fillId="18" borderId="56" xfId="0" applyFont="1" applyFill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24" fillId="19" borderId="57" xfId="0" applyFont="1" applyFill="1" applyBorder="1" applyAlignment="1" applyProtection="1">
      <alignment horizontal="center" vertical="center" wrapText="1"/>
      <protection locked="0"/>
    </xf>
    <xf numFmtId="0" fontId="24" fillId="19" borderId="40" xfId="0" applyFont="1" applyFill="1" applyBorder="1" applyAlignment="1" applyProtection="1">
      <alignment horizontal="center" vertical="center" wrapText="1"/>
      <protection locked="0"/>
    </xf>
    <xf numFmtId="0" fontId="24" fillId="19" borderId="58" xfId="0" applyFont="1" applyFill="1" applyBorder="1" applyAlignment="1" applyProtection="1">
      <alignment horizontal="center" vertical="center" wrapText="1"/>
      <protection locked="0"/>
    </xf>
  </cellXfs>
  <cellStyles count="22">
    <cellStyle name="Moeda" xfId="1" builtinId="4"/>
    <cellStyle name="Moeda 2" xfId="2" xr:uid="{00000000-0005-0000-0000-000001000000}"/>
    <cellStyle name="Moeda 2 2" xfId="15" xr:uid="{D5580912-E0A7-406E-A9D9-1BE761AF9E79}"/>
    <cellStyle name="Moeda 3" xfId="10" xr:uid="{00000000-0005-0000-0000-000002000000}"/>
    <cellStyle name="Normal" xfId="0" builtinId="0"/>
    <cellStyle name="Normal 15" xfId="7" xr:uid="{00000000-0005-0000-0000-000004000000}"/>
    <cellStyle name="Normal 16" xfId="8" xr:uid="{00000000-0005-0000-0000-000005000000}"/>
    <cellStyle name="Normal 17" xfId="9" xr:uid="{00000000-0005-0000-0000-000006000000}"/>
    <cellStyle name="Normal 18" xfId="6" xr:uid="{00000000-0005-0000-0000-000007000000}"/>
    <cellStyle name="Normal 19" xfId="3" xr:uid="{00000000-0005-0000-0000-000008000000}"/>
    <cellStyle name="Normal 2" xfId="21" xr:uid="{8A2475C4-16D7-46CF-85E7-ABDD5C61F7AC}"/>
    <cellStyle name="Normal 2 2" xfId="14" xr:uid="{830FD855-AD55-41BE-A132-6990BC122076}"/>
    <cellStyle name="Porcentagem" xfId="13" builtinId="5"/>
    <cellStyle name="Vírgula 2" xfId="5" xr:uid="{00000000-0005-0000-0000-00000D000000}"/>
    <cellStyle name="Vírgula 2 2" xfId="12" xr:uid="{00000000-0005-0000-0000-00000E000000}"/>
    <cellStyle name="Vírgula 2 2 2" xfId="19" xr:uid="{7BF6ED27-7188-4CCC-A97F-3B2186D7ECFC}"/>
    <cellStyle name="Vírgula 2 3" xfId="17" xr:uid="{EDB61FC6-63F1-41A7-AACE-93A06F3CE149}"/>
    <cellStyle name="Vírgula 3" xfId="4" xr:uid="{00000000-0005-0000-0000-00000F000000}"/>
    <cellStyle name="Vírgula 3 2" xfId="11" xr:uid="{00000000-0005-0000-0000-000010000000}"/>
    <cellStyle name="Vírgula 3 2 2" xfId="18" xr:uid="{D8F19BF4-E37E-4676-8F59-F88D89170F4D}"/>
    <cellStyle name="Vírgula 3 3" xfId="16" xr:uid="{48B608AA-C315-402B-83BC-31A2F45E018A}"/>
    <cellStyle name="Vírgula 4" xfId="20" xr:uid="{EC0915D4-90D7-4300-A41A-4B593EE03D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69A8-CBC1-4A1A-A669-3261AF0CAD50}">
  <dimension ref="B1:M58"/>
  <sheetViews>
    <sheetView tabSelected="1" topLeftCell="A11" zoomScaleNormal="100" workbookViewId="0">
      <selection activeCell="L18" sqref="L18"/>
    </sheetView>
  </sheetViews>
  <sheetFormatPr defaultRowHeight="15" x14ac:dyDescent="0.25"/>
  <cols>
    <col min="1" max="3" width="9.140625" style="1"/>
    <col min="4" max="4" width="27.140625" style="1" customWidth="1"/>
    <col min="5" max="5" width="18.5703125" style="1" customWidth="1"/>
    <col min="6" max="6" width="13.5703125" style="1" customWidth="1"/>
    <col min="7" max="7" width="13.140625" style="1" bestFit="1" customWidth="1"/>
    <col min="8" max="9" width="19" style="1" customWidth="1"/>
    <col min="10" max="10" width="17.140625" style="1" customWidth="1"/>
    <col min="11" max="11" width="9.140625" style="1"/>
    <col min="12" max="12" width="18.140625" style="1" customWidth="1"/>
    <col min="13" max="13" width="14.42578125" style="1" bestFit="1" customWidth="1"/>
    <col min="14" max="14" width="12.5703125" style="1" bestFit="1" customWidth="1"/>
    <col min="15" max="16384" width="9.140625" style="1"/>
  </cols>
  <sheetData>
    <row r="1" spans="2:13" ht="15" hidden="1" customHeight="1" x14ac:dyDescent="0.25">
      <c r="B1" s="192" t="s">
        <v>0</v>
      </c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2:13" ht="30" hidden="1" x14ac:dyDescent="0.25">
      <c r="B2" s="66" t="s">
        <v>1</v>
      </c>
      <c r="C2" s="66"/>
      <c r="D2" s="66" t="s">
        <v>2</v>
      </c>
      <c r="E2" s="66" t="s">
        <v>3</v>
      </c>
      <c r="F2" s="66" t="s">
        <v>4</v>
      </c>
      <c r="G2" s="66" t="s">
        <v>5</v>
      </c>
      <c r="H2" s="66" t="s">
        <v>6</v>
      </c>
      <c r="I2" s="66"/>
      <c r="J2" s="66" t="s">
        <v>7</v>
      </c>
      <c r="K2" s="81" t="s">
        <v>8</v>
      </c>
      <c r="L2" s="81" t="s">
        <v>9</v>
      </c>
    </row>
    <row r="3" spans="2:13" hidden="1" x14ac:dyDescent="0.25">
      <c r="B3" s="194">
        <v>1</v>
      </c>
      <c r="C3" s="179"/>
      <c r="D3" s="67" t="str">
        <f>'Motorista Executivo'!F20</f>
        <v>MOTORISTA EXECUTIVO</v>
      </c>
      <c r="E3" s="67" t="str">
        <f>'Motorista Executivo'!F18</f>
        <v>7823-05</v>
      </c>
      <c r="F3" s="67" t="s">
        <v>10</v>
      </c>
      <c r="G3" s="168">
        <f>'Motorista Executivo'!E120</f>
        <v>2</v>
      </c>
      <c r="H3" s="68">
        <f>'Motorista Executivo'!F119</f>
        <v>0</v>
      </c>
      <c r="I3" s="82"/>
      <c r="J3" s="82">
        <f>H3*G3</f>
        <v>0</v>
      </c>
      <c r="K3" s="92">
        <v>30</v>
      </c>
      <c r="L3" s="80">
        <f>K3*J3</f>
        <v>0</v>
      </c>
      <c r="M3" s="89"/>
    </row>
    <row r="4" spans="2:13" hidden="1" x14ac:dyDescent="0.25">
      <c r="B4" s="194"/>
      <c r="C4" s="179"/>
      <c r="D4" s="67" t="s">
        <v>11</v>
      </c>
      <c r="E4" s="67"/>
      <c r="F4" s="67" t="s">
        <v>12</v>
      </c>
      <c r="G4" s="67">
        <v>1</v>
      </c>
      <c r="H4" s="68">
        <f>'Custo Fixo Veículo'!F40</f>
        <v>0</v>
      </c>
      <c r="I4" s="82"/>
      <c r="J4" s="82">
        <f>G4*H4</f>
        <v>0</v>
      </c>
      <c r="K4" s="92">
        <v>30</v>
      </c>
      <c r="L4" s="80">
        <f>K4*J4</f>
        <v>0</v>
      </c>
      <c r="M4" s="90"/>
    </row>
    <row r="5" spans="2:13" hidden="1" x14ac:dyDescent="0.25">
      <c r="B5" s="194"/>
      <c r="C5" s="179"/>
      <c r="D5" s="67" t="s">
        <v>13</v>
      </c>
      <c r="E5" s="67"/>
      <c r="F5" s="67" t="s">
        <v>14</v>
      </c>
      <c r="G5" s="67">
        <v>2000</v>
      </c>
      <c r="H5" s="68">
        <f>'Custo Variável Veículo'!F31</f>
        <v>0</v>
      </c>
      <c r="I5" s="82"/>
      <c r="J5" s="82">
        <f>G5*H5</f>
        <v>0</v>
      </c>
      <c r="K5" s="92">
        <v>30</v>
      </c>
      <c r="L5" s="80">
        <f>K5*J5</f>
        <v>0</v>
      </c>
      <c r="M5" s="90"/>
    </row>
    <row r="6" spans="2:13" ht="15.75" hidden="1" customHeight="1" x14ac:dyDescent="0.25">
      <c r="B6" s="194"/>
      <c r="C6" s="179"/>
      <c r="D6" s="67" t="s">
        <v>15</v>
      </c>
      <c r="E6" s="67"/>
      <c r="F6" s="67" t="s">
        <v>4</v>
      </c>
      <c r="G6" s="67">
        <v>1</v>
      </c>
      <c r="H6" s="68">
        <f>'Despesas Eventuais Veículos'!G9</f>
        <v>0</v>
      </c>
      <c r="I6" s="82"/>
      <c r="J6" s="82">
        <f>G6*H6</f>
        <v>0</v>
      </c>
      <c r="K6" s="92">
        <v>30</v>
      </c>
      <c r="L6" s="80">
        <f>K6*J6</f>
        <v>0</v>
      </c>
      <c r="M6" s="90"/>
    </row>
    <row r="7" spans="2:13" hidden="1" x14ac:dyDescent="0.25">
      <c r="B7" s="192" t="s">
        <v>16</v>
      </c>
      <c r="C7" s="193"/>
      <c r="D7" s="195"/>
      <c r="E7" s="195"/>
      <c r="F7" s="84"/>
      <c r="G7" s="84"/>
      <c r="H7" s="85"/>
      <c r="I7" s="84"/>
      <c r="J7" s="83">
        <f>SUM(J3:J4)</f>
        <v>0</v>
      </c>
      <c r="K7" s="88"/>
      <c r="L7" s="169">
        <f>SUM(L3:L6)</f>
        <v>0</v>
      </c>
      <c r="M7" s="175"/>
    </row>
    <row r="8" spans="2:13" hidden="1" x14ac:dyDescent="0.25">
      <c r="J8" s="86">
        <f>SUM(J3:J6)</f>
        <v>0</v>
      </c>
    </row>
    <row r="9" spans="2:13" hidden="1" x14ac:dyDescent="0.25"/>
    <row r="10" spans="2:13" hidden="1" x14ac:dyDescent="0.25"/>
    <row r="12" spans="2:13" ht="15.75" thickBot="1" x14ac:dyDescent="0.3"/>
    <row r="13" spans="2:13" ht="30.75" thickBot="1" x14ac:dyDescent="0.3">
      <c r="B13" s="181" t="s">
        <v>17</v>
      </c>
      <c r="C13" s="180" t="s">
        <v>2</v>
      </c>
      <c r="D13" s="180" t="s">
        <v>18</v>
      </c>
      <c r="E13" s="180" t="s">
        <v>19</v>
      </c>
      <c r="F13" s="180" t="s">
        <v>4</v>
      </c>
      <c r="G13" s="180" t="s">
        <v>20</v>
      </c>
      <c r="H13" s="180" t="s">
        <v>21</v>
      </c>
      <c r="I13" s="180" t="s">
        <v>253</v>
      </c>
      <c r="J13" s="180" t="s">
        <v>22</v>
      </c>
    </row>
    <row r="14" spans="2:13" x14ac:dyDescent="0.25">
      <c r="B14" s="191">
        <v>1</v>
      </c>
      <c r="C14" s="191">
        <v>1</v>
      </c>
      <c r="D14" s="191" t="s">
        <v>23</v>
      </c>
      <c r="E14" s="191">
        <v>15008</v>
      </c>
      <c r="F14" s="191" t="s">
        <v>10</v>
      </c>
      <c r="G14" s="191">
        <v>1</v>
      </c>
      <c r="H14" s="185">
        <f>'Motorista Executivo'!F120</f>
        <v>0</v>
      </c>
      <c r="I14" s="196">
        <v>30</v>
      </c>
      <c r="J14" s="185">
        <f>H14*30</f>
        <v>0</v>
      </c>
    </row>
    <row r="15" spans="2:13" x14ac:dyDescent="0.25">
      <c r="B15" s="190"/>
      <c r="C15" s="190"/>
      <c r="D15" s="190"/>
      <c r="E15" s="190"/>
      <c r="F15" s="190"/>
      <c r="G15" s="190"/>
      <c r="H15" s="190"/>
      <c r="I15" s="197"/>
      <c r="J15" s="190"/>
    </row>
    <row r="16" spans="2:13" ht="15.75" thickBot="1" x14ac:dyDescent="0.3">
      <c r="B16" s="190"/>
      <c r="C16" s="186"/>
      <c r="D16" s="186"/>
      <c r="E16" s="186"/>
      <c r="F16" s="186"/>
      <c r="G16" s="186"/>
      <c r="H16" s="186"/>
      <c r="I16" s="198"/>
      <c r="J16" s="186"/>
    </row>
    <row r="17" spans="2:12" x14ac:dyDescent="0.25">
      <c r="B17" s="190"/>
      <c r="C17" s="191">
        <v>2</v>
      </c>
      <c r="D17" s="191" t="s">
        <v>24</v>
      </c>
      <c r="E17" s="191">
        <v>25089</v>
      </c>
      <c r="F17" s="191" t="s">
        <v>4</v>
      </c>
      <c r="G17" s="191">
        <v>1</v>
      </c>
      <c r="H17" s="185">
        <f>'Custo Fixo Veículo'!F40</f>
        <v>0</v>
      </c>
      <c r="I17" s="196" t="s">
        <v>254</v>
      </c>
      <c r="J17" s="185">
        <f>H17*30</f>
        <v>0</v>
      </c>
    </row>
    <row r="18" spans="2:12" x14ac:dyDescent="0.25">
      <c r="B18" s="190"/>
      <c r="C18" s="190"/>
      <c r="D18" s="190"/>
      <c r="E18" s="190"/>
      <c r="F18" s="190"/>
      <c r="G18" s="190"/>
      <c r="H18" s="190"/>
      <c r="I18" s="197"/>
      <c r="J18" s="190"/>
      <c r="L18" s="86" t="s">
        <v>256</v>
      </c>
    </row>
    <row r="19" spans="2:12" ht="15.75" thickBot="1" x14ac:dyDescent="0.3">
      <c r="B19" s="190"/>
      <c r="C19" s="186"/>
      <c r="D19" s="186"/>
      <c r="E19" s="186"/>
      <c r="F19" s="186"/>
      <c r="G19" s="186"/>
      <c r="H19" s="186"/>
      <c r="I19" s="198"/>
      <c r="J19" s="186"/>
      <c r="L19" s="86"/>
    </row>
    <row r="20" spans="2:12" x14ac:dyDescent="0.25">
      <c r="B20" s="190"/>
      <c r="C20" s="191">
        <v>3</v>
      </c>
      <c r="D20" s="191" t="s">
        <v>25</v>
      </c>
      <c r="E20" s="191">
        <v>15075</v>
      </c>
      <c r="F20" s="191" t="s">
        <v>14</v>
      </c>
      <c r="G20" s="191">
        <v>2000</v>
      </c>
      <c r="H20" s="185">
        <f>'Custo Variável Veículo'!F31*G20</f>
        <v>0</v>
      </c>
      <c r="I20" s="196" t="s">
        <v>254</v>
      </c>
      <c r="J20" s="185">
        <f>H20*30</f>
        <v>0</v>
      </c>
    </row>
    <row r="21" spans="2:12" x14ac:dyDescent="0.25">
      <c r="B21" s="190"/>
      <c r="C21" s="190"/>
      <c r="D21" s="190"/>
      <c r="E21" s="190"/>
      <c r="F21" s="190"/>
      <c r="G21" s="190"/>
      <c r="H21" s="190"/>
      <c r="I21" s="197"/>
      <c r="J21" s="190"/>
    </row>
    <row r="22" spans="2:12" ht="15.75" thickBot="1" x14ac:dyDescent="0.3">
      <c r="B22" s="190"/>
      <c r="C22" s="186"/>
      <c r="D22" s="186"/>
      <c r="E22" s="186"/>
      <c r="F22" s="186"/>
      <c r="G22" s="186"/>
      <c r="H22" s="186"/>
      <c r="I22" s="198"/>
      <c r="J22" s="186"/>
    </row>
    <row r="23" spans="2:12" x14ac:dyDescent="0.25">
      <c r="B23" s="190"/>
      <c r="C23" s="191">
        <v>4</v>
      </c>
      <c r="D23" s="191" t="s">
        <v>15</v>
      </c>
      <c r="E23" s="191">
        <v>15075</v>
      </c>
      <c r="F23" s="191" t="s">
        <v>4</v>
      </c>
      <c r="G23" s="191">
        <v>1</v>
      </c>
      <c r="H23" s="185">
        <f>'Despesas Eventuais Veículos'!G9</f>
        <v>0</v>
      </c>
      <c r="I23" s="196" t="s">
        <v>254</v>
      </c>
      <c r="J23" s="185">
        <f>H23*30</f>
        <v>0</v>
      </c>
    </row>
    <row r="24" spans="2:12" ht="15.75" thickBot="1" x14ac:dyDescent="0.3">
      <c r="B24" s="190"/>
      <c r="C24" s="186"/>
      <c r="D24" s="186"/>
      <c r="E24" s="186"/>
      <c r="F24" s="186"/>
      <c r="G24" s="186"/>
      <c r="H24" s="190"/>
      <c r="I24" s="198"/>
      <c r="J24" s="186"/>
    </row>
    <row r="25" spans="2:12" ht="15.75" thickBot="1" x14ac:dyDescent="0.3">
      <c r="B25" s="186"/>
      <c r="C25" s="187" t="s">
        <v>26</v>
      </c>
      <c r="D25" s="188"/>
      <c r="E25" s="188"/>
      <c r="F25" s="188"/>
      <c r="G25" s="189"/>
      <c r="H25" s="182">
        <f>SUM(H14:H24)</f>
        <v>0</v>
      </c>
      <c r="I25" s="184" t="s">
        <v>254</v>
      </c>
      <c r="J25" s="183">
        <f>SUM(J14:J24)</f>
        <v>0</v>
      </c>
    </row>
    <row r="58" ht="15" customHeight="1" x14ac:dyDescent="0.25"/>
  </sheetData>
  <mergeCells count="37">
    <mergeCell ref="F14:F16"/>
    <mergeCell ref="I14:I16"/>
    <mergeCell ref="I17:I19"/>
    <mergeCell ref="I20:I22"/>
    <mergeCell ref="I23:I24"/>
    <mergeCell ref="G20:G22"/>
    <mergeCell ref="G14:G16"/>
    <mergeCell ref="H23:H24"/>
    <mergeCell ref="B1:L1"/>
    <mergeCell ref="B3:B6"/>
    <mergeCell ref="B7:E7"/>
    <mergeCell ref="B14:B25"/>
    <mergeCell ref="C17:C19"/>
    <mergeCell ref="D17:D19"/>
    <mergeCell ref="E17:E19"/>
    <mergeCell ref="C14:C16"/>
    <mergeCell ref="D14:D16"/>
    <mergeCell ref="E14:E16"/>
    <mergeCell ref="D23:D24"/>
    <mergeCell ref="E23:E24"/>
    <mergeCell ref="G23:G24"/>
    <mergeCell ref="H14:H16"/>
    <mergeCell ref="J14:J16"/>
    <mergeCell ref="C23:C24"/>
    <mergeCell ref="J23:J24"/>
    <mergeCell ref="C25:G25"/>
    <mergeCell ref="H17:H19"/>
    <mergeCell ref="G17:G19"/>
    <mergeCell ref="J17:J19"/>
    <mergeCell ref="H20:H22"/>
    <mergeCell ref="F17:F19"/>
    <mergeCell ref="F20:F22"/>
    <mergeCell ref="F23:F24"/>
    <mergeCell ref="J20:J22"/>
    <mergeCell ref="C20:C22"/>
    <mergeCell ref="D20:D22"/>
    <mergeCell ref="E20:E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F32EB-9017-4372-B12D-7DE951B71E98}">
  <sheetPr>
    <tabColor theme="5" tint="0.79998168889431442"/>
  </sheetPr>
  <dimension ref="A1:P120"/>
  <sheetViews>
    <sheetView topLeftCell="A40" zoomScaleNormal="100" workbookViewId="0">
      <selection activeCell="H64" sqref="H64"/>
    </sheetView>
  </sheetViews>
  <sheetFormatPr defaultRowHeight="15" x14ac:dyDescent="0.25"/>
  <cols>
    <col min="2" max="2" width="26.28515625" customWidth="1"/>
    <col min="3" max="3" width="16.140625" bestFit="1" customWidth="1"/>
    <col min="5" max="5" width="25.7109375" bestFit="1" customWidth="1"/>
    <col min="6" max="6" width="26.85546875" customWidth="1"/>
    <col min="7" max="7" width="38" customWidth="1"/>
    <col min="14" max="14" width="13.42578125" customWidth="1"/>
    <col min="15" max="15" width="17" customWidth="1"/>
  </cols>
  <sheetData>
    <row r="1" spans="1:6" x14ac:dyDescent="0.25">
      <c r="A1" s="199" t="s">
        <v>255</v>
      </c>
      <c r="B1" s="200"/>
      <c r="C1" s="200"/>
      <c r="D1" s="200"/>
      <c r="E1" s="200"/>
      <c r="F1" s="200"/>
    </row>
    <row r="2" spans="1:6" x14ac:dyDescent="0.25">
      <c r="A2" s="199"/>
      <c r="B2" s="199"/>
      <c r="C2" s="199"/>
      <c r="D2" s="199"/>
      <c r="E2" s="199"/>
      <c r="F2" s="199"/>
    </row>
    <row r="3" spans="1:6" x14ac:dyDescent="0.25">
      <c r="A3" s="199" t="s">
        <v>27</v>
      </c>
      <c r="B3" s="199"/>
      <c r="C3" s="199"/>
      <c r="D3" s="199"/>
      <c r="E3" s="199"/>
      <c r="F3" s="199"/>
    </row>
    <row r="4" spans="1:6" x14ac:dyDescent="0.25">
      <c r="A4" s="199" t="s">
        <v>28</v>
      </c>
      <c r="B4" s="199"/>
      <c r="C4" s="199"/>
      <c r="D4" s="199"/>
      <c r="E4" s="199"/>
      <c r="F4" s="199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201"/>
      <c r="B6" s="201"/>
      <c r="C6" s="201"/>
      <c r="D6" s="201"/>
      <c r="E6" s="201"/>
      <c r="F6" s="201"/>
    </row>
    <row r="7" spans="1:6" x14ac:dyDescent="0.25">
      <c r="A7" s="202" t="s">
        <v>29</v>
      </c>
      <c r="B7" s="202"/>
      <c r="C7" s="202"/>
      <c r="D7" s="202"/>
      <c r="E7" s="202"/>
      <c r="F7" s="202"/>
    </row>
    <row r="8" spans="1:6" x14ac:dyDescent="0.25">
      <c r="A8" s="2" t="s">
        <v>30</v>
      </c>
      <c r="B8" s="212" t="s">
        <v>31</v>
      </c>
      <c r="C8" s="213"/>
      <c r="D8" s="213"/>
      <c r="E8" s="214"/>
      <c r="F8" s="3"/>
    </row>
    <row r="9" spans="1:6" x14ac:dyDescent="0.25">
      <c r="A9" s="2" t="s">
        <v>32</v>
      </c>
      <c r="B9" s="212" t="s">
        <v>33</v>
      </c>
      <c r="C9" s="213"/>
      <c r="D9" s="213"/>
      <c r="E9" s="214"/>
      <c r="F9" s="2" t="s">
        <v>34</v>
      </c>
    </row>
    <row r="10" spans="1:6" x14ac:dyDescent="0.25">
      <c r="A10" s="2" t="s">
        <v>35</v>
      </c>
      <c r="B10" s="212" t="s">
        <v>36</v>
      </c>
      <c r="C10" s="213"/>
      <c r="D10" s="213"/>
      <c r="E10" s="214"/>
      <c r="F10" s="2" t="s">
        <v>37</v>
      </c>
    </row>
    <row r="11" spans="1:6" x14ac:dyDescent="0.25">
      <c r="A11" s="2" t="s">
        <v>38</v>
      </c>
      <c r="B11" s="212" t="s">
        <v>39</v>
      </c>
      <c r="C11" s="213"/>
      <c r="D11" s="213"/>
      <c r="E11" s="214"/>
      <c r="F11" s="2" t="s">
        <v>40</v>
      </c>
    </row>
    <row r="12" spans="1:6" x14ac:dyDescent="0.25">
      <c r="A12" s="215" t="s">
        <v>41</v>
      </c>
      <c r="B12" s="215"/>
      <c r="C12" s="215"/>
      <c r="D12" s="215"/>
      <c r="E12" s="215"/>
      <c r="F12" s="215"/>
    </row>
    <row r="13" spans="1:6" ht="51" x14ac:dyDescent="0.25">
      <c r="A13" s="4" t="s">
        <v>42</v>
      </c>
      <c r="B13" s="5" t="s">
        <v>43</v>
      </c>
      <c r="C13" s="2" t="s">
        <v>44</v>
      </c>
      <c r="D13" s="74" t="s">
        <v>45</v>
      </c>
      <c r="E13" s="6" t="s">
        <v>46</v>
      </c>
      <c r="F13" s="7" t="s">
        <v>47</v>
      </c>
    </row>
    <row r="14" spans="1:6" x14ac:dyDescent="0.25">
      <c r="A14" s="4">
        <v>1</v>
      </c>
      <c r="B14" s="8" t="s">
        <v>23</v>
      </c>
      <c r="C14" s="9" t="s">
        <v>48</v>
      </c>
      <c r="D14" s="10" t="s">
        <v>49</v>
      </c>
      <c r="E14" s="11" t="s">
        <v>50</v>
      </c>
      <c r="F14" s="10">
        <v>1</v>
      </c>
    </row>
    <row r="15" spans="1:6" x14ac:dyDescent="0.25">
      <c r="A15" s="199" t="s">
        <v>51</v>
      </c>
      <c r="B15" s="199"/>
      <c r="C15" s="199"/>
      <c r="D15" s="199"/>
      <c r="E15" s="199"/>
      <c r="F15" s="199"/>
    </row>
    <row r="16" spans="1:6" x14ac:dyDescent="0.25">
      <c r="A16" s="12" t="s">
        <v>52</v>
      </c>
      <c r="B16" s="70"/>
      <c r="C16" s="70"/>
      <c r="D16" s="70"/>
      <c r="E16" s="70"/>
      <c r="F16" s="70"/>
    </row>
    <row r="17" spans="1:16" x14ac:dyDescent="0.25">
      <c r="A17" s="9">
        <v>1</v>
      </c>
      <c r="B17" s="203" t="s">
        <v>53</v>
      </c>
      <c r="C17" s="203"/>
      <c r="D17" s="203"/>
      <c r="E17" s="204"/>
      <c r="F17" s="13">
        <v>16</v>
      </c>
    </row>
    <row r="18" spans="1:16" x14ac:dyDescent="0.25">
      <c r="A18" s="9">
        <v>2</v>
      </c>
      <c r="B18" s="204" t="s">
        <v>54</v>
      </c>
      <c r="C18" s="205"/>
      <c r="D18" s="205"/>
      <c r="E18" s="205"/>
      <c r="F18" s="78" t="s">
        <v>55</v>
      </c>
    </row>
    <row r="19" spans="1:16" x14ac:dyDescent="0.25">
      <c r="A19" s="9">
        <v>3</v>
      </c>
      <c r="B19" s="206" t="s">
        <v>56</v>
      </c>
      <c r="C19" s="207"/>
      <c r="D19" s="207"/>
      <c r="E19" s="207"/>
      <c r="F19" s="79">
        <v>0</v>
      </c>
      <c r="P19">
        <v>1500</v>
      </c>
    </row>
    <row r="20" spans="1:16" x14ac:dyDescent="0.25">
      <c r="A20" s="9">
        <v>4</v>
      </c>
      <c r="B20" s="204" t="s">
        <v>57</v>
      </c>
      <c r="C20" s="205"/>
      <c r="D20" s="205"/>
      <c r="E20" s="205"/>
      <c r="F20" s="8" t="s">
        <v>23</v>
      </c>
    </row>
    <row r="21" spans="1:16" ht="15.75" thickBot="1" x14ac:dyDescent="0.3">
      <c r="A21" s="9">
        <v>5</v>
      </c>
      <c r="B21" s="204" t="s">
        <v>58</v>
      </c>
      <c r="C21" s="205"/>
      <c r="D21" s="205"/>
      <c r="E21" s="208"/>
      <c r="F21" s="10" t="s">
        <v>59</v>
      </c>
    </row>
    <row r="22" spans="1:16" ht="15.75" thickBot="1" x14ac:dyDescent="0.3">
      <c r="A22" s="209" t="s">
        <v>60</v>
      </c>
      <c r="B22" s="210"/>
      <c r="C22" s="210"/>
      <c r="D22" s="210"/>
      <c r="E22" s="210"/>
      <c r="F22" s="211"/>
    </row>
    <row r="23" spans="1:16" x14ac:dyDescent="0.25">
      <c r="A23" s="14">
        <v>1</v>
      </c>
      <c r="B23" s="223" t="s">
        <v>61</v>
      </c>
      <c r="C23" s="224"/>
      <c r="D23" s="224"/>
      <c r="E23" s="224"/>
      <c r="F23" s="15" t="s">
        <v>62</v>
      </c>
    </row>
    <row r="24" spans="1:16" x14ac:dyDescent="0.25">
      <c r="A24" s="9" t="s">
        <v>30</v>
      </c>
      <c r="B24" s="204" t="s">
        <v>63</v>
      </c>
      <c r="C24" s="205"/>
      <c r="D24" s="205"/>
      <c r="E24" s="205"/>
      <c r="F24" s="16">
        <f>F19</f>
        <v>0</v>
      </c>
      <c r="G24" s="59">
        <f>(F24+F25)/220</f>
        <v>0</v>
      </c>
      <c r="H24" t="s">
        <v>64</v>
      </c>
    </row>
    <row r="25" spans="1:16" x14ac:dyDescent="0.25">
      <c r="A25" s="9" t="s">
        <v>32</v>
      </c>
      <c r="B25" s="204" t="s">
        <v>65</v>
      </c>
      <c r="C25" s="205"/>
      <c r="D25" s="205"/>
      <c r="E25" s="205"/>
      <c r="F25" s="16">
        <v>0</v>
      </c>
    </row>
    <row r="26" spans="1:16" x14ac:dyDescent="0.25">
      <c r="A26" s="9" t="s">
        <v>35</v>
      </c>
      <c r="B26" s="204" t="s">
        <v>66</v>
      </c>
      <c r="C26" s="205"/>
      <c r="D26" s="205"/>
      <c r="E26" s="205"/>
      <c r="F26" s="16">
        <v>0</v>
      </c>
    </row>
    <row r="27" spans="1:16" x14ac:dyDescent="0.25">
      <c r="A27" s="9" t="s">
        <v>38</v>
      </c>
      <c r="B27" s="204" t="s">
        <v>67</v>
      </c>
      <c r="C27" s="205"/>
      <c r="D27" s="205"/>
      <c r="E27" s="205"/>
      <c r="F27" s="16">
        <v>0</v>
      </c>
    </row>
    <row r="28" spans="1:16" x14ac:dyDescent="0.25">
      <c r="A28" s="9" t="s">
        <v>68</v>
      </c>
      <c r="B28" s="204" t="s">
        <v>69</v>
      </c>
      <c r="C28" s="205"/>
      <c r="D28" s="205"/>
      <c r="E28" s="205"/>
      <c r="F28" s="16">
        <v>0</v>
      </c>
    </row>
    <row r="29" spans="1:16" x14ac:dyDescent="0.25">
      <c r="A29" s="9" t="s">
        <v>70</v>
      </c>
      <c r="B29" s="204" t="s">
        <v>71</v>
      </c>
      <c r="C29" s="205"/>
      <c r="D29" s="205"/>
      <c r="E29" s="205"/>
      <c r="F29" s="16">
        <f>(((F24+F25)/220)*(1)+((F24+F25)/220))*8</f>
        <v>0</v>
      </c>
      <c r="H29" t="s">
        <v>72</v>
      </c>
    </row>
    <row r="30" spans="1:16" x14ac:dyDescent="0.25">
      <c r="A30" s="17" t="s">
        <v>73</v>
      </c>
      <c r="B30" s="204" t="s">
        <v>74</v>
      </c>
      <c r="C30" s="205"/>
      <c r="D30" s="205"/>
      <c r="E30" s="205"/>
      <c r="F30" s="16">
        <f>(((F24+F25)/220)*(0.5)+((F24+F25)/220))*16</f>
        <v>0</v>
      </c>
      <c r="G30" s="59"/>
      <c r="H30" t="s">
        <v>75</v>
      </c>
    </row>
    <row r="31" spans="1:16" ht="15.75" thickBot="1" x14ac:dyDescent="0.3">
      <c r="A31" s="216" t="s">
        <v>76</v>
      </c>
      <c r="B31" s="217"/>
      <c r="C31" s="218"/>
      <c r="D31" s="218"/>
      <c r="E31" s="219"/>
      <c r="F31" s="18">
        <f>SUM(F24:F30)</f>
        <v>0</v>
      </c>
      <c r="G31">
        <v>1500</v>
      </c>
    </row>
    <row r="32" spans="1:16" ht="15.75" thickBot="1" x14ac:dyDescent="0.3">
      <c r="A32" s="220" t="s">
        <v>77</v>
      </c>
      <c r="B32" s="221"/>
      <c r="C32" s="221"/>
      <c r="D32" s="221"/>
      <c r="E32" s="221"/>
      <c r="F32" s="222"/>
    </row>
    <row r="33" spans="1:9" x14ac:dyDescent="0.25">
      <c r="A33" s="19" t="s">
        <v>78</v>
      </c>
      <c r="B33" s="223" t="s">
        <v>79</v>
      </c>
      <c r="C33" s="224"/>
      <c r="D33" s="224"/>
      <c r="E33" s="224"/>
      <c r="F33" s="15" t="s">
        <v>62</v>
      </c>
    </row>
    <row r="34" spans="1:9" x14ac:dyDescent="0.25">
      <c r="A34" s="9" t="s">
        <v>30</v>
      </c>
      <c r="B34" s="225" t="s">
        <v>80</v>
      </c>
      <c r="C34" s="226"/>
      <c r="D34" s="227"/>
      <c r="E34" s="20">
        <v>8.3299999999999999E-2</v>
      </c>
      <c r="F34" s="16">
        <f>E34*F31</f>
        <v>0</v>
      </c>
      <c r="G34" s="91" t="e">
        <f>F34/F31</f>
        <v>#DIV/0!</v>
      </c>
      <c r="H34">
        <v>125</v>
      </c>
      <c r="I34">
        <f>H34/G31</f>
        <v>8.3333333333333329E-2</v>
      </c>
    </row>
    <row r="35" spans="1:9" x14ac:dyDescent="0.25">
      <c r="A35" s="9" t="s">
        <v>32</v>
      </c>
      <c r="B35" s="225" t="s">
        <v>81</v>
      </c>
      <c r="C35" s="226"/>
      <c r="D35" s="227"/>
      <c r="E35" s="93">
        <v>0.121</v>
      </c>
      <c r="F35" s="16">
        <f>E35*F31</f>
        <v>0</v>
      </c>
      <c r="G35" s="91" t="e">
        <f>F35/F31</f>
        <v>#DIV/0!</v>
      </c>
      <c r="H35">
        <f>125+41.67</f>
        <v>166.67000000000002</v>
      </c>
      <c r="I35">
        <f>H35/G31</f>
        <v>0.11111333333333334</v>
      </c>
    </row>
    <row r="36" spans="1:9" x14ac:dyDescent="0.25">
      <c r="A36" s="237" t="s">
        <v>82</v>
      </c>
      <c r="B36" s="238"/>
      <c r="C36" s="238"/>
      <c r="D36" s="239"/>
      <c r="E36" s="21">
        <f>SUM(E34:E35)</f>
        <v>0.20429999999999998</v>
      </c>
      <c r="F36" s="22">
        <f>SUM(F34:F35)</f>
        <v>0</v>
      </c>
      <c r="G36" s="91" t="e">
        <f>G34/3</f>
        <v>#DIV/0!</v>
      </c>
      <c r="I36" s="91">
        <v>0.111113</v>
      </c>
    </row>
    <row r="37" spans="1:9" x14ac:dyDescent="0.25">
      <c r="A37" s="23" t="s">
        <v>83</v>
      </c>
      <c r="B37" s="240" t="s">
        <v>84</v>
      </c>
      <c r="C37" s="241"/>
      <c r="D37" s="242"/>
      <c r="E37" s="23" t="s">
        <v>85</v>
      </c>
      <c r="F37" s="24" t="s">
        <v>62</v>
      </c>
      <c r="G37" s="59"/>
    </row>
    <row r="38" spans="1:9" x14ac:dyDescent="0.25">
      <c r="A38" s="25" t="s">
        <v>30</v>
      </c>
      <c r="B38" s="228" t="s">
        <v>86</v>
      </c>
      <c r="C38" s="229"/>
      <c r="D38" s="230"/>
      <c r="E38" s="26">
        <v>0.2</v>
      </c>
      <c r="F38" s="27">
        <f>E38*($F$31+$F$36)</f>
        <v>0</v>
      </c>
      <c r="G38" s="94">
        <v>42</v>
      </c>
      <c r="H38" t="s">
        <v>87</v>
      </c>
    </row>
    <row r="39" spans="1:9" x14ac:dyDescent="0.25">
      <c r="A39" s="25" t="s">
        <v>32</v>
      </c>
      <c r="B39" s="228" t="s">
        <v>88</v>
      </c>
      <c r="C39" s="229"/>
      <c r="D39" s="230"/>
      <c r="E39" s="26">
        <v>1.4999999999999999E-2</v>
      </c>
      <c r="F39" s="27">
        <f>E39*($F$31+$F$36)</f>
        <v>0</v>
      </c>
      <c r="G39" s="94">
        <v>5.5</v>
      </c>
      <c r="H39" t="s">
        <v>89</v>
      </c>
    </row>
    <row r="40" spans="1:9" x14ac:dyDescent="0.25">
      <c r="A40" s="25" t="s">
        <v>35</v>
      </c>
      <c r="B40" s="228" t="s">
        <v>90</v>
      </c>
      <c r="C40" s="229"/>
      <c r="D40" s="230"/>
      <c r="E40" s="26">
        <v>0.01</v>
      </c>
      <c r="F40" s="27">
        <f>E40*($F$31+$F$36)</f>
        <v>0</v>
      </c>
    </row>
    <row r="41" spans="1:9" x14ac:dyDescent="0.25">
      <c r="A41" s="25" t="s">
        <v>38</v>
      </c>
      <c r="B41" s="228" t="s">
        <v>91</v>
      </c>
      <c r="C41" s="229"/>
      <c r="D41" s="230"/>
      <c r="E41" s="26">
        <v>2E-3</v>
      </c>
      <c r="F41" s="27">
        <f t="shared" ref="F41" si="0">E41*($F$31+$F$36)</f>
        <v>0</v>
      </c>
    </row>
    <row r="42" spans="1:9" x14ac:dyDescent="0.25">
      <c r="A42" s="25" t="s">
        <v>68</v>
      </c>
      <c r="B42" s="228" t="s">
        <v>92</v>
      </c>
      <c r="C42" s="229"/>
      <c r="D42" s="230"/>
      <c r="E42" s="26">
        <v>2.5000000000000001E-2</v>
      </c>
      <c r="F42" s="27">
        <f>E42*($F$31+$F$36)</f>
        <v>0</v>
      </c>
    </row>
    <row r="43" spans="1:9" x14ac:dyDescent="0.25">
      <c r="A43" s="28" t="s">
        <v>70</v>
      </c>
      <c r="B43" s="231" t="s">
        <v>93</v>
      </c>
      <c r="C43" s="232"/>
      <c r="D43" s="233"/>
      <c r="E43" s="26">
        <v>0.08</v>
      </c>
      <c r="F43" s="27">
        <f>E43*($F$31+$F$36)</f>
        <v>0</v>
      </c>
    </row>
    <row r="44" spans="1:9" x14ac:dyDescent="0.25">
      <c r="A44" s="25" t="s">
        <v>73</v>
      </c>
      <c r="B44" s="228" t="s">
        <v>94</v>
      </c>
      <c r="C44" s="229"/>
      <c r="D44" s="230"/>
      <c r="E44" s="26">
        <v>0.02</v>
      </c>
      <c r="F44" s="27">
        <f>E44*($F$31+$F$36)</f>
        <v>0</v>
      </c>
    </row>
    <row r="45" spans="1:9" x14ac:dyDescent="0.25">
      <c r="A45" s="25" t="s">
        <v>95</v>
      </c>
      <c r="B45" s="228" t="s">
        <v>96</v>
      </c>
      <c r="C45" s="229"/>
      <c r="D45" s="230"/>
      <c r="E45" s="26">
        <v>6.0000000000000001E-3</v>
      </c>
      <c r="F45" s="27">
        <f>E45*($F$31+$F$36)</f>
        <v>0</v>
      </c>
    </row>
    <row r="46" spans="1:9" x14ac:dyDescent="0.25">
      <c r="A46" s="234" t="s">
        <v>16</v>
      </c>
      <c r="B46" s="235"/>
      <c r="C46" s="235"/>
      <c r="D46" s="236"/>
      <c r="E46" s="29">
        <f>SUM(E38:E45)</f>
        <v>0.3580000000000001</v>
      </c>
      <c r="F46" s="30">
        <f>SUM(F38:F45)</f>
        <v>0</v>
      </c>
    </row>
    <row r="47" spans="1:9" x14ac:dyDescent="0.25">
      <c r="A47" s="73" t="s">
        <v>97</v>
      </c>
      <c r="B47" s="251" t="s">
        <v>98</v>
      </c>
      <c r="C47" s="226"/>
      <c r="D47" s="226"/>
      <c r="E47" s="227"/>
      <c r="F47" s="75" t="s">
        <v>62</v>
      </c>
    </row>
    <row r="48" spans="1:9" x14ac:dyDescent="0.25">
      <c r="A48" s="9" t="s">
        <v>30</v>
      </c>
      <c r="B48" s="225" t="s">
        <v>99</v>
      </c>
      <c r="C48" s="226"/>
      <c r="D48" s="252"/>
      <c r="E48" s="253"/>
      <c r="F48" s="16">
        <v>0</v>
      </c>
      <c r="H48" t="s">
        <v>100</v>
      </c>
    </row>
    <row r="49" spans="1:8" x14ac:dyDescent="0.25">
      <c r="A49" s="9" t="s">
        <v>32</v>
      </c>
      <c r="B49" s="204" t="s">
        <v>101</v>
      </c>
      <c r="C49" s="205"/>
      <c r="D49" s="205"/>
      <c r="E49" s="208"/>
      <c r="F49" s="16">
        <v>0</v>
      </c>
    </row>
    <row r="50" spans="1:8" x14ac:dyDescent="0.25">
      <c r="A50" s="9" t="s">
        <v>35</v>
      </c>
      <c r="B50" s="204" t="s">
        <v>102</v>
      </c>
      <c r="C50" s="205"/>
      <c r="D50" s="205"/>
      <c r="E50" s="208"/>
      <c r="F50" s="16"/>
    </row>
    <row r="51" spans="1:8" x14ac:dyDescent="0.25">
      <c r="A51" s="9" t="s">
        <v>38</v>
      </c>
      <c r="B51" s="204" t="s">
        <v>103</v>
      </c>
      <c r="C51" s="205"/>
      <c r="D51" s="205"/>
      <c r="E51" s="208"/>
      <c r="F51" s="16"/>
    </row>
    <row r="52" spans="1:8" x14ac:dyDescent="0.25">
      <c r="A52" s="9" t="s">
        <v>68</v>
      </c>
      <c r="B52" s="204" t="s">
        <v>104</v>
      </c>
      <c r="C52" s="205"/>
      <c r="D52" s="205"/>
      <c r="E52" s="208"/>
      <c r="F52" s="16"/>
    </row>
    <row r="53" spans="1:8" x14ac:dyDescent="0.25">
      <c r="A53" s="237" t="s">
        <v>105</v>
      </c>
      <c r="B53" s="238"/>
      <c r="C53" s="238"/>
      <c r="D53" s="238"/>
      <c r="E53" s="239"/>
      <c r="F53" s="31">
        <f>SUM(F48:F52)</f>
        <v>0</v>
      </c>
    </row>
    <row r="54" spans="1:8" x14ac:dyDescent="0.25">
      <c r="A54" s="243" t="s">
        <v>106</v>
      </c>
      <c r="B54" s="243"/>
      <c r="C54" s="243"/>
      <c r="D54" s="243"/>
      <c r="E54" s="243"/>
      <c r="F54" s="243"/>
    </row>
    <row r="55" spans="1:8" ht="16.5" thickBot="1" x14ac:dyDescent="0.35">
      <c r="A55" s="244" t="s">
        <v>107</v>
      </c>
      <c r="B55" s="244"/>
      <c r="C55" s="244"/>
      <c r="D55" s="244"/>
      <c r="E55" s="244"/>
      <c r="F55" s="244"/>
    </row>
    <row r="56" spans="1:8" ht="15.75" thickBot="1" x14ac:dyDescent="0.3">
      <c r="A56" s="245" t="s">
        <v>108</v>
      </c>
      <c r="B56" s="246"/>
      <c r="C56" s="246"/>
      <c r="D56" s="246"/>
      <c r="E56" s="246"/>
      <c r="F56" s="247"/>
    </row>
    <row r="57" spans="1:8" x14ac:dyDescent="0.25">
      <c r="A57" s="15">
        <v>2</v>
      </c>
      <c r="B57" s="248" t="s">
        <v>109</v>
      </c>
      <c r="C57" s="249"/>
      <c r="D57" s="249"/>
      <c r="E57" s="250"/>
      <c r="F57" s="14" t="s">
        <v>62</v>
      </c>
    </row>
    <row r="58" spans="1:8" x14ac:dyDescent="0.25">
      <c r="A58" s="73" t="s">
        <v>78</v>
      </c>
      <c r="B58" s="254" t="s">
        <v>110</v>
      </c>
      <c r="C58" s="255"/>
      <c r="D58" s="255"/>
      <c r="E58" s="256"/>
      <c r="F58" s="32">
        <f>F36</f>
        <v>0</v>
      </c>
    </row>
    <row r="59" spans="1:8" x14ac:dyDescent="0.25">
      <c r="A59" s="73" t="s">
        <v>83</v>
      </c>
      <c r="B59" s="254" t="s">
        <v>111</v>
      </c>
      <c r="C59" s="255"/>
      <c r="D59" s="255"/>
      <c r="E59" s="256"/>
      <c r="F59" s="32">
        <f>F46</f>
        <v>0</v>
      </c>
    </row>
    <row r="60" spans="1:8" x14ac:dyDescent="0.25">
      <c r="A60" s="73" t="s">
        <v>97</v>
      </c>
      <c r="B60" s="254" t="s">
        <v>112</v>
      </c>
      <c r="C60" s="255"/>
      <c r="D60" s="255"/>
      <c r="E60" s="256"/>
      <c r="F60" s="32">
        <f>F53</f>
        <v>0</v>
      </c>
    </row>
    <row r="61" spans="1:8" ht="15.75" thickBot="1" x14ac:dyDescent="0.3">
      <c r="A61" s="33"/>
      <c r="B61" s="257" t="s">
        <v>16</v>
      </c>
      <c r="C61" s="258"/>
      <c r="D61" s="258"/>
      <c r="E61" s="259"/>
      <c r="F61" s="34">
        <f>SUM(F58:F60)</f>
        <v>0</v>
      </c>
    </row>
    <row r="62" spans="1:8" ht="15.75" thickBot="1" x14ac:dyDescent="0.3">
      <c r="A62" s="245" t="s">
        <v>113</v>
      </c>
      <c r="B62" s="246"/>
      <c r="C62" s="246"/>
      <c r="D62" s="246"/>
      <c r="E62" s="246"/>
      <c r="F62" s="247"/>
    </row>
    <row r="63" spans="1:8" x14ac:dyDescent="0.25">
      <c r="A63" s="75">
        <v>3</v>
      </c>
      <c r="B63" s="260" t="s">
        <v>114</v>
      </c>
      <c r="C63" s="261"/>
      <c r="D63" s="262"/>
      <c r="E63" s="75" t="s">
        <v>85</v>
      </c>
      <c r="F63" s="75" t="s">
        <v>62</v>
      </c>
    </row>
    <row r="64" spans="1:8" x14ac:dyDescent="0.25">
      <c r="A64" s="9" t="s">
        <v>30</v>
      </c>
      <c r="B64" s="204" t="s">
        <v>115</v>
      </c>
      <c r="C64" s="205"/>
      <c r="D64" s="208"/>
      <c r="E64" s="35">
        <v>4.1999999999999997E-3</v>
      </c>
      <c r="F64" s="36">
        <f>($F$31)*E64</f>
        <v>0</v>
      </c>
      <c r="H64" t="s">
        <v>257</v>
      </c>
    </row>
    <row r="65" spans="1:6" x14ac:dyDescent="0.25">
      <c r="A65" s="9" t="s">
        <v>32</v>
      </c>
      <c r="B65" s="204" t="s">
        <v>116</v>
      </c>
      <c r="C65" s="205"/>
      <c r="D65" s="208"/>
      <c r="E65" s="35">
        <v>2.9999999999999997E-4</v>
      </c>
      <c r="F65" s="36">
        <f>F64*E65</f>
        <v>0</v>
      </c>
    </row>
    <row r="66" spans="1:6" ht="25.5" customHeight="1" x14ac:dyDescent="0.25">
      <c r="A66" s="9" t="s">
        <v>35</v>
      </c>
      <c r="B66" s="204" t="s">
        <v>117</v>
      </c>
      <c r="C66" s="205"/>
      <c r="D66" s="208"/>
      <c r="E66" s="35">
        <v>3.5999999999999997E-2</v>
      </c>
      <c r="F66" s="36">
        <f>E66*$F$31</f>
        <v>0</v>
      </c>
    </row>
    <row r="67" spans="1:6" x14ac:dyDescent="0.25">
      <c r="A67" s="9" t="s">
        <v>38</v>
      </c>
      <c r="B67" s="204" t="s">
        <v>118</v>
      </c>
      <c r="C67" s="205"/>
      <c r="D67" s="208"/>
      <c r="E67" s="35">
        <v>4.0000000000000002E-4</v>
      </c>
      <c r="F67" s="36">
        <f>E67*$F$31</f>
        <v>0</v>
      </c>
    </row>
    <row r="68" spans="1:6" ht="22.5" customHeight="1" x14ac:dyDescent="0.25">
      <c r="A68" s="9" t="s">
        <v>68</v>
      </c>
      <c r="B68" s="204" t="s">
        <v>119</v>
      </c>
      <c r="C68" s="205"/>
      <c r="D68" s="208"/>
      <c r="E68" s="35">
        <v>1E-4</v>
      </c>
      <c r="F68" s="36">
        <f>E68*$F$31</f>
        <v>0</v>
      </c>
    </row>
    <row r="69" spans="1:6" ht="27" customHeight="1" x14ac:dyDescent="0.25">
      <c r="A69" s="9" t="s">
        <v>70</v>
      </c>
      <c r="B69" s="204" t="s">
        <v>120</v>
      </c>
      <c r="C69" s="205"/>
      <c r="D69" s="208"/>
      <c r="E69" s="35">
        <v>2.8999999999999998E-3</v>
      </c>
      <c r="F69" s="36">
        <f>$F$31*E69</f>
        <v>0</v>
      </c>
    </row>
    <row r="70" spans="1:6" ht="15.75" thickBot="1" x14ac:dyDescent="0.3">
      <c r="A70" s="270" t="s">
        <v>121</v>
      </c>
      <c r="B70" s="271"/>
      <c r="C70" s="271"/>
      <c r="D70" s="272"/>
      <c r="E70" s="37">
        <f>SUM(E64:E69)</f>
        <v>4.3899999999999995E-2</v>
      </c>
      <c r="F70" s="31">
        <f>SUM(F64:F69)</f>
        <v>0</v>
      </c>
    </row>
    <row r="71" spans="1:6" ht="15.75" thickBot="1" x14ac:dyDescent="0.3">
      <c r="A71" s="245" t="s">
        <v>122</v>
      </c>
      <c r="B71" s="246"/>
      <c r="C71" s="246"/>
      <c r="D71" s="246"/>
      <c r="E71" s="246"/>
      <c r="F71" s="247"/>
    </row>
    <row r="72" spans="1:6" x14ac:dyDescent="0.25">
      <c r="A72" s="38" t="s">
        <v>123</v>
      </c>
      <c r="B72" s="273" t="s">
        <v>124</v>
      </c>
      <c r="C72" s="251"/>
      <c r="D72" s="274"/>
      <c r="E72" s="75" t="s">
        <v>85</v>
      </c>
      <c r="F72" s="39" t="s">
        <v>62</v>
      </c>
    </row>
    <row r="73" spans="1:6" x14ac:dyDescent="0.25">
      <c r="A73" s="40" t="s">
        <v>30</v>
      </c>
      <c r="B73" s="263" t="s">
        <v>125</v>
      </c>
      <c r="C73" s="205"/>
      <c r="D73" s="208"/>
      <c r="E73" s="41">
        <v>1.7000000000000001E-2</v>
      </c>
      <c r="F73" s="42">
        <f t="shared" ref="F73:F78" si="1">E73*$F$31</f>
        <v>0</v>
      </c>
    </row>
    <row r="74" spans="1:6" x14ac:dyDescent="0.25">
      <c r="A74" s="40" t="s">
        <v>32</v>
      </c>
      <c r="B74" s="263" t="s">
        <v>126</v>
      </c>
      <c r="C74" s="205"/>
      <c r="D74" s="208"/>
      <c r="E74" s="41">
        <v>2.8E-3</v>
      </c>
      <c r="F74" s="42">
        <f t="shared" si="1"/>
        <v>0</v>
      </c>
    </row>
    <row r="75" spans="1:6" x14ac:dyDescent="0.25">
      <c r="A75" s="40" t="s">
        <v>35</v>
      </c>
      <c r="B75" s="263" t="s">
        <v>127</v>
      </c>
      <c r="C75" s="205"/>
      <c r="D75" s="208"/>
      <c r="E75" s="41">
        <v>2.0000000000000001E-4</v>
      </c>
      <c r="F75" s="42">
        <f t="shared" si="1"/>
        <v>0</v>
      </c>
    </row>
    <row r="76" spans="1:6" ht="29.25" customHeight="1" x14ac:dyDescent="0.25">
      <c r="A76" s="40" t="s">
        <v>38</v>
      </c>
      <c r="B76" s="263" t="s">
        <v>128</v>
      </c>
      <c r="C76" s="205"/>
      <c r="D76" s="208"/>
      <c r="E76" s="41">
        <v>2.8E-3</v>
      </c>
      <c r="F76" s="42">
        <f t="shared" si="1"/>
        <v>0</v>
      </c>
    </row>
    <row r="77" spans="1:6" ht="26.25" customHeight="1" x14ac:dyDescent="0.25">
      <c r="A77" s="40" t="s">
        <v>68</v>
      </c>
      <c r="B77" s="263" t="s">
        <v>129</v>
      </c>
      <c r="C77" s="205"/>
      <c r="D77" s="208"/>
      <c r="E77" s="41">
        <v>2.0000000000000001E-4</v>
      </c>
      <c r="F77" s="42">
        <f t="shared" si="1"/>
        <v>0</v>
      </c>
    </row>
    <row r="78" spans="1:6" ht="27.75" customHeight="1" x14ac:dyDescent="0.25">
      <c r="A78" s="40" t="s">
        <v>70</v>
      </c>
      <c r="B78" s="263" t="s">
        <v>130</v>
      </c>
      <c r="C78" s="205"/>
      <c r="D78" s="208"/>
      <c r="E78" s="41">
        <v>0</v>
      </c>
      <c r="F78" s="42">
        <f t="shared" si="1"/>
        <v>0</v>
      </c>
    </row>
    <row r="79" spans="1:6" ht="15.75" thickBot="1" x14ac:dyDescent="0.3">
      <c r="A79" s="237" t="s">
        <v>121</v>
      </c>
      <c r="B79" s="238"/>
      <c r="C79" s="238"/>
      <c r="D79" s="239"/>
      <c r="E79" s="37">
        <f>SUM(E73:E78)</f>
        <v>2.3E-2</v>
      </c>
      <c r="F79" s="43">
        <f>SUM(F73:F78)</f>
        <v>0</v>
      </c>
    </row>
    <row r="80" spans="1:6" ht="15.75" thickBot="1" x14ac:dyDescent="0.3">
      <c r="A80" s="44" t="s">
        <v>131</v>
      </c>
      <c r="B80" s="264" t="s">
        <v>132</v>
      </c>
      <c r="C80" s="265"/>
      <c r="D80" s="266"/>
      <c r="E80" s="45" t="s">
        <v>85</v>
      </c>
      <c r="F80" s="46" t="s">
        <v>62</v>
      </c>
    </row>
    <row r="81" spans="1:15" x14ac:dyDescent="0.25">
      <c r="A81" s="47" t="s">
        <v>30</v>
      </c>
      <c r="B81" s="267" t="s">
        <v>133</v>
      </c>
      <c r="C81" s="268"/>
      <c r="D81" s="269"/>
      <c r="E81" s="48"/>
      <c r="F81" s="48"/>
    </row>
    <row r="82" spans="1:15" x14ac:dyDescent="0.25">
      <c r="A82" s="49"/>
      <c r="B82" s="225" t="s">
        <v>134</v>
      </c>
      <c r="C82" s="226"/>
      <c r="D82" s="227"/>
      <c r="E82" s="49"/>
      <c r="F82" s="49"/>
    </row>
    <row r="83" spans="1:15" x14ac:dyDescent="0.25">
      <c r="A83" s="50"/>
      <c r="B83" s="51" t="s">
        <v>16</v>
      </c>
      <c r="C83" s="52"/>
      <c r="D83" s="53"/>
      <c r="E83" s="50"/>
      <c r="F83" s="50"/>
    </row>
    <row r="84" spans="1:15" ht="16.5" thickBot="1" x14ac:dyDescent="0.35">
      <c r="A84" s="280" t="s">
        <v>135</v>
      </c>
      <c r="B84" s="280"/>
      <c r="C84" s="280"/>
      <c r="D84" s="280"/>
      <c r="E84" s="280"/>
      <c r="F84" s="280"/>
    </row>
    <row r="85" spans="1:15" ht="15.75" thickBot="1" x14ac:dyDescent="0.3">
      <c r="A85" s="245" t="s">
        <v>136</v>
      </c>
      <c r="B85" s="246"/>
      <c r="C85" s="246"/>
      <c r="D85" s="246"/>
      <c r="E85" s="246"/>
      <c r="F85" s="247"/>
    </row>
    <row r="86" spans="1:15" ht="15.75" x14ac:dyDescent="0.25">
      <c r="A86" s="15">
        <v>4</v>
      </c>
      <c r="B86" s="248" t="s">
        <v>137</v>
      </c>
      <c r="C86" s="249"/>
      <c r="D86" s="249"/>
      <c r="E86" s="250"/>
      <c r="F86" s="14" t="s">
        <v>62</v>
      </c>
      <c r="H86" s="291" t="s">
        <v>138</v>
      </c>
      <c r="I86" s="291"/>
      <c r="J86" s="291"/>
      <c r="K86" s="291"/>
      <c r="L86" s="291"/>
      <c r="M86" s="291"/>
      <c r="N86" s="291"/>
      <c r="O86" s="291"/>
    </row>
    <row r="87" spans="1:15" x14ac:dyDescent="0.25">
      <c r="A87" s="9" t="s">
        <v>123</v>
      </c>
      <c r="B87" s="203" t="s">
        <v>139</v>
      </c>
      <c r="C87" s="203"/>
      <c r="D87" s="203"/>
      <c r="E87" s="203"/>
      <c r="F87" s="16">
        <f>F79</f>
        <v>0</v>
      </c>
    </row>
    <row r="88" spans="1:15" ht="15.75" x14ac:dyDescent="0.25">
      <c r="A88" s="9" t="s">
        <v>131</v>
      </c>
      <c r="B88" s="204" t="s">
        <v>140</v>
      </c>
      <c r="C88" s="205"/>
      <c r="D88" s="205"/>
      <c r="E88" s="208"/>
      <c r="F88" s="16">
        <f>F83</f>
        <v>0</v>
      </c>
      <c r="H88" s="292" t="s">
        <v>23</v>
      </c>
      <c r="I88" s="293"/>
      <c r="J88" s="293"/>
      <c r="K88" s="293"/>
      <c r="L88" s="293"/>
      <c r="M88" s="293"/>
      <c r="N88" s="293"/>
      <c r="O88" s="293"/>
    </row>
    <row r="89" spans="1:15" ht="30.75" thickBot="1" x14ac:dyDescent="0.3">
      <c r="A89" s="275" t="s">
        <v>121</v>
      </c>
      <c r="B89" s="275"/>
      <c r="C89" s="275"/>
      <c r="D89" s="275"/>
      <c r="E89" s="275"/>
      <c r="F89" s="54">
        <f>SUM(F87:F88)</f>
        <v>0</v>
      </c>
      <c r="H89" s="170" t="s">
        <v>2</v>
      </c>
      <c r="I89" s="294" t="s">
        <v>141</v>
      </c>
      <c r="J89" s="294"/>
      <c r="K89" s="294"/>
      <c r="L89" s="294"/>
      <c r="M89" s="171" t="s">
        <v>142</v>
      </c>
      <c r="N89" s="170" t="s">
        <v>143</v>
      </c>
      <c r="O89" s="170" t="s">
        <v>144</v>
      </c>
    </row>
    <row r="90" spans="1:15" ht="15.75" thickBot="1" x14ac:dyDescent="0.3">
      <c r="A90" s="276" t="s">
        <v>145</v>
      </c>
      <c r="B90" s="277"/>
      <c r="C90" s="277"/>
      <c r="D90" s="277"/>
      <c r="E90" s="277"/>
      <c r="F90" s="278"/>
      <c r="H90" s="87">
        <v>1</v>
      </c>
      <c r="I90" s="295" t="s">
        <v>146</v>
      </c>
      <c r="J90" s="295"/>
      <c r="K90" s="295"/>
      <c r="L90" s="295"/>
      <c r="M90" s="87">
        <v>2</v>
      </c>
      <c r="N90" s="122">
        <v>120</v>
      </c>
      <c r="O90" s="160">
        <f>ROUND(M90*N90,2)</f>
        <v>240</v>
      </c>
    </row>
    <row r="91" spans="1:15" x14ac:dyDescent="0.25">
      <c r="A91" s="14">
        <v>5</v>
      </c>
      <c r="B91" s="279" t="s">
        <v>147</v>
      </c>
      <c r="C91" s="279"/>
      <c r="D91" s="279"/>
      <c r="E91" s="14" t="s">
        <v>85</v>
      </c>
      <c r="F91" s="14" t="s">
        <v>62</v>
      </c>
      <c r="H91" s="172">
        <v>2</v>
      </c>
      <c r="I91" s="295" t="s">
        <v>148</v>
      </c>
      <c r="J91" s="296"/>
      <c r="K91" s="296"/>
      <c r="L91" s="296"/>
      <c r="M91" s="87">
        <v>3</v>
      </c>
      <c r="N91" s="122">
        <v>32.9</v>
      </c>
      <c r="O91" s="160">
        <f t="shared" ref="O91:O95" si="2">ROUND(M91*N91,2)</f>
        <v>98.7</v>
      </c>
    </row>
    <row r="92" spans="1:15" x14ac:dyDescent="0.25">
      <c r="A92" s="9" t="s">
        <v>30</v>
      </c>
      <c r="B92" s="203" t="s">
        <v>149</v>
      </c>
      <c r="C92" s="203"/>
      <c r="D92" s="203"/>
      <c r="E92" s="55"/>
      <c r="F92" s="16">
        <v>0</v>
      </c>
      <c r="H92" s="172">
        <v>3</v>
      </c>
      <c r="I92" s="296" t="s">
        <v>150</v>
      </c>
      <c r="J92" s="296"/>
      <c r="K92" s="296"/>
      <c r="L92" s="296"/>
      <c r="M92" s="87">
        <v>1</v>
      </c>
      <c r="N92" s="122">
        <v>8.9</v>
      </c>
      <c r="O92" s="160">
        <f t="shared" si="2"/>
        <v>8.9</v>
      </c>
    </row>
    <row r="93" spans="1:15" x14ac:dyDescent="0.25">
      <c r="A93" s="9" t="s">
        <v>32</v>
      </c>
      <c r="B93" s="203" t="s">
        <v>151</v>
      </c>
      <c r="C93" s="203"/>
      <c r="D93" s="203"/>
      <c r="E93" s="55"/>
      <c r="F93" s="16">
        <v>0</v>
      </c>
      <c r="H93" s="172">
        <v>4</v>
      </c>
      <c r="I93" s="295" t="s">
        <v>152</v>
      </c>
      <c r="J93" s="295"/>
      <c r="K93" s="295"/>
      <c r="L93" s="295"/>
      <c r="M93" s="92">
        <v>1</v>
      </c>
      <c r="N93" s="122">
        <v>15.9</v>
      </c>
      <c r="O93" s="160">
        <f t="shared" si="2"/>
        <v>15.9</v>
      </c>
    </row>
    <row r="94" spans="1:15" x14ac:dyDescent="0.25">
      <c r="A94" s="9" t="s">
        <v>35</v>
      </c>
      <c r="B94" s="203" t="s">
        <v>153</v>
      </c>
      <c r="C94" s="203"/>
      <c r="D94" s="203"/>
      <c r="E94" s="56"/>
      <c r="F94" s="16">
        <v>0</v>
      </c>
      <c r="H94" s="172">
        <v>5</v>
      </c>
      <c r="I94" s="297" t="s">
        <v>154</v>
      </c>
      <c r="J94" s="298"/>
      <c r="K94" s="298"/>
      <c r="L94" s="299"/>
      <c r="M94" s="92">
        <v>3</v>
      </c>
      <c r="N94" s="173">
        <v>5</v>
      </c>
      <c r="O94" s="160">
        <f t="shared" si="2"/>
        <v>15</v>
      </c>
    </row>
    <row r="95" spans="1:15" x14ac:dyDescent="0.25">
      <c r="A95" s="9" t="s">
        <v>38</v>
      </c>
      <c r="B95" s="203"/>
      <c r="C95" s="203"/>
      <c r="D95" s="203"/>
      <c r="E95" s="56"/>
      <c r="F95" s="16"/>
      <c r="H95" s="172">
        <v>6</v>
      </c>
      <c r="I95" s="296" t="s">
        <v>155</v>
      </c>
      <c r="J95" s="296"/>
      <c r="K95" s="296"/>
      <c r="L95" s="296"/>
      <c r="M95" s="87">
        <v>2</v>
      </c>
      <c r="N95" s="122">
        <v>8</v>
      </c>
      <c r="O95" s="160">
        <f t="shared" si="2"/>
        <v>16</v>
      </c>
    </row>
    <row r="96" spans="1:15" x14ac:dyDescent="0.25">
      <c r="A96" s="71" t="s">
        <v>16</v>
      </c>
      <c r="B96" s="72"/>
      <c r="C96" s="72"/>
      <c r="D96" s="72"/>
      <c r="E96" s="37"/>
      <c r="F96" s="57">
        <f>SUM(F92:F95)</f>
        <v>0</v>
      </c>
      <c r="H96" s="300" t="s">
        <v>156</v>
      </c>
      <c r="I96" s="300"/>
      <c r="J96" s="300"/>
      <c r="K96" s="300"/>
      <c r="L96" s="300"/>
      <c r="M96" s="300"/>
      <c r="N96" s="300"/>
      <c r="O96" s="174">
        <f>SUM(O90:O95)</f>
        <v>394.49999999999994</v>
      </c>
    </row>
    <row r="97" spans="1:15" x14ac:dyDescent="0.25">
      <c r="A97" s="288" t="s">
        <v>157</v>
      </c>
      <c r="B97" s="288"/>
      <c r="C97" s="288"/>
      <c r="D97" s="288"/>
      <c r="E97" s="288"/>
      <c r="F97" s="288"/>
      <c r="H97" s="300" t="s">
        <v>158</v>
      </c>
      <c r="I97" s="300"/>
      <c r="J97" s="300"/>
      <c r="K97" s="300"/>
      <c r="L97" s="300"/>
      <c r="M97" s="300"/>
      <c r="N97" s="300"/>
      <c r="O97" s="174">
        <f>O96/6</f>
        <v>65.749999999999986</v>
      </c>
    </row>
    <row r="98" spans="1:15" ht="15.75" thickBot="1" x14ac:dyDescent="0.3">
      <c r="A98" s="58"/>
      <c r="B98" s="58"/>
      <c r="C98" s="58"/>
      <c r="D98" s="58"/>
      <c r="E98" s="58"/>
      <c r="F98" s="58"/>
    </row>
    <row r="99" spans="1:15" ht="15.75" thickBot="1" x14ac:dyDescent="0.3">
      <c r="A99" s="245" t="s">
        <v>159</v>
      </c>
      <c r="B99" s="246"/>
      <c r="C99" s="246"/>
      <c r="D99" s="246"/>
      <c r="E99" s="246"/>
      <c r="F99" s="247"/>
    </row>
    <row r="100" spans="1:15" x14ac:dyDescent="0.25">
      <c r="A100" s="14">
        <v>6</v>
      </c>
      <c r="B100" s="260" t="s">
        <v>160</v>
      </c>
      <c r="C100" s="261"/>
      <c r="D100" s="262"/>
      <c r="E100" s="14" t="s">
        <v>85</v>
      </c>
      <c r="F100" s="14" t="s">
        <v>62</v>
      </c>
    </row>
    <row r="101" spans="1:15" x14ac:dyDescent="0.25">
      <c r="A101" s="9" t="s">
        <v>30</v>
      </c>
      <c r="B101" s="204" t="s">
        <v>161</v>
      </c>
      <c r="C101" s="205"/>
      <c r="D101" s="208"/>
      <c r="E101" s="35">
        <v>0</v>
      </c>
      <c r="F101" s="36">
        <f>E101*F117</f>
        <v>0</v>
      </c>
    </row>
    <row r="102" spans="1:15" x14ac:dyDescent="0.25">
      <c r="A102" s="9" t="s">
        <v>32</v>
      </c>
      <c r="B102" s="204" t="s">
        <v>162</v>
      </c>
      <c r="C102" s="205"/>
      <c r="D102" s="208"/>
      <c r="E102" s="35">
        <v>0</v>
      </c>
      <c r="F102" s="36">
        <f>(F117+F101)*E102</f>
        <v>0</v>
      </c>
    </row>
    <row r="103" spans="1:15" x14ac:dyDescent="0.25">
      <c r="A103" s="9" t="s">
        <v>35</v>
      </c>
      <c r="B103" s="204" t="s">
        <v>163</v>
      </c>
      <c r="C103" s="205"/>
      <c r="D103" s="208"/>
      <c r="E103" s="35">
        <v>0</v>
      </c>
      <c r="F103" s="36">
        <f>F104+F106</f>
        <v>0</v>
      </c>
      <c r="G103" s="59"/>
    </row>
    <row r="104" spans="1:15" x14ac:dyDescent="0.25">
      <c r="A104" s="60"/>
      <c r="B104" s="60" t="s">
        <v>164</v>
      </c>
      <c r="C104" s="281" t="s">
        <v>165</v>
      </c>
      <c r="D104" s="282"/>
      <c r="E104" s="35">
        <v>0</v>
      </c>
      <c r="F104" s="36">
        <f>($F$117+$F$101+$F$102)/(1-$E$103)*E104</f>
        <v>0</v>
      </c>
    </row>
    <row r="105" spans="1:15" x14ac:dyDescent="0.25">
      <c r="A105" s="60"/>
      <c r="B105" s="60" t="s">
        <v>166</v>
      </c>
      <c r="C105" s="283"/>
      <c r="D105" s="284"/>
      <c r="E105" s="35">
        <v>0</v>
      </c>
      <c r="F105" s="36">
        <f>($F$118+$F$102+$F$103)/(1-$E$103)*E105</f>
        <v>0</v>
      </c>
      <c r="G105" s="59"/>
    </row>
    <row r="106" spans="1:15" x14ac:dyDescent="0.25">
      <c r="A106" s="60"/>
      <c r="B106" s="60" t="s">
        <v>167</v>
      </c>
      <c r="C106" s="283" t="s">
        <v>168</v>
      </c>
      <c r="D106" s="284"/>
      <c r="E106" s="35">
        <v>0</v>
      </c>
      <c r="F106" s="36">
        <f>($F$117+$F$101+$F$102)/(1-$E$103)*E106</f>
        <v>0</v>
      </c>
    </row>
    <row r="107" spans="1:15" x14ac:dyDescent="0.25">
      <c r="A107" s="285" t="s">
        <v>163</v>
      </c>
      <c r="B107" s="286"/>
      <c r="C107" s="286"/>
      <c r="D107" s="287"/>
      <c r="E107" s="61"/>
      <c r="F107" s="62">
        <f>F101+F102+F103</f>
        <v>0</v>
      </c>
    </row>
    <row r="108" spans="1:15" x14ac:dyDescent="0.25">
      <c r="A108" s="243" t="s">
        <v>169</v>
      </c>
      <c r="B108" s="243"/>
      <c r="C108" s="243"/>
      <c r="D108" s="243"/>
      <c r="E108" s="243"/>
      <c r="F108" s="243"/>
    </row>
    <row r="109" spans="1:15" x14ac:dyDescent="0.25">
      <c r="A109" s="304" t="s">
        <v>170</v>
      </c>
      <c r="B109" s="304"/>
      <c r="C109" s="304"/>
      <c r="D109" s="304"/>
      <c r="E109" s="304"/>
      <c r="F109" s="304"/>
    </row>
    <row r="110" spans="1:15" x14ac:dyDescent="0.25">
      <c r="A110" s="199" t="s">
        <v>171</v>
      </c>
      <c r="B110" s="199"/>
      <c r="C110" s="199"/>
      <c r="D110" s="199"/>
      <c r="E110" s="199"/>
      <c r="F110" s="199"/>
    </row>
    <row r="111" spans="1:15" x14ac:dyDescent="0.25">
      <c r="A111" s="305" t="s">
        <v>172</v>
      </c>
      <c r="B111" s="305"/>
      <c r="C111" s="305"/>
      <c r="D111" s="305"/>
      <c r="E111" s="305"/>
      <c r="F111" s="76" t="s">
        <v>173</v>
      </c>
    </row>
    <row r="112" spans="1:15" x14ac:dyDescent="0.25">
      <c r="A112" s="9" t="s">
        <v>30</v>
      </c>
      <c r="B112" s="203" t="s">
        <v>174</v>
      </c>
      <c r="C112" s="203"/>
      <c r="D112" s="203"/>
      <c r="E112" s="203"/>
      <c r="F112" s="36">
        <f>F31</f>
        <v>0</v>
      </c>
    </row>
    <row r="113" spans="1:7" x14ac:dyDescent="0.25">
      <c r="A113" s="63" t="s">
        <v>32</v>
      </c>
      <c r="B113" s="301" t="s">
        <v>175</v>
      </c>
      <c r="C113" s="301"/>
      <c r="D113" s="301"/>
      <c r="E113" s="301"/>
      <c r="F113" s="64">
        <f>F61</f>
        <v>0</v>
      </c>
    </row>
    <row r="114" spans="1:7" x14ac:dyDescent="0.25">
      <c r="A114" s="9" t="s">
        <v>35</v>
      </c>
      <c r="B114" s="203" t="s">
        <v>176</v>
      </c>
      <c r="C114" s="203"/>
      <c r="D114" s="203"/>
      <c r="E114" s="203"/>
      <c r="F114" s="36">
        <f>F70</f>
        <v>0</v>
      </c>
    </row>
    <row r="115" spans="1:7" x14ac:dyDescent="0.25">
      <c r="A115" s="63" t="s">
        <v>38</v>
      </c>
      <c r="B115" s="301" t="s">
        <v>177</v>
      </c>
      <c r="C115" s="301"/>
      <c r="D115" s="301"/>
      <c r="E115" s="301"/>
      <c r="F115" s="64">
        <f>F89</f>
        <v>0</v>
      </c>
    </row>
    <row r="116" spans="1:7" x14ac:dyDescent="0.25">
      <c r="A116" s="63" t="s">
        <v>68</v>
      </c>
      <c r="B116" s="301" t="s">
        <v>178</v>
      </c>
      <c r="C116" s="301"/>
      <c r="D116" s="301"/>
      <c r="E116" s="301"/>
      <c r="F116" s="64">
        <f>F96</f>
        <v>0</v>
      </c>
    </row>
    <row r="117" spans="1:7" x14ac:dyDescent="0.25">
      <c r="A117" s="302" t="s">
        <v>179</v>
      </c>
      <c r="B117" s="302"/>
      <c r="C117" s="302"/>
      <c r="D117" s="302"/>
      <c r="E117" s="302"/>
      <c r="F117" s="36">
        <f>SUM(F112:F116)</f>
        <v>0</v>
      </c>
    </row>
    <row r="118" spans="1:7" x14ac:dyDescent="0.25">
      <c r="A118" s="63" t="s">
        <v>68</v>
      </c>
      <c r="B118" s="301" t="s">
        <v>180</v>
      </c>
      <c r="C118" s="301"/>
      <c r="D118" s="301"/>
      <c r="E118" s="301"/>
      <c r="F118" s="59">
        <f>F107</f>
        <v>0</v>
      </c>
      <c r="G118" s="59"/>
    </row>
    <row r="119" spans="1:7" x14ac:dyDescent="0.25">
      <c r="A119" s="303" t="s">
        <v>181</v>
      </c>
      <c r="B119" s="303"/>
      <c r="C119" s="303"/>
      <c r="D119" s="303"/>
      <c r="E119" s="303"/>
      <c r="F119" s="65">
        <f>F118+F117</f>
        <v>0</v>
      </c>
    </row>
    <row r="120" spans="1:7" x14ac:dyDescent="0.25">
      <c r="A120" s="289" t="s">
        <v>182</v>
      </c>
      <c r="B120" s="290"/>
      <c r="C120" s="290"/>
      <c r="D120" s="290"/>
      <c r="E120" s="96">
        <f>(F17/8)</f>
        <v>2</v>
      </c>
      <c r="F120" s="95">
        <f>F119*E120</f>
        <v>0</v>
      </c>
    </row>
  </sheetData>
  <mergeCells count="125">
    <mergeCell ref="A120:D120"/>
    <mergeCell ref="H86:O86"/>
    <mergeCell ref="H88:O88"/>
    <mergeCell ref="I89:L89"/>
    <mergeCell ref="I90:L90"/>
    <mergeCell ref="I91:L91"/>
    <mergeCell ref="I92:L92"/>
    <mergeCell ref="I93:L93"/>
    <mergeCell ref="I94:L94"/>
    <mergeCell ref="I95:L95"/>
    <mergeCell ref="H96:N96"/>
    <mergeCell ref="H97:N97"/>
    <mergeCell ref="B115:E115"/>
    <mergeCell ref="B116:E116"/>
    <mergeCell ref="A117:E117"/>
    <mergeCell ref="B118:E118"/>
    <mergeCell ref="A119:E119"/>
    <mergeCell ref="A109:F109"/>
    <mergeCell ref="A110:F110"/>
    <mergeCell ref="A111:E111"/>
    <mergeCell ref="B112:E112"/>
    <mergeCell ref="B113:E113"/>
    <mergeCell ref="B114:E114"/>
    <mergeCell ref="B103:D103"/>
    <mergeCell ref="C104:D104"/>
    <mergeCell ref="C105:D105"/>
    <mergeCell ref="C106:D106"/>
    <mergeCell ref="A107:D107"/>
    <mergeCell ref="A108:F108"/>
    <mergeCell ref="B95:D95"/>
    <mergeCell ref="A97:F97"/>
    <mergeCell ref="A99:F99"/>
    <mergeCell ref="B100:D100"/>
    <mergeCell ref="B101:D101"/>
    <mergeCell ref="B102:D102"/>
    <mergeCell ref="A89:E89"/>
    <mergeCell ref="A90:F90"/>
    <mergeCell ref="B91:D91"/>
    <mergeCell ref="B92:D92"/>
    <mergeCell ref="B93:D93"/>
    <mergeCell ref="B94:D94"/>
    <mergeCell ref="B82:D82"/>
    <mergeCell ref="A84:F84"/>
    <mergeCell ref="A85:F85"/>
    <mergeCell ref="B86:E86"/>
    <mergeCell ref="B87:E87"/>
    <mergeCell ref="B88:E88"/>
    <mergeCell ref="B76:D76"/>
    <mergeCell ref="B77:D77"/>
    <mergeCell ref="B78:D78"/>
    <mergeCell ref="A79:D79"/>
    <mergeCell ref="B80:D80"/>
    <mergeCell ref="B81:D81"/>
    <mergeCell ref="A70:D70"/>
    <mergeCell ref="A71:F71"/>
    <mergeCell ref="B72:D72"/>
    <mergeCell ref="B73:D73"/>
    <mergeCell ref="B74:D74"/>
    <mergeCell ref="B75:D75"/>
    <mergeCell ref="B64:D64"/>
    <mergeCell ref="B65:D65"/>
    <mergeCell ref="B66:D66"/>
    <mergeCell ref="B67:D67"/>
    <mergeCell ref="B68:D68"/>
    <mergeCell ref="B69:D69"/>
    <mergeCell ref="B58:E58"/>
    <mergeCell ref="B59:E59"/>
    <mergeCell ref="B60:E60"/>
    <mergeCell ref="B61:E61"/>
    <mergeCell ref="A62:F62"/>
    <mergeCell ref="B63:D63"/>
    <mergeCell ref="B52:E52"/>
    <mergeCell ref="A53:E53"/>
    <mergeCell ref="A54:F54"/>
    <mergeCell ref="A55:F55"/>
    <mergeCell ref="A56:F56"/>
    <mergeCell ref="B57:E57"/>
    <mergeCell ref="B47:E47"/>
    <mergeCell ref="B48:C48"/>
    <mergeCell ref="D48:E48"/>
    <mergeCell ref="B49:E49"/>
    <mergeCell ref="B50:E50"/>
    <mergeCell ref="B51:E51"/>
    <mergeCell ref="B41:D41"/>
    <mergeCell ref="B42:D42"/>
    <mergeCell ref="B43:D43"/>
    <mergeCell ref="B44:D44"/>
    <mergeCell ref="B45:D45"/>
    <mergeCell ref="A46:D46"/>
    <mergeCell ref="B35:D35"/>
    <mergeCell ref="A36:D36"/>
    <mergeCell ref="B37:D37"/>
    <mergeCell ref="B38:D38"/>
    <mergeCell ref="B39:D39"/>
    <mergeCell ref="B40:D40"/>
    <mergeCell ref="B29:E29"/>
    <mergeCell ref="B30:E30"/>
    <mergeCell ref="A31:E31"/>
    <mergeCell ref="A32:F32"/>
    <mergeCell ref="B33:E33"/>
    <mergeCell ref="B34:D34"/>
    <mergeCell ref="B23:E23"/>
    <mergeCell ref="B24:E24"/>
    <mergeCell ref="B25:E25"/>
    <mergeCell ref="B26:E26"/>
    <mergeCell ref="B27:E27"/>
    <mergeCell ref="B28:E28"/>
    <mergeCell ref="B20:E20"/>
    <mergeCell ref="B21:E21"/>
    <mergeCell ref="A22:F22"/>
    <mergeCell ref="B8:E8"/>
    <mergeCell ref="B9:E9"/>
    <mergeCell ref="B10:E10"/>
    <mergeCell ref="B11:E11"/>
    <mergeCell ref="A12:F12"/>
    <mergeCell ref="A15:F15"/>
    <mergeCell ref="A1:F1"/>
    <mergeCell ref="A2:F2"/>
    <mergeCell ref="A3:F3"/>
    <mergeCell ref="A4:F4"/>
    <mergeCell ref="A6:F6"/>
    <mergeCell ref="A7:F7"/>
    <mergeCell ref="B17:E17"/>
    <mergeCell ref="B18:E18"/>
    <mergeCell ref="B19:E1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048C-75D1-4E67-811C-0EF949E55640}">
  <dimension ref="A2:I40"/>
  <sheetViews>
    <sheetView workbookViewId="0">
      <selection activeCell="E6" sqref="E6"/>
    </sheetView>
  </sheetViews>
  <sheetFormatPr defaultRowHeight="15" x14ac:dyDescent="0.25"/>
  <cols>
    <col min="1" max="1" width="11.85546875" customWidth="1"/>
    <col min="2" max="2" width="32.42578125" customWidth="1"/>
    <col min="3" max="3" width="31" bestFit="1" customWidth="1"/>
    <col min="4" max="4" width="26.140625" customWidth="1"/>
    <col min="5" max="5" width="38.140625" customWidth="1"/>
    <col min="6" max="6" width="30.7109375" customWidth="1"/>
    <col min="7" max="7" width="17.7109375" bestFit="1" customWidth="1"/>
    <col min="8" max="8" width="11.85546875" bestFit="1" customWidth="1"/>
    <col min="10" max="10" width="17.85546875" customWidth="1"/>
  </cols>
  <sheetData>
    <row r="2" spans="1:9" ht="18.75" x14ac:dyDescent="0.3">
      <c r="A2" s="306" t="s">
        <v>183</v>
      </c>
      <c r="B2" s="306"/>
      <c r="C2" s="306"/>
      <c r="D2" s="306"/>
      <c r="E2" s="306"/>
      <c r="F2" s="306"/>
    </row>
    <row r="4" spans="1:9" ht="30" x14ac:dyDescent="0.25">
      <c r="A4" s="97" t="s">
        <v>184</v>
      </c>
      <c r="B4" s="97"/>
      <c r="C4" s="98" t="s">
        <v>185</v>
      </c>
      <c r="D4" s="99"/>
      <c r="E4" s="100"/>
    </row>
    <row r="5" spans="1:9" x14ac:dyDescent="0.25">
      <c r="A5" s="101" t="s">
        <v>186</v>
      </c>
      <c r="B5" s="101"/>
      <c r="C5" s="102">
        <v>0</v>
      </c>
      <c r="D5" s="59"/>
      <c r="E5" s="99"/>
      <c r="F5" s="100"/>
    </row>
    <row r="6" spans="1:9" x14ac:dyDescent="0.25">
      <c r="A6" s="101" t="s">
        <v>187</v>
      </c>
      <c r="B6" s="101"/>
      <c r="C6" s="102">
        <v>0</v>
      </c>
      <c r="D6" s="103"/>
      <c r="E6" s="59" t="s">
        <v>256</v>
      </c>
    </row>
    <row r="7" spans="1:9" x14ac:dyDescent="0.25">
      <c r="A7" s="101" t="s">
        <v>188</v>
      </c>
      <c r="B7" s="101"/>
      <c r="C7" s="102">
        <v>0</v>
      </c>
      <c r="D7" s="103"/>
      <c r="E7" s="59"/>
    </row>
    <row r="8" spans="1:9" x14ac:dyDescent="0.25">
      <c r="A8" s="101" t="s">
        <v>189</v>
      </c>
      <c r="B8" s="101"/>
      <c r="C8" s="102">
        <v>0</v>
      </c>
      <c r="D8" s="103"/>
      <c r="E8" s="59"/>
    </row>
    <row r="9" spans="1:9" x14ac:dyDescent="0.25">
      <c r="A9" s="104" t="s">
        <v>190</v>
      </c>
      <c r="B9" s="104"/>
      <c r="C9" s="105">
        <f>SUM(C5:C8)/4</f>
        <v>0</v>
      </c>
      <c r="D9" s="103"/>
      <c r="E9" s="59"/>
    </row>
    <row r="10" spans="1:9" x14ac:dyDescent="0.25">
      <c r="A10" s="106"/>
      <c r="B10" s="107"/>
      <c r="C10" s="108"/>
      <c r="D10" s="103"/>
      <c r="E10" s="59"/>
    </row>
    <row r="11" spans="1:9" x14ac:dyDescent="0.25">
      <c r="C11" s="59"/>
      <c r="I11" s="109"/>
    </row>
    <row r="12" spans="1:9" ht="15.75" thickBot="1" x14ac:dyDescent="0.3">
      <c r="A12" s="110" t="s">
        <v>191</v>
      </c>
      <c r="B12" s="307" t="s">
        <v>192</v>
      </c>
      <c r="C12" s="308"/>
      <c r="D12" s="110"/>
      <c r="E12" s="110"/>
      <c r="F12" s="110" t="s">
        <v>193</v>
      </c>
      <c r="G12" s="99"/>
      <c r="I12" s="109"/>
    </row>
    <row r="13" spans="1:9" ht="45" x14ac:dyDescent="0.25">
      <c r="A13" s="309" t="s">
        <v>30</v>
      </c>
      <c r="B13" s="311" t="s">
        <v>194</v>
      </c>
      <c r="C13" s="111" t="s">
        <v>195</v>
      </c>
      <c r="D13" s="111" t="s">
        <v>196</v>
      </c>
      <c r="E13" s="111" t="s">
        <v>197</v>
      </c>
      <c r="F13" s="313">
        <f>E14/30</f>
        <v>0</v>
      </c>
      <c r="G13" s="59"/>
      <c r="H13" s="59"/>
      <c r="I13" s="109"/>
    </row>
    <row r="14" spans="1:9" ht="15.75" thickBot="1" x14ac:dyDescent="0.3">
      <c r="A14" s="310"/>
      <c r="B14" s="312"/>
      <c r="C14" s="112">
        <f>C9</f>
        <v>0</v>
      </c>
      <c r="D14" s="112">
        <f>C14*0.1</f>
        <v>0</v>
      </c>
      <c r="E14" s="112">
        <f>D14*2.5</f>
        <v>0</v>
      </c>
      <c r="F14" s="314"/>
      <c r="G14" s="99"/>
      <c r="I14" s="109"/>
    </row>
    <row r="15" spans="1:9" ht="45" x14ac:dyDescent="0.25">
      <c r="A15" s="316" t="s">
        <v>32</v>
      </c>
      <c r="B15" s="318" t="s">
        <v>198</v>
      </c>
      <c r="C15" s="111" t="s">
        <v>199</v>
      </c>
      <c r="D15" s="113" t="s">
        <v>200</v>
      </c>
      <c r="E15" s="114" t="s">
        <v>201</v>
      </c>
      <c r="F15" s="313">
        <f>(C16*D16)/E16</f>
        <v>0</v>
      </c>
      <c r="I15" s="109"/>
    </row>
    <row r="16" spans="1:9" s="118" customFormat="1" ht="15.75" thickBot="1" x14ac:dyDescent="0.3">
      <c r="A16" s="317"/>
      <c r="B16" s="319"/>
      <c r="C16" s="115">
        <f>C9</f>
        <v>0</v>
      </c>
      <c r="D16" s="116">
        <v>0.01</v>
      </c>
      <c r="E16" s="117">
        <v>12</v>
      </c>
      <c r="F16" s="314"/>
      <c r="I16" s="109"/>
    </row>
    <row r="17" spans="1:7" s="120" customFormat="1" ht="45" x14ac:dyDescent="0.25">
      <c r="A17" s="309" t="s">
        <v>38</v>
      </c>
      <c r="B17" s="315" t="s">
        <v>202</v>
      </c>
      <c r="C17" s="111" t="s">
        <v>199</v>
      </c>
      <c r="D17" s="113" t="s">
        <v>203</v>
      </c>
      <c r="E17" s="114" t="s">
        <v>204</v>
      </c>
      <c r="F17" s="313">
        <f>(C18*D18)/E18</f>
        <v>0</v>
      </c>
      <c r="G17" s="119"/>
    </row>
    <row r="18" spans="1:7" s="120" customFormat="1" ht="15.75" thickBot="1" x14ac:dyDescent="0.3">
      <c r="A18" s="310"/>
      <c r="B18" s="312"/>
      <c r="C18" s="115">
        <f>C9</f>
        <v>0</v>
      </c>
      <c r="D18" s="121">
        <v>3.5999999999999997E-2</v>
      </c>
      <c r="E18" s="117">
        <v>12</v>
      </c>
      <c r="F18" s="314"/>
    </row>
    <row r="19" spans="1:7" ht="18.75" x14ac:dyDescent="0.3">
      <c r="A19" s="323" t="s">
        <v>205</v>
      </c>
      <c r="B19" s="324"/>
      <c r="C19" s="324"/>
      <c r="D19" s="324"/>
      <c r="E19" s="325"/>
      <c r="F19" s="123">
        <f>SUM(F13:F18)</f>
        <v>0</v>
      </c>
    </row>
    <row r="21" spans="1:7" x14ac:dyDescent="0.25">
      <c r="A21" s="124" t="s">
        <v>206</v>
      </c>
      <c r="B21" s="124"/>
      <c r="C21" s="124"/>
      <c r="D21" s="124"/>
      <c r="E21" s="124"/>
      <c r="F21" s="124"/>
    </row>
    <row r="22" spans="1:7" x14ac:dyDescent="0.25">
      <c r="A22" s="125">
        <v>6</v>
      </c>
      <c r="B22" s="126" t="s">
        <v>160</v>
      </c>
      <c r="C22" s="127"/>
      <c r="D22" s="125" t="s">
        <v>207</v>
      </c>
      <c r="E22" s="125" t="s">
        <v>85</v>
      </c>
      <c r="F22" s="128" t="s">
        <v>62</v>
      </c>
    </row>
    <row r="23" spans="1:7" ht="14.45" customHeight="1" x14ac:dyDescent="0.25">
      <c r="A23" s="129" t="s">
        <v>30</v>
      </c>
      <c r="B23" s="320" t="s">
        <v>161</v>
      </c>
      <c r="C23" s="322"/>
      <c r="D23" s="130">
        <f>F19</f>
        <v>0</v>
      </c>
      <c r="E23" s="131">
        <v>0</v>
      </c>
      <c r="F23" s="132">
        <f>D23*E23</f>
        <v>0</v>
      </c>
    </row>
    <row r="24" spans="1:7" x14ac:dyDescent="0.25">
      <c r="A24" s="129" t="s">
        <v>32</v>
      </c>
      <c r="B24" s="326" t="s">
        <v>162</v>
      </c>
      <c r="C24" s="327"/>
      <c r="D24" s="133">
        <f>F19+F23</f>
        <v>0</v>
      </c>
      <c r="E24" s="131">
        <v>0</v>
      </c>
      <c r="F24" s="132">
        <f>E24*D24</f>
        <v>0</v>
      </c>
    </row>
    <row r="25" spans="1:7" x14ac:dyDescent="0.25">
      <c r="A25" s="328" t="s">
        <v>208</v>
      </c>
      <c r="B25" s="329"/>
      <c r="C25" s="329"/>
      <c r="D25" s="329"/>
      <c r="E25" s="330"/>
      <c r="F25" s="134">
        <f>D24+F24</f>
        <v>0</v>
      </c>
    </row>
    <row r="26" spans="1:7" x14ac:dyDescent="0.25">
      <c r="A26" s="328" t="s">
        <v>209</v>
      </c>
      <c r="B26" s="329"/>
      <c r="C26" s="329"/>
      <c r="D26" s="329"/>
      <c r="E26" s="330"/>
      <c r="F26" s="135">
        <f>$F$25/(1-$E$33)</f>
        <v>0</v>
      </c>
    </row>
    <row r="27" spans="1:7" x14ac:dyDescent="0.25">
      <c r="A27" s="136" t="s">
        <v>210</v>
      </c>
      <c r="B27" s="320" t="s">
        <v>211</v>
      </c>
      <c r="C27" s="321"/>
      <c r="D27" s="322"/>
      <c r="E27" s="137">
        <v>0</v>
      </c>
      <c r="F27" s="138">
        <f>E27*$F$26</f>
        <v>0</v>
      </c>
    </row>
    <row r="28" spans="1:7" x14ac:dyDescent="0.25">
      <c r="A28" s="136" t="s">
        <v>212</v>
      </c>
      <c r="B28" s="320" t="s">
        <v>213</v>
      </c>
      <c r="C28" s="321"/>
      <c r="D28" s="322"/>
      <c r="E28" s="137">
        <v>0</v>
      </c>
      <c r="F28" s="138">
        <f t="shared" ref="F28:F32" si="0">E28*$F$26</f>
        <v>0</v>
      </c>
    </row>
    <row r="29" spans="1:7" x14ac:dyDescent="0.25">
      <c r="A29" s="136" t="s">
        <v>214</v>
      </c>
      <c r="B29" s="320" t="s">
        <v>215</v>
      </c>
      <c r="C29" s="321"/>
      <c r="D29" s="322"/>
      <c r="E29" s="137"/>
      <c r="F29" s="138">
        <f t="shared" si="0"/>
        <v>0</v>
      </c>
    </row>
    <row r="30" spans="1:7" x14ac:dyDescent="0.25">
      <c r="A30" s="136" t="s">
        <v>38</v>
      </c>
      <c r="B30" s="320" t="s">
        <v>216</v>
      </c>
      <c r="C30" s="321"/>
      <c r="D30" s="322"/>
      <c r="E30" s="137"/>
      <c r="F30" s="138">
        <f t="shared" si="0"/>
        <v>0</v>
      </c>
    </row>
    <row r="31" spans="1:7" x14ac:dyDescent="0.25">
      <c r="A31" s="136" t="s">
        <v>217</v>
      </c>
      <c r="B31" s="320" t="s">
        <v>218</v>
      </c>
      <c r="C31" s="321"/>
      <c r="D31" s="322"/>
      <c r="E31" s="137">
        <v>0</v>
      </c>
      <c r="F31" s="138">
        <f>E31*$F$26</f>
        <v>0</v>
      </c>
    </row>
    <row r="32" spans="1:7" x14ac:dyDescent="0.25">
      <c r="A32" s="136" t="s">
        <v>219</v>
      </c>
      <c r="B32" s="320" t="s">
        <v>220</v>
      </c>
      <c r="C32" s="321"/>
      <c r="D32" s="322"/>
      <c r="E32" s="137"/>
      <c r="F32" s="138">
        <f t="shared" si="0"/>
        <v>0</v>
      </c>
    </row>
    <row r="33" spans="1:7" x14ac:dyDescent="0.25">
      <c r="A33" s="139" t="s">
        <v>70</v>
      </c>
      <c r="B33" s="140" t="s">
        <v>221</v>
      </c>
      <c r="C33" s="140"/>
      <c r="D33" s="140"/>
      <c r="E33" s="141">
        <f>SUM(E27:E32)</f>
        <v>0</v>
      </c>
      <c r="F33" s="142">
        <f>SUM(F27:F32)</f>
        <v>0</v>
      </c>
      <c r="G33" s="143"/>
    </row>
    <row r="34" spans="1:7" x14ac:dyDescent="0.25">
      <c r="A34" s="331" t="s">
        <v>222</v>
      </c>
      <c r="B34" s="332"/>
      <c r="C34" s="332"/>
      <c r="D34" s="332"/>
      <c r="E34" s="332"/>
      <c r="F34" s="333"/>
    </row>
    <row r="35" spans="1:7" x14ac:dyDescent="0.25">
      <c r="A35" s="144" t="s">
        <v>223</v>
      </c>
      <c r="B35" s="337" t="s">
        <v>161</v>
      </c>
      <c r="C35" s="338"/>
      <c r="D35" s="338"/>
      <c r="E35" s="339"/>
      <c r="F35" s="145">
        <f>F23</f>
        <v>0</v>
      </c>
    </row>
    <row r="36" spans="1:7" x14ac:dyDescent="0.25">
      <c r="A36" s="144" t="s">
        <v>224</v>
      </c>
      <c r="B36" s="337" t="s">
        <v>162</v>
      </c>
      <c r="C36" s="338"/>
      <c r="D36" s="338"/>
      <c r="E36" s="339"/>
      <c r="F36" s="145">
        <f>F24</f>
        <v>0</v>
      </c>
    </row>
    <row r="37" spans="1:7" x14ac:dyDescent="0.25">
      <c r="A37" s="144" t="s">
        <v>225</v>
      </c>
      <c r="B37" s="337" t="s">
        <v>163</v>
      </c>
      <c r="C37" s="338"/>
      <c r="D37" s="338"/>
      <c r="E37" s="339"/>
      <c r="F37" s="145">
        <f>F33</f>
        <v>0</v>
      </c>
    </row>
    <row r="38" spans="1:7" x14ac:dyDescent="0.25">
      <c r="A38" s="331" t="s">
        <v>226</v>
      </c>
      <c r="B38" s="332"/>
      <c r="C38" s="332"/>
      <c r="D38" s="332"/>
      <c r="E38" s="333"/>
      <c r="F38" s="128">
        <f>SUM(F35:F37)</f>
        <v>0</v>
      </c>
    </row>
    <row r="39" spans="1:7" ht="15.75" thickBot="1" x14ac:dyDescent="0.3"/>
    <row r="40" spans="1:7" ht="19.5" thickBot="1" x14ac:dyDescent="0.3">
      <c r="A40" s="334" t="s">
        <v>227</v>
      </c>
      <c r="B40" s="335"/>
      <c r="C40" s="335"/>
      <c r="D40" s="335"/>
      <c r="E40" s="336"/>
      <c r="F40" s="146">
        <f>F38+F19</f>
        <v>0</v>
      </c>
    </row>
  </sheetData>
  <mergeCells count="28">
    <mergeCell ref="A38:E38"/>
    <mergeCell ref="A40:E40"/>
    <mergeCell ref="B31:D31"/>
    <mergeCell ref="B32:D32"/>
    <mergeCell ref="A34:F34"/>
    <mergeCell ref="B35:E35"/>
    <mergeCell ref="B36:E36"/>
    <mergeCell ref="B37:E37"/>
    <mergeCell ref="B30:D30"/>
    <mergeCell ref="A19:E19"/>
    <mergeCell ref="B23:C23"/>
    <mergeCell ref="B24:C24"/>
    <mergeCell ref="A25:E25"/>
    <mergeCell ref="A26:E26"/>
    <mergeCell ref="B27:D27"/>
    <mergeCell ref="B28:D28"/>
    <mergeCell ref="B29:D29"/>
    <mergeCell ref="A17:A18"/>
    <mergeCell ref="B17:B18"/>
    <mergeCell ref="F17:F18"/>
    <mergeCell ref="A15:A16"/>
    <mergeCell ref="B15:B16"/>
    <mergeCell ref="F15:F16"/>
    <mergeCell ref="A2:F2"/>
    <mergeCell ref="B12:C12"/>
    <mergeCell ref="A13:A14"/>
    <mergeCell ref="B13:B14"/>
    <mergeCell ref="F13:F14"/>
  </mergeCells>
  <pageMargins left="0.511811024" right="0.511811024" top="0.78740157499999996" bottom="0.78740157499999996" header="0.31496062000000002" footer="0.31496062000000002"/>
  <ignoredErrors>
    <ignoredError sqref="F13 F15 F1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383A0-3D94-4297-A5F8-669238DB7760}">
  <dimension ref="A1:G31"/>
  <sheetViews>
    <sheetView workbookViewId="0">
      <selection activeCell="G4" sqref="G4"/>
    </sheetView>
  </sheetViews>
  <sheetFormatPr defaultRowHeight="15" x14ac:dyDescent="0.25"/>
  <cols>
    <col min="2" max="2" width="29.28515625" bestFit="1" customWidth="1"/>
    <col min="3" max="3" width="23.42578125" customWidth="1"/>
    <col min="4" max="4" width="16.140625" bestFit="1" customWidth="1"/>
    <col min="5" max="5" width="15.85546875" customWidth="1"/>
    <col min="6" max="6" width="20.7109375" customWidth="1"/>
    <col min="7" max="7" width="14.7109375" bestFit="1" customWidth="1"/>
    <col min="8" max="8" width="10" bestFit="1" customWidth="1"/>
  </cols>
  <sheetData>
    <row r="1" spans="1:7" ht="15.75" x14ac:dyDescent="0.25">
      <c r="A1" s="341" t="s">
        <v>228</v>
      </c>
      <c r="B1" s="342"/>
      <c r="C1" s="342"/>
      <c r="D1" s="342"/>
      <c r="E1" s="342"/>
      <c r="F1" s="342"/>
    </row>
    <row r="3" spans="1:7" x14ac:dyDescent="0.25">
      <c r="A3" s="343" t="s">
        <v>229</v>
      </c>
      <c r="B3" s="343"/>
    </row>
    <row r="4" spans="1:7" x14ac:dyDescent="0.25">
      <c r="A4" s="343" t="s">
        <v>230</v>
      </c>
      <c r="B4" s="343"/>
      <c r="C4" s="59">
        <f>'Custo Fixo Veículo'!C9</f>
        <v>0</v>
      </c>
      <c r="G4" t="s">
        <v>256</v>
      </c>
    </row>
    <row r="5" spans="1:7" x14ac:dyDescent="0.25">
      <c r="A5" s="343"/>
      <c r="B5" s="343"/>
      <c r="C5" s="59"/>
    </row>
    <row r="6" spans="1:7" ht="13.9" customHeight="1" x14ac:dyDescent="0.25"/>
    <row r="7" spans="1:7" x14ac:dyDescent="0.25">
      <c r="A7" s="147" t="s">
        <v>191</v>
      </c>
      <c r="B7" s="344" t="s">
        <v>192</v>
      </c>
      <c r="C7" s="345"/>
      <c r="D7" s="345"/>
      <c r="E7" s="345"/>
      <c r="F7" s="346"/>
    </row>
    <row r="8" spans="1:7" ht="25.5" x14ac:dyDescent="0.25">
      <c r="A8" s="340" t="s">
        <v>30</v>
      </c>
      <c r="B8" s="340" t="s">
        <v>231</v>
      </c>
      <c r="C8" s="148" t="s">
        <v>232</v>
      </c>
      <c r="D8" s="149" t="s">
        <v>233</v>
      </c>
      <c r="E8" s="148" t="s">
        <v>234</v>
      </c>
      <c r="F8" s="149" t="s">
        <v>235</v>
      </c>
    </row>
    <row r="9" spans="1:7" ht="29.45" customHeight="1" x14ac:dyDescent="0.25">
      <c r="A9" s="340"/>
      <c r="B9" s="340"/>
      <c r="C9" s="87" t="s">
        <v>236</v>
      </c>
      <c r="D9" s="77">
        <v>0</v>
      </c>
      <c r="E9" s="87">
        <v>12</v>
      </c>
      <c r="F9" s="150">
        <f>D9/E9</f>
        <v>0</v>
      </c>
    </row>
    <row r="10" spans="1:7" ht="19.899999999999999" customHeight="1" x14ac:dyDescent="0.25">
      <c r="A10" s="352" t="s">
        <v>237</v>
      </c>
      <c r="B10" s="353"/>
      <c r="C10" s="353"/>
      <c r="D10" s="353"/>
      <c r="E10" s="354"/>
      <c r="F10" s="176">
        <f>SUM(F9:F9)</f>
        <v>0</v>
      </c>
    </row>
    <row r="12" spans="1:7" x14ac:dyDescent="0.25">
      <c r="A12" s="331" t="s">
        <v>238</v>
      </c>
      <c r="B12" s="332"/>
      <c r="C12" s="332"/>
      <c r="D12" s="332"/>
      <c r="E12" s="332"/>
      <c r="F12" s="333"/>
    </row>
    <row r="13" spans="1:7" x14ac:dyDescent="0.25">
      <c r="A13" s="125">
        <v>6</v>
      </c>
      <c r="B13" s="124" t="s">
        <v>160</v>
      </c>
      <c r="C13" s="124"/>
      <c r="D13" s="124"/>
      <c r="E13" s="125" t="s">
        <v>85</v>
      </c>
      <c r="F13" s="128" t="s">
        <v>62</v>
      </c>
    </row>
    <row r="14" spans="1:7" x14ac:dyDescent="0.25">
      <c r="A14" s="151" t="s">
        <v>30</v>
      </c>
      <c r="B14" s="151" t="s">
        <v>161</v>
      </c>
      <c r="C14" s="151"/>
      <c r="D14" s="152">
        <f>F10</f>
        <v>0</v>
      </c>
      <c r="E14" s="153">
        <v>0</v>
      </c>
      <c r="F14" s="138">
        <f>D14*E14</f>
        <v>0</v>
      </c>
    </row>
    <row r="15" spans="1:7" x14ac:dyDescent="0.25">
      <c r="A15" s="151" t="s">
        <v>32</v>
      </c>
      <c r="B15" s="154" t="s">
        <v>162</v>
      </c>
      <c r="C15" s="154"/>
      <c r="D15" s="155">
        <f>F10+F14</f>
        <v>0</v>
      </c>
      <c r="E15" s="153">
        <v>0</v>
      </c>
      <c r="F15" s="138">
        <f>D15*E15</f>
        <v>0</v>
      </c>
    </row>
    <row r="16" spans="1:7" x14ac:dyDescent="0.25">
      <c r="A16" s="328" t="s">
        <v>208</v>
      </c>
      <c r="B16" s="329"/>
      <c r="C16" s="329"/>
      <c r="D16" s="329"/>
      <c r="E16" s="330"/>
      <c r="F16" s="156">
        <f>D15+F15</f>
        <v>0</v>
      </c>
    </row>
    <row r="17" spans="1:6" x14ac:dyDescent="0.25">
      <c r="A17" s="328" t="s">
        <v>239</v>
      </c>
      <c r="B17" s="329"/>
      <c r="C17" s="329"/>
      <c r="D17" s="329"/>
      <c r="E17" s="330"/>
      <c r="F17" s="156">
        <f>F16/(1-E24)</f>
        <v>0</v>
      </c>
    </row>
    <row r="18" spans="1:6" x14ac:dyDescent="0.25">
      <c r="A18" s="136" t="s">
        <v>210</v>
      </c>
      <c r="B18" s="151" t="s">
        <v>211</v>
      </c>
      <c r="C18" s="151"/>
      <c r="D18" s="151"/>
      <c r="E18" s="137">
        <v>0</v>
      </c>
      <c r="F18" s="138">
        <f>E18*$F$17</f>
        <v>0</v>
      </c>
    </row>
    <row r="19" spans="1:6" x14ac:dyDescent="0.25">
      <c r="A19" s="136" t="s">
        <v>212</v>
      </c>
      <c r="B19" s="151" t="s">
        <v>213</v>
      </c>
      <c r="C19" s="151"/>
      <c r="D19" s="151"/>
      <c r="E19" s="137">
        <v>0</v>
      </c>
      <c r="F19" s="138">
        <f t="shared" ref="F19:F23" si="0">E19*$F$17</f>
        <v>0</v>
      </c>
    </row>
    <row r="20" spans="1:6" x14ac:dyDescent="0.25">
      <c r="A20" s="136" t="s">
        <v>214</v>
      </c>
      <c r="B20" s="151" t="s">
        <v>215</v>
      </c>
      <c r="C20" s="151"/>
      <c r="D20" s="151"/>
      <c r="E20" s="137"/>
      <c r="F20" s="138">
        <f t="shared" si="0"/>
        <v>0</v>
      </c>
    </row>
    <row r="21" spans="1:6" x14ac:dyDescent="0.25">
      <c r="A21" s="136" t="s">
        <v>38</v>
      </c>
      <c r="B21" s="151" t="s">
        <v>216</v>
      </c>
      <c r="C21" s="151"/>
      <c r="D21" s="151"/>
      <c r="E21" s="137"/>
      <c r="F21" s="138">
        <f t="shared" si="0"/>
        <v>0</v>
      </c>
    </row>
    <row r="22" spans="1:6" x14ac:dyDescent="0.25">
      <c r="A22" s="136" t="s">
        <v>217</v>
      </c>
      <c r="B22" s="151" t="s">
        <v>218</v>
      </c>
      <c r="C22" s="151"/>
      <c r="D22" s="151"/>
      <c r="E22" s="137">
        <v>0</v>
      </c>
      <c r="F22" s="138">
        <f t="shared" si="0"/>
        <v>0</v>
      </c>
    </row>
    <row r="23" spans="1:6" x14ac:dyDescent="0.25">
      <c r="A23" s="136" t="s">
        <v>219</v>
      </c>
      <c r="B23" s="151" t="s">
        <v>220</v>
      </c>
      <c r="C23" s="151"/>
      <c r="D23" s="151"/>
      <c r="E23" s="137"/>
      <c r="F23" s="138">
        <f t="shared" si="0"/>
        <v>0</v>
      </c>
    </row>
    <row r="24" spans="1:6" x14ac:dyDescent="0.25">
      <c r="A24" s="139" t="s">
        <v>70</v>
      </c>
      <c r="B24" s="140" t="s">
        <v>221</v>
      </c>
      <c r="C24" s="140"/>
      <c r="D24" s="140"/>
      <c r="E24" s="141">
        <f>SUM(E18:E23)</f>
        <v>0</v>
      </c>
      <c r="F24" s="142">
        <f>SUM(F18:F23)</f>
        <v>0</v>
      </c>
    </row>
    <row r="25" spans="1:6" x14ac:dyDescent="0.25">
      <c r="A25" s="331" t="s">
        <v>222</v>
      </c>
      <c r="B25" s="332"/>
      <c r="C25" s="332"/>
      <c r="D25" s="332"/>
      <c r="E25" s="332"/>
      <c r="F25" s="333"/>
    </row>
    <row r="26" spans="1:6" x14ac:dyDescent="0.25">
      <c r="A26" s="157" t="s">
        <v>223</v>
      </c>
      <c r="B26" s="347" t="s">
        <v>161</v>
      </c>
      <c r="C26" s="348"/>
      <c r="D26" s="348"/>
      <c r="E26" s="349"/>
      <c r="F26" s="145">
        <f>F14</f>
        <v>0</v>
      </c>
    </row>
    <row r="27" spans="1:6" x14ac:dyDescent="0.25">
      <c r="A27" s="157" t="s">
        <v>224</v>
      </c>
      <c r="B27" s="347" t="s">
        <v>162</v>
      </c>
      <c r="C27" s="348"/>
      <c r="D27" s="348"/>
      <c r="E27" s="349"/>
      <c r="F27" s="145">
        <f>F15</f>
        <v>0</v>
      </c>
    </row>
    <row r="28" spans="1:6" x14ac:dyDescent="0.25">
      <c r="A28" s="157" t="s">
        <v>225</v>
      </c>
      <c r="B28" s="347" t="s">
        <v>163</v>
      </c>
      <c r="C28" s="348"/>
      <c r="D28" s="348"/>
      <c r="E28" s="349"/>
      <c r="F28" s="145">
        <f>F24</f>
        <v>0</v>
      </c>
    </row>
    <row r="29" spans="1:6" x14ac:dyDescent="0.25">
      <c r="A29" s="331" t="s">
        <v>226</v>
      </c>
      <c r="B29" s="332"/>
      <c r="C29" s="332"/>
      <c r="D29" s="332"/>
      <c r="E29" s="333"/>
      <c r="F29" s="128">
        <f>SUM(F26:F28)</f>
        <v>0</v>
      </c>
    </row>
    <row r="30" spans="1:6" ht="15.75" thickBot="1" x14ac:dyDescent="0.3"/>
    <row r="31" spans="1:6" ht="16.5" thickBot="1" x14ac:dyDescent="0.3">
      <c r="A31" s="350" t="s">
        <v>240</v>
      </c>
      <c r="B31" s="351"/>
      <c r="C31" s="351"/>
      <c r="D31" s="351"/>
      <c r="E31" s="158"/>
      <c r="F31" s="159">
        <f>F10+F29</f>
        <v>0</v>
      </c>
    </row>
  </sheetData>
  <mergeCells count="17">
    <mergeCell ref="B27:E27"/>
    <mergeCell ref="B28:E28"/>
    <mergeCell ref="A29:E29"/>
    <mergeCell ref="A31:D31"/>
    <mergeCell ref="A10:E10"/>
    <mergeCell ref="A12:F12"/>
    <mergeCell ref="A16:E16"/>
    <mergeCell ref="A17:E17"/>
    <mergeCell ref="A25:F25"/>
    <mergeCell ref="B26:E26"/>
    <mergeCell ref="A8:A9"/>
    <mergeCell ref="B8:B9"/>
    <mergeCell ref="A1:F1"/>
    <mergeCell ref="A3:B3"/>
    <mergeCell ref="A4:B4"/>
    <mergeCell ref="A5:B5"/>
    <mergeCell ref="B7:F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F2681-9DAA-4580-9A29-9198AD9846F1}">
  <dimension ref="A1:H9"/>
  <sheetViews>
    <sheetView topLeftCell="A5" workbookViewId="0">
      <selection activeCell="K6" sqref="K6"/>
    </sheetView>
  </sheetViews>
  <sheetFormatPr defaultColWidth="8.85546875" defaultRowHeight="15" x14ac:dyDescent="0.25"/>
  <cols>
    <col min="3" max="3" width="18.7109375" customWidth="1"/>
    <col min="4" max="4" width="16.7109375" customWidth="1"/>
    <col min="5" max="5" width="34.85546875" bestFit="1" customWidth="1"/>
    <col min="6" max="6" width="23.7109375" customWidth="1"/>
    <col min="7" max="7" width="19.28515625" customWidth="1"/>
  </cols>
  <sheetData>
    <row r="1" spans="1:8" ht="31.15" customHeight="1" x14ac:dyDescent="0.25">
      <c r="A1" s="355" t="s">
        <v>241</v>
      </c>
      <c r="B1" s="355"/>
      <c r="C1" s="355"/>
      <c r="D1" s="355"/>
      <c r="E1" s="355"/>
      <c r="F1" s="355"/>
      <c r="G1" s="355"/>
    </row>
    <row r="2" spans="1:8" ht="58.15" customHeight="1" x14ac:dyDescent="0.25">
      <c r="A2" s="356" t="s">
        <v>242</v>
      </c>
      <c r="B2" s="357"/>
      <c r="C2" s="357"/>
      <c r="D2" s="357"/>
      <c r="E2" s="357"/>
      <c r="F2" s="357"/>
      <c r="G2" s="357"/>
      <c r="H2" t="s">
        <v>256</v>
      </c>
    </row>
    <row r="3" spans="1:8" ht="15.75" thickBot="1" x14ac:dyDescent="0.3">
      <c r="A3" s="161"/>
      <c r="B3" s="161"/>
      <c r="C3" s="161"/>
      <c r="D3" s="161"/>
      <c r="E3" s="161"/>
    </row>
    <row r="4" spans="1:8" ht="15.75" thickBot="1" x14ac:dyDescent="0.3">
      <c r="A4" s="358" t="s">
        <v>243</v>
      </c>
      <c r="B4" s="360" t="s">
        <v>244</v>
      </c>
      <c r="C4" s="360"/>
      <c r="D4" s="360"/>
      <c r="E4" s="360"/>
      <c r="F4" s="360"/>
      <c r="G4" s="360"/>
    </row>
    <row r="5" spans="1:8" ht="30" x14ac:dyDescent="0.25">
      <c r="A5" s="359"/>
      <c r="B5" s="361" t="s">
        <v>245</v>
      </c>
      <c r="C5" s="362"/>
      <c r="D5" s="363"/>
      <c r="E5" s="162" t="s">
        <v>246</v>
      </c>
      <c r="F5" s="163" t="s">
        <v>247</v>
      </c>
      <c r="G5" s="163" t="s">
        <v>248</v>
      </c>
    </row>
    <row r="6" spans="1:8" ht="23.45" customHeight="1" x14ac:dyDescent="0.25">
      <c r="A6" s="359"/>
      <c r="B6" s="364" t="s">
        <v>249</v>
      </c>
      <c r="C6" s="365"/>
      <c r="D6" s="365"/>
      <c r="E6" s="164">
        <v>0</v>
      </c>
      <c r="F6" s="165">
        <v>4</v>
      </c>
      <c r="G6" s="177">
        <f>E6*F6</f>
        <v>0</v>
      </c>
    </row>
    <row r="7" spans="1:8" ht="34.15" customHeight="1" x14ac:dyDescent="0.25">
      <c r="A7" s="359"/>
      <c r="B7" s="364" t="s">
        <v>250</v>
      </c>
      <c r="C7" s="366"/>
      <c r="D7" s="366"/>
      <c r="E7" s="166">
        <v>0</v>
      </c>
      <c r="F7" s="167">
        <v>4</v>
      </c>
      <c r="G7" s="177">
        <f t="shared" ref="G7:G8" si="0">E7*F7</f>
        <v>0</v>
      </c>
    </row>
    <row r="8" spans="1:8" ht="34.9" customHeight="1" x14ac:dyDescent="0.25">
      <c r="A8" s="359"/>
      <c r="B8" s="364" t="s">
        <v>251</v>
      </c>
      <c r="C8" s="365"/>
      <c r="D8" s="365"/>
      <c r="E8" s="164">
        <v>0</v>
      </c>
      <c r="F8" s="165">
        <v>0</v>
      </c>
      <c r="G8" s="177">
        <f t="shared" si="0"/>
        <v>0</v>
      </c>
    </row>
    <row r="9" spans="1:8" ht="15.75" thickBot="1" x14ac:dyDescent="0.3">
      <c r="A9" s="359"/>
      <c r="B9" s="367" t="s">
        <v>252</v>
      </c>
      <c r="C9" s="368"/>
      <c r="D9" s="368"/>
      <c r="E9" s="368"/>
      <c r="F9" s="369"/>
      <c r="G9" s="178">
        <f>SUM(G6:G8)</f>
        <v>0</v>
      </c>
    </row>
  </sheetData>
  <mergeCells count="9">
    <mergeCell ref="A1:G1"/>
    <mergeCell ref="A2:G2"/>
    <mergeCell ref="A4:A9"/>
    <mergeCell ref="B4:G4"/>
    <mergeCell ref="B5:D5"/>
    <mergeCell ref="B6:D6"/>
    <mergeCell ref="B7:D7"/>
    <mergeCell ref="B8:D8"/>
    <mergeCell ref="B9:F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Tabela Sintética Final</vt:lpstr>
      <vt:lpstr>Motorista Executivo</vt:lpstr>
      <vt:lpstr>Custo Fixo Veículo</vt:lpstr>
      <vt:lpstr>Custo Variável Veículo</vt:lpstr>
      <vt:lpstr>Despesas Eventuais Veículos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Leandro Rangel</dc:creator>
  <cp:keywords/>
  <dc:description/>
  <cp:lastModifiedBy>Neander da Silva Nazario</cp:lastModifiedBy>
  <cp:revision/>
  <dcterms:created xsi:type="dcterms:W3CDTF">2020-07-30T19:41:36Z</dcterms:created>
  <dcterms:modified xsi:type="dcterms:W3CDTF">2023-05-11T22:33:43Z</dcterms:modified>
  <cp:category/>
  <cp:contentStatus/>
</cp:coreProperties>
</file>